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xl/pivotTables/pivotTable2.xml" ContentType="application/vnd.openxmlformats-officedocument.spreadsheetml.pivotTable+xml"/>
  <Override PartName="/xl/styles.xml" ContentType="application/vnd.openxmlformats-officedocument.spreadsheetml.styles+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comments2.xml" ContentType="application/vnd.openxmlformats-officedocument.spreadsheetml.comments+xml"/>
  <Override PartName="/customXml/itemProps3.xml" ContentType="application/vnd.openxmlformats-officedocument.customXml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updateLinks="never" hidePivotFieldList="1"/>
  <mc:AlternateContent xmlns:mc="http://schemas.openxmlformats.org/markup-compatibility/2006">
    <mc:Choice Requires="x15">
      <x15ac:absPath xmlns:x15ac="http://schemas.microsoft.com/office/spreadsheetml/2010/11/ac" url="C:\Users\Bher\Desktop\"/>
    </mc:Choice>
  </mc:AlternateContent>
  <xr:revisionPtr revIDLastSave="0" documentId="13_ncr:1_{DC62BB77-86B2-4826-A3A5-C451023F6366}" xr6:coauthVersionLast="47" xr6:coauthVersionMax="47" xr10:uidLastSave="{00000000-0000-0000-0000-000000000000}"/>
  <bookViews>
    <workbookView xWindow="-120" yWindow="-120" windowWidth="25440" windowHeight="15390" xr2:uid="{702A632C-BA95-4538-89EE-4084A723AC87}"/>
  </bookViews>
  <sheets>
    <sheet name="Title Pg" sheetId="25" r:id="rId1"/>
    <sheet name="Instructions" sheetId="7" state="hidden" r:id="rId2"/>
    <sheet name="UPDATE&gt;&gt;Jul-Dec 2022 Actuals" sheetId="14" state="hidden" r:id="rId3"/>
    <sheet name="UPDATE&gt;&gt;Jul2022-Mar2023 Actuals" sheetId="17" state="hidden" r:id="rId4"/>
    <sheet name="CMS Q3 Update" sheetId="10" state="hidden" r:id="rId5"/>
    <sheet name="GB 2023" sheetId="3" state="hidden" r:id="rId6"/>
    <sheet name="FFY 2022 Q2 CMS Update" sheetId="6" state="hidden" r:id="rId7"/>
    <sheet name="GB 2023 Summary" sheetId="5" state="hidden" r:id="rId8"/>
    <sheet name="Spending Plan Projection (Q2)" sheetId="27" r:id="rId9"/>
    <sheet name="July 2023 CMS Claiming Update" sheetId="28" r:id="rId10"/>
    <sheet name="2022 Q4 CMS Update" sheetId="23" state="hidden" r:id="rId11"/>
    <sheet name="MR 2023 Summary" sheetId="20" state="hidden" r:id="rId12"/>
    <sheet name="UPDATE&gt;&gt;2023 May Revision" sheetId="22" state="hidden" r:id="rId13"/>
    <sheet name="CMS Q3 Update (2)" sheetId="21" state="hidden" r:id="rId14"/>
    <sheet name="GB 2023 (Hyperion)" sheetId="18" state="hidden" r:id="rId15"/>
    <sheet name="Comp CMS Q4 to MR Update" sheetId="19" state="hidden" r:id="rId16"/>
    <sheet name="Spending Plan Projection (Q3)" sheetId="16" state="hidden" r:id="rId17"/>
  </sheets>
  <externalReferences>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s>
  <definedNames>
    <definedName name="\p" localSheetId="13">#REF!</definedName>
    <definedName name="\p" localSheetId="16">#REF!</definedName>
    <definedName name="____________4b1_SE_MCO_s_Sum_FinalwithBabies_qry" localSheetId="16">#REF!</definedName>
    <definedName name="___________4b1_SE_MCO_s_Sum_FinalwithBabies_qry" localSheetId="16">#REF!</definedName>
    <definedName name="___123Graph_C" hidden="1">#REF!</definedName>
    <definedName name="__123Graph_A" hidden="1">[1]General!$AC$35:$AO$35</definedName>
    <definedName name="__123Graph_AAUTHS" hidden="1">[1]General!$AC$57:$AC$65</definedName>
    <definedName name="__123Graph_ACURRENT" hidden="1">'[2]INPATIENT DAYS'!#REF!</definedName>
    <definedName name="__123Graph_AIPIBNR" hidden="1">[1]General!$AF$49:$AO$49</definedName>
    <definedName name="__123Graph_ATOTAL" hidden="1">[1]General!$AC$10:$AO$10</definedName>
    <definedName name="__123Graph_ATYPEA" hidden="1">[1]General!$AC$10:$AO$10</definedName>
    <definedName name="__123Graph_ATYPED" hidden="1">[1]General!$AC$15:$AO$15</definedName>
    <definedName name="__123Graph_ATYPEE" hidden="1">[1]General!$AC$20:$AO$20</definedName>
    <definedName name="__123Graph_ATYPEI" hidden="1">[1]General!$AC$25:$AO$25</definedName>
    <definedName name="__123Graph_ATYPEM" hidden="1">[1]General!$AC$30:$AO$30</definedName>
    <definedName name="__123Graph_ATYPEP" hidden="1">[1]General!$AC$35:$AO$35</definedName>
    <definedName name="__123Graph_ATYPER" hidden="1">[1]General!$AC$40:$AO$40</definedName>
    <definedName name="__123Graph_ATYPESUM" hidden="1">[1]General!$AC$45:$AO$45</definedName>
    <definedName name="__123Graph_B" hidden="1">[1]General!$AC$14:$AO$14</definedName>
    <definedName name="__123Graph_BAUTHS" hidden="1">[1]General!$AE$57:$AE$65</definedName>
    <definedName name="__123Graph_BTOTAL" hidden="1">[1]General!$AC$15:$AO$15</definedName>
    <definedName name="__123Graph_BTYPED" hidden="1">[1]General!$AC$14:$AO$14</definedName>
    <definedName name="__123Graph_BTYPEE" hidden="1">[1]General!$AC$14:$AO$14</definedName>
    <definedName name="__123Graph_BTYPEI" hidden="1">[1]General!$AC$14:$AO$14</definedName>
    <definedName name="__123Graph_BTYPEM" hidden="1">[1]General!$AC$14:$AO$14</definedName>
    <definedName name="__123Graph_BTYPEP" hidden="1">[1]General!$AC$14:$AO$14</definedName>
    <definedName name="__123Graph_BTYPER" hidden="1">[1]General!$AC$14:$AO$14</definedName>
    <definedName name="__123Graph_BTYPESUM" hidden="1">[1]General!$AC$14:$AO$14</definedName>
    <definedName name="__123Graph_C" localSheetId="9" hidden="1">#REF!</definedName>
    <definedName name="__123Graph_C" localSheetId="8" hidden="1">#REF!</definedName>
    <definedName name="__123Graph_C" localSheetId="16" hidden="1">#REF!</definedName>
    <definedName name="__123Graph_C" localSheetId="0" hidden="1">#REF!</definedName>
    <definedName name="__123Graph_C" hidden="1">#REF!</definedName>
    <definedName name="__123Graph_CAUTHS" hidden="1">[1]General!$AF$57:$AF$65</definedName>
    <definedName name="__123Graph_CCURRENT" hidden="1">[3]days!#REF!</definedName>
    <definedName name="__123Graph_CTOTAL" hidden="1">[1]General!$AC$20:$AO$20</definedName>
    <definedName name="__123Graph_D" localSheetId="9" hidden="1">#REF!</definedName>
    <definedName name="__123Graph_D" localSheetId="8" hidden="1">#REF!</definedName>
    <definedName name="__123Graph_D" localSheetId="16" hidden="1">#REF!</definedName>
    <definedName name="__123Graph_D" localSheetId="0" hidden="1">#REF!</definedName>
    <definedName name="__123Graph_D" hidden="1">#REF!</definedName>
    <definedName name="__123Graph_DAUTHS" hidden="1">[1]General!$AG$57:$AG$65</definedName>
    <definedName name="__123Graph_DIPIBNR" hidden="1">[1]General!$AF$51:$AO$51</definedName>
    <definedName name="__123Graph_DTOTAL" hidden="1">[1]General!$AC$25:$AO$25</definedName>
    <definedName name="__123Graph_EAUTHS" hidden="1">[1]General!$AH$57:$AH$65</definedName>
    <definedName name="__123Graph_ETOTAL" hidden="1">[1]General!$AC$35:$AO$35</definedName>
    <definedName name="__123Graph_FAUTHS" hidden="1">[1]General!$AI$57:$AI$65</definedName>
    <definedName name="__123Graph_FTOTAL" hidden="1">[1]General!$AC$40:$AO$40</definedName>
    <definedName name="__123Graph_LBL_A" hidden="1">[1]General!$AC$35:$AO$35</definedName>
    <definedName name="__123Graph_LBL_AIPIBNR" hidden="1">[1]General!$AF$49:$AO$49</definedName>
    <definedName name="__123Graph_LBL_ATYPEA" hidden="1">[1]General!$AC$10:$AO$10</definedName>
    <definedName name="__123Graph_LBL_ATYPED" hidden="1">[1]General!$AC$15:$AO$15</definedName>
    <definedName name="__123Graph_LBL_ATYPEE" hidden="1">[1]General!$AC$20:$AO$20</definedName>
    <definedName name="__123Graph_LBL_ATYPEI" hidden="1">[1]General!$AC$25:$AO$25</definedName>
    <definedName name="__123Graph_LBL_ATYPEM" hidden="1">[1]General!$AC$30:$AO$30</definedName>
    <definedName name="__123Graph_LBL_ATYPEP" hidden="1">[1]General!$AC$35:$AO$35</definedName>
    <definedName name="__123Graph_LBL_ATYPER" hidden="1">[1]General!$AC$40:$AO$40</definedName>
    <definedName name="__123Graph_LBL_ATYPESUM" hidden="1">[1]General!$AC$45:$AO$45</definedName>
    <definedName name="__123Graph_LBL_B" hidden="1">[1]General!$AC$15:$AO$15</definedName>
    <definedName name="__123Graph_LBL_BTYPED" hidden="1">[1]General!$AC$15:$AO$15</definedName>
    <definedName name="__123Graph_LBL_BTYPEE" hidden="1">[1]General!$AC$15:$AO$15</definedName>
    <definedName name="__123Graph_LBL_BTYPEI" hidden="1">[1]General!$AC$15:$AO$15</definedName>
    <definedName name="__123Graph_LBL_BTYPEM" hidden="1">[1]General!$AC$15:$AO$15</definedName>
    <definedName name="__123Graph_LBL_BTYPEP" hidden="1">[1]General!$AC$15:$AO$15</definedName>
    <definedName name="__123Graph_LBL_BTYPER" hidden="1">[1]General!$AC$15:$AO$15</definedName>
    <definedName name="__123Graph_LBL_BTYPESUM" hidden="1">[1]General!$AC$15:$AO$15</definedName>
    <definedName name="__123Graph_LBL_DIPIBNR" hidden="1">[1]General!$AF$51:$AO$51</definedName>
    <definedName name="__123Graph_X" localSheetId="9" hidden="1">#REF!</definedName>
    <definedName name="__123Graph_X" localSheetId="8" hidden="1">#REF!</definedName>
    <definedName name="__123Graph_X" localSheetId="16" hidden="1">#REF!</definedName>
    <definedName name="__123Graph_X" localSheetId="0" hidden="1">#REF!</definedName>
    <definedName name="__123Graph_X" hidden="1">#REF!</definedName>
    <definedName name="__123Graph_XAUTHS" hidden="1">[1]General!$AA$57:$AA$65</definedName>
    <definedName name="__123Graph_XIPIBNR" hidden="1">[1]General!$AF$5:$AO$5</definedName>
    <definedName name="__123Graph_XTOTAL" hidden="1">[1]General!$AC$6:$AO$6</definedName>
    <definedName name="__140" localSheetId="16">#REF!</definedName>
    <definedName name="__301" localSheetId="16">#REF!</definedName>
    <definedName name="__303" localSheetId="16">#REF!</definedName>
    <definedName name="__IntlFixup" hidden="1">TRUE</definedName>
    <definedName name="_010101" localSheetId="16">#REF!</definedName>
    <definedName name="_1__123Graph_ACHART_2" hidden="1">[4]HOURS!$AN$24:$AN$59</definedName>
    <definedName name="_1_140" localSheetId="16">#REF!</definedName>
    <definedName name="_1_4a1_SW_MCO_s_Sum_FinalwithBabies_qry" localSheetId="16">#REF!</definedName>
    <definedName name="_1_4b1_SE_MCO_s_Sum_FinalwithBabies_qry" localSheetId="16">#REF!</definedName>
    <definedName name="_2__123Graph_ACHART_3" hidden="1">[4]wageperhour!$F$12:$F$59</definedName>
    <definedName name="_2_301" localSheetId="16">#REF!</definedName>
    <definedName name="_2_4b1_SE_MCO_s_Sum_FinalwithBabies_qry" localSheetId="16">#REF!</definedName>
    <definedName name="_2_4d_4__Vol_MCO_s_Sum_Final_Vol_Rate_GrpswBabiesComb" localSheetId="16">#REF!</definedName>
    <definedName name="_3__123Graph_BCHART_2" hidden="1">[4]HOURS!$AP$24:$AP$59</definedName>
    <definedName name="_3_303" localSheetId="16">#REF!</definedName>
    <definedName name="_3_4b1_SE_MCO_s_Sum_FinalwithBabies_qry" localSheetId="16">#REF!</definedName>
    <definedName name="_3_4c1_LC_MCO_s_Sum_FinalwithBabies_qry" localSheetId="16">#REF!</definedName>
    <definedName name="_4__123Graph_CCHART_2" hidden="1">[4]HOURS!$AR$24:$AR$59</definedName>
    <definedName name="_4_304" localSheetId="16">#REF!</definedName>
    <definedName name="_4_4c1_LC_MCO_s_Sum_FinalwithBabies_qry" localSheetId="16">#REF!</definedName>
    <definedName name="_4_4d_2__Vol_MCO_s_Sum_Final_HC_Rate_GrpsWbabies" localSheetId="16">#REF!</definedName>
    <definedName name="_AB12" localSheetId="13" hidden="1">{"Page 1",#N/A,FALSE,"Admin ";"Page 2",#N/A,FALSE,"Admin ";"Page 3",#N/A,FALSE,"Admin "}</definedName>
    <definedName name="_AB12" localSheetId="9" hidden="1">{"Page 1",#N/A,FALSE,"Admin ";"Page 2",#N/A,FALSE,"Admin ";"Page 3",#N/A,FALSE,"Admin "}</definedName>
    <definedName name="_AB12" localSheetId="8" hidden="1">{"Page 1",#N/A,FALSE,"Admin ";"Page 2",#N/A,FALSE,"Admin ";"Page 3",#N/A,FALSE,"Admin "}</definedName>
    <definedName name="_AB12" localSheetId="16" hidden="1">{"Page 1",#N/A,FALSE,"Admin ";"Page 2",#N/A,FALSE,"Admin ";"Page 3",#N/A,FALSE,"Admin "}</definedName>
    <definedName name="_AB12" localSheetId="0" hidden="1">{"Page 1",#N/A,FALSE,"Admin ";"Page 2",#N/A,FALSE,"Admin ";"Page 3",#N/A,FALSE,"Admin "}</definedName>
    <definedName name="_AB12" hidden="1">{"Page 1",#N/A,FALSE,"Admin ";"Page 2",#N/A,FALSE,"Admin ";"Page 3",#N/A,FALSE,"Admin "}</definedName>
    <definedName name="_AMO_ContentDefinition_447233580" hidden="1">"'Partitions:10'"</definedName>
    <definedName name="_AMO_ContentDefinition_447233580.0" hidden="1">"'&lt;ContentDefinition name=""M:\~FAES Pivot\Fiscal Elig Database\rec12_data.sas7bdat"" rsid=""447233580"" type=""PivotTable"" format=""ReportXml"" imgfmt=""ActiveX"" created=""12/12/2017 11:34:17"" modifed=""12/12/2017 11:34:17"" user=""Windows User"" '"</definedName>
    <definedName name="_AMO_ContentDefinition_447233580.1" hidden="1">"'apply=""False"" css=""C:\Program Files (x86)\SASHome\x86\SASAddinforMicrosoftOffice\7.1\Styles\AMODefault.css"" range=""M___FAES_Pivot_Fiscal_Elig_Database_rec12_data_sas7bdat"" auto=""False"" xTime=""00:00:00.0080008"" rTime=""00:30:14.1688667"" bg'"</definedName>
    <definedName name="_AMO_ContentDefinition_447233580.2" hidden="1">"'new=""False"" nFmt=""False"" grphSet=""True"" imgY=""0"" imgX=""0"" redirect=""False""&gt;_x000D_
  &lt;files /&gt;_x000D_
  &lt;parents /&gt;_x000D_
  &lt;children /&gt;_x000D_
  &lt;param n=""DisplayName"" v=""M:\~FAES Pivot\Fiscal Elig Database\rec12_data.sas7bdat"" /&gt;_x000D_
  &lt;param n=""DisplayTy'"</definedName>
    <definedName name="_AMO_ContentDefinition_447233580.3" hidden="1">"'pe"" v=""PivotTable"" /&gt;_x000D_
  &lt;param n=""AMO_Version"" v=""7.1"" /&gt;_x000D_
  &lt;param n=""NamedRange"" v=""_AMO_SingleObject_447233580_PivotTable_447233580"" /&gt;_x000D_
  &lt;param n=""DataSourceType"" v=""SAS DATASET"" /&gt;_x000D_
  &lt;param n=""DataSource"" v=""&amp;lt;SasDataSource'"</definedName>
    <definedName name="_AMO_ContentDefinition_447233580.4" hidden="1">"' Version=&amp;quot;4.2&amp;quot; Type=&amp;quot;SAS.Servers.Dataset&amp;quot; FilterDS=&amp;quot;&amp;amp;lt;?xml version=&amp;amp;quot;1.0&amp;amp;quot; encoding=&amp;amp;quot;utf-16&amp;amp;quot;?&amp;amp;gt;&amp;amp;lt;FilterTree&amp;amp;gt;&amp;amp;lt;TreeRoot /&amp;amp;gt;&amp;amp;lt;/FilterTree&amp;amp;gt;&amp;quot;'"</definedName>
    <definedName name="_AMO_ContentDefinition_447233580.5" hidden="1">"' ColSelFlg=&amp;quot;0&amp;quot; DNA=&amp;quot;&amp;amp;lt;DNA&amp;amp;gt;&amp;amp;#xD;&amp;amp;#xA;  &amp;amp;lt;Type&amp;amp;gt;LocalFile&amp;amp;lt;/Type&amp;amp;gt;&amp;amp;#xD;&amp;amp;#xA;  &amp;amp;lt;Name&amp;amp;gt;rec12_data.sas7bdat&amp;amp;lt;/Name&amp;amp;gt;&amp;amp;#xD;&amp;amp;#xA;  &amp;amp;lt;Version&amp;amp;gt;1&amp;am'"</definedName>
    <definedName name="_AMO_ContentDefinition_447233580.6" hidden="1">"'p;lt;/Version&amp;amp;gt;&amp;amp;#xD;&amp;amp;#xA;  &amp;amp;lt;Assembly /&amp;amp;gt;&amp;amp;#xD;&amp;amp;#xA;  &amp;amp;lt;Factory /&amp;amp;gt;&amp;amp;#xD;&amp;amp;#xA;  &amp;amp;lt;ParentName&amp;amp;gt;Fiscal Elig Database&amp;amp;lt;/ParentName&amp;amp;gt;&amp;amp;#xD;&amp;amp;#xA;  &amp;amp;lt;Delimiter&amp;amp;gt;\'"</definedName>
    <definedName name="_AMO_ContentDefinition_447233580.7" hidden="1">"'&amp;amp;lt;/Delimiter&amp;amp;gt;&amp;amp;#xD;&amp;amp;#xA;  &amp;amp;lt;FullPath&amp;amp;gt;M:\~FAES Pivot\Fiscal Elig Database\rec12_data.sas7bdat&amp;amp;lt;/FullPath&amp;amp;gt;&amp;amp;#xD;&amp;amp;#xA;  &amp;amp;lt;RelativePath&amp;amp;gt;M:\~FAES Pivot\Fiscal Elig Database\rec12_data.sas7bd'"</definedName>
    <definedName name="_AMO_ContentDefinition_447233580.8" hidden="1">"'at&amp;amp;lt;/RelativePath&amp;amp;gt;&amp;amp;#xD;&amp;amp;#xA;&amp;amp;lt;/DNA&amp;amp;gt;&amp;quot; Name=&amp;quot;M:\~FAES Pivot\Fiscal Elig Database\rec12_data.sas7bdat&amp;quot; /&amp;gt;"" /&gt;_x000D_
  &lt;param n=""ServerName"" v="""" /&gt;_x000D_
  &lt;param n=""SASFilter"" v="""" /&gt;_x000D_
  &lt;param n=""Cl'"</definedName>
    <definedName name="_AMO_ContentDefinition_447233580.9" hidden="1">"'assName"" v=""SAS.OfficeAddin.PivotTable"" /&gt;_x000D_
  &lt;param n=""DataFieldsList"" v=""Sum of Count"" /&gt;_x000D_
  &lt;ExcelXMLOptions AdjColWidths=""True"" RowOpt=""InsertEntire"" ColOpt=""InsertCells"" /&gt;_x000D_
&lt;/ContentDefinition&gt;'"</definedName>
    <definedName name="_AMO_ContentDefinition_696368945" hidden="1">"'Partitions:10'"</definedName>
    <definedName name="_AMO_ContentDefinition_696368945.0" hidden="1">"'&lt;ContentDefinition name=""M:\~FAES Pivot\Fiscal Elig Database\rec12_data.sas7bdat"" rsid=""696368945"" type=""PivotTable"" format=""ReportXml"" imgfmt=""ActiveX"" created=""01/17/2018 11:40:48"" modifed=""01/17/2018 11:40:48"" user=""Windows User"" '"</definedName>
    <definedName name="_AMO_ContentDefinition_696368945.1" hidden="1">"'apply=""False"" css=""C:\Program Files (x86)\SASHome\x86\SASAddinforMicrosoftOffice\7.1\Styles\AMODefault.css"" range=""M___FAES_Pivot_Fiscal_Elig_Database_rec12_data_sas7bdat"" auto=""False"" xTime=""00:00:00.0110083"" rTime=""00:16:50.9101384"" bg'"</definedName>
    <definedName name="_AMO_ContentDefinition_696368945.2" hidden="1">"'new=""False"" nFmt=""False"" grphSet=""True"" imgY=""0"" imgX=""0"" redirect=""False""&gt;_x000D_
  &lt;files /&gt;_x000D_
  &lt;parents /&gt;_x000D_
  &lt;children /&gt;_x000D_
  &lt;param n=""DisplayName"" v=""M:\~FAES Pivot\Fiscal Elig Database\rec12_data.sas7bdat"" /&gt;_x000D_
  &lt;param n=""DisplayTy'"</definedName>
    <definedName name="_AMO_ContentDefinition_696368945.3" hidden="1">"'pe"" v=""PivotTable"" /&gt;_x000D_
  &lt;param n=""AMO_Version"" v=""7.1"" /&gt;_x000D_
  &lt;param n=""NamedRange"" v=""_AMO_SingleObject_696368945_PivotTable_696368945"" /&gt;_x000D_
  &lt;param n=""DataSourceType"" v=""SAS DATASET"" /&gt;_x000D_
  &lt;param n=""DataSource"" v=""&amp;lt;SasDataSource'"</definedName>
    <definedName name="_AMO_ContentDefinition_696368945.4" hidden="1">"' Version=&amp;quot;4.2&amp;quot; Type=&amp;quot;SAS.Servers.Dataset&amp;quot; FilterDS=&amp;quot;&amp;amp;lt;?xml version=&amp;amp;quot;1.0&amp;amp;quot; encoding=&amp;amp;quot;utf-16&amp;amp;quot;?&amp;amp;gt;&amp;amp;lt;FilterTree&amp;amp;gt;&amp;amp;lt;TreeRoot /&amp;amp;gt;&amp;amp;lt;/FilterTree&amp;amp;gt;&amp;quot;'"</definedName>
    <definedName name="_AMO_ContentDefinition_696368945.5" hidden="1">"' ColSelFlg=&amp;quot;0&amp;quot; DNA=&amp;quot;&amp;amp;lt;DNA&amp;amp;gt;&amp;amp;#xD;&amp;amp;#xA;  &amp;amp;lt;Type&amp;amp;gt;LocalFile&amp;amp;lt;/Type&amp;amp;gt;&amp;amp;#xD;&amp;amp;#xA;  &amp;amp;lt;Name&amp;amp;gt;rec12_data.sas7bdat&amp;amp;lt;/Name&amp;amp;gt;&amp;amp;#xD;&amp;amp;#xA;  &amp;amp;lt;Version&amp;amp;gt;1&amp;am'"</definedName>
    <definedName name="_AMO_ContentDefinition_696368945.6" hidden="1">"'p;lt;/Version&amp;amp;gt;&amp;amp;#xD;&amp;amp;#xA;  &amp;amp;lt;Assembly /&amp;amp;gt;&amp;amp;#xD;&amp;amp;#xA;  &amp;amp;lt;Factory /&amp;amp;gt;&amp;amp;#xD;&amp;amp;#xA;  &amp;amp;lt;ParentName&amp;amp;gt;Fiscal Elig Database&amp;amp;lt;/ParentName&amp;amp;gt;&amp;amp;#xD;&amp;amp;#xA;  &amp;amp;lt;Delimiter&amp;amp;gt;\'"</definedName>
    <definedName name="_AMO_ContentDefinition_696368945.7" hidden="1">"'&amp;amp;lt;/Delimiter&amp;amp;gt;&amp;amp;#xD;&amp;amp;#xA;  &amp;amp;lt;FullPath&amp;amp;gt;M:\~FAES Pivot\Fiscal Elig Database\rec12_data.sas7bdat&amp;amp;lt;/FullPath&amp;amp;gt;&amp;amp;#xD;&amp;amp;#xA;  &amp;amp;lt;RelativePath&amp;amp;gt;M:\~FAES Pivot\Fiscal Elig Database\rec12_data.sas7bd'"</definedName>
    <definedName name="_AMO_ContentDefinition_696368945.8" hidden="1">"'at&amp;amp;lt;/RelativePath&amp;amp;gt;&amp;amp;#xD;&amp;amp;#xA;&amp;amp;lt;/DNA&amp;amp;gt;&amp;quot; Name=&amp;quot;M:\~FAES Pivot\Fiscal Elig Database\rec12_data.sas7bdat&amp;quot; /&amp;gt;"" /&gt;_x000D_
  &lt;param n=""ServerName"" v="""" /&gt;_x000D_
  &lt;param n=""SASFilter"" v="""" /&gt;_x000D_
  &lt;param n=""Cl'"</definedName>
    <definedName name="_AMO_ContentDefinition_696368945.9" hidden="1">"'assName"" v=""SAS.OfficeAddin.PivotTable"" /&gt;_x000D_
  &lt;param n=""DataFieldsList"" v=""Sum of Count"" /&gt;_x000D_
  &lt;ExcelXMLOptions AdjColWidths=""True"" RowOpt=""InsertEntire"" ColOpt=""InsertCells"" /&gt;_x000D_
&lt;/ContentDefinition&gt;'"</definedName>
    <definedName name="_AMO_ContentLocation_447233580_PivotTable_447233580" hidden="1">"'&lt;ContentLocation path=""447233580"" rsid=""447233580"" tag=""PivotTable"" fid=""0""&gt;_x000D_
  &lt;param n=""_NumRows"" v=""1"" /&gt;_x000D_
  &lt;param n=""_NumCols"" v=""1"" /&gt;_x000D_
&lt;/ContentLocation&gt;'"</definedName>
    <definedName name="_AMO_ContentLocation_696368945_PivotTable_696368945" hidden="1">"'&lt;ContentLocation path=""696368945"" rsid=""696368945"" tag=""PivotTable"" fid=""0""&gt;_x000D_
  &lt;param n=""_NumRows"" v=""1"" /&gt;_x000D_
  &lt;param n=""_NumCols"" v=""1"" /&gt;_x000D_
&lt;/ContentLocation&gt;'"</definedName>
    <definedName name="_AMO_SingleObject_696368945_PivotTable_696368945" localSheetId="9" hidden="1">#REF!</definedName>
    <definedName name="_AMO_SingleObject_696368945_PivotTable_696368945" localSheetId="8" hidden="1">#REF!</definedName>
    <definedName name="_AMO_SingleObject_696368945_PivotTable_696368945" localSheetId="16" hidden="1">#REF!</definedName>
    <definedName name="_AMO_SingleObject_696368945_PivotTable_696368945" localSheetId="0" hidden="1">#REF!</definedName>
    <definedName name="_AMO_SingleObject_696368945_PivotTable_696368945" hidden="1">#REF!</definedName>
    <definedName name="_AMO_UniqueIdentifier" hidden="1">"'dda202b1-24b6-4c5f-91b6-220e3a173f5e'"</definedName>
    <definedName name="_AMO_XmlVersion" hidden="1">"'1'"</definedName>
    <definedName name="_b1_SE_MCO_s_Sum_FinalwithBabies_qry" localSheetId="16">#REF!</definedName>
    <definedName name="_c1_LC_MCO_s_Sum_FinalwithBabies_qry" localSheetId="16">#REF!</definedName>
    <definedName name="_Fill" localSheetId="9" hidden="1">#REF!</definedName>
    <definedName name="_Fill" localSheetId="16" hidden="1">#REF!</definedName>
    <definedName name="_Fill" localSheetId="0" hidden="1">#REF!</definedName>
    <definedName name="_Fill" hidden="1">#REF!</definedName>
    <definedName name="_xlnm._FilterDatabase" localSheetId="4" hidden="1">'CMS Q3 Update'!$A$3:$CI$55</definedName>
    <definedName name="_xlnm._FilterDatabase" localSheetId="13" hidden="1">'CMS Q3 Update (2)'!$A$3:$CI$55</definedName>
    <definedName name="_xlnm._FilterDatabase" localSheetId="15" hidden="1">'Comp CMS Q4 to MR Update'!$A$3:$CI$55</definedName>
    <definedName name="_xlnm._FilterDatabase" localSheetId="6" hidden="1">'FFY 2022 Q2 CMS Update'!$A$3:$CI$54</definedName>
    <definedName name="_xlnm._FilterDatabase" localSheetId="5" hidden="1">'GB 2023'!$A$3:$CI$55</definedName>
    <definedName name="_xlnm._FilterDatabase" localSheetId="14" hidden="1">'GB 2023 (Hyperion)'!$A$3:$CI$55</definedName>
    <definedName name="_xlnm._FilterDatabase" localSheetId="12" hidden="1">'UPDATE&gt;&gt;2023 May Revision'!$A$3:$CI$55</definedName>
    <definedName name="_xlnm._FilterDatabase" localSheetId="3" hidden="1">'UPDATE&gt;&gt;Jul2022-Mar2023 Actuals'!$A$3:$CI$55</definedName>
    <definedName name="_xlnm._FilterDatabase" localSheetId="2" hidden="1">'UPDATE&gt;&gt;Jul-Dec 2022 Actuals'!$A$3:$CI$55</definedName>
    <definedName name="_FY0506" localSheetId="13">#REF!</definedName>
    <definedName name="_FY0506" localSheetId="16">#REF!</definedName>
    <definedName name="_Key1" localSheetId="9" hidden="1">#REF!</definedName>
    <definedName name="_Key1" localSheetId="0" hidden="1">#REF!</definedName>
    <definedName name="_Key1" hidden="1">#REF!</definedName>
    <definedName name="_Key2" localSheetId="9" hidden="1">#REF!</definedName>
    <definedName name="_Key2" localSheetId="0" hidden="1">#REF!</definedName>
    <definedName name="_Key2" hidden="1">#REF!</definedName>
    <definedName name="_key22" localSheetId="9" hidden="1">#REF!</definedName>
    <definedName name="_key22" localSheetId="0" hidden="1">#REF!</definedName>
    <definedName name="_key22" hidden="1">#REF!</definedName>
    <definedName name="_Key555" localSheetId="9" hidden="1">#REF!</definedName>
    <definedName name="_Key555" localSheetId="0" hidden="1">#REF!</definedName>
    <definedName name="_Key555" hidden="1">#REF!</definedName>
    <definedName name="_Order1" hidden="1">255</definedName>
    <definedName name="_Order2" hidden="1">0</definedName>
    <definedName name="_Regression_Int" hidden="1">1</definedName>
    <definedName name="_Regression_Out" hidden="1">'[5]TABLE 3'!#REF!</definedName>
    <definedName name="_SAS_empty_" localSheetId="13">#REF!</definedName>
    <definedName name="_SAS_empty_" localSheetId="16">#REF!</definedName>
    <definedName name="_Sort" localSheetId="13" hidden="1">#REF!</definedName>
    <definedName name="_Sort" localSheetId="9" hidden="1">#REF!</definedName>
    <definedName name="_Sort" localSheetId="8" hidden="1">#REF!</definedName>
    <definedName name="_Sort" localSheetId="16" hidden="1">#REF!</definedName>
    <definedName name="_Sort" localSheetId="0" hidden="1">#REF!</definedName>
    <definedName name="_Sort" hidden="1">#REF!</definedName>
    <definedName name="_Table1_In1" localSheetId="9" hidden="1">#REF!</definedName>
    <definedName name="_Table1_In1" localSheetId="16" hidden="1">#REF!</definedName>
    <definedName name="_Table1_In1" localSheetId="0" hidden="1">#REF!</definedName>
    <definedName name="_Table1_In1" hidden="1">#REF!</definedName>
    <definedName name="_Table1_Out" localSheetId="9" hidden="1">#REF!</definedName>
    <definedName name="_Table1_Out" localSheetId="16" hidden="1">#REF!</definedName>
    <definedName name="_Table1_Out" localSheetId="0" hidden="1">#REF!</definedName>
    <definedName name="_Table1_Out" hidden="1">#REF!</definedName>
    <definedName name="_Table2_Out" localSheetId="9" hidden="1">#REF!</definedName>
    <definedName name="_Table2_Out" localSheetId="0" hidden="1">#REF!</definedName>
    <definedName name="_Table2_Out" hidden="1">#REF!</definedName>
    <definedName name="_UC2" localSheetId="13" hidden="1">{#N/A,#N/A,FALSE,"trend"}</definedName>
    <definedName name="_UC2" localSheetId="9" hidden="1">{#N/A,#N/A,FALSE,"trend"}</definedName>
    <definedName name="_UC2" localSheetId="8" hidden="1">{#N/A,#N/A,FALSE,"trend"}</definedName>
    <definedName name="_UC2" localSheetId="16" hidden="1">{#N/A,#N/A,FALSE,"trend"}</definedName>
    <definedName name="_UC2" localSheetId="0" hidden="1">{#N/A,#N/A,FALSE,"trend"}</definedName>
    <definedName name="_UC2" hidden="1">{#N/A,#N/A,FALSE,"trend"}</definedName>
    <definedName name="_UC3" localSheetId="13" hidden="1">{#N/A,#N/A,FALSE,"trend"}</definedName>
    <definedName name="_UC3" localSheetId="9" hidden="1">{#N/A,#N/A,FALSE,"trend"}</definedName>
    <definedName name="_UC3" localSheetId="8" hidden="1">{#N/A,#N/A,FALSE,"trend"}</definedName>
    <definedName name="_UC3" localSheetId="16" hidden="1">{#N/A,#N/A,FALSE,"trend"}</definedName>
    <definedName name="_UC3" localSheetId="0" hidden="1">{#N/A,#N/A,FALSE,"trend"}</definedName>
    <definedName name="_UC3" hidden="1">{#N/A,#N/A,FALSE,"trend"}</definedName>
    <definedName name="aa" localSheetId="13" hidden="1">{"Page 1",#N/A,FALSE,"Admin ";"Page 2",#N/A,FALSE,"Admin ";"Page 3",#N/A,FALSE,"Admin "}</definedName>
    <definedName name="aa" localSheetId="9" hidden="1">{"Page 1",#N/A,FALSE,"Admin ";"Page 2",#N/A,FALSE,"Admin ";"Page 3",#N/A,FALSE,"Admin "}</definedName>
    <definedName name="aa" localSheetId="8" hidden="1">{"Page 1",#N/A,FALSE,"Admin ";"Page 2",#N/A,FALSE,"Admin ";"Page 3",#N/A,FALSE,"Admin "}</definedName>
    <definedName name="aa" localSheetId="16" hidden="1">{"Page 1",#N/A,FALSE,"Admin ";"Page 2",#N/A,FALSE,"Admin ";"Page 3",#N/A,FALSE,"Admin "}</definedName>
    <definedName name="aa" localSheetId="0" hidden="1">{"Page 1",#N/A,FALSE,"Admin ";"Page 2",#N/A,FALSE,"Admin ";"Page 3",#N/A,FALSE,"Admin "}</definedName>
    <definedName name="aa" hidden="1">{"Page 1",#N/A,FALSE,"Admin ";"Page 2",#N/A,FALSE,"Admin ";"Page 3",#N/A,FALSE,"Admin "}</definedName>
    <definedName name="aaa" localSheetId="13">'CMS Q3 Update (2)'!aaa</definedName>
    <definedName name="aaa" localSheetId="16">'Spending Plan Projection (Q3)'!aaa</definedName>
    <definedName name="aaaa" localSheetId="13" hidden="1">{#N/A,#N/A,FALSE,"trend"}</definedName>
    <definedName name="aaaa" localSheetId="9" hidden="1">{#N/A,#N/A,FALSE,"trend"}</definedName>
    <definedName name="aaaa" localSheetId="8" hidden="1">{#N/A,#N/A,FALSE,"trend"}</definedName>
    <definedName name="aaaa" localSheetId="16" hidden="1">{#N/A,#N/A,FALSE,"trend"}</definedName>
    <definedName name="aaaa" localSheetId="0" hidden="1">{#N/A,#N/A,FALSE,"trend"}</definedName>
    <definedName name="aaaa" hidden="1">{#N/A,#N/A,FALSE,"trend"}</definedName>
    <definedName name="aaaaaaaaaaaaaaaaaaaaaaaa" localSheetId="16">#REF!</definedName>
    <definedName name="ab" localSheetId="13" hidden="1">{"Page 1",#N/A,FALSE,"Admin ";"Page 2",#N/A,FALSE,"Admin ";"Page 3",#N/A,FALSE,"Admin "}</definedName>
    <definedName name="ab" localSheetId="9" hidden="1">{"Page 1",#N/A,FALSE,"Admin ";"Page 2",#N/A,FALSE,"Admin ";"Page 3",#N/A,FALSE,"Admin "}</definedName>
    <definedName name="ab" localSheetId="8" hidden="1">{"Page 1",#N/A,FALSE,"Admin ";"Page 2",#N/A,FALSE,"Admin ";"Page 3",#N/A,FALSE,"Admin "}</definedName>
    <definedName name="ab" localSheetId="16" hidden="1">{"Page 1",#N/A,FALSE,"Admin ";"Page 2",#N/A,FALSE,"Admin ";"Page 3",#N/A,FALSE,"Admin "}</definedName>
    <definedName name="ab" localSheetId="0" hidden="1">{"Page 1",#N/A,FALSE,"Admin ";"Page 2",#N/A,FALSE,"Admin ";"Page 3",#N/A,FALSE,"Admin "}</definedName>
    <definedName name="ab" hidden="1">{"Page 1",#N/A,FALSE,"Admin ";"Page 2",#N/A,FALSE,"Admin ";"Page 3",#N/A,FALSE,"Admin "}</definedName>
    <definedName name="abc" localSheetId="16">#REF!</definedName>
    <definedName name="AccessDatabase" hidden="1">"G:\1_Intellectual Capital\Claims Probability Distributions\Version 2 (New NC)\RateRanges_4.mdb"</definedName>
    <definedName name="ACwvu.CapersView." localSheetId="13" hidden="1">[6]MASTER!#REF!</definedName>
    <definedName name="ACwvu.CapersView." localSheetId="9" hidden="1">[6]MASTER!#REF!</definedName>
    <definedName name="ACwvu.CapersView." localSheetId="8" hidden="1">[7]MASTER!#REF!</definedName>
    <definedName name="ACwvu.CapersView." localSheetId="16" hidden="1">[6]MASTER!#REF!</definedName>
    <definedName name="ACwvu.CapersView." localSheetId="0" hidden="1">[6]MASTER!#REF!</definedName>
    <definedName name="ACwvu.CapersView." hidden="1">[7]MASTER!#REF!</definedName>
    <definedName name="ACwvu.Japan_Capers_Ed_Pub." localSheetId="13" hidden="1">#REF!</definedName>
    <definedName name="ACwvu.Japan_Capers_Ed_Pub." localSheetId="9" hidden="1">#REF!</definedName>
    <definedName name="ACwvu.Japan_Capers_Ed_Pub." localSheetId="8" hidden="1">#REF!</definedName>
    <definedName name="ACwvu.Japan_Capers_Ed_Pub." localSheetId="16" hidden="1">#REF!</definedName>
    <definedName name="ACwvu.Japan_Capers_Ed_Pub." localSheetId="0" hidden="1">#REF!</definedName>
    <definedName name="ACwvu.Japan_Capers_Ed_Pub." hidden="1">#REF!</definedName>
    <definedName name="ACwvu.KJP_CC." localSheetId="9" hidden="1">#REF!</definedName>
    <definedName name="ACwvu.KJP_CC." localSheetId="16" hidden="1">#REF!</definedName>
    <definedName name="ACwvu.KJP_CC." localSheetId="0" hidden="1">#REF!</definedName>
    <definedName name="ACwvu.KJP_CC." hidden="1">#REF!</definedName>
    <definedName name="adfa" localSheetId="13" hidden="1">{#N/A,#N/A,FALSE,"trend"}</definedName>
    <definedName name="adfa" localSheetId="9" hidden="1">{#N/A,#N/A,FALSE,"trend"}</definedName>
    <definedName name="adfa" localSheetId="8" hidden="1">{#N/A,#N/A,FALSE,"trend"}</definedName>
    <definedName name="adfa" localSheetId="16" hidden="1">{#N/A,#N/A,FALSE,"trend"}</definedName>
    <definedName name="adfa" localSheetId="0" hidden="1">{#N/A,#N/A,FALSE,"trend"}</definedName>
    <definedName name="adfa" hidden="1">{#N/A,#N/A,FALSE,"trend"}</definedName>
    <definedName name="ADHC" localSheetId="13" hidden="1">{"LA BUAP",#N/A,TRUE,"LA BUAPP";"HM",#N/A,TRUE,"2011 Nov HM";"CC Landscape",#N/A,TRUE,"2011 Nov CC";"CC Portrait",#N/A,TRUE,"2011 Nov CC";"SOC/RMA",#N/A,TRUE,"May 11 SOC &amp; RMA ";"CEOR",#N/A,TRUE,"2011 Nov Employ of Rec";"Caseload",#N/A,TRUE,"2011 Nov CASELOAD";"Caseload OLD",#N/A,TRUE,"2011 Nov CASELOAD OLD";"CMIPS Data",#N/A,TRUE,"2011 Nov CMIPS "}</definedName>
    <definedName name="ADHC" localSheetId="9" hidden="1">{"LA BUAP",#N/A,TRUE,"LA BUAPP";"HM",#N/A,TRUE,"2011 Nov HM";"CC Landscape",#N/A,TRUE,"2011 Nov CC";"CC Portrait",#N/A,TRUE,"2011 Nov CC";"SOC/RMA",#N/A,TRUE,"May 11 SOC &amp; RMA ";"CEOR",#N/A,TRUE,"2011 Nov Employ of Rec";"Caseload",#N/A,TRUE,"2011 Nov CASELOAD";"Caseload OLD",#N/A,TRUE,"2011 Nov CASELOAD OLD";"CMIPS Data",#N/A,TRUE,"2011 Nov CMIPS "}</definedName>
    <definedName name="ADHC" localSheetId="8" hidden="1">{"LA BUAP",#N/A,TRUE,"LA BUAPP";"HM",#N/A,TRUE,"2011 Nov HM";"CC Landscape",#N/A,TRUE,"2011 Nov CC";"CC Portrait",#N/A,TRUE,"2011 Nov CC";"SOC/RMA",#N/A,TRUE,"May 11 SOC &amp; RMA ";"CEOR",#N/A,TRUE,"2011 Nov Employ of Rec";"Caseload",#N/A,TRUE,"2011 Nov CASELOAD";"Caseload OLD",#N/A,TRUE,"2011 Nov CASELOAD OLD";"CMIPS Data",#N/A,TRUE,"2011 Nov CMIPS "}</definedName>
    <definedName name="ADHC" localSheetId="16" hidden="1">{"LA BUAP",#N/A,TRUE,"LA BUAPP";"HM",#N/A,TRUE,"2011 Nov HM";"CC Landscape",#N/A,TRUE,"2011 Nov CC";"CC Portrait",#N/A,TRUE,"2011 Nov CC";"SOC/RMA",#N/A,TRUE,"May 11 SOC &amp; RMA ";"CEOR",#N/A,TRUE,"2011 Nov Employ of Rec";"Caseload",#N/A,TRUE,"2011 Nov CASELOAD";"Caseload OLD",#N/A,TRUE,"2011 Nov CASELOAD OLD";"CMIPS Data",#N/A,TRUE,"2011 Nov CMIPS "}</definedName>
    <definedName name="ADHC" localSheetId="0" hidden="1">{"LA BUAP",#N/A,TRUE,"LA BUAPP";"HM",#N/A,TRUE,"2011 Nov HM";"CC Landscape",#N/A,TRUE,"2011 Nov CC";"CC Portrait",#N/A,TRUE,"2011 Nov CC";"SOC/RMA",#N/A,TRUE,"May 11 SOC &amp; RMA ";"CEOR",#N/A,TRUE,"2011 Nov Employ of Rec";"Caseload",#N/A,TRUE,"2011 Nov CASELOAD";"Caseload OLD",#N/A,TRUE,"2011 Nov CASELOAD OLD";"CMIPS Data",#N/A,TRUE,"2011 Nov CMIPS "}</definedName>
    <definedName name="ADHC" hidden="1">{"LA BUAP",#N/A,TRUE,"LA BUAPP";"HM",#N/A,TRUE,"2011 Nov HM";"CC Landscape",#N/A,TRUE,"2011 Nov CC";"CC Portrait",#N/A,TRUE,"2011 Nov CC";"SOC/RMA",#N/A,TRUE,"May 11 SOC &amp; RMA ";"CEOR",#N/A,TRUE,"2011 Nov Employ of Rec";"Caseload",#N/A,TRUE,"2011 Nov CASELOAD";"Caseload OLD",#N/A,TRUE,"2011 Nov CASELOAD OLD";"CMIPS Data",#N/A,TRUE,"2011 Nov CMIPS "}</definedName>
    <definedName name="Admin" localSheetId="13">#REF!</definedName>
    <definedName name="Admin" localSheetId="16">#REF!</definedName>
    <definedName name="Admin_Column" localSheetId="16">#REF!</definedName>
    <definedName name="Admin_PMPM_COA" localSheetId="13">[8]AdminProfitLoading!$C$347:$C$355</definedName>
    <definedName name="Admin_PMPM_COA" localSheetId="16">[8]AdminProfitLoading!$C$347:$C$355</definedName>
    <definedName name="Admin_PMPM_County" localSheetId="13">[8]AdminProfitLoading!$D$346:$N$346</definedName>
    <definedName name="Admin_PMPM_County" localSheetId="16">[8]AdminProfitLoading!$D$346:$N$346</definedName>
    <definedName name="Admin_PMPM_LB" localSheetId="13">[8]AdminProfitLoading!$D$347:$N$355</definedName>
    <definedName name="Admin_PMPM_LB" localSheetId="16">[8]AdminProfitLoading!$D$347:$N$355</definedName>
    <definedName name="Admin_PMPM_MP" localSheetId="13">[8]AdminProfitLoading!$D$356:$N$364</definedName>
    <definedName name="Admin_PMPM_MP" localSheetId="16">[8]AdminProfitLoading!$D$356:$N$364</definedName>
    <definedName name="Admin_PMPM_UB" localSheetId="13">[8]AdminProfitLoading!$D$365:$N$373</definedName>
    <definedName name="Admin_PMPM_UB" localSheetId="16">[8]AdminProfitLoading!$D$365:$N$373</definedName>
    <definedName name="Admin_Row" localSheetId="13">#REF!</definedName>
    <definedName name="Admin_Row" localSheetId="16">#REF!</definedName>
    <definedName name="Affidavit" localSheetId="13" hidden="1">{"Page 1",#N/A,FALSE,"Admin ";"Page 2",#N/A,FALSE,"Admin ";"Page 3",#N/A,FALSE,"Admin "}</definedName>
    <definedName name="Affidavit" localSheetId="9" hidden="1">{"Page 1",#N/A,FALSE,"Admin ";"Page 2",#N/A,FALSE,"Admin ";"Page 3",#N/A,FALSE,"Admin "}</definedName>
    <definedName name="Affidavit" localSheetId="8" hidden="1">{"Page 1",#N/A,FALSE,"Admin ";"Page 2",#N/A,FALSE,"Admin ";"Page 3",#N/A,FALSE,"Admin "}</definedName>
    <definedName name="Affidavit" localSheetId="16" hidden="1">{"Page 1",#N/A,FALSE,"Admin ";"Page 2",#N/A,FALSE,"Admin ";"Page 3",#N/A,FALSE,"Admin "}</definedName>
    <definedName name="Affidavit" localSheetId="0" hidden="1">{"Page 1",#N/A,FALSE,"Admin ";"Page 2",#N/A,FALSE,"Admin ";"Page 3",#N/A,FALSE,"Admin "}</definedName>
    <definedName name="Affidavit" hidden="1">{"Page 1",#N/A,FALSE,"Admin ";"Page 2",#N/A,FALSE,"Admin ";"Page 3",#N/A,FALSE,"Admin "}</definedName>
    <definedName name="AJ" localSheetId="13" hidden="1">{"Portrait",#N/A,FALSE,"Summary";"Landscape",#N/A,FALSE,"Summary"}</definedName>
    <definedName name="AJ" localSheetId="9" hidden="1">{"Portrait",#N/A,FALSE,"Summary";"Landscape",#N/A,FALSE,"Summary"}</definedName>
    <definedName name="AJ" localSheetId="8" hidden="1">{"Portrait",#N/A,FALSE,"Summary";"Landscape",#N/A,FALSE,"Summary"}</definedName>
    <definedName name="AJ" localSheetId="16" hidden="1">{"Portrait",#N/A,FALSE,"Summary";"Landscape",#N/A,FALSE,"Summary"}</definedName>
    <definedName name="AJ" localSheetId="0" hidden="1">{"Portrait",#N/A,FALSE,"Summary";"Landscape",#N/A,FALSE,"Summary"}</definedName>
    <definedName name="AJ" hidden="1">{"Portrait",#N/A,FALSE,"Summary";"Landscape",#N/A,FALSE,"Summary"}</definedName>
    <definedName name="AJC" localSheetId="13" hidden="1">{"Portrait",#N/A,FALSE,"Summary";"Landscape",#N/A,FALSE,"Summary"}</definedName>
    <definedName name="AJC" localSheetId="9" hidden="1">{"Portrait",#N/A,FALSE,"Summary";"Landscape",#N/A,FALSE,"Summary"}</definedName>
    <definedName name="AJC" localSheetId="8" hidden="1">{"Portrait",#N/A,FALSE,"Summary";"Landscape",#N/A,FALSE,"Summary"}</definedName>
    <definedName name="AJC" localSheetId="16" hidden="1">{"Portrait",#N/A,FALSE,"Summary";"Landscape",#N/A,FALSE,"Summary"}</definedName>
    <definedName name="AJC" localSheetId="0" hidden="1">{"Portrait",#N/A,FALSE,"Summary";"Landscape",#N/A,FALSE,"Summary"}</definedName>
    <definedName name="AJC" hidden="1">{"Portrait",#N/A,FALSE,"Summary";"Landscape",#N/A,FALSE,"Summary"}</definedName>
    <definedName name="Alameda" localSheetId="16">#REF!</definedName>
    <definedName name="Alleg_COS_Trend" localSheetId="16">[9]Assumptions!#REF!</definedName>
    <definedName name="AllRates" localSheetId="13">#REF!</definedName>
    <definedName name="AllRates" localSheetId="16">#REF!</definedName>
    <definedName name="AllWeightedRates" localSheetId="16">#REF!</definedName>
    <definedName name="ALPINE" localSheetId="16">#REF!</definedName>
    <definedName name="Basic_Cost" localSheetId="13">#REF!</definedName>
    <definedName name="Basic_Cost" localSheetId="16">#REF!</definedName>
    <definedName name="blank_cell" localSheetId="13">#REF!</definedName>
    <definedName name="blank_cell" localSheetId="16">#REF!</definedName>
    <definedName name="BN_MP_No" localSheetId="13">'[10]2012 BN OACT-No PE Red'!$K$6</definedName>
    <definedName name="BN_MP_No" localSheetId="16">'[10]2012 BN OACT-No PE Red'!$K$6</definedName>
    <definedName name="BN_MP_Red" localSheetId="13">'[10]2012 BN OACT-PE Red'!$K$6</definedName>
    <definedName name="BN_MP_Red" localSheetId="16">'[10]2012 BN OACT-PE Red'!$K$6</definedName>
    <definedName name="BN_PE_No" localSheetId="13">'[10]2012 BN OACT-No PE Red'!$K$5</definedName>
    <definedName name="BN_PE_No" localSheetId="16">'[10]2012 BN OACT-No PE Red'!$K$5</definedName>
    <definedName name="BN_PE_Red" localSheetId="13">'[10]2012 BN OACT-PE Red'!$K$5</definedName>
    <definedName name="BN_PE_Red" localSheetId="16">'[10]2012 BN OACT-PE Red'!$K$5</definedName>
    <definedName name="BN_PW_No" localSheetId="13">'[10]2012 BN OACT-No PE Red'!$K$4</definedName>
    <definedName name="BN_PW_No" localSheetId="16">'[10]2012 BN OACT-No PE Red'!$K$4</definedName>
    <definedName name="BN_PW_Red" localSheetId="13">'[10]2012 BN OACT-PE Red'!$K$4</definedName>
    <definedName name="BN_PW_Red" localSheetId="16">'[10]2012 BN OACT-PE Red'!$K$4</definedName>
    <definedName name="Bounds" localSheetId="13">[11]Settings!$D$4:$F$4</definedName>
    <definedName name="Bounds" localSheetId="16">[11]Settings!$D$4:$F$4</definedName>
    <definedName name="br1_sqft" localSheetId="13">#REF!</definedName>
    <definedName name="br1_sqft" localSheetId="16">#REF!</definedName>
    <definedName name="br10_sqft" localSheetId="16">#REF!</definedName>
    <definedName name="br11_sqft" localSheetId="16">#REF!</definedName>
    <definedName name="brent" localSheetId="13" hidden="1">{#N/A,#N/A,FALSE,"az";#N/A,#N/A,FALSE,"CA1";#N/A,#N/A,FALSE,"CA2";#N/A,#N/A,FALSE,"CA3";#N/A,#N/A,FALSE,"FL";#N/A,#N/A,FALSE,"LA";#N/A,#N/A,FALSE,"ok";#N/A,#N/A,FALSE,"tx";#N/A,#N/A,FALSE,"ut";#N/A,#N/A,FALSE,"TREND"}</definedName>
    <definedName name="brent" localSheetId="9" hidden="1">{#N/A,#N/A,FALSE,"az";#N/A,#N/A,FALSE,"CA1";#N/A,#N/A,FALSE,"CA2";#N/A,#N/A,FALSE,"CA3";#N/A,#N/A,FALSE,"FL";#N/A,#N/A,FALSE,"LA";#N/A,#N/A,FALSE,"ok";#N/A,#N/A,FALSE,"tx";#N/A,#N/A,FALSE,"ut";#N/A,#N/A,FALSE,"TREND"}</definedName>
    <definedName name="brent" localSheetId="8" hidden="1">{#N/A,#N/A,FALSE,"az";#N/A,#N/A,FALSE,"CA1";#N/A,#N/A,FALSE,"CA2";#N/A,#N/A,FALSE,"CA3";#N/A,#N/A,FALSE,"FL";#N/A,#N/A,FALSE,"LA";#N/A,#N/A,FALSE,"ok";#N/A,#N/A,FALSE,"tx";#N/A,#N/A,FALSE,"ut";#N/A,#N/A,FALSE,"TREND"}</definedName>
    <definedName name="brent" localSheetId="16" hidden="1">{#N/A,#N/A,FALSE,"az";#N/A,#N/A,FALSE,"CA1";#N/A,#N/A,FALSE,"CA2";#N/A,#N/A,FALSE,"CA3";#N/A,#N/A,FALSE,"FL";#N/A,#N/A,FALSE,"LA";#N/A,#N/A,FALSE,"ok";#N/A,#N/A,FALSE,"tx";#N/A,#N/A,FALSE,"ut";#N/A,#N/A,FALSE,"TREND"}</definedName>
    <definedName name="brent" localSheetId="0" hidden="1">{#N/A,#N/A,FALSE,"az";#N/A,#N/A,FALSE,"CA1";#N/A,#N/A,FALSE,"CA2";#N/A,#N/A,FALSE,"CA3";#N/A,#N/A,FALSE,"FL";#N/A,#N/A,FALSE,"LA";#N/A,#N/A,FALSE,"ok";#N/A,#N/A,FALSE,"tx";#N/A,#N/A,FALSE,"ut";#N/A,#N/A,FALSE,"TREND"}</definedName>
    <definedName name="brent" hidden="1">{#N/A,#N/A,FALSE,"az";#N/A,#N/A,FALSE,"CA1";#N/A,#N/A,FALSE,"CA2";#N/A,#N/A,FALSE,"CA3";#N/A,#N/A,FALSE,"FL";#N/A,#N/A,FALSE,"LA";#N/A,#N/A,FALSE,"ok";#N/A,#N/A,FALSE,"tx";#N/A,#N/A,FALSE,"ut";#N/A,#N/A,FALSE,"TREND"}</definedName>
    <definedName name="brittney" localSheetId="13" hidden="1">{"Portrait",#N/A,FALSE,"Summary";"Landscape",#N/A,FALSE,"Summary"}</definedName>
    <definedName name="brittney" localSheetId="9" hidden="1">{"Portrait",#N/A,FALSE,"Summary";"Landscape",#N/A,FALSE,"Summary"}</definedName>
    <definedName name="brittney" localSheetId="8" hidden="1">{"Portrait",#N/A,FALSE,"Summary";"Landscape",#N/A,FALSE,"Summary"}</definedName>
    <definedName name="brittney" localSheetId="16" hidden="1">{"Portrait",#N/A,FALSE,"Summary";"Landscape",#N/A,FALSE,"Summary"}</definedName>
    <definedName name="brittney" localSheetId="0" hidden="1">{"Portrait",#N/A,FALSE,"Summary";"Landscape",#N/A,FALSE,"Summary"}</definedName>
    <definedName name="brittney" hidden="1">{"Portrait",#N/A,FALSE,"Summary";"Landscape",#N/A,FALSE,"Summary"}</definedName>
    <definedName name="BUTTE" localSheetId="16">#REF!</definedName>
    <definedName name="BY_FF" localSheetId="16">#REF!</definedName>
    <definedName name="CCI_GlobalCarveOut_IND" localSheetId="13">#REF!</definedName>
    <definedName name="CCI_GlobalCarveOut_IND" localSheetId="16">#REF!</definedName>
    <definedName name="CCI_IND" localSheetId="16">#REF!</definedName>
    <definedName name="CCS_IND" localSheetId="16">#REF!</definedName>
    <definedName name="COA_Lookup" localSheetId="13">#REF!</definedName>
    <definedName name="COA_Lookup" localSheetId="16">#REF!</definedName>
    <definedName name="COAs" localSheetId="13">#REF!</definedName>
    <definedName name="COAs" localSheetId="16">#REF!</definedName>
    <definedName name="CODB" localSheetId="16">#REF!</definedName>
    <definedName name="code_all" localSheetId="13">#REF!</definedName>
    <definedName name="code_all" localSheetId="16">#REF!</definedName>
    <definedName name="code_cos" localSheetId="16">#REF!</definedName>
    <definedName name="code_cos_00" localSheetId="16">#REF!</definedName>
    <definedName name="COHS_1415" localSheetId="13">#REF!</definedName>
    <definedName name="COHS_1415" localSheetId="16">#REF!</definedName>
    <definedName name="COHS_BUDGET_YEAR_DOLLARS" localSheetId="16">#REF!</definedName>
    <definedName name="COHS_CURRENT_YEAR_DOLLARS" localSheetId="16">#REF!</definedName>
    <definedName name="COHS1314_AB97MH" localSheetId="13">'[12]COHS lookup'!$B$8:$T$203</definedName>
    <definedName name="COHS1314_AB97MH" localSheetId="16">'[12]COHS lookup'!$B$8:$T$203</definedName>
    <definedName name="COHS1314AB97MH" localSheetId="13">'[13]COHS lookup'!$T$7:$AH$186</definedName>
    <definedName name="COHS1314AB97MH" localSheetId="16">'[13]COHS lookup'!$T$7:$AH$186</definedName>
    <definedName name="COHS1415_AB97MH" localSheetId="13">'[14]COHS lookup'!$X$8:$AS$217</definedName>
    <definedName name="COHS1415_AB97MH" localSheetId="16">'[14]COHS lookup'!$X$8:$AS$217</definedName>
    <definedName name="COHS1415_SB239" localSheetId="13">'[14]COHS lookup'!$AW$8:$BY$217</definedName>
    <definedName name="COHS1415_SB239" localSheetId="16">'[14]COHS lookup'!$AW$8:$BY$217</definedName>
    <definedName name="COLUSA" localSheetId="13">#REF!</definedName>
    <definedName name="COLUSA" localSheetId="16">#REF!</definedName>
    <definedName name="COMPSA" localSheetId="13" hidden="1">{#N/A,#N/A,FALSE,"az";#N/A,#N/A,FALSE,"CA1";#N/A,#N/A,FALSE,"CA2";#N/A,#N/A,FALSE,"CA3";#N/A,#N/A,FALSE,"co";#N/A,#N/A,FALSE,"FL";#N/A,#N/A,FALSE,"LA";#N/A,#N/A,FALSE,"ok";#N/A,#N/A,FALSE,"tx";#N/A,#N/A,FALSE,"ut";#N/A,#N/A,FALSE,"TREND"}</definedName>
    <definedName name="COMPSA" localSheetId="9" hidden="1">{#N/A,#N/A,FALSE,"az";#N/A,#N/A,FALSE,"CA1";#N/A,#N/A,FALSE,"CA2";#N/A,#N/A,FALSE,"CA3";#N/A,#N/A,FALSE,"co";#N/A,#N/A,FALSE,"FL";#N/A,#N/A,FALSE,"LA";#N/A,#N/A,FALSE,"ok";#N/A,#N/A,FALSE,"tx";#N/A,#N/A,FALSE,"ut";#N/A,#N/A,FALSE,"TREND"}</definedName>
    <definedName name="COMPSA" localSheetId="8" hidden="1">{#N/A,#N/A,FALSE,"az";#N/A,#N/A,FALSE,"CA1";#N/A,#N/A,FALSE,"CA2";#N/A,#N/A,FALSE,"CA3";#N/A,#N/A,FALSE,"co";#N/A,#N/A,FALSE,"FL";#N/A,#N/A,FALSE,"LA";#N/A,#N/A,FALSE,"ok";#N/A,#N/A,FALSE,"tx";#N/A,#N/A,FALSE,"ut";#N/A,#N/A,FALSE,"TREND"}</definedName>
    <definedName name="COMPSA" localSheetId="16" hidden="1">{#N/A,#N/A,FALSE,"az";#N/A,#N/A,FALSE,"CA1";#N/A,#N/A,FALSE,"CA2";#N/A,#N/A,FALSE,"CA3";#N/A,#N/A,FALSE,"co";#N/A,#N/A,FALSE,"FL";#N/A,#N/A,FALSE,"LA";#N/A,#N/A,FALSE,"ok";#N/A,#N/A,FALSE,"tx";#N/A,#N/A,FALSE,"ut";#N/A,#N/A,FALSE,"TREND"}</definedName>
    <definedName name="COMPSA" localSheetId="0" hidden="1">{#N/A,#N/A,FALSE,"az";#N/A,#N/A,FALSE,"CA1";#N/A,#N/A,FALSE,"CA2";#N/A,#N/A,FALSE,"CA3";#N/A,#N/A,FALSE,"co";#N/A,#N/A,FALSE,"FL";#N/A,#N/A,FALSE,"LA";#N/A,#N/A,FALSE,"ok";#N/A,#N/A,FALSE,"tx";#N/A,#N/A,FALSE,"ut";#N/A,#N/A,FALSE,"TREND"}</definedName>
    <definedName name="COMPSA" hidden="1">{#N/A,#N/A,FALSE,"az";#N/A,#N/A,FALSE,"CA1";#N/A,#N/A,FALSE,"CA2";#N/A,#N/A,FALSE,"CA3";#N/A,#N/A,FALSE,"co";#N/A,#N/A,FALSE,"FL";#N/A,#N/A,FALSE,"LA";#N/A,#N/A,FALSE,"ok";#N/A,#N/A,FALSE,"tx";#N/A,#N/A,FALSE,"ut";#N/A,#N/A,FALSE,"TREND"}</definedName>
    <definedName name="conflict" localSheetId="16">#REF!</definedName>
    <definedName name="Consumers" localSheetId="16">#REF!</definedName>
    <definedName name="CONTRACOSTA" localSheetId="16">#REF!</definedName>
    <definedName name="CoPay_IP" localSheetId="13">#REF!</definedName>
    <definedName name="CoPay_IP" localSheetId="16">#REF!</definedName>
    <definedName name="CoPay_Other" localSheetId="13">#REF!</definedName>
    <definedName name="CoPay_Other" localSheetId="16">#REF!</definedName>
    <definedName name="CoPay_Rx" localSheetId="13">#REF!</definedName>
    <definedName name="CoPay_Rx" localSheetId="16">#REF!</definedName>
    <definedName name="CoPay_XrayRad" localSheetId="13">#REF!</definedName>
    <definedName name="CoPay_XrayRad" localSheetId="16">#REF!</definedName>
    <definedName name="COS_lookup" localSheetId="16">#REF!</definedName>
    <definedName name="COSs" localSheetId="16">#REF!</definedName>
    <definedName name="County" localSheetId="13">[11]Settings!$I$2</definedName>
    <definedName name="County" localSheetId="16">[11]Settings!$I$2</definedName>
    <definedName name="CRCS_COS1" localSheetId="13">#REF!</definedName>
    <definedName name="CRCS_COS1" localSheetId="16">#REF!</definedName>
    <definedName name="Cred_Adj" localSheetId="16">#REF!</definedName>
    <definedName name="crosswalk1" localSheetId="16">#REF!</definedName>
    <definedName name="CURRENT" localSheetId="13">#REF!</definedName>
    <definedName name="CURRENT" localSheetId="16">#REF!</definedName>
    <definedName name="Cwvu.CapersView." localSheetId="13" hidden="1">[6]MASTER!#REF!</definedName>
    <definedName name="Cwvu.CapersView." localSheetId="9" hidden="1">[6]MASTER!#REF!</definedName>
    <definedName name="Cwvu.CapersView." localSheetId="8" hidden="1">[7]MASTER!#REF!</definedName>
    <definedName name="Cwvu.CapersView." localSheetId="16" hidden="1">[6]MASTER!#REF!</definedName>
    <definedName name="Cwvu.CapersView." localSheetId="0" hidden="1">[6]MASTER!#REF!</definedName>
    <definedName name="Cwvu.CapersView." hidden="1">[7]MASTER!#REF!</definedName>
    <definedName name="Cwvu.Japan_Capers_Ed_Pub." localSheetId="13" hidden="1">[6]MASTER!#REF!</definedName>
    <definedName name="Cwvu.Japan_Capers_Ed_Pub." localSheetId="9" hidden="1">[6]MASTER!#REF!</definedName>
    <definedName name="Cwvu.Japan_Capers_Ed_Pub." localSheetId="16" hidden="1">[6]MASTER!#REF!</definedName>
    <definedName name="Cwvu.Japan_Capers_Ed_Pub." localSheetId="0" hidden="1">[6]MASTER!#REF!</definedName>
    <definedName name="Cwvu.Japan_Capers_Ed_Pub." hidden="1">[7]MASTER!#REF!</definedName>
    <definedName name="Cwvu.KJP_CC." localSheetId="13" hidden="1">[6]MASTER!#REF!,[6]MASTER!#REF!,[6]MASTER!#REF!,[6]MASTER!#REF!,[6]MASTER!#REF!,[6]MASTER!#REF!,[6]MASTER!#REF!,[6]MASTER!#REF!,[6]MASTER!#REF!,[6]MASTER!#REF!,[6]MASTER!#REF!,[6]MASTER!#REF!,[6]MASTER!#REF!,[6]MASTER!#REF!,[6]MASTER!#REF!,[6]MASTER!#REF!,[6]MASTER!#REF!,[6]MASTER!#REF!,[6]MASTER!#REF!,[6]MASTER!#REF!</definedName>
    <definedName name="Cwvu.KJP_CC." localSheetId="9" hidden="1">[6]MASTER!#REF!,[6]MASTER!#REF!,[6]MASTER!#REF!,[6]MASTER!#REF!,[6]MASTER!#REF!,[6]MASTER!#REF!,[6]MASTER!#REF!,[6]MASTER!#REF!,[6]MASTER!#REF!,[6]MASTER!#REF!,[6]MASTER!#REF!,[6]MASTER!#REF!,[6]MASTER!#REF!,[6]MASTER!#REF!,[6]MASTER!#REF!,[6]MASTER!#REF!,[6]MASTER!#REF!,[6]MASTER!#REF!,[6]MASTER!#REF!,[6]MASTER!#REF!</definedName>
    <definedName name="Cwvu.KJP_CC." localSheetId="8" hidden="1">[7]MASTER!#REF!,[7]MASTER!#REF!,[7]MASTER!#REF!,[7]MASTER!#REF!,[7]MASTER!#REF!,[7]MASTER!#REF!,[7]MASTER!#REF!,[7]MASTER!#REF!,[7]MASTER!#REF!,[7]MASTER!#REF!,[7]MASTER!#REF!,[7]MASTER!#REF!,[7]MASTER!#REF!,[7]MASTER!#REF!,[7]MASTER!#REF!,[7]MASTER!#REF!,[7]MASTER!#REF!,[7]MASTER!#REF!,[7]MASTER!#REF!,[7]MASTER!#REF!</definedName>
    <definedName name="Cwvu.KJP_CC." localSheetId="16" hidden="1">[6]MASTER!#REF!,[6]MASTER!#REF!,[6]MASTER!#REF!,[6]MASTER!#REF!,[6]MASTER!#REF!,[6]MASTER!#REF!,[6]MASTER!#REF!,[6]MASTER!#REF!,[6]MASTER!#REF!,[6]MASTER!#REF!,[6]MASTER!#REF!,[6]MASTER!#REF!,[6]MASTER!#REF!,[6]MASTER!#REF!,[6]MASTER!#REF!,[6]MASTER!#REF!,[6]MASTER!#REF!,[6]MASTER!#REF!,[6]MASTER!#REF!,[6]MASTER!#REF!</definedName>
    <definedName name="Cwvu.KJP_CC." localSheetId="0" hidden="1">[6]MASTER!#REF!,[6]MASTER!#REF!,[6]MASTER!#REF!,[6]MASTER!#REF!,[6]MASTER!#REF!,[6]MASTER!#REF!,[6]MASTER!#REF!,[6]MASTER!#REF!,[6]MASTER!#REF!,[6]MASTER!#REF!,[6]MASTER!#REF!,[6]MASTER!#REF!,[6]MASTER!#REF!,[6]MASTER!#REF!,[6]MASTER!#REF!,[6]MASTER!#REF!,[6]MASTER!#REF!,[6]MASTER!#REF!,[6]MASTER!#REF!,[6]MASTER!#REF!</definedName>
    <definedName name="Cwvu.KJP_CC." hidden="1">[7]MASTER!#REF!,[7]MASTER!#REF!,[7]MASTER!#REF!,[7]MASTER!#REF!,[7]MASTER!#REF!,[7]MASTER!#REF!,[7]MASTER!#REF!,[7]MASTER!#REF!,[7]MASTER!#REF!,[7]MASTER!#REF!,[7]MASTER!#REF!,[7]MASTER!#REF!,[7]MASTER!#REF!,[7]MASTER!#REF!,[7]MASTER!#REF!,[7]MASTER!#REF!,[7]MASTER!#REF!,[7]MASTER!#REF!,[7]MASTER!#REF!,[7]MASTER!#REF!</definedName>
    <definedName name="cxx" localSheetId="13" hidden="1">{#N/A,#N/A,FALSE,"SUMMARY"}</definedName>
    <definedName name="cxx" localSheetId="9" hidden="1">{#N/A,#N/A,FALSE,"SUMMARY"}</definedName>
    <definedName name="cxx" localSheetId="8" hidden="1">{#N/A,#N/A,FALSE,"SUMMARY"}</definedName>
    <definedName name="cxx" localSheetId="16" hidden="1">{#N/A,#N/A,FALSE,"SUMMARY"}</definedName>
    <definedName name="cxx" localSheetId="0" hidden="1">{#N/A,#N/A,FALSE,"SUMMARY"}</definedName>
    <definedName name="cxx" hidden="1">{#N/A,#N/A,FALSE,"SUMMARY"}</definedName>
    <definedName name="CY_Table_Entry" localSheetId="16">#REF!</definedName>
    <definedName name="CY13_15" localSheetId="16">#REF!</definedName>
    <definedName name="Data" localSheetId="16">#REF!:#REF!</definedName>
    <definedName name="Data_00" localSheetId="16">#REF!</definedName>
    <definedName name="Data_COA" localSheetId="13">#REF!</definedName>
    <definedName name="Data_COA" localSheetId="16">#REF!</definedName>
    <definedName name="Data_COS" localSheetId="16">#REF!</definedName>
    <definedName name="Data_COS1" localSheetId="16">#REF!:#REF!</definedName>
    <definedName name="Data_HMA" localSheetId="16">#REF!</definedName>
    <definedName name="Data_HMA_FinAdj" localSheetId="16">#REF!</definedName>
    <definedName name="Data_HMA_FinAdj_Should" localSheetId="16">#REF!</definedName>
    <definedName name="Data_Oaktree" localSheetId="13">#REF!</definedName>
    <definedName name="Data_Oaktree" localSheetId="16">#REF!</definedName>
    <definedName name="Data_Oaktree_FinAdj" localSheetId="16">#REF!</definedName>
    <definedName name="Data_Oaktree_FinAdj_Should" localSheetId="16">#REF!</definedName>
    <definedName name="DataGMC2013" localSheetId="13">#REF!</definedName>
    <definedName name="DataGMC2013" localSheetId="16">#REF!</definedName>
    <definedName name="DataGMC2014_6Mons" localSheetId="16">#REF!</definedName>
    <definedName name="DC_COS" localSheetId="13">#REF!</definedName>
    <definedName name="DC_COS" localSheetId="16">#REF!</definedName>
    <definedName name="ddh" localSheetId="16">#REF!</definedName>
    <definedName name="ddn" localSheetId="9" hidden="1">#REF!</definedName>
    <definedName name="ddn" localSheetId="16" hidden="1">#REF!</definedName>
    <definedName name="ddn" localSheetId="0" hidden="1">#REF!</definedName>
    <definedName name="ddn" hidden="1">#REF!</definedName>
    <definedName name="DELETE14" localSheetId="13" hidden="1">{#N/A,#N/A,FALSE,"DEPT"}</definedName>
    <definedName name="DELETE14" localSheetId="9" hidden="1">{#N/A,#N/A,FALSE,"DEPT"}</definedName>
    <definedName name="DELETE14" localSheetId="8" hidden="1">{#N/A,#N/A,FALSE,"DEPT"}</definedName>
    <definedName name="DELETE14" localSheetId="16" hidden="1">{#N/A,#N/A,FALSE,"DEPT"}</definedName>
    <definedName name="DELETE14" localSheetId="0" hidden="1">{#N/A,#N/A,FALSE,"DEPT"}</definedName>
    <definedName name="DELETE14" hidden="1">{#N/A,#N/A,FALSE,"DEPT"}</definedName>
    <definedName name="DELETE15" localSheetId="13" hidden="1">{#N/A,#N/A,FALSE,"DEPT"}</definedName>
    <definedName name="DELETE15" localSheetId="9" hidden="1">{#N/A,#N/A,FALSE,"DEPT"}</definedName>
    <definedName name="DELETE15" localSheetId="8" hidden="1">{#N/A,#N/A,FALSE,"DEPT"}</definedName>
    <definedName name="DELETE15" localSheetId="16" hidden="1">{#N/A,#N/A,FALSE,"DEPT"}</definedName>
    <definedName name="DELETE15" localSheetId="0" hidden="1">{#N/A,#N/A,FALSE,"DEPT"}</definedName>
    <definedName name="DELETE15" hidden="1">{#N/A,#N/A,FALSE,"DEPT"}</definedName>
    <definedName name="DELETE16" localSheetId="13" hidden="1">{#N/A,#N/A,FALSE,"HSA"}</definedName>
    <definedName name="DELETE16" localSheetId="9" hidden="1">{#N/A,#N/A,FALSE,"HSA"}</definedName>
    <definedName name="DELETE16" localSheetId="8" hidden="1">{#N/A,#N/A,FALSE,"HSA"}</definedName>
    <definedName name="DELETE16" localSheetId="16" hidden="1">{#N/A,#N/A,FALSE,"HSA"}</definedName>
    <definedName name="DELETE16" localSheetId="0" hidden="1">{#N/A,#N/A,FALSE,"HSA"}</definedName>
    <definedName name="DELETE16" hidden="1">{#N/A,#N/A,FALSE,"HSA"}</definedName>
    <definedName name="DELETE17" localSheetId="13" hidden="1">{#N/A,#N/A,FALSE,"SWA"}</definedName>
    <definedName name="DELETE17" localSheetId="9" hidden="1">{#N/A,#N/A,FALSE,"SWA"}</definedName>
    <definedName name="DELETE17" localSheetId="8" hidden="1">{#N/A,#N/A,FALSE,"SWA"}</definedName>
    <definedName name="DELETE17" localSheetId="16" hidden="1">{#N/A,#N/A,FALSE,"SWA"}</definedName>
    <definedName name="DELETE17" localSheetId="0" hidden="1">{#N/A,#N/A,FALSE,"SWA"}</definedName>
    <definedName name="DELETE17" hidden="1">{#N/A,#N/A,FALSE,"SWA"}</definedName>
    <definedName name="DELNORTE" localSheetId="16">#REF!</definedName>
    <definedName name="df" localSheetId="13" hidden="1">[6]MASTER!#REF!,[6]MASTER!#REF!,[6]MASTER!#REF!,[6]MASTER!#REF!,[6]MASTER!#REF!,[6]MASTER!#REF!,[6]MASTER!#REF!,[6]MASTER!#REF!,[6]MASTER!#REF!,[6]MASTER!#REF!,[6]MASTER!#REF!,[6]MASTER!#REF!,[6]MASTER!#REF!,[6]MASTER!#REF!,[6]MASTER!#REF!,[6]MASTER!#REF!,[6]MASTER!#REF!,[6]MASTER!#REF!,[6]MASTER!#REF!,[6]MASTER!#REF!</definedName>
    <definedName name="df" localSheetId="9" hidden="1">[6]MASTER!#REF!,[6]MASTER!#REF!,[6]MASTER!#REF!,[6]MASTER!#REF!,[6]MASTER!#REF!,[6]MASTER!#REF!,[6]MASTER!#REF!,[6]MASTER!#REF!,[6]MASTER!#REF!,[6]MASTER!#REF!,[6]MASTER!#REF!,[6]MASTER!#REF!,[6]MASTER!#REF!,[6]MASTER!#REF!,[6]MASTER!#REF!,[6]MASTER!#REF!,[6]MASTER!#REF!,[6]MASTER!#REF!,[6]MASTER!#REF!,[6]MASTER!#REF!</definedName>
    <definedName name="df" localSheetId="8" hidden="1">[7]MASTER!#REF!,[7]MASTER!#REF!,[7]MASTER!#REF!,[7]MASTER!#REF!,[7]MASTER!#REF!,[7]MASTER!#REF!,[7]MASTER!#REF!,[7]MASTER!#REF!,[7]MASTER!#REF!,[7]MASTER!#REF!,[7]MASTER!#REF!,[7]MASTER!#REF!,[7]MASTER!#REF!,[7]MASTER!#REF!,[7]MASTER!#REF!,[7]MASTER!#REF!,[7]MASTER!#REF!,[7]MASTER!#REF!,[7]MASTER!#REF!,[7]MASTER!#REF!</definedName>
    <definedName name="df" localSheetId="16" hidden="1">[6]MASTER!#REF!,[6]MASTER!#REF!,[6]MASTER!#REF!,[6]MASTER!#REF!,[6]MASTER!#REF!,[6]MASTER!#REF!,[6]MASTER!#REF!,[6]MASTER!#REF!,[6]MASTER!#REF!,[6]MASTER!#REF!,[6]MASTER!#REF!,[6]MASTER!#REF!,[6]MASTER!#REF!,[6]MASTER!#REF!,[6]MASTER!#REF!,[6]MASTER!#REF!,[6]MASTER!#REF!,[6]MASTER!#REF!,[6]MASTER!#REF!,[6]MASTER!#REF!</definedName>
    <definedName name="df" localSheetId="0" hidden="1">[6]MASTER!#REF!,[6]MASTER!#REF!,[6]MASTER!#REF!,[6]MASTER!#REF!,[6]MASTER!#REF!,[6]MASTER!#REF!,[6]MASTER!#REF!,[6]MASTER!#REF!,[6]MASTER!#REF!,[6]MASTER!#REF!,[6]MASTER!#REF!,[6]MASTER!#REF!,[6]MASTER!#REF!,[6]MASTER!#REF!,[6]MASTER!#REF!,[6]MASTER!#REF!,[6]MASTER!#REF!,[6]MASTER!#REF!,[6]MASTER!#REF!,[6]MASTER!#REF!</definedName>
    <definedName name="df" hidden="1">[7]MASTER!#REF!,[7]MASTER!#REF!,[7]MASTER!#REF!,[7]MASTER!#REF!,[7]MASTER!#REF!,[7]MASTER!#REF!,[7]MASTER!#REF!,[7]MASTER!#REF!,[7]MASTER!#REF!,[7]MASTER!#REF!,[7]MASTER!#REF!,[7]MASTER!#REF!,[7]MASTER!#REF!,[7]MASTER!#REF!,[7]MASTER!#REF!,[7]MASTER!#REF!,[7]MASTER!#REF!,[7]MASTER!#REF!,[7]MASTER!#REF!,[7]MASTER!#REF!</definedName>
    <definedName name="dfg" localSheetId="13">#REF!</definedName>
    <definedName name="dfg" localSheetId="16">#REF!</definedName>
    <definedName name="DHCSCINS" localSheetId="16">#REF!</definedName>
    <definedName name="display" localSheetId="16">#REF!</definedName>
    <definedName name="Edits" localSheetId="13">#REF!</definedName>
    <definedName name="Edits" localSheetId="16">#REF!</definedName>
    <definedName name="ELARCIDs" localSheetId="13">[15]ELARCIDs!$A$1:$E$131</definedName>
    <definedName name="ELARCIDs" localSheetId="16">[15]ELARCIDs!$A$1:$E$131</definedName>
    <definedName name="ELDORADO" localSheetId="13">#REF!</definedName>
    <definedName name="ELDORADO" localSheetId="16">#REF!</definedName>
    <definedName name="Elig_SFY" localSheetId="16">#REF!</definedName>
    <definedName name="EligRDT" localSheetId="13">#REF!</definedName>
    <definedName name="EligRDT" localSheetId="16">#REF!</definedName>
    <definedName name="EligRDT_Column" localSheetId="16">#REF!</definedName>
    <definedName name="EligRDT_Row" localSheetId="16">#REF!</definedName>
    <definedName name="epsdtfund" localSheetId="13">#REF!</definedName>
    <definedName name="epsdtfund" localSheetId="16">#REF!</definedName>
    <definedName name="epsdtrates" localSheetId="16">#REF!</definedName>
    <definedName name="Estimate" localSheetId="13" hidden="1">{"Page 1",#N/A,FALSE,"Admin ";"Page 2",#N/A,FALSE,"Admin ";"Page 3",#N/A,FALSE,"Admin "}</definedName>
    <definedName name="Estimate" localSheetId="9" hidden="1">{"Page 1",#N/A,FALSE,"Admin ";"Page 2",#N/A,FALSE,"Admin ";"Page 3",#N/A,FALSE,"Admin "}</definedName>
    <definedName name="Estimate" localSheetId="8" hidden="1">{"Page 1",#N/A,FALSE,"Admin ";"Page 2",#N/A,FALSE,"Admin ";"Page 3",#N/A,FALSE,"Admin "}</definedName>
    <definedName name="Estimate" localSheetId="16" hidden="1">{"Page 1",#N/A,FALSE,"Admin ";"Page 2",#N/A,FALSE,"Admin ";"Page 3",#N/A,FALSE,"Admin "}</definedName>
    <definedName name="Estimate" localSheetId="0" hidden="1">{"Page 1",#N/A,FALSE,"Admin ";"Page 2",#N/A,FALSE,"Admin ";"Page 3",#N/A,FALSE,"Admin "}</definedName>
    <definedName name="Estimate" hidden="1">{"Page 1",#N/A,FALSE,"Admin ";"Page 2",#N/A,FALSE,"Admin ";"Page 3",#N/A,FALSE,"Admin "}</definedName>
    <definedName name="fafa" localSheetId="13" hidden="1">{#N/A,#N/A,FALSE,"trend"}</definedName>
    <definedName name="fafa" localSheetId="9" hidden="1">{#N/A,#N/A,FALSE,"trend"}</definedName>
    <definedName name="fafa" localSheetId="8" hidden="1">{#N/A,#N/A,FALSE,"trend"}</definedName>
    <definedName name="fafa" localSheetId="16" hidden="1">{#N/A,#N/A,FALSE,"trend"}</definedName>
    <definedName name="fafa" localSheetId="0" hidden="1">{#N/A,#N/A,FALSE,"trend"}</definedName>
    <definedName name="fafa" hidden="1">{#N/A,#N/A,FALSE,"trend"}</definedName>
    <definedName name="fdsghu" localSheetId="13">#REF!</definedName>
    <definedName name="fdsghu" localSheetId="16">#REF!</definedName>
    <definedName name="Feb15_Jan16" localSheetId="16">#REF!</definedName>
    <definedName name="ff" localSheetId="13">#REF!</definedName>
    <definedName name="ff" localSheetId="16">#REF!</definedName>
    <definedName name="fill2" hidden="1">'[16]FY 99-00 Rollup'!$A$7:$A$1724</definedName>
    <definedName name="fill3" hidden="1">'[16]FY 99-00 Rollup'!$A$7:$A$1724</definedName>
    <definedName name="FinAdj" localSheetId="13">OFFSET(FinAdjSwitches,ROWS('[17]Financial Adjs'!$N$1:$N$2)-1,0)</definedName>
    <definedName name="FinAdj" localSheetId="15">OFFSET(FinAdjSwitches,ROWS('[18]Financial Adjs'!$N$1:$N$2)-1,0)</definedName>
    <definedName name="FinAdj" localSheetId="11">OFFSET(FinAdjSwitches,ROWS('[18]Financial Adjs'!$N$1:$N$2)-1,0)</definedName>
    <definedName name="FinAdj" localSheetId="16">OFFSET(FinAdjSwitches,ROWS('[17]Financial Adjs'!$N$1:$N$2)-1,0)</definedName>
    <definedName name="FinAdj" localSheetId="12">OFFSET(FinAdjSwitches,ROWS('[18]Financial Adjs'!$N$1:$N$2)-1,0)</definedName>
    <definedName name="FinAdj" localSheetId="3">OFFSET(FinAdjSwitches,ROWS('[18]Financial Adjs'!$N$1:$N$2)-1,0)</definedName>
    <definedName name="FinAdj" localSheetId="2">OFFSET(FinAdjSwitches,ROWS('[18]Financial Adjs'!$N$1:$N$2)-1,0)</definedName>
    <definedName name="FirstFinAdj" localSheetId="13">OFFSET(FinImpacts,ROW(LivePMPM)-ROW(FinImpacts),0,1,1)</definedName>
    <definedName name="FirstFinAdj" localSheetId="15">OFFSET(FinImpacts,ROW(LivePMPM)-ROW(FinImpacts),0,1,1)</definedName>
    <definedName name="FirstFinAdj" localSheetId="11">OFFSET(FinImpacts,ROW(LivePMPM)-ROW(FinImpacts),0,1,1)</definedName>
    <definedName name="FirstFinAdj" localSheetId="16">OFFSET(FinImpacts,ROW(LivePMPM)-ROW(FinImpacts),0,1,1)</definedName>
    <definedName name="FirstFinAdj" localSheetId="12">OFFSET(FinImpacts,ROW(LivePMPM)-ROW(FinImpacts),0,1,1)</definedName>
    <definedName name="FirstFinAdj" localSheetId="3">OFFSET(FinImpacts,ROW(LivePMPM)-ROW(FinImpacts),0,1,1)</definedName>
    <definedName name="FirstFinAdj" localSheetId="2">OFFSET(FinImpacts,ROW(LivePMPM)-ROW(FinImpacts),0,1,1)</definedName>
    <definedName name="FirstPC" localSheetId="13">OFFSET(PCImpacts,ROW(LivePMPM)-ROW(PCImpacts),0,1,1)</definedName>
    <definedName name="FirstPC" localSheetId="15">OFFSET(PCImpacts,ROW(LivePMPM)-ROW(PCImpacts),0,1,1)</definedName>
    <definedName name="FirstPC" localSheetId="11">OFFSET(PCImpacts,ROW(LivePMPM)-ROW(PCImpacts),0,1,1)</definedName>
    <definedName name="FirstPC" localSheetId="16">OFFSET(PCImpacts,ROW(LivePMPM)-ROW(PCImpacts),0,1,1)</definedName>
    <definedName name="FirstPC" localSheetId="12">OFFSET(PCImpacts,ROW(LivePMPM)-ROW(PCImpacts),0,1,1)</definedName>
    <definedName name="FirstPC" localSheetId="3">OFFSET(PCImpacts,ROW(LivePMPM)-ROW(PCImpacts),0,1,1)</definedName>
    <definedName name="FirstPC" localSheetId="2">OFFSET(PCImpacts,ROW(LivePMPM)-ROW(PCImpacts),0,1,1)</definedName>
    <definedName name="Fiscal_Period_Parameters" localSheetId="16">#REF!</definedName>
    <definedName name="FMAP0304" localSheetId="13">#REF!</definedName>
    <definedName name="FMAP0304" localSheetId="16">#REF!</definedName>
    <definedName name="FMAP0405" localSheetId="16">#REF!</definedName>
    <definedName name="FMAP0506" localSheetId="16">#REF!</definedName>
    <definedName name="FNRC" localSheetId="13">'[19]FNRC data'!$A$1:$H$5</definedName>
    <definedName name="FNRC" localSheetId="16">'[19]FNRC data'!$A$1:$H$5</definedName>
    <definedName name="form" localSheetId="13">#REF!</definedName>
    <definedName name="form" localSheetId="16">#REF!</definedName>
    <definedName name="FR" localSheetId="13">#REF!</definedName>
    <definedName name="FR" localSheetId="16">#REF!</definedName>
    <definedName name="FRESNO" localSheetId="16">#REF!</definedName>
    <definedName name="FRPMRevised" localSheetId="16">#REF!</definedName>
    <definedName name="gateway" localSheetId="13">#REF!</definedName>
    <definedName name="gateway" localSheetId="16">#REF!</definedName>
    <definedName name="gg" localSheetId="16">#REF!</definedName>
    <definedName name="GLENN" localSheetId="16">#REF!</definedName>
    <definedName name="GlobalCarveOutDollars_BHT" localSheetId="13">[8]GlobalSubDistribution!$B$25:$N$33</definedName>
    <definedName name="GlobalCarveOutDollars_BHT" localSheetId="16">[8]GlobalSubDistribution!$B$25:$N$33</definedName>
    <definedName name="GlobalCarveOutDollars_MH" localSheetId="13">[8]GlobalSubDistribution!$B$15:$N$23</definedName>
    <definedName name="GlobalCarveOutDollars_MH" localSheetId="16">[8]GlobalSubDistribution!$B$15:$N$23</definedName>
    <definedName name="GlobalCarveOutDollarsCOA_BHT" localSheetId="13">[8]GlobalSubDistribution!$B$25:$B$33</definedName>
    <definedName name="GlobalCarveOutDollarsCOA_BHT" localSheetId="16">[8]GlobalSubDistribution!$B$25:$B$33</definedName>
    <definedName name="GlobalCarveOutDollarsCOA_MH" localSheetId="13">[8]GlobalSubDistribution!$B$15:$B$23</definedName>
    <definedName name="GlobalCarveOutDollarsCOA_MH" localSheetId="16">[8]GlobalSubDistribution!$B$15:$B$23</definedName>
    <definedName name="GlobalCarveOutDollarsCounty_BHT" localSheetId="13">[8]GlobalSubDistribution!$B$25:$N$25</definedName>
    <definedName name="GlobalCarveOutDollarsCounty_BHT" localSheetId="16">[8]GlobalSubDistribution!$B$25:$N$25</definedName>
    <definedName name="GlobalCarveOutDollarsCounty_MH" localSheetId="13">[8]GlobalSubDistribution!$B$15:$N$15</definedName>
    <definedName name="GlobalCarveOutDollarsCounty_MH" localSheetId="16">[8]GlobalSubDistribution!$B$15:$N$15</definedName>
    <definedName name="GlobalKaiserDistribution" localSheetId="13">[8]Page1!$BD$6:$BE$24</definedName>
    <definedName name="GlobalKaiserDistribution" localSheetId="16">[8]Page1!$BD$6:$BE$24</definedName>
    <definedName name="GlobalKaiserDistribution_IND" localSheetId="13">[8]Page1!$BE$6:$BE$24</definedName>
    <definedName name="GlobalKaiserDistribution_IND" localSheetId="16">[8]Page1!$BE$6:$BE$24</definedName>
    <definedName name="GlobalSub_Distr_Choice" localSheetId="13">#REF!</definedName>
    <definedName name="GlobalSub_Distr_Choice" localSheetId="16">#REF!</definedName>
    <definedName name="GMC_BUDGET_YEAR_DOLLARS" localSheetId="16">#REF!</definedName>
    <definedName name="GMC_CURRENT_YEAR_DOLLARS" localSheetId="16">#REF!</definedName>
    <definedName name="HCP" localSheetId="13">#REF!</definedName>
    <definedName name="HCP" localSheetId="16">#REF!</definedName>
    <definedName name="Hcp03chg" localSheetId="13">#REF!</definedName>
    <definedName name="Hcp03chg" localSheetId="16">#REF!</definedName>
    <definedName name="HCP03CHG2" localSheetId="16">#REF!</definedName>
    <definedName name="HCP03CHG3" localSheetId="16">#REF!</definedName>
    <definedName name="Hi" localSheetId="16">#REF!</definedName>
    <definedName name="highlight1" localSheetId="16">#REF!</definedName>
    <definedName name="highlight2" localSheetId="16">#REF!</definedName>
    <definedName name="HMA" localSheetId="13">#REF!</definedName>
    <definedName name="HMA" localSheetId="16">#REF!</definedName>
    <definedName name="HP" localSheetId="16">#REF!</definedName>
    <definedName name="HPCode" localSheetId="13">[11]Settings!$G$2</definedName>
    <definedName name="HPCode" localSheetId="16">[11]Settings!$G$2</definedName>
    <definedName name="HTML_CodePage" hidden="1">1252</definedName>
    <definedName name="HTML_Control" localSheetId="13" hidden="1">{"'PRODUCTIONCOST SHEET'!$B$3:$G$48"}</definedName>
    <definedName name="HTML_Control" localSheetId="9" hidden="1">{"'PRODUCTIONCOST SHEET'!$B$3:$G$48"}</definedName>
    <definedName name="HTML_Control" localSheetId="8" hidden="1">{"'PRODUCTIONCOST SHEET'!$B$3:$G$48"}</definedName>
    <definedName name="HTML_Control" localSheetId="16" hidden="1">{"'PRODUCTIONCOST SHEET'!$B$3:$G$48"}</definedName>
    <definedName name="HTML_Control" localSheetId="0" hidden="1">{"'PRODUCTIONCOST SHEET'!$B$3:$G$48"}</definedName>
    <definedName name="HTML_Control" hidden="1">{"'PRODUCTIONCOST SHEET'!$B$3:$G$48"}</definedName>
    <definedName name="HTML_Description" hidden="1">"DRAFT"</definedName>
    <definedName name="HTML_Email" hidden="1">"Patrick_Blattner@Studio.Disney.com"</definedName>
    <definedName name="HTML_Header" hidden="1">"EXISTING &amp; FUTURE PRODUCTS (CONFIDENTIAL)"</definedName>
    <definedName name="HTML_LastUpdate" hidden="1">"2/8/98"</definedName>
    <definedName name="HTML_LineAfter" hidden="1">FALSE</definedName>
    <definedName name="HTML_LineBefore" hidden="1">TRUE</definedName>
    <definedName name="HTML_Name" hidden="1">"Patrick Blattner"</definedName>
    <definedName name="HTML_OBDlg2" hidden="1">TRUE</definedName>
    <definedName name="HTML_OBDlg4" hidden="1">TRUE</definedName>
    <definedName name="HTML_OS" hidden="1">0</definedName>
    <definedName name="HTML_PathFile" hidden="1">"K:\ANIMATE\SECURE\Production\INTRANET\ANI.HTML.htm"</definedName>
    <definedName name="HTML_Title" hidden="1">"2D ANIMATION PRODUCTION TABLE"</definedName>
    <definedName name="HUMBOLDT" localSheetId="16">#REF!</definedName>
    <definedName name="i" localSheetId="16">#REF!</definedName>
    <definedName name="ICFDD" localSheetId="16">#REF!</definedName>
    <definedName name="janet" localSheetId="13" hidden="1">{#N/A,#N/A,FALSE,"az";#N/A,#N/A,FALSE,"CA1";#N/A,#N/A,FALSE,"CA2";#N/A,#N/A,FALSE,"CA3";#N/A,#N/A,FALSE,"FL";#N/A,#N/A,FALSE,"LA";#N/A,#N/A,FALSE,"ok";#N/A,#N/A,FALSE,"tx";#N/A,#N/A,FALSE,"ut";#N/A,#N/A,FALSE,"TREND"}</definedName>
    <definedName name="janet" localSheetId="9" hidden="1">{#N/A,#N/A,FALSE,"az";#N/A,#N/A,FALSE,"CA1";#N/A,#N/A,FALSE,"CA2";#N/A,#N/A,FALSE,"CA3";#N/A,#N/A,FALSE,"FL";#N/A,#N/A,FALSE,"LA";#N/A,#N/A,FALSE,"ok";#N/A,#N/A,FALSE,"tx";#N/A,#N/A,FALSE,"ut";#N/A,#N/A,FALSE,"TREND"}</definedName>
    <definedName name="janet" localSheetId="8" hidden="1">{#N/A,#N/A,FALSE,"az";#N/A,#N/A,FALSE,"CA1";#N/A,#N/A,FALSE,"CA2";#N/A,#N/A,FALSE,"CA3";#N/A,#N/A,FALSE,"FL";#N/A,#N/A,FALSE,"LA";#N/A,#N/A,FALSE,"ok";#N/A,#N/A,FALSE,"tx";#N/A,#N/A,FALSE,"ut";#N/A,#N/A,FALSE,"TREND"}</definedName>
    <definedName name="janet" localSheetId="16" hidden="1">{#N/A,#N/A,FALSE,"az";#N/A,#N/A,FALSE,"CA1";#N/A,#N/A,FALSE,"CA2";#N/A,#N/A,FALSE,"CA3";#N/A,#N/A,FALSE,"FL";#N/A,#N/A,FALSE,"LA";#N/A,#N/A,FALSE,"ok";#N/A,#N/A,FALSE,"tx";#N/A,#N/A,FALSE,"ut";#N/A,#N/A,FALSE,"TREND"}</definedName>
    <definedName name="janet" localSheetId="0" hidden="1">{#N/A,#N/A,FALSE,"az";#N/A,#N/A,FALSE,"CA1";#N/A,#N/A,FALSE,"CA2";#N/A,#N/A,FALSE,"CA3";#N/A,#N/A,FALSE,"FL";#N/A,#N/A,FALSE,"LA";#N/A,#N/A,FALSE,"ok";#N/A,#N/A,FALSE,"tx";#N/A,#N/A,FALSE,"ut";#N/A,#N/A,FALSE,"TREND"}</definedName>
    <definedName name="janet" hidden="1">{#N/A,#N/A,FALSE,"az";#N/A,#N/A,FALSE,"CA1";#N/A,#N/A,FALSE,"CA2";#N/A,#N/A,FALSE,"CA3";#N/A,#N/A,FALSE,"FL";#N/A,#N/A,FALSE,"LA";#N/A,#N/A,FALSE,"ok";#N/A,#N/A,FALSE,"tx";#N/A,#N/A,FALSE,"ut";#N/A,#N/A,FALSE,"TREND"}</definedName>
    <definedName name="janet1" localSheetId="13" hidden="1">{#N/A,#N/A,FALSE,"az";#N/A,#N/A,FALSE,"CA1";#N/A,#N/A,FALSE,"CA2";#N/A,#N/A,FALSE,"CA3";#N/A,#N/A,FALSE,"FL";#N/A,#N/A,FALSE,"LA";#N/A,#N/A,FALSE,"ok";#N/A,#N/A,FALSE,"tx";#N/A,#N/A,FALSE,"ut";#N/A,#N/A,FALSE,"TREND"}</definedName>
    <definedName name="janet1" localSheetId="9" hidden="1">{#N/A,#N/A,FALSE,"az";#N/A,#N/A,FALSE,"CA1";#N/A,#N/A,FALSE,"CA2";#N/A,#N/A,FALSE,"CA3";#N/A,#N/A,FALSE,"FL";#N/A,#N/A,FALSE,"LA";#N/A,#N/A,FALSE,"ok";#N/A,#N/A,FALSE,"tx";#N/A,#N/A,FALSE,"ut";#N/A,#N/A,FALSE,"TREND"}</definedName>
    <definedName name="janet1" localSheetId="8" hidden="1">{#N/A,#N/A,FALSE,"az";#N/A,#N/A,FALSE,"CA1";#N/A,#N/A,FALSE,"CA2";#N/A,#N/A,FALSE,"CA3";#N/A,#N/A,FALSE,"FL";#N/A,#N/A,FALSE,"LA";#N/A,#N/A,FALSE,"ok";#N/A,#N/A,FALSE,"tx";#N/A,#N/A,FALSE,"ut";#N/A,#N/A,FALSE,"TREND"}</definedName>
    <definedName name="janet1" localSheetId="16" hidden="1">{#N/A,#N/A,FALSE,"az";#N/A,#N/A,FALSE,"CA1";#N/A,#N/A,FALSE,"CA2";#N/A,#N/A,FALSE,"CA3";#N/A,#N/A,FALSE,"FL";#N/A,#N/A,FALSE,"LA";#N/A,#N/A,FALSE,"ok";#N/A,#N/A,FALSE,"tx";#N/A,#N/A,FALSE,"ut";#N/A,#N/A,FALSE,"TREND"}</definedName>
    <definedName name="janet1" localSheetId="0" hidden="1">{#N/A,#N/A,FALSE,"az";#N/A,#N/A,FALSE,"CA1";#N/A,#N/A,FALSE,"CA2";#N/A,#N/A,FALSE,"CA3";#N/A,#N/A,FALSE,"FL";#N/A,#N/A,FALSE,"LA";#N/A,#N/A,FALSE,"ok";#N/A,#N/A,FALSE,"tx";#N/A,#N/A,FALSE,"ut";#N/A,#N/A,FALSE,"TREND"}</definedName>
    <definedName name="janet1" hidden="1">{#N/A,#N/A,FALSE,"az";#N/A,#N/A,FALSE,"CA1";#N/A,#N/A,FALSE,"CA2";#N/A,#N/A,FALSE,"CA3";#N/A,#N/A,FALSE,"FL";#N/A,#N/A,FALSE,"LA";#N/A,#N/A,FALSE,"ok";#N/A,#N/A,FALSE,"tx";#N/A,#N/A,FALSE,"ut";#N/A,#N/A,FALSE,"TREND"}</definedName>
    <definedName name="JANET2" localSheetId="13" hidden="1">{#N/A,#N/A,FALSE,"az";#N/A,#N/A,FALSE,"CA1";#N/A,#N/A,FALSE,"CA2";#N/A,#N/A,FALSE,"CA3";#N/A,#N/A,FALSE,"FL";#N/A,#N/A,FALSE,"LA";#N/A,#N/A,FALSE,"ok";#N/A,#N/A,FALSE,"tx";#N/A,#N/A,FALSE,"ut";#N/A,#N/A,FALSE,"TREND"}</definedName>
    <definedName name="JANET2" localSheetId="9" hidden="1">{#N/A,#N/A,FALSE,"az";#N/A,#N/A,FALSE,"CA1";#N/A,#N/A,FALSE,"CA2";#N/A,#N/A,FALSE,"CA3";#N/A,#N/A,FALSE,"FL";#N/A,#N/A,FALSE,"LA";#N/A,#N/A,FALSE,"ok";#N/A,#N/A,FALSE,"tx";#N/A,#N/A,FALSE,"ut";#N/A,#N/A,FALSE,"TREND"}</definedName>
    <definedName name="JANET2" localSheetId="8" hidden="1">{#N/A,#N/A,FALSE,"az";#N/A,#N/A,FALSE,"CA1";#N/A,#N/A,FALSE,"CA2";#N/A,#N/A,FALSE,"CA3";#N/A,#N/A,FALSE,"FL";#N/A,#N/A,FALSE,"LA";#N/A,#N/A,FALSE,"ok";#N/A,#N/A,FALSE,"tx";#N/A,#N/A,FALSE,"ut";#N/A,#N/A,FALSE,"TREND"}</definedName>
    <definedName name="JANET2" localSheetId="16" hidden="1">{#N/A,#N/A,FALSE,"az";#N/A,#N/A,FALSE,"CA1";#N/A,#N/A,FALSE,"CA2";#N/A,#N/A,FALSE,"CA3";#N/A,#N/A,FALSE,"FL";#N/A,#N/A,FALSE,"LA";#N/A,#N/A,FALSE,"ok";#N/A,#N/A,FALSE,"tx";#N/A,#N/A,FALSE,"ut";#N/A,#N/A,FALSE,"TREND"}</definedName>
    <definedName name="JANET2" localSheetId="0" hidden="1">{#N/A,#N/A,FALSE,"az";#N/A,#N/A,FALSE,"CA1";#N/A,#N/A,FALSE,"CA2";#N/A,#N/A,FALSE,"CA3";#N/A,#N/A,FALSE,"FL";#N/A,#N/A,FALSE,"LA";#N/A,#N/A,FALSE,"ok";#N/A,#N/A,FALSE,"tx";#N/A,#N/A,FALSE,"ut";#N/A,#N/A,FALSE,"TREND"}</definedName>
    <definedName name="JANET2" hidden="1">{#N/A,#N/A,FALSE,"az";#N/A,#N/A,FALSE,"CA1";#N/A,#N/A,FALSE,"CA2";#N/A,#N/A,FALSE,"CA3";#N/A,#N/A,FALSE,"FL";#N/A,#N/A,FALSE,"LA";#N/A,#N/A,FALSE,"ok";#N/A,#N/A,FALSE,"tx";#N/A,#N/A,FALSE,"ut";#N/A,#N/A,FALSE,"TREND"}</definedName>
    <definedName name="janet3" localSheetId="13" hidden="1">{#N/A,#N/A,FALSE,"exec (2)";#N/A,#N/A,FALSE,"enroll";#N/A,#N/A,FALSE,"SPECIALTY (2)";#N/A,#N/A,FALSE,"SPECIALTY";#N/A,#N/A,FALSE,"SUMM";#N/A,#N/A,FALSE,"TREND";#N/A,#N/A,FALSE,"age band";#N/A,#N/A,FALSE,"GRPCOMPARE";#N/A,#N/A,FALSE,"E HMO";#N/A,#N/A,FALSE,"E POS";#N/A,#N/A,FALSE,"E PPO";#N/A,#N/A,FALSE,"subs-membs"}</definedName>
    <definedName name="janet3" localSheetId="9" hidden="1">{#N/A,#N/A,FALSE,"exec (2)";#N/A,#N/A,FALSE,"enroll";#N/A,#N/A,FALSE,"SPECIALTY (2)";#N/A,#N/A,FALSE,"SPECIALTY";#N/A,#N/A,FALSE,"SUMM";#N/A,#N/A,FALSE,"TREND";#N/A,#N/A,FALSE,"age band";#N/A,#N/A,FALSE,"GRPCOMPARE";#N/A,#N/A,FALSE,"E HMO";#N/A,#N/A,FALSE,"E POS";#N/A,#N/A,FALSE,"E PPO";#N/A,#N/A,FALSE,"subs-membs"}</definedName>
    <definedName name="janet3" localSheetId="8" hidden="1">{#N/A,#N/A,FALSE,"exec (2)";#N/A,#N/A,FALSE,"enroll";#N/A,#N/A,FALSE,"SPECIALTY (2)";#N/A,#N/A,FALSE,"SPECIALTY";#N/A,#N/A,FALSE,"SUMM";#N/A,#N/A,FALSE,"TREND";#N/A,#N/A,FALSE,"age band";#N/A,#N/A,FALSE,"GRPCOMPARE";#N/A,#N/A,FALSE,"E HMO";#N/A,#N/A,FALSE,"E POS";#N/A,#N/A,FALSE,"E PPO";#N/A,#N/A,FALSE,"subs-membs"}</definedName>
    <definedName name="janet3" localSheetId="16" hidden="1">{#N/A,#N/A,FALSE,"exec (2)";#N/A,#N/A,FALSE,"enroll";#N/A,#N/A,FALSE,"SPECIALTY (2)";#N/A,#N/A,FALSE,"SPECIALTY";#N/A,#N/A,FALSE,"SUMM";#N/A,#N/A,FALSE,"TREND";#N/A,#N/A,FALSE,"age band";#N/A,#N/A,FALSE,"GRPCOMPARE";#N/A,#N/A,FALSE,"E HMO";#N/A,#N/A,FALSE,"E POS";#N/A,#N/A,FALSE,"E PPO";#N/A,#N/A,FALSE,"subs-membs"}</definedName>
    <definedName name="janet3" localSheetId="0" hidden="1">{#N/A,#N/A,FALSE,"exec (2)";#N/A,#N/A,FALSE,"enroll";#N/A,#N/A,FALSE,"SPECIALTY (2)";#N/A,#N/A,FALSE,"SPECIALTY";#N/A,#N/A,FALSE,"SUMM";#N/A,#N/A,FALSE,"TREND";#N/A,#N/A,FALSE,"age band";#N/A,#N/A,FALSE,"GRPCOMPARE";#N/A,#N/A,FALSE,"E HMO";#N/A,#N/A,FALSE,"E POS";#N/A,#N/A,FALSE,"E PPO";#N/A,#N/A,FALSE,"subs-membs"}</definedName>
    <definedName name="janet3" hidden="1">{#N/A,#N/A,FALSE,"exec (2)";#N/A,#N/A,FALSE,"enroll";#N/A,#N/A,FALSE,"SPECIALTY (2)";#N/A,#N/A,FALSE,"SPECIALTY";#N/A,#N/A,FALSE,"SUMM";#N/A,#N/A,FALSE,"TREND";#N/A,#N/A,FALSE,"age band";#N/A,#N/A,FALSE,"GRPCOMPARE";#N/A,#N/A,FALSE,"E HMO";#N/A,#N/A,FALSE,"E POS";#N/A,#N/A,FALSE,"E PPO";#N/A,#N/A,FALSE,"subs-membs"}</definedName>
    <definedName name="k" localSheetId="13" hidden="1">#REF!</definedName>
    <definedName name="k" localSheetId="9" hidden="1">#REF!</definedName>
    <definedName name="k" localSheetId="8" hidden="1">#REF!</definedName>
    <definedName name="k" localSheetId="16" hidden="1">#REF!</definedName>
    <definedName name="k" localSheetId="0" hidden="1">#REF!</definedName>
    <definedName name="k" hidden="1">#REF!</definedName>
    <definedName name="KERN" localSheetId="16">#REF!</definedName>
    <definedName name="Keys" localSheetId="16">#REF!</definedName>
    <definedName name="keys1" localSheetId="9" hidden="1">#REF!</definedName>
    <definedName name="keys1" localSheetId="0" hidden="1">#REF!</definedName>
    <definedName name="keys1" hidden="1">#REF!</definedName>
    <definedName name="Lab_Rad_PCP_sp" localSheetId="13">#REF!</definedName>
    <definedName name="Lab_Rad_PCP_sp" localSheetId="16">#REF!</definedName>
    <definedName name="LAKE" localSheetId="16">#REF!</definedName>
    <definedName name="LASSEN" localSheetId="16">#REF!</definedName>
    <definedName name="lkj" localSheetId="13">#REF!</definedName>
    <definedName name="lkj" localSheetId="16">#REF!</definedName>
    <definedName name="LOSANGELES" localSheetId="16">#REF!</definedName>
    <definedName name="macro111" localSheetId="13">'CMS Q3 Update (2)'!macro111</definedName>
    <definedName name="macro111" localSheetId="16">'Spending Plan Projection (Q3)'!macro111</definedName>
    <definedName name="macro12" localSheetId="13">'CMS Q3 Update (2)'!macro12</definedName>
    <definedName name="macro12" localSheetId="16">'Spending Plan Projection (Q3)'!macro12</definedName>
    <definedName name="macro186" localSheetId="13">'CMS Q3 Update (2)'!macro186</definedName>
    <definedName name="macro186" localSheetId="16">'Spending Plan Projection (Q3)'!macro186</definedName>
    <definedName name="Macro7" localSheetId="13">'CMS Q3 Update (2)'!Macro7</definedName>
    <definedName name="Macro7" localSheetId="16">'Spending Plan Projection (Q3)'!Macro7</definedName>
    <definedName name="MADERA" localSheetId="13">#REF!</definedName>
    <definedName name="MADERA" localSheetId="16">#REF!</definedName>
    <definedName name="Main_sq_ft" localSheetId="13">#REF!</definedName>
    <definedName name="Main_sq_ft" localSheetId="16">#REF!</definedName>
    <definedName name="ManagedCare" localSheetId="13">'[20]Page 1'!#REF!</definedName>
    <definedName name="ManagedCare" localSheetId="16">'[20]Page 1'!#REF!</definedName>
    <definedName name="MARIN" localSheetId="13">#REF!</definedName>
    <definedName name="MARIN" localSheetId="16">#REF!</definedName>
    <definedName name="MARIPOSA" localSheetId="16">#REF!</definedName>
    <definedName name="Max" localSheetId="16">#REF!</definedName>
    <definedName name="MCO_Plan" localSheetId="13">[21]Page1!$BD$6:$BG$21</definedName>
    <definedName name="MCO_Plan" localSheetId="16">[21]Page1!$BD$6:$BG$21</definedName>
    <definedName name="McoTax" localSheetId="13">#REF!</definedName>
    <definedName name="McoTax" localSheetId="16">#REF!</definedName>
    <definedName name="Medicare_Locality" localSheetId="13">#REF!</definedName>
    <definedName name="Medicare_Locality" localSheetId="16">#REF!</definedName>
    <definedName name="Medicare_Locality_2" localSheetId="16">#REF!</definedName>
    <definedName name="MENDOCINO" localSheetId="16">#REF!</definedName>
    <definedName name="MERCED" localSheetId="13">#REF!</definedName>
    <definedName name="MERCED" localSheetId="16">#REF!</definedName>
    <definedName name="MH" localSheetId="16">#REF!</definedName>
    <definedName name="MH_CarveIn" localSheetId="13">[8]CarveInServices!$R$7:$Y$83</definedName>
    <definedName name="MH_CarveIn" localSheetId="16">[8]CarveInServices!$R$7:$Y$83</definedName>
    <definedName name="MHCurrent" localSheetId="13">#REF!</definedName>
    <definedName name="MHCurrent" localSheetId="16">#REF!</definedName>
    <definedName name="MinWages" localSheetId="16">#REF!</definedName>
    <definedName name="MMs" localSheetId="13">#REF!</definedName>
    <definedName name="MMs" localSheetId="16">#REF!</definedName>
    <definedName name="mocofreq" localSheetId="16">#REF!</definedName>
    <definedName name="ModelType" localSheetId="13">[11]Settings!$J$2</definedName>
    <definedName name="ModelType" localSheetId="16">[11]Settings!$J$2</definedName>
    <definedName name="MODOC" localSheetId="13">#REF!</definedName>
    <definedName name="MODOC" localSheetId="16">#REF!</definedName>
    <definedName name="moe" localSheetId="13">'[22]Sheet1 (4)'!$H$34</definedName>
    <definedName name="moe" localSheetId="16">'[22]Sheet1 (4)'!$H$34</definedName>
    <definedName name="MONO" localSheetId="13">#REF!</definedName>
    <definedName name="MONO" localSheetId="16">#REF!</definedName>
    <definedName name="MONTEREY" localSheetId="16">#REF!</definedName>
    <definedName name="MONTH" localSheetId="16">'[23]Stwd 296 Jul05'!#REF!</definedName>
    <definedName name="mrn.cal" localSheetId="13" hidden="1">{#N/A,#N/A,FALSE,"M-CAL BUDGET"}</definedName>
    <definedName name="mrn.cal" localSheetId="9" hidden="1">{#N/A,#N/A,FALSE,"M-CAL BUDGET"}</definedName>
    <definedName name="mrn.cal" localSheetId="8" hidden="1">{#N/A,#N/A,FALSE,"M-CAL BUDGET"}</definedName>
    <definedName name="mrn.cal" localSheetId="16" hidden="1">{#N/A,#N/A,FALSE,"M-CAL BUDGET"}</definedName>
    <definedName name="mrn.cal" localSheetId="0" hidden="1">{#N/A,#N/A,FALSE,"M-CAL BUDGET"}</definedName>
    <definedName name="mrn.cal" hidden="1">{#N/A,#N/A,FALSE,"M-CAL BUDGET"}</definedName>
    <definedName name="MS_CHART2" localSheetId="16">#REF!</definedName>
    <definedName name="MS_CHART3" localSheetId="16">#REF!</definedName>
    <definedName name="NAPA" localSheetId="13">#REF!</definedName>
    <definedName name="NAPA" localSheetId="16">#REF!</definedName>
    <definedName name="NE_UC_High" localSheetId="13">#REF!</definedName>
    <definedName name="NE_UC_High" localSheetId="16">#REF!</definedName>
    <definedName name="NE_UC_Low" localSheetId="16">#REF!</definedName>
    <definedName name="NE_UC_Mid" localSheetId="16">#REF!</definedName>
    <definedName name="nnn" localSheetId="13" hidden="1">{"Page 1",#N/A,FALSE,"Admin ";"Page 2",#N/A,FALSE,"Admin ";"Page 3",#N/A,FALSE,"Admin "}</definedName>
    <definedName name="nnn" localSheetId="9" hidden="1">{"Page 1",#N/A,FALSE,"Admin ";"Page 2",#N/A,FALSE,"Admin ";"Page 3",#N/A,FALSE,"Admin "}</definedName>
    <definedName name="nnn" localSheetId="8" hidden="1">{"Page 1",#N/A,FALSE,"Admin ";"Page 2",#N/A,FALSE,"Admin ";"Page 3",#N/A,FALSE,"Admin "}</definedName>
    <definedName name="nnn" localSheetId="16" hidden="1">{"Page 1",#N/A,FALSE,"Admin ";"Page 2",#N/A,FALSE,"Admin ";"Page 3",#N/A,FALSE,"Admin "}</definedName>
    <definedName name="nnn" localSheetId="0" hidden="1">{"Page 1",#N/A,FALSE,"Admin ";"Page 2",#N/A,FALSE,"Admin ";"Page 3",#N/A,FALSE,"Admin "}</definedName>
    <definedName name="nnn" hidden="1">{"Page 1",#N/A,FALSE,"Admin ";"Page 2",#N/A,FALSE,"Admin ";"Page 3",#N/A,FALSE,"Admin "}</definedName>
    <definedName name="no" localSheetId="16">#REF!</definedName>
    <definedName name="NW_UC_High" localSheetId="13">#REF!</definedName>
    <definedName name="NW_UC_High" localSheetId="16">#REF!</definedName>
    <definedName name="NW_UC_Low" localSheetId="16">#REF!</definedName>
    <definedName name="NW_UC_Mid" localSheetId="16">#REF!</definedName>
    <definedName name="Ohboy" localSheetId="13" hidden="1">{#N/A,#N/A,FALSE,"exec (2)";#N/A,#N/A,FALSE,"enroll";#N/A,#N/A,FALSE,"SPECIALTY (2)";#N/A,#N/A,FALSE,"SPECIALTY";#N/A,#N/A,FALSE,"SUMM";#N/A,#N/A,FALSE,"TREND";#N/A,#N/A,FALSE,"age band";#N/A,#N/A,FALSE,"GRPCOMPARE";#N/A,#N/A,FALSE,"E HMO";#N/A,#N/A,FALSE,"E POS";#N/A,#N/A,FALSE,"E PPO";#N/A,#N/A,FALSE,"subs-membs"}</definedName>
    <definedName name="Ohboy" localSheetId="9" hidden="1">{#N/A,#N/A,FALSE,"exec (2)";#N/A,#N/A,FALSE,"enroll";#N/A,#N/A,FALSE,"SPECIALTY (2)";#N/A,#N/A,FALSE,"SPECIALTY";#N/A,#N/A,FALSE,"SUMM";#N/A,#N/A,FALSE,"TREND";#N/A,#N/A,FALSE,"age band";#N/A,#N/A,FALSE,"GRPCOMPARE";#N/A,#N/A,FALSE,"E HMO";#N/A,#N/A,FALSE,"E POS";#N/A,#N/A,FALSE,"E PPO";#N/A,#N/A,FALSE,"subs-membs"}</definedName>
    <definedName name="Ohboy" localSheetId="8" hidden="1">{#N/A,#N/A,FALSE,"exec (2)";#N/A,#N/A,FALSE,"enroll";#N/A,#N/A,FALSE,"SPECIALTY (2)";#N/A,#N/A,FALSE,"SPECIALTY";#N/A,#N/A,FALSE,"SUMM";#N/A,#N/A,FALSE,"TREND";#N/A,#N/A,FALSE,"age band";#N/A,#N/A,FALSE,"GRPCOMPARE";#N/A,#N/A,FALSE,"E HMO";#N/A,#N/A,FALSE,"E POS";#N/A,#N/A,FALSE,"E PPO";#N/A,#N/A,FALSE,"subs-membs"}</definedName>
    <definedName name="Ohboy" localSheetId="16" hidden="1">{#N/A,#N/A,FALSE,"exec (2)";#N/A,#N/A,FALSE,"enroll";#N/A,#N/A,FALSE,"SPECIALTY (2)";#N/A,#N/A,FALSE,"SPECIALTY";#N/A,#N/A,FALSE,"SUMM";#N/A,#N/A,FALSE,"TREND";#N/A,#N/A,FALSE,"age band";#N/A,#N/A,FALSE,"GRPCOMPARE";#N/A,#N/A,FALSE,"E HMO";#N/A,#N/A,FALSE,"E POS";#N/A,#N/A,FALSE,"E PPO";#N/A,#N/A,FALSE,"subs-membs"}</definedName>
    <definedName name="Ohboy" localSheetId="0" hidden="1">{#N/A,#N/A,FALSE,"exec (2)";#N/A,#N/A,FALSE,"enroll";#N/A,#N/A,FALSE,"SPECIALTY (2)";#N/A,#N/A,FALSE,"SPECIALTY";#N/A,#N/A,FALSE,"SUMM";#N/A,#N/A,FALSE,"TREND";#N/A,#N/A,FALSE,"age band";#N/A,#N/A,FALSE,"GRPCOMPARE";#N/A,#N/A,FALSE,"E HMO";#N/A,#N/A,FALSE,"E POS";#N/A,#N/A,FALSE,"E PPO";#N/A,#N/A,FALSE,"subs-membs"}</definedName>
    <definedName name="Ohboy" hidden="1">{#N/A,#N/A,FALSE,"exec (2)";#N/A,#N/A,FALSE,"enroll";#N/A,#N/A,FALSE,"SPECIALTY (2)";#N/A,#N/A,FALSE,"SPECIALTY";#N/A,#N/A,FALSE,"SUMM";#N/A,#N/A,FALSE,"TREND";#N/A,#N/A,FALSE,"age band";#N/A,#N/A,FALSE,"GRPCOMPARE";#N/A,#N/A,FALSE,"E HMO";#N/A,#N/A,FALSE,"E POS";#N/A,#N/A,FALSE,"E PPO";#N/A,#N/A,FALSE,"subs-membs"}</definedName>
    <definedName name="Old_IP_Factors" localSheetId="16">#REF!</definedName>
    <definedName name="OLD_IP_Tots" localSheetId="16">[24]IP_Tots!#REF!</definedName>
    <definedName name="OLD_OP_Tots" localSheetId="16">[24]OP_Tots!#REF!</definedName>
    <definedName name="ONE" localSheetId="13">#REF!</definedName>
    <definedName name="ONE" localSheetId="16">#REF!</definedName>
    <definedName name="ORANGE" localSheetId="16">#REF!</definedName>
    <definedName name="other" localSheetId="13" hidden="1">{#N/A,#N/A,FALSE,"trend"}</definedName>
    <definedName name="other" localSheetId="9" hidden="1">{#N/A,#N/A,FALSE,"trend"}</definedName>
    <definedName name="other" localSheetId="8" hidden="1">{#N/A,#N/A,FALSE,"trend"}</definedName>
    <definedName name="other" localSheetId="16" hidden="1">{#N/A,#N/A,FALSE,"trend"}</definedName>
    <definedName name="other" localSheetId="0" hidden="1">{#N/A,#N/A,FALSE,"trend"}</definedName>
    <definedName name="other" hidden="1">{#N/A,#N/A,FALSE,"trend"}</definedName>
    <definedName name="otherUC" localSheetId="13" hidden="1">{#N/A,#N/A,FALSE,"trend"}</definedName>
    <definedName name="otherUC" localSheetId="9" hidden="1">{#N/A,#N/A,FALSE,"trend"}</definedName>
    <definedName name="otherUC" localSheetId="8" hidden="1">{#N/A,#N/A,FALSE,"trend"}</definedName>
    <definedName name="otherUC" localSheetId="16" hidden="1">{#N/A,#N/A,FALSE,"trend"}</definedName>
    <definedName name="otherUC" localSheetId="0" hidden="1">{#N/A,#N/A,FALSE,"trend"}</definedName>
    <definedName name="otherUC" hidden="1">{#N/A,#N/A,FALSE,"trend"}</definedName>
    <definedName name="page\x2dtotal" localSheetId="16">#REF!</definedName>
    <definedName name="page\x2dtotal\x2dmaster0" localSheetId="16">#REF!</definedName>
    <definedName name="PAGE2" localSheetId="16">'[25]Estimate 1'!#REF!</definedName>
    <definedName name="pagea10" localSheetId="13">#REF!</definedName>
    <definedName name="pagea10" localSheetId="16">#REF!</definedName>
    <definedName name="pagea11" localSheetId="16">#REF!</definedName>
    <definedName name="PassThru_Addon" localSheetId="13">[26]HQAF_PassThru!$A$6:$T$490</definedName>
    <definedName name="PassThru_Addon" localSheetId="16">[26]HQAF_PassThru!$A$6:$T$490</definedName>
    <definedName name="PC" localSheetId="13">#REF!</definedName>
    <definedName name="PC" localSheetId="16">#REF!</definedName>
    <definedName name="PC_Column" localSheetId="16">#REF!</definedName>
    <definedName name="PC_Row" localSheetId="16">#REF!</definedName>
    <definedName name="PCs" localSheetId="13">OFFSET(PCSwitches,ROWS('[17]Program Changes'!$V$2:$V$5)-1,0)</definedName>
    <definedName name="PCs" localSheetId="15">OFFSET(PCSwitches,ROWS('[18]Program Changes'!$V$2:$V$5)-1,0)</definedName>
    <definedName name="PCs" localSheetId="11">OFFSET(PCSwitches,ROWS('[18]Program Changes'!$V$2:$V$5)-1,0)</definedName>
    <definedName name="PCs" localSheetId="16">OFFSET(PCSwitches,ROWS('[17]Program Changes'!$V$2:$V$5)-1,0)</definedName>
    <definedName name="PCs" localSheetId="12">OFFSET(PCSwitches,ROWS('[18]Program Changes'!$V$2:$V$5)-1,0)</definedName>
    <definedName name="PCs" localSheetId="3">OFFSET(PCSwitches,ROWS('[18]Program Changes'!$V$2:$V$5)-1,0)</definedName>
    <definedName name="PCs" localSheetId="2">OFFSET(PCSwitches,ROWS('[18]Program Changes'!$V$2:$V$5)-1,0)</definedName>
    <definedName name="PEER" localSheetId="16">#REF!</definedName>
    <definedName name="period1" localSheetId="16">#REF!</definedName>
    <definedName name="period2" localSheetId="16">#REF!</definedName>
    <definedName name="PH_Warning" localSheetId="16">[9]CredCrit!#REF!</definedName>
    <definedName name="Pharmacy" localSheetId="13">#REF!</definedName>
    <definedName name="Pharmacy" localSheetId="16">#REF!</definedName>
    <definedName name="Pharmacy_Trend" localSheetId="16">#REF!</definedName>
    <definedName name="PHP" localSheetId="13" hidden="1">{#N/A,#N/A,FALSE,"trend"}</definedName>
    <definedName name="PHP" localSheetId="9" hidden="1">{#N/A,#N/A,FALSE,"trend"}</definedName>
    <definedName name="PHP" localSheetId="8" hidden="1">{#N/A,#N/A,FALSE,"trend"}</definedName>
    <definedName name="PHP" localSheetId="16" hidden="1">{#N/A,#N/A,FALSE,"trend"}</definedName>
    <definedName name="PHP" localSheetId="0" hidden="1">{#N/A,#N/A,FALSE,"trend"}</definedName>
    <definedName name="PHP" hidden="1">{#N/A,#N/A,FALSE,"trend"}</definedName>
    <definedName name="PHP_BUDGET_YEAR_DOLLARS" localSheetId="16">#REF!</definedName>
    <definedName name="PHP_CURRENT_YEAR_DOLLARS" localSheetId="16">#REF!</definedName>
    <definedName name="phys" localSheetId="13" hidden="1">{#N/A,#N/A,FALSE,"trend"}</definedName>
    <definedName name="phys" localSheetId="9" hidden="1">{#N/A,#N/A,FALSE,"trend"}</definedName>
    <definedName name="phys" localSheetId="8" hidden="1">{#N/A,#N/A,FALSE,"trend"}</definedName>
    <definedName name="phys" localSheetId="16" hidden="1">{#N/A,#N/A,FALSE,"trend"}</definedName>
    <definedName name="phys" localSheetId="0" hidden="1">{#N/A,#N/A,FALSE,"trend"}</definedName>
    <definedName name="phys" hidden="1">{#N/A,#N/A,FALSE,"trend"}</definedName>
    <definedName name="physician" localSheetId="13" hidden="1">{#N/A,#N/A,FALSE,"trend"}</definedName>
    <definedName name="physician" localSheetId="9" hidden="1">{#N/A,#N/A,FALSE,"trend"}</definedName>
    <definedName name="physician" localSheetId="8" hidden="1">{#N/A,#N/A,FALSE,"trend"}</definedName>
    <definedName name="physician" localSheetId="16" hidden="1">{#N/A,#N/A,FALSE,"trend"}</definedName>
    <definedName name="physician" localSheetId="0" hidden="1">{#N/A,#N/A,FALSE,"trend"}</definedName>
    <definedName name="physician" hidden="1">{#N/A,#N/A,FALSE,"trend"}</definedName>
    <definedName name="PLACER" localSheetId="16">#REF!</definedName>
    <definedName name="plancntygrpscores" localSheetId="13">#REF!</definedName>
    <definedName name="plancntygrpscores" localSheetId="16">#REF!</definedName>
    <definedName name="planinfo" localSheetId="16">#REF!</definedName>
    <definedName name="Plans" localSheetId="16">#REF!</definedName>
    <definedName name="PreviousYear" localSheetId="13">[11]Settings!$C$2</definedName>
    <definedName name="PreviousYear" localSheetId="16">[11]Settings!$C$2</definedName>
    <definedName name="_xlnm.Print_Area" localSheetId="13">#REF!</definedName>
    <definedName name="_xlnm.Print_Area" localSheetId="16">#REF!</definedName>
    <definedName name="PRINT_AREA_MI" localSheetId="16">#REF!</definedName>
    <definedName name="PRINT_TITLES_MI" localSheetId="16">#REF!</definedName>
    <definedName name="PRINTIT" localSheetId="16">#REF!</definedName>
    <definedName name="PRINTMS" localSheetId="16">#REF!</definedName>
    <definedName name="ProgramChanges" localSheetId="13">[27]Program_Changes!$C$7:$L$2166</definedName>
    <definedName name="ProgramChanges" localSheetId="16">[27]Program_Changes!$C$7:$L$2166</definedName>
    <definedName name="Prop.56_Abortion" localSheetId="13">[26]Prop.56_Abortion!$C$6:$J$15</definedName>
    <definedName name="Prop.56_Abortion" localSheetId="16">[26]Prop.56_Abortion!$C$6:$J$15</definedName>
    <definedName name="Prop.56_AddOn" localSheetId="13">[8]Prop.56_Addon!$A$7:$U$126</definedName>
    <definedName name="Prop.56_AddOn" localSheetId="16">[8]Prop.56_Addon!$A$7:$U$126</definedName>
    <definedName name="Prop56_AddOn" localSheetId="13">[28]Prop56_AddOn!$A$6:$Q$165</definedName>
    <definedName name="Prop56_AddOn" localSheetId="16">[28]Prop56_AddOn!$A$6:$Q$165</definedName>
    <definedName name="prt_br1" localSheetId="13">#REF!</definedName>
    <definedName name="prt_br1" localSheetId="16">#REF!</definedName>
    <definedName name="prt_br10" localSheetId="16">#REF!</definedName>
    <definedName name="prt_br11" localSheetId="16">#REF!</definedName>
    <definedName name="q_L_monthly_final" localSheetId="13">#REF!</definedName>
    <definedName name="q_L_monthly_final" localSheetId="16">#REF!</definedName>
    <definedName name="qrtlyrept" localSheetId="13" hidden="1">{"Page 1",#N/A,FALSE,"Admin ";"Page 2",#N/A,FALSE,"Admin ";"Page 3",#N/A,FALSE,"Admin "}</definedName>
    <definedName name="qrtlyrept" localSheetId="9" hidden="1">{"Page 1",#N/A,FALSE,"Admin ";"Page 2",#N/A,FALSE,"Admin ";"Page 3",#N/A,FALSE,"Admin "}</definedName>
    <definedName name="qrtlyrept" localSheetId="8" hidden="1">{"Page 1",#N/A,FALSE,"Admin ";"Page 2",#N/A,FALSE,"Admin ";"Page 3",#N/A,FALSE,"Admin "}</definedName>
    <definedName name="qrtlyrept" localSheetId="16" hidden="1">{"Page 1",#N/A,FALSE,"Admin ";"Page 2",#N/A,FALSE,"Admin ";"Page 3",#N/A,FALSE,"Admin "}</definedName>
    <definedName name="qrtlyrept" localSheetId="0" hidden="1">{"Page 1",#N/A,FALSE,"Admin ";"Page 2",#N/A,FALSE,"Admin ";"Page 3",#N/A,FALSE,"Admin "}</definedName>
    <definedName name="qrtlyrept" hidden="1">{"Page 1",#N/A,FALSE,"Admin ";"Page 2",#N/A,FALSE,"Admin ";"Page 3",#N/A,FALSE,"Admin "}</definedName>
    <definedName name="qrtlyrept_1" localSheetId="13" hidden="1">{"Page 1",#N/A,FALSE,"Admin ";"Page 2",#N/A,FALSE,"Admin ";"Page 3",#N/A,FALSE,"Admin "}</definedName>
    <definedName name="qrtlyrept_1" localSheetId="9" hidden="1">{"Page 1",#N/A,FALSE,"Admin ";"Page 2",#N/A,FALSE,"Admin ";"Page 3",#N/A,FALSE,"Admin "}</definedName>
    <definedName name="qrtlyrept_1" localSheetId="8" hidden="1">{"Page 1",#N/A,FALSE,"Admin ";"Page 2",#N/A,FALSE,"Admin ";"Page 3",#N/A,FALSE,"Admin "}</definedName>
    <definedName name="qrtlyrept_1" localSheetId="16" hidden="1">{"Page 1",#N/A,FALSE,"Admin ";"Page 2",#N/A,FALSE,"Admin ";"Page 3",#N/A,FALSE,"Admin "}</definedName>
    <definedName name="qrtlyrept_1" localSheetId="0" hidden="1">{"Page 1",#N/A,FALSE,"Admin ";"Page 2",#N/A,FALSE,"Admin ";"Page 3",#N/A,FALSE,"Admin "}</definedName>
    <definedName name="qrtlyrept_1" hidden="1">{"Page 1",#N/A,FALSE,"Admin ";"Page 2",#N/A,FALSE,"Admin ";"Page 3",#N/A,FALSE,"Admin "}</definedName>
    <definedName name="qry_contract_exp_realign" localSheetId="16">#REF!</definedName>
    <definedName name="Quarter" localSheetId="16">#REF!</definedName>
    <definedName name="Query_3" localSheetId="16">#REF!</definedName>
    <definedName name="RATE2013ADULTFAMILY" localSheetId="16">#REF!</definedName>
    <definedName name="RATE2013AGEDDISABLED" localSheetId="16">#REF!</definedName>
    <definedName name="Rate2014AdultFam" localSheetId="16">#REF!</definedName>
    <definedName name="REFDISCOUNT" localSheetId="13">#REF!</definedName>
    <definedName name="REFDISCOUNT" localSheetId="16">#REF!</definedName>
    <definedName name="reg_center_name" localSheetId="16">#REF!</definedName>
    <definedName name="REGIONAL_BUDGET_YEAR_DOLLARS" localSheetId="16">#REF!</definedName>
    <definedName name="round" localSheetId="16">#REF!</definedName>
    <definedName name="RoundingRule" localSheetId="13">#REF!</definedName>
    <definedName name="RoundingRule" localSheetId="16">#REF!</definedName>
    <definedName name="RoundingRule_Admin" localSheetId="13">[8]Page1!$AU$10</definedName>
    <definedName name="RoundingRule_Admin" localSheetId="16">[8]Page1!$AU$10</definedName>
    <definedName name="rrrr" localSheetId="13" hidden="1">#REF!</definedName>
    <definedName name="rrrr" localSheetId="9" hidden="1">#REF!</definedName>
    <definedName name="rrrr" localSheetId="8" hidden="1">#REF!</definedName>
    <definedName name="rrrr" localSheetId="16" hidden="1">#REF!</definedName>
    <definedName name="rrrr" localSheetId="0" hidden="1">#REF!</definedName>
    <definedName name="rrrr" hidden="1">#REF!</definedName>
    <definedName name="Rwvu.CapersView." localSheetId="9" hidden="1">#REF!</definedName>
    <definedName name="Rwvu.CapersView." localSheetId="16" hidden="1">#REF!</definedName>
    <definedName name="Rwvu.CapersView." localSheetId="0" hidden="1">#REF!</definedName>
    <definedName name="Rwvu.CapersView." hidden="1">#REF!</definedName>
    <definedName name="Rwvu.Japan_Capers_Ed_Pub." localSheetId="9" hidden="1">#REF!</definedName>
    <definedName name="Rwvu.Japan_Capers_Ed_Pub." localSheetId="16" hidden="1">#REF!</definedName>
    <definedName name="Rwvu.Japan_Capers_Ed_Pub." localSheetId="0" hidden="1">#REF!</definedName>
    <definedName name="Rwvu.Japan_Capers_Ed_Pub." hidden="1">#REF!</definedName>
    <definedName name="Rwvu.KJP_CC." localSheetId="9" hidden="1">#REF!</definedName>
    <definedName name="Rwvu.KJP_CC." localSheetId="0" hidden="1">#REF!</definedName>
    <definedName name="Rwvu.KJP_CC." hidden="1">#REF!</definedName>
    <definedName name="Ryan" localSheetId="13">'[29]Page 1'!#REF!</definedName>
    <definedName name="Ryan" localSheetId="16">'[29]Page 1'!#REF!</definedName>
    <definedName name="S" localSheetId="13" hidden="1">{#N/A,#N/A,FALSE,"ACCRUALS"}</definedName>
    <definedName name="S" localSheetId="9" hidden="1">{#N/A,#N/A,FALSE,"ACCRUALS"}</definedName>
    <definedName name="S" localSheetId="8" hidden="1">{#N/A,#N/A,FALSE,"ACCRUALS"}</definedName>
    <definedName name="S" localSheetId="16" hidden="1">{#N/A,#N/A,FALSE,"ACCRUALS"}</definedName>
    <definedName name="S" localSheetId="0" hidden="1">{#N/A,#N/A,FALSE,"ACCRUALS"}</definedName>
    <definedName name="S" hidden="1">{#N/A,#N/A,FALSE,"ACCRUALS"}</definedName>
    <definedName name="SACRAMENTO" localSheetId="16">#REF!</definedName>
    <definedName name="SANBENITO" localSheetId="16">#REF!</definedName>
    <definedName name="SANBERNARDINO" localSheetId="16">#REF!</definedName>
    <definedName name="SE_MMs__Days__Payments" localSheetId="13">#REF!</definedName>
    <definedName name="SE_MMs__Days__Payments" localSheetId="16">#REF!</definedName>
    <definedName name="SE_MMs__Days__Payments_Less_Than1s_Split" localSheetId="16">#REF!</definedName>
    <definedName name="Select_Agency" comment="new" localSheetId="16">#REF!</definedName>
    <definedName name="Semiannual" localSheetId="13" hidden="1">{"Page 1",#N/A,FALSE,"Admin ";"Page 2",#N/A,FALSE,"Admin ";"Page 3",#N/A,FALSE,"Admin "}</definedName>
    <definedName name="Semiannual" localSheetId="9" hidden="1">{"Page 1",#N/A,FALSE,"Admin ";"Page 2",#N/A,FALSE,"Admin ";"Page 3",#N/A,FALSE,"Admin "}</definedName>
    <definedName name="Semiannual" localSheetId="8" hidden="1">{"Page 1",#N/A,FALSE,"Admin ";"Page 2",#N/A,FALSE,"Admin ";"Page 3",#N/A,FALSE,"Admin "}</definedName>
    <definedName name="Semiannual" localSheetId="16" hidden="1">{"Page 1",#N/A,FALSE,"Admin ";"Page 2",#N/A,FALSE,"Admin ";"Page 3",#N/A,FALSE,"Admin "}</definedName>
    <definedName name="Semiannual" localSheetId="0" hidden="1">{"Page 1",#N/A,FALSE,"Admin ";"Page 2",#N/A,FALSE,"Admin ";"Page 3",#N/A,FALSE,"Admin "}</definedName>
    <definedName name="Semiannual" hidden="1">{"Page 1",#N/A,FALSE,"Admin ";"Page 2",#N/A,FALSE,"Admin ";"Page 3",#N/A,FALSE,"Admin "}</definedName>
    <definedName name="Semiannual_1" localSheetId="13" hidden="1">{"Page 1",#N/A,FALSE,"Admin ";"Page 2",#N/A,FALSE,"Admin ";"Page 3",#N/A,FALSE,"Admin "}</definedName>
    <definedName name="Semiannual_1" localSheetId="9" hidden="1">{"Page 1",#N/A,FALSE,"Admin ";"Page 2",#N/A,FALSE,"Admin ";"Page 3",#N/A,FALSE,"Admin "}</definedName>
    <definedName name="Semiannual_1" localSheetId="8" hidden="1">{"Page 1",#N/A,FALSE,"Admin ";"Page 2",#N/A,FALSE,"Admin ";"Page 3",#N/A,FALSE,"Admin "}</definedName>
    <definedName name="Semiannual_1" localSheetId="16" hidden="1">{"Page 1",#N/A,FALSE,"Admin ";"Page 2",#N/A,FALSE,"Admin ";"Page 3",#N/A,FALSE,"Admin "}</definedName>
    <definedName name="Semiannual_1" localSheetId="0" hidden="1">{"Page 1",#N/A,FALSE,"Admin ";"Page 2",#N/A,FALSE,"Admin ";"Page 3",#N/A,FALSE,"Admin "}</definedName>
    <definedName name="Semiannual_1" hidden="1">{"Page 1",#N/A,FALSE,"Admin ";"Page 2",#N/A,FALSE,"Admin ";"Page 3",#N/A,FALSE,"Admin "}</definedName>
    <definedName name="SHASTA" localSheetId="13">#REF!</definedName>
    <definedName name="SHASTA" localSheetId="16">#REF!</definedName>
    <definedName name="ShouldBe_FinAdj" localSheetId="16">#REF!</definedName>
    <definedName name="SIERRA" localSheetId="16">#REF!</definedName>
    <definedName name="Snet" localSheetId="13" hidden="1">{"Page 1",#N/A,FALSE,"Admin ";"Page 2",#N/A,FALSE,"Admin ";"Page 3",#N/A,FALSE,"Admin "}</definedName>
    <definedName name="Snet" localSheetId="9" hidden="1">{"Page 1",#N/A,FALSE,"Admin ";"Page 2",#N/A,FALSE,"Admin ";"Page 3",#N/A,FALSE,"Admin "}</definedName>
    <definedName name="Snet" localSheetId="8" hidden="1">{"Page 1",#N/A,FALSE,"Admin ";"Page 2",#N/A,FALSE,"Admin ";"Page 3",#N/A,FALSE,"Admin "}</definedName>
    <definedName name="Snet" localSheetId="16" hidden="1">{"Page 1",#N/A,FALSE,"Admin ";"Page 2",#N/A,FALSE,"Admin ";"Page 3",#N/A,FALSE,"Admin "}</definedName>
    <definedName name="Snet" localSheetId="0" hidden="1">{"Page 1",#N/A,FALSE,"Admin ";"Page 2",#N/A,FALSE,"Admin ";"Page 3",#N/A,FALSE,"Admin "}</definedName>
    <definedName name="Snet" hidden="1">{"Page 1",#N/A,FALSE,"Admin ";"Page 2",#N/A,FALSE,"Admin ";"Page 3",#N/A,FALSE,"Admin "}</definedName>
    <definedName name="SOLANO" localSheetId="16">#REF!</definedName>
    <definedName name="solver_drv" hidden="1">1</definedName>
    <definedName name="solver_est" hidden="1">1</definedName>
    <definedName name="solver_itr" hidden="1">100</definedName>
    <definedName name="solver_lin" hidden="1">0</definedName>
    <definedName name="solver_num" hidden="1">0</definedName>
    <definedName name="solver_nwt" hidden="1">1</definedName>
    <definedName name="solver_pre" hidden="1">0.000001</definedName>
    <definedName name="solver_scl" hidden="1">0</definedName>
    <definedName name="solver_sho" hidden="1">0</definedName>
    <definedName name="solver_tim" hidden="1">100</definedName>
    <definedName name="solver_tol" hidden="1">0.05</definedName>
    <definedName name="solver_typ" hidden="1">1</definedName>
    <definedName name="solver_val" hidden="1">0</definedName>
    <definedName name="SONOMA" localSheetId="16">#REF!</definedName>
    <definedName name="ss" localSheetId="13" hidden="1">{#N/A,#N/A,FALSE,"ACCRUALS"}</definedName>
    <definedName name="ss" localSheetId="9" hidden="1">{#N/A,#N/A,FALSE,"ACCRUALS"}</definedName>
    <definedName name="ss" localSheetId="8" hidden="1">{#N/A,#N/A,FALSE,"ACCRUALS"}</definedName>
    <definedName name="ss" localSheetId="16" hidden="1">{#N/A,#N/A,FALSE,"ACCRUALS"}</definedName>
    <definedName name="ss" localSheetId="0" hidden="1">{#N/A,#N/A,FALSE,"ACCRUALS"}</definedName>
    <definedName name="ss" hidden="1">{#N/A,#N/A,FALSE,"ACCRUALS"}</definedName>
    <definedName name="sssarrr" localSheetId="16">#REF!</definedName>
    <definedName name="ssssaaarrr" localSheetId="16">#REF!</definedName>
    <definedName name="STANISLAUS" localSheetId="16">#REF!</definedName>
    <definedName name="summary" localSheetId="13" hidden="1">{"Portrait",#N/A,FALSE,"Summary";"Landscape",#N/A,FALSE,"Summary"}</definedName>
    <definedName name="summary" localSheetId="9" hidden="1">{"Portrait",#N/A,FALSE,"Summary";"Landscape",#N/A,FALSE,"Summary"}</definedName>
    <definedName name="summary" localSheetId="8" hidden="1">{"Portrait",#N/A,FALSE,"Summary";"Landscape",#N/A,FALSE,"Summary"}</definedName>
    <definedName name="summary" localSheetId="16" hidden="1">{"Portrait",#N/A,FALSE,"Summary";"Landscape",#N/A,FALSE,"Summary"}</definedName>
    <definedName name="summary" localSheetId="0" hidden="1">{"Portrait",#N/A,FALSE,"Summary";"Landscape",#N/A,FALSE,"Summary"}</definedName>
    <definedName name="summary" hidden="1">{"Portrait",#N/A,FALSE,"Summary";"Landscape",#N/A,FALSE,"Summary"}</definedName>
    <definedName name="SummaryData" localSheetId="13">[27]Data!#REF!</definedName>
    <definedName name="SummaryData" localSheetId="16">[27]Data!#REF!</definedName>
    <definedName name="survey" localSheetId="13">#REF!</definedName>
    <definedName name="survey" localSheetId="16">#REF!</definedName>
    <definedName name="surveyform" localSheetId="16">#REF!</definedName>
    <definedName name="SUTTER" localSheetId="16">#REF!</definedName>
    <definedName name="SVCPOS" localSheetId="16">#REF!</definedName>
    <definedName name="SW_05Under21Duals_qry" localSheetId="16">#REF!</definedName>
    <definedName name="SW_BMonths_Final" localSheetId="16">#REF!</definedName>
    <definedName name="Swvu.CapersView." localSheetId="13" hidden="1">[6]MASTER!#REF!</definedName>
    <definedName name="Swvu.CapersView." localSheetId="9" hidden="1">[6]MASTER!#REF!</definedName>
    <definedName name="Swvu.CapersView." localSheetId="16" hidden="1">[6]MASTER!#REF!</definedName>
    <definedName name="Swvu.CapersView." localSheetId="0" hidden="1">[6]MASTER!#REF!</definedName>
    <definedName name="Swvu.CapersView." hidden="1">[7]MASTER!#REF!</definedName>
    <definedName name="Swvu.Japan_Capers_Ed_Pub." localSheetId="13" hidden="1">#REF!</definedName>
    <definedName name="Swvu.Japan_Capers_Ed_Pub." localSheetId="9" hidden="1">#REF!</definedName>
    <definedName name="Swvu.Japan_Capers_Ed_Pub." localSheetId="8" hidden="1">#REF!</definedName>
    <definedName name="Swvu.Japan_Capers_Ed_Pub." localSheetId="16" hidden="1">#REF!</definedName>
    <definedName name="Swvu.Japan_Capers_Ed_Pub." localSheetId="0" hidden="1">#REF!</definedName>
    <definedName name="Swvu.Japan_Capers_Ed_Pub." hidden="1">#REF!</definedName>
    <definedName name="Swvu.KJP_CC." localSheetId="9" hidden="1">#REF!</definedName>
    <definedName name="Swvu.KJP_CC." localSheetId="16" hidden="1">#REF!</definedName>
    <definedName name="Swvu.KJP_CC." localSheetId="0" hidden="1">#REF!</definedName>
    <definedName name="Swvu.KJP_CC." hidden="1">#REF!</definedName>
    <definedName name="table1" localSheetId="16">#REF!</definedName>
    <definedName name="table16" localSheetId="13">#REF!</definedName>
    <definedName name="table16" localSheetId="16">#REF!</definedName>
    <definedName name="table17" localSheetId="16">#REF!</definedName>
    <definedName name="table18" localSheetId="16">#REF!</definedName>
    <definedName name="table20" localSheetId="13">#REF!</definedName>
    <definedName name="table20" localSheetId="16">#REF!</definedName>
    <definedName name="table3" localSheetId="13">#REF!</definedName>
    <definedName name="table3" localSheetId="16">#REF!</definedName>
    <definedName name="table5" localSheetId="13">#REF!</definedName>
    <definedName name="table5" localSheetId="16">#REF!</definedName>
    <definedName name="table8" localSheetId="13">#REF!</definedName>
    <definedName name="table8" localSheetId="16">#REF!</definedName>
    <definedName name="tblRateDataHistory" localSheetId="13">#REF!</definedName>
    <definedName name="tblRateDataHistory" localSheetId="16">#REF!</definedName>
    <definedName name="tblReport88_Mar2010" localSheetId="16">#REF!</definedName>
    <definedName name="Team" localSheetId="16">#REF!</definedName>
    <definedName name="test_1" localSheetId="9" hidden="1">#REF!</definedName>
    <definedName name="test_1" localSheetId="0" hidden="1">#REF!</definedName>
    <definedName name="test_1" hidden="1">#REF!</definedName>
    <definedName name="TitleRegion1.a6.k18.3">'July 2023 CMS Claiming Update'!$A$16</definedName>
    <definedName name="TitleRegion1.a8.ax72.2">'Spending Plan Projection (Q2)'!$A$8</definedName>
    <definedName name="totalpopulation" localSheetId="13">#REF!</definedName>
    <definedName name="totalpopulation" localSheetId="16">#REF!</definedName>
    <definedName name="tp_18" localSheetId="16">#REF!</definedName>
    <definedName name="TPMData1213_3Mons" localSheetId="16">#REF!</definedName>
    <definedName name="Trend_Adj" localSheetId="13">#REF!</definedName>
    <definedName name="Trend_Adj" localSheetId="16">#REF!</definedName>
    <definedName name="Trend_L_703" localSheetId="13">#REF!</definedName>
    <definedName name="Trend_L_703" localSheetId="16">#REF!</definedName>
    <definedName name="Trend_L_CCS" localSheetId="16">#REF!</definedName>
    <definedName name="Trend_M_703" localSheetId="13">#REF!</definedName>
    <definedName name="Trend_M_703" localSheetId="16">#REF!</definedName>
    <definedName name="Trend_M_CCS" localSheetId="16">#REF!</definedName>
    <definedName name="Trend_U_703" localSheetId="13">#REF!</definedName>
    <definedName name="Trend_U_703" localSheetId="16">#REF!</definedName>
    <definedName name="Trend_U_CCS" localSheetId="16">#REF!</definedName>
    <definedName name="TRINITY" localSheetId="13">#REF!</definedName>
    <definedName name="TRINITY" localSheetId="16">#REF!</definedName>
    <definedName name="TULARE" localSheetId="16">#REF!</definedName>
    <definedName name="TUOLUMNE" localSheetId="16">#REF!</definedName>
    <definedName name="TYPE" localSheetId="13">#REF!</definedName>
    <definedName name="TYPE" localSheetId="16">#REF!</definedName>
    <definedName name="u" localSheetId="13" hidden="1">{#N/A,#N/A,FALSE,"trend"}</definedName>
    <definedName name="u" localSheetId="9" hidden="1">{#N/A,#N/A,FALSE,"trend"}</definedName>
    <definedName name="u" localSheetId="8" hidden="1">{#N/A,#N/A,FALSE,"trend"}</definedName>
    <definedName name="u" localSheetId="16" hidden="1">{#N/A,#N/A,FALSE,"trend"}</definedName>
    <definedName name="u" localSheetId="0" hidden="1">{#N/A,#N/A,FALSE,"trend"}</definedName>
    <definedName name="u" hidden="1">{#N/A,#N/A,FALSE,"trend"}</definedName>
    <definedName name="uj" localSheetId="13" hidden="1">{#N/A,#N/A,FALSE,"trend"}</definedName>
    <definedName name="uj" localSheetId="9" hidden="1">{#N/A,#N/A,FALSE,"trend"}</definedName>
    <definedName name="uj" localSheetId="8" hidden="1">{#N/A,#N/A,FALSE,"trend"}</definedName>
    <definedName name="uj" localSheetId="16" hidden="1">{#N/A,#N/A,FALSE,"trend"}</definedName>
    <definedName name="uj" localSheetId="0" hidden="1">{#N/A,#N/A,FALSE,"trend"}</definedName>
    <definedName name="uj" hidden="1">{#N/A,#N/A,FALSE,"trend"}</definedName>
    <definedName name="uprate" localSheetId="13">#REF!</definedName>
    <definedName name="uprate" localSheetId="16">#REF!</definedName>
    <definedName name="USMONTHS" localSheetId="13">#REF!</definedName>
    <definedName name="USMONTHS" localSheetId="16">#REF!</definedName>
    <definedName name="USSERIES" localSheetId="16">#REF!</definedName>
    <definedName name="USWT" localSheetId="16">#REF!</definedName>
    <definedName name="Uti_1000" localSheetId="13" hidden="1">{#N/A,#N/A,FALSE,"trend"}</definedName>
    <definedName name="Uti_1000" localSheetId="9" hidden="1">{#N/A,#N/A,FALSE,"trend"}</definedName>
    <definedName name="Uti_1000" localSheetId="8" hidden="1">{#N/A,#N/A,FALSE,"trend"}</definedName>
    <definedName name="Uti_1000" localSheetId="16" hidden="1">{#N/A,#N/A,FALSE,"trend"}</definedName>
    <definedName name="Uti_1000" localSheetId="0" hidden="1">{#N/A,#N/A,FALSE,"trend"}</definedName>
    <definedName name="Uti_1000" hidden="1">{#N/A,#N/A,FALSE,"trend"}</definedName>
    <definedName name="Util_1000" localSheetId="13" hidden="1">{#N/A,#N/A,FALSE,"trend"}</definedName>
    <definedName name="Util_1000" localSheetId="9" hidden="1">{#N/A,#N/A,FALSE,"trend"}</definedName>
    <definedName name="Util_1000" localSheetId="8" hidden="1">{#N/A,#N/A,FALSE,"trend"}</definedName>
    <definedName name="Util_1000" localSheetId="16" hidden="1">{#N/A,#N/A,FALSE,"trend"}</definedName>
    <definedName name="Util_1000" localSheetId="0" hidden="1">{#N/A,#N/A,FALSE,"trend"}</definedName>
    <definedName name="Util_1000" hidden="1">{#N/A,#N/A,FALSE,"trend"}</definedName>
    <definedName name="Utilization" localSheetId="13" hidden="1">{#N/A,#N/A,FALSE,"trend"}</definedName>
    <definedName name="Utilization" localSheetId="9" hidden="1">{#N/A,#N/A,FALSE,"trend"}</definedName>
    <definedName name="Utilization" localSheetId="8" hidden="1">{#N/A,#N/A,FALSE,"trend"}</definedName>
    <definedName name="Utilization" localSheetId="16" hidden="1">{#N/A,#N/A,FALSE,"trend"}</definedName>
    <definedName name="Utilization" localSheetId="0" hidden="1">{#N/A,#N/A,FALSE,"trend"}</definedName>
    <definedName name="Utilization" hidden="1">{#N/A,#N/A,FALSE,"trend"}</definedName>
    <definedName name="Varianc" localSheetId="13">#REF!</definedName>
    <definedName name="Varianc" localSheetId="16">#REF!</definedName>
    <definedName name="Variance_PC181_N20" localSheetId="16">#REF!</definedName>
    <definedName name="Variance_PC188" localSheetId="16">#REF!</definedName>
    <definedName name="vgg" localSheetId="9" hidden="1">#REF!</definedName>
    <definedName name="vgg" localSheetId="0" hidden="1">#REF!</definedName>
    <definedName name="vgg" hidden="1">#REF!</definedName>
    <definedName name="Vicky" localSheetId="13" hidden="1">{"Portrait",#N/A,FALSE,"Summary";"Landscape",#N/A,FALSE,"Summary"}</definedName>
    <definedName name="Vicky" localSheetId="9" hidden="1">{"Portrait",#N/A,FALSE,"Summary";"Landscape",#N/A,FALSE,"Summary"}</definedName>
    <definedName name="Vicky" localSheetId="8" hidden="1">{"Portrait",#N/A,FALSE,"Summary";"Landscape",#N/A,FALSE,"Summary"}</definedName>
    <definedName name="Vicky" localSheetId="16" hidden="1">{"Portrait",#N/A,FALSE,"Summary";"Landscape",#N/A,FALSE,"Summary"}</definedName>
    <definedName name="Vicky" localSheetId="0" hidden="1">{"Portrait",#N/A,FALSE,"Summary";"Landscape",#N/A,FALSE,"Summary"}</definedName>
    <definedName name="Vicky" hidden="1">{"Portrait",#N/A,FALSE,"Summary";"Landscape",#N/A,FALSE,"Summary"}</definedName>
    <definedName name="vlookup" localSheetId="16">#REF!</definedName>
    <definedName name="Vol_Risk_Adj" localSheetId="16">[9]Assumptions!#REF!</definedName>
    <definedName name="VolMat" localSheetId="13">#REF!</definedName>
    <definedName name="VolMat" localSheetId="16">#REF!</definedName>
    <definedName name="wergt" localSheetId="16">#REF!</definedName>
    <definedName name="what" localSheetId="16">#REF!</definedName>
    <definedName name="wrn" localSheetId="13" hidden="1">{#N/A,#N/A,FALSE,"DEPT"}</definedName>
    <definedName name="wrn" localSheetId="9" hidden="1">{#N/A,#N/A,FALSE,"DEPT"}</definedName>
    <definedName name="wrn" localSheetId="8" hidden="1">{#N/A,#N/A,FALSE,"DEPT"}</definedName>
    <definedName name="wrn" localSheetId="16" hidden="1">{#N/A,#N/A,FALSE,"DEPT"}</definedName>
    <definedName name="wrn" localSheetId="0" hidden="1">{#N/A,#N/A,FALSE,"DEPT"}</definedName>
    <definedName name="wrn" hidden="1">{#N/A,#N/A,FALSE,"DEPT"}</definedName>
    <definedName name="wrn.01._.Accrual._.Package." localSheetId="13" hidden="1">{"01 Dept Rev",#N/A,FALSE,"Dept";"02 Area Rev",#N/A,FALSE,"Area";"03 Hosp Rev",#N/A,FALSE,"Hosp";"04 CHC Rev",#N/A,FALSE,"CHC";"05a NEA Rev",#N/A,FALSE,"NEArea";"05b LAC+USC Rev",#N/A,FALSE,"LACUSC";"05c NEA CHC Rev",#N/A,FALSE,"LACUSCHC";"06a Coastal Rev",#N/A,FALSE,"Coastal";"06b HUCLA Rev",#N/A,FALSE,"HUCLA";"06c Coastal CHC Rev",#N/A,FALSE,"HUCLACHC";"07a SWA Rev",#N/A,FALSE,"SWArea";"07b MLK Rev",#N/A,FALSE,"MLK";"07c SWA CHC Rev",#N/A,FALSE,"MLKHC";"08 RLA Rev",#N/A,FALSE,"RLA";"09a SFA Rev",#N/A,FALSE,"SFVArea";"09b OV Rev",#N/A,FALSE,"OV";"09c SFA CHC Rev",#N/A,FALSE,"OVHC";"10a AVA Rev",#N/A,FALSE,"AVArea";"10b HDH Rev",#N/A,FALSE,"HDH";"10c AVA CHC Rev",#N/A,FALSE,"HDHHC";"10d AVRC Rev",#N/A,FALSE,"AVRC";"04a PRG Rev",#N/A,FALSE,"PRG";"11 AID Rev",#N/A,FALSE,"AIDS";"12 AD Rev",#N/A,FALSE,"AD";"13 CMS Rev",#N/A,FALSE,"CMS";"14 PHS Rev",#N/A,FALSE,"PHS";"04b ADMIN Rev",#N/A,FALSE,"ADMIN";"15 HSA Rev",#N/A,FALSE,"HSA";"16 OMC Rev",#N/A,FALSE,"OMC";"17 JCHS Rev",#N/A,FALSE,"JCHS";"18 GF Rev",#N/A,FALSE,"GENERAL FUND";"19 Sales Tax Rev",#N/A,FALSE,"SALES TAX"}</definedName>
    <definedName name="wrn.01._.Accrual._.Package." localSheetId="9" hidden="1">{"01 Dept Rev",#N/A,FALSE,"Dept";"02 Area Rev",#N/A,FALSE,"Area";"03 Hosp Rev",#N/A,FALSE,"Hosp";"04 CHC Rev",#N/A,FALSE,"CHC";"05a NEA Rev",#N/A,FALSE,"NEArea";"05b LAC+USC Rev",#N/A,FALSE,"LACUSC";"05c NEA CHC Rev",#N/A,FALSE,"LACUSCHC";"06a Coastal Rev",#N/A,FALSE,"Coastal";"06b HUCLA Rev",#N/A,FALSE,"HUCLA";"06c Coastal CHC Rev",#N/A,FALSE,"HUCLACHC";"07a SWA Rev",#N/A,FALSE,"SWArea";"07b MLK Rev",#N/A,FALSE,"MLK";"07c SWA CHC Rev",#N/A,FALSE,"MLKHC";"08 RLA Rev",#N/A,FALSE,"RLA";"09a SFA Rev",#N/A,FALSE,"SFVArea";"09b OV Rev",#N/A,FALSE,"OV";"09c SFA CHC Rev",#N/A,FALSE,"OVHC";"10a AVA Rev",#N/A,FALSE,"AVArea";"10b HDH Rev",#N/A,FALSE,"HDH";"10c AVA CHC Rev",#N/A,FALSE,"HDHHC";"10d AVRC Rev",#N/A,FALSE,"AVRC";"04a PRG Rev",#N/A,FALSE,"PRG";"11 AID Rev",#N/A,FALSE,"AIDS";"12 AD Rev",#N/A,FALSE,"AD";"13 CMS Rev",#N/A,FALSE,"CMS";"14 PHS Rev",#N/A,FALSE,"PHS";"04b ADMIN Rev",#N/A,FALSE,"ADMIN";"15 HSA Rev",#N/A,FALSE,"HSA";"16 OMC Rev",#N/A,FALSE,"OMC";"17 JCHS Rev",#N/A,FALSE,"JCHS";"18 GF Rev",#N/A,FALSE,"GENERAL FUND";"19 Sales Tax Rev",#N/A,FALSE,"SALES TAX"}</definedName>
    <definedName name="wrn.01._.Accrual._.Package." localSheetId="8" hidden="1">{"01 Dept Rev",#N/A,FALSE,"Dept";"02 Area Rev",#N/A,FALSE,"Area";"03 Hosp Rev",#N/A,FALSE,"Hosp";"04 CHC Rev",#N/A,FALSE,"CHC";"05a NEA Rev",#N/A,FALSE,"NEArea";"05b LAC+USC Rev",#N/A,FALSE,"LACUSC";"05c NEA CHC Rev",#N/A,FALSE,"LACUSCHC";"06a Coastal Rev",#N/A,FALSE,"Coastal";"06b HUCLA Rev",#N/A,FALSE,"HUCLA";"06c Coastal CHC Rev",#N/A,FALSE,"HUCLACHC";"07a SWA Rev",#N/A,FALSE,"SWArea";"07b MLK Rev",#N/A,FALSE,"MLK";"07c SWA CHC Rev",#N/A,FALSE,"MLKHC";"08 RLA Rev",#N/A,FALSE,"RLA";"09a SFA Rev",#N/A,FALSE,"SFVArea";"09b OV Rev",#N/A,FALSE,"OV";"09c SFA CHC Rev",#N/A,FALSE,"OVHC";"10a AVA Rev",#N/A,FALSE,"AVArea";"10b HDH Rev",#N/A,FALSE,"HDH";"10c AVA CHC Rev",#N/A,FALSE,"HDHHC";"10d AVRC Rev",#N/A,FALSE,"AVRC";"04a PRG Rev",#N/A,FALSE,"PRG";"11 AID Rev",#N/A,FALSE,"AIDS";"12 AD Rev",#N/A,FALSE,"AD";"13 CMS Rev",#N/A,FALSE,"CMS";"14 PHS Rev",#N/A,FALSE,"PHS";"04b ADMIN Rev",#N/A,FALSE,"ADMIN";"15 HSA Rev",#N/A,FALSE,"HSA";"16 OMC Rev",#N/A,FALSE,"OMC";"17 JCHS Rev",#N/A,FALSE,"JCHS";"18 GF Rev",#N/A,FALSE,"GENERAL FUND";"19 Sales Tax Rev",#N/A,FALSE,"SALES TAX"}</definedName>
    <definedName name="wrn.01._.Accrual._.Package." localSheetId="16" hidden="1">{"01 Dept Rev",#N/A,FALSE,"Dept";"02 Area Rev",#N/A,FALSE,"Area";"03 Hosp Rev",#N/A,FALSE,"Hosp";"04 CHC Rev",#N/A,FALSE,"CHC";"05a NEA Rev",#N/A,FALSE,"NEArea";"05b LAC+USC Rev",#N/A,FALSE,"LACUSC";"05c NEA CHC Rev",#N/A,FALSE,"LACUSCHC";"06a Coastal Rev",#N/A,FALSE,"Coastal";"06b HUCLA Rev",#N/A,FALSE,"HUCLA";"06c Coastal CHC Rev",#N/A,FALSE,"HUCLACHC";"07a SWA Rev",#N/A,FALSE,"SWArea";"07b MLK Rev",#N/A,FALSE,"MLK";"07c SWA CHC Rev",#N/A,FALSE,"MLKHC";"08 RLA Rev",#N/A,FALSE,"RLA";"09a SFA Rev",#N/A,FALSE,"SFVArea";"09b OV Rev",#N/A,FALSE,"OV";"09c SFA CHC Rev",#N/A,FALSE,"OVHC";"10a AVA Rev",#N/A,FALSE,"AVArea";"10b HDH Rev",#N/A,FALSE,"HDH";"10c AVA CHC Rev",#N/A,FALSE,"HDHHC";"10d AVRC Rev",#N/A,FALSE,"AVRC";"04a PRG Rev",#N/A,FALSE,"PRG";"11 AID Rev",#N/A,FALSE,"AIDS";"12 AD Rev",#N/A,FALSE,"AD";"13 CMS Rev",#N/A,FALSE,"CMS";"14 PHS Rev",#N/A,FALSE,"PHS";"04b ADMIN Rev",#N/A,FALSE,"ADMIN";"15 HSA Rev",#N/A,FALSE,"HSA";"16 OMC Rev",#N/A,FALSE,"OMC";"17 JCHS Rev",#N/A,FALSE,"JCHS";"18 GF Rev",#N/A,FALSE,"GENERAL FUND";"19 Sales Tax Rev",#N/A,FALSE,"SALES TAX"}</definedName>
    <definedName name="wrn.01._.Accrual._.Package." localSheetId="0" hidden="1">{"01 Dept Rev",#N/A,FALSE,"Dept";"02 Area Rev",#N/A,FALSE,"Area";"03 Hosp Rev",#N/A,FALSE,"Hosp";"04 CHC Rev",#N/A,FALSE,"CHC";"05a NEA Rev",#N/A,FALSE,"NEArea";"05b LAC+USC Rev",#N/A,FALSE,"LACUSC";"05c NEA CHC Rev",#N/A,FALSE,"LACUSCHC";"06a Coastal Rev",#N/A,FALSE,"Coastal";"06b HUCLA Rev",#N/A,FALSE,"HUCLA";"06c Coastal CHC Rev",#N/A,FALSE,"HUCLACHC";"07a SWA Rev",#N/A,FALSE,"SWArea";"07b MLK Rev",#N/A,FALSE,"MLK";"07c SWA CHC Rev",#N/A,FALSE,"MLKHC";"08 RLA Rev",#N/A,FALSE,"RLA";"09a SFA Rev",#N/A,FALSE,"SFVArea";"09b OV Rev",#N/A,FALSE,"OV";"09c SFA CHC Rev",#N/A,FALSE,"OVHC";"10a AVA Rev",#N/A,FALSE,"AVArea";"10b HDH Rev",#N/A,FALSE,"HDH";"10c AVA CHC Rev",#N/A,FALSE,"HDHHC";"10d AVRC Rev",#N/A,FALSE,"AVRC";"04a PRG Rev",#N/A,FALSE,"PRG";"11 AID Rev",#N/A,FALSE,"AIDS";"12 AD Rev",#N/A,FALSE,"AD";"13 CMS Rev",#N/A,FALSE,"CMS";"14 PHS Rev",#N/A,FALSE,"PHS";"04b ADMIN Rev",#N/A,FALSE,"ADMIN";"15 HSA Rev",#N/A,FALSE,"HSA";"16 OMC Rev",#N/A,FALSE,"OMC";"17 JCHS Rev",#N/A,FALSE,"JCHS";"18 GF Rev",#N/A,FALSE,"GENERAL FUND";"19 Sales Tax Rev",#N/A,FALSE,"SALES TAX"}</definedName>
    <definedName name="wrn.01._.Accrual._.Package." hidden="1">{"01 Dept Rev",#N/A,FALSE,"Dept";"02 Area Rev",#N/A,FALSE,"Area";"03 Hosp Rev",#N/A,FALSE,"Hosp";"04 CHC Rev",#N/A,FALSE,"CHC";"05a NEA Rev",#N/A,FALSE,"NEArea";"05b LAC+USC Rev",#N/A,FALSE,"LACUSC";"05c NEA CHC Rev",#N/A,FALSE,"LACUSCHC";"06a Coastal Rev",#N/A,FALSE,"Coastal";"06b HUCLA Rev",#N/A,FALSE,"HUCLA";"06c Coastal CHC Rev",#N/A,FALSE,"HUCLACHC";"07a SWA Rev",#N/A,FALSE,"SWArea";"07b MLK Rev",#N/A,FALSE,"MLK";"07c SWA CHC Rev",#N/A,FALSE,"MLKHC";"08 RLA Rev",#N/A,FALSE,"RLA";"09a SFA Rev",#N/A,FALSE,"SFVArea";"09b OV Rev",#N/A,FALSE,"OV";"09c SFA CHC Rev",#N/A,FALSE,"OVHC";"10a AVA Rev",#N/A,FALSE,"AVArea";"10b HDH Rev",#N/A,FALSE,"HDH";"10c AVA CHC Rev",#N/A,FALSE,"HDHHC";"10d AVRC Rev",#N/A,FALSE,"AVRC";"04a PRG Rev",#N/A,FALSE,"PRG";"11 AID Rev",#N/A,FALSE,"AIDS";"12 AD Rev",#N/A,FALSE,"AD";"13 CMS Rev",#N/A,FALSE,"CMS";"14 PHS Rev",#N/A,FALSE,"PHS";"04b ADMIN Rev",#N/A,FALSE,"ADMIN";"15 HSA Rev",#N/A,FALSE,"HSA";"16 OMC Rev",#N/A,FALSE,"OMC";"17 JCHS Rev",#N/A,FALSE,"JCHS";"18 GF Rev",#N/A,FALSE,"GENERAL FUND";"19 Sales Tax Rev",#N/A,FALSE,"SALES TAX"}</definedName>
    <definedName name="wrn.01._.Three._.Column." localSheetId="13" hidden="1">{"01 Dept Exp",#N/A,FALSE,"Dept";"02 Area Exp",#N/A,FALSE,"Area";"03 Hosp Exp",#N/A,FALSE,"Hosp";"04 CHC Exp",#N/A,FALSE,"CHC";"05a NEA Exp",#N/A,FALSE,"NEArea";"05b LAC+USC Exp",#N/A,FALSE,"LACUSC";"05c NEA CHC Exp",#N/A,FALSE,"LACUSCHC";"06a Coastal Exp",#N/A,FALSE,"Coastal";"06b HUCLA Exp",#N/A,FALSE,"HUCLA";"06c Coastal CHC Exp",#N/A,FALSE,"HUCLACHC";"07a SWA Exp",#N/A,FALSE,"SWArea";"07b MLK Exp",#N/A,FALSE,"MLK";"07c SWA CHC Exp",#N/A,FALSE,"MLKHC";"08 RLA Exp",#N/A,FALSE,"RLA";"09a SFA Exp",#N/A,FALSE,"SFVArea";"09b OV Exp",#N/A,FALSE,"OV";"09c SFA CHC Exp",#N/A,FALSE,"OVHC";"10a AVA Exp",#N/A,FALSE,"AVArea";"10b HDH Exp",#N/A,FALSE,"HDH";"10c AVA CHC Exp",#N/A,FALSE,"HDHHC";"10d AVRC Exp",#N/A,FALSE,"AVRC";"04a PRG Exp",#N/A,FALSE,"PRG";"11 AIDS Exp",#N/A,FALSE,"AIDS";"12 AD Exp",#N/A,FALSE,"AD";"13 CMS Exp",#N/A,FALSE,"CMS";"14 PHS Exp",#N/A,FALSE,"PHS";"04b ADMIN Exp",#N/A,FALSE,"ADMIN";"15 HSA Exp",#N/A,FALSE,"HSA";"16 OMC Exp",#N/A,FALSE,"OMC";"17 JCHS Exp",#N/A,FALSE,"JCHS";"18 GF Exp",#N/A,FALSE,"GENERAL FUND";"19 Sales Tax Exp",#N/A,FALSE,"SALES TAX"}</definedName>
    <definedName name="wrn.01._.Three._.Column." localSheetId="9" hidden="1">{"01 Dept Exp",#N/A,FALSE,"Dept";"02 Area Exp",#N/A,FALSE,"Area";"03 Hosp Exp",#N/A,FALSE,"Hosp";"04 CHC Exp",#N/A,FALSE,"CHC";"05a NEA Exp",#N/A,FALSE,"NEArea";"05b LAC+USC Exp",#N/A,FALSE,"LACUSC";"05c NEA CHC Exp",#N/A,FALSE,"LACUSCHC";"06a Coastal Exp",#N/A,FALSE,"Coastal";"06b HUCLA Exp",#N/A,FALSE,"HUCLA";"06c Coastal CHC Exp",#N/A,FALSE,"HUCLACHC";"07a SWA Exp",#N/A,FALSE,"SWArea";"07b MLK Exp",#N/A,FALSE,"MLK";"07c SWA CHC Exp",#N/A,FALSE,"MLKHC";"08 RLA Exp",#N/A,FALSE,"RLA";"09a SFA Exp",#N/A,FALSE,"SFVArea";"09b OV Exp",#N/A,FALSE,"OV";"09c SFA CHC Exp",#N/A,FALSE,"OVHC";"10a AVA Exp",#N/A,FALSE,"AVArea";"10b HDH Exp",#N/A,FALSE,"HDH";"10c AVA CHC Exp",#N/A,FALSE,"HDHHC";"10d AVRC Exp",#N/A,FALSE,"AVRC";"04a PRG Exp",#N/A,FALSE,"PRG";"11 AIDS Exp",#N/A,FALSE,"AIDS";"12 AD Exp",#N/A,FALSE,"AD";"13 CMS Exp",#N/A,FALSE,"CMS";"14 PHS Exp",#N/A,FALSE,"PHS";"04b ADMIN Exp",#N/A,FALSE,"ADMIN";"15 HSA Exp",#N/A,FALSE,"HSA";"16 OMC Exp",#N/A,FALSE,"OMC";"17 JCHS Exp",#N/A,FALSE,"JCHS";"18 GF Exp",#N/A,FALSE,"GENERAL FUND";"19 Sales Tax Exp",#N/A,FALSE,"SALES TAX"}</definedName>
    <definedName name="wrn.01._.Three._.Column." localSheetId="8" hidden="1">{"01 Dept Exp",#N/A,FALSE,"Dept";"02 Area Exp",#N/A,FALSE,"Area";"03 Hosp Exp",#N/A,FALSE,"Hosp";"04 CHC Exp",#N/A,FALSE,"CHC";"05a NEA Exp",#N/A,FALSE,"NEArea";"05b LAC+USC Exp",#N/A,FALSE,"LACUSC";"05c NEA CHC Exp",#N/A,FALSE,"LACUSCHC";"06a Coastal Exp",#N/A,FALSE,"Coastal";"06b HUCLA Exp",#N/A,FALSE,"HUCLA";"06c Coastal CHC Exp",#N/A,FALSE,"HUCLACHC";"07a SWA Exp",#N/A,FALSE,"SWArea";"07b MLK Exp",#N/A,FALSE,"MLK";"07c SWA CHC Exp",#N/A,FALSE,"MLKHC";"08 RLA Exp",#N/A,FALSE,"RLA";"09a SFA Exp",#N/A,FALSE,"SFVArea";"09b OV Exp",#N/A,FALSE,"OV";"09c SFA CHC Exp",#N/A,FALSE,"OVHC";"10a AVA Exp",#N/A,FALSE,"AVArea";"10b HDH Exp",#N/A,FALSE,"HDH";"10c AVA CHC Exp",#N/A,FALSE,"HDHHC";"10d AVRC Exp",#N/A,FALSE,"AVRC";"04a PRG Exp",#N/A,FALSE,"PRG";"11 AIDS Exp",#N/A,FALSE,"AIDS";"12 AD Exp",#N/A,FALSE,"AD";"13 CMS Exp",#N/A,FALSE,"CMS";"14 PHS Exp",#N/A,FALSE,"PHS";"04b ADMIN Exp",#N/A,FALSE,"ADMIN";"15 HSA Exp",#N/A,FALSE,"HSA";"16 OMC Exp",#N/A,FALSE,"OMC";"17 JCHS Exp",#N/A,FALSE,"JCHS";"18 GF Exp",#N/A,FALSE,"GENERAL FUND";"19 Sales Tax Exp",#N/A,FALSE,"SALES TAX"}</definedName>
    <definedName name="wrn.01._.Three._.Column." localSheetId="16" hidden="1">{"01 Dept Exp",#N/A,FALSE,"Dept";"02 Area Exp",#N/A,FALSE,"Area";"03 Hosp Exp",#N/A,FALSE,"Hosp";"04 CHC Exp",#N/A,FALSE,"CHC";"05a NEA Exp",#N/A,FALSE,"NEArea";"05b LAC+USC Exp",#N/A,FALSE,"LACUSC";"05c NEA CHC Exp",#N/A,FALSE,"LACUSCHC";"06a Coastal Exp",#N/A,FALSE,"Coastal";"06b HUCLA Exp",#N/A,FALSE,"HUCLA";"06c Coastal CHC Exp",#N/A,FALSE,"HUCLACHC";"07a SWA Exp",#N/A,FALSE,"SWArea";"07b MLK Exp",#N/A,FALSE,"MLK";"07c SWA CHC Exp",#N/A,FALSE,"MLKHC";"08 RLA Exp",#N/A,FALSE,"RLA";"09a SFA Exp",#N/A,FALSE,"SFVArea";"09b OV Exp",#N/A,FALSE,"OV";"09c SFA CHC Exp",#N/A,FALSE,"OVHC";"10a AVA Exp",#N/A,FALSE,"AVArea";"10b HDH Exp",#N/A,FALSE,"HDH";"10c AVA CHC Exp",#N/A,FALSE,"HDHHC";"10d AVRC Exp",#N/A,FALSE,"AVRC";"04a PRG Exp",#N/A,FALSE,"PRG";"11 AIDS Exp",#N/A,FALSE,"AIDS";"12 AD Exp",#N/A,FALSE,"AD";"13 CMS Exp",#N/A,FALSE,"CMS";"14 PHS Exp",#N/A,FALSE,"PHS";"04b ADMIN Exp",#N/A,FALSE,"ADMIN";"15 HSA Exp",#N/A,FALSE,"HSA";"16 OMC Exp",#N/A,FALSE,"OMC";"17 JCHS Exp",#N/A,FALSE,"JCHS";"18 GF Exp",#N/A,FALSE,"GENERAL FUND";"19 Sales Tax Exp",#N/A,FALSE,"SALES TAX"}</definedName>
    <definedName name="wrn.01._.Three._.Column." localSheetId="0" hidden="1">{"01 Dept Exp",#N/A,FALSE,"Dept";"02 Area Exp",#N/A,FALSE,"Area";"03 Hosp Exp",#N/A,FALSE,"Hosp";"04 CHC Exp",#N/A,FALSE,"CHC";"05a NEA Exp",#N/A,FALSE,"NEArea";"05b LAC+USC Exp",#N/A,FALSE,"LACUSC";"05c NEA CHC Exp",#N/A,FALSE,"LACUSCHC";"06a Coastal Exp",#N/A,FALSE,"Coastal";"06b HUCLA Exp",#N/A,FALSE,"HUCLA";"06c Coastal CHC Exp",#N/A,FALSE,"HUCLACHC";"07a SWA Exp",#N/A,FALSE,"SWArea";"07b MLK Exp",#N/A,FALSE,"MLK";"07c SWA CHC Exp",#N/A,FALSE,"MLKHC";"08 RLA Exp",#N/A,FALSE,"RLA";"09a SFA Exp",#N/A,FALSE,"SFVArea";"09b OV Exp",#N/A,FALSE,"OV";"09c SFA CHC Exp",#N/A,FALSE,"OVHC";"10a AVA Exp",#N/A,FALSE,"AVArea";"10b HDH Exp",#N/A,FALSE,"HDH";"10c AVA CHC Exp",#N/A,FALSE,"HDHHC";"10d AVRC Exp",#N/A,FALSE,"AVRC";"04a PRG Exp",#N/A,FALSE,"PRG";"11 AIDS Exp",#N/A,FALSE,"AIDS";"12 AD Exp",#N/A,FALSE,"AD";"13 CMS Exp",#N/A,FALSE,"CMS";"14 PHS Exp",#N/A,FALSE,"PHS";"04b ADMIN Exp",#N/A,FALSE,"ADMIN";"15 HSA Exp",#N/A,FALSE,"HSA";"16 OMC Exp",#N/A,FALSE,"OMC";"17 JCHS Exp",#N/A,FALSE,"JCHS";"18 GF Exp",#N/A,FALSE,"GENERAL FUND";"19 Sales Tax Exp",#N/A,FALSE,"SALES TAX"}</definedName>
    <definedName name="wrn.01._.Three._.Column." hidden="1">{"01 Dept Exp",#N/A,FALSE,"Dept";"02 Area Exp",#N/A,FALSE,"Area";"03 Hosp Exp",#N/A,FALSE,"Hosp";"04 CHC Exp",#N/A,FALSE,"CHC";"05a NEA Exp",#N/A,FALSE,"NEArea";"05b LAC+USC Exp",#N/A,FALSE,"LACUSC";"05c NEA CHC Exp",#N/A,FALSE,"LACUSCHC";"06a Coastal Exp",#N/A,FALSE,"Coastal";"06b HUCLA Exp",#N/A,FALSE,"HUCLA";"06c Coastal CHC Exp",#N/A,FALSE,"HUCLACHC";"07a SWA Exp",#N/A,FALSE,"SWArea";"07b MLK Exp",#N/A,FALSE,"MLK";"07c SWA CHC Exp",#N/A,FALSE,"MLKHC";"08 RLA Exp",#N/A,FALSE,"RLA";"09a SFA Exp",#N/A,FALSE,"SFVArea";"09b OV Exp",#N/A,FALSE,"OV";"09c SFA CHC Exp",#N/A,FALSE,"OVHC";"10a AVA Exp",#N/A,FALSE,"AVArea";"10b HDH Exp",#N/A,FALSE,"HDH";"10c AVA CHC Exp",#N/A,FALSE,"HDHHC";"10d AVRC Exp",#N/A,FALSE,"AVRC";"04a PRG Exp",#N/A,FALSE,"PRG";"11 AIDS Exp",#N/A,FALSE,"AIDS";"12 AD Exp",#N/A,FALSE,"AD";"13 CMS Exp",#N/A,FALSE,"CMS";"14 PHS Exp",#N/A,FALSE,"PHS";"04b ADMIN Exp",#N/A,FALSE,"ADMIN";"15 HSA Exp",#N/A,FALSE,"HSA";"16 OMC Exp",#N/A,FALSE,"OMC";"17 JCHS Exp",#N/A,FALSE,"JCHS";"18 GF Exp",#N/A,FALSE,"GENERAL FUND";"19 Sales Tax Exp",#N/A,FALSE,"SALES TAX"}</definedName>
    <definedName name="wrn.02._.DEPT._.EXP." localSheetId="13" hidden="1">{"01 Dept Exp",#N/A,FALSE,"Dept"}</definedName>
    <definedName name="wrn.02._.DEPT._.EXP." localSheetId="9" hidden="1">{"01 Dept Exp",#N/A,FALSE,"Dept"}</definedName>
    <definedName name="wrn.02._.DEPT._.EXP." localSheetId="8" hidden="1">{"01 Dept Exp",#N/A,FALSE,"Dept"}</definedName>
    <definedName name="wrn.02._.DEPT._.EXP." localSheetId="16" hidden="1">{"01 Dept Exp",#N/A,FALSE,"Dept"}</definedName>
    <definedName name="wrn.02._.DEPT._.EXP." localSheetId="0" hidden="1">{"01 Dept Exp",#N/A,FALSE,"Dept"}</definedName>
    <definedName name="wrn.02._.DEPT._.EXP." hidden="1">{"01 Dept Exp",#N/A,FALSE,"Dept"}</definedName>
    <definedName name="wrn.02._.DEPT._.REV." localSheetId="13" hidden="1">{"01 Dept Rev",#N/A,FALSE,"Dept"}</definedName>
    <definedName name="wrn.02._.DEPT._.REV." localSheetId="9" hidden="1">{"01 Dept Rev",#N/A,FALSE,"Dept"}</definedName>
    <definedName name="wrn.02._.DEPT._.REV." localSheetId="8" hidden="1">{"01 Dept Rev",#N/A,FALSE,"Dept"}</definedName>
    <definedName name="wrn.02._.DEPT._.REV." localSheetId="16" hidden="1">{"01 Dept Rev",#N/A,FALSE,"Dept"}</definedName>
    <definedName name="wrn.02._.DEPT._.REV." localSheetId="0" hidden="1">{"01 Dept Rev",#N/A,FALSE,"Dept"}</definedName>
    <definedName name="wrn.02._.DEPT._.REV." hidden="1">{"01 Dept Rev",#N/A,FALSE,"Dept"}</definedName>
    <definedName name="wrn.03._.AREA._.EXP." localSheetId="13" hidden="1">{"02 Area Exp",#N/A,FALSE,"Area"}</definedName>
    <definedName name="wrn.03._.AREA._.EXP." localSheetId="9" hidden="1">{"02 Area Exp",#N/A,FALSE,"Area"}</definedName>
    <definedName name="wrn.03._.AREA._.EXP." localSheetId="8" hidden="1">{"02 Area Exp",#N/A,FALSE,"Area"}</definedName>
    <definedName name="wrn.03._.AREA._.EXP." localSheetId="16" hidden="1">{"02 Area Exp",#N/A,FALSE,"Area"}</definedName>
    <definedName name="wrn.03._.AREA._.EXP." localSheetId="0" hidden="1">{"02 Area Exp",#N/A,FALSE,"Area"}</definedName>
    <definedName name="wrn.03._.AREA._.EXP." hidden="1">{"02 Area Exp",#N/A,FALSE,"Area"}</definedName>
    <definedName name="wrn.03._.AREA._.REV." localSheetId="13" hidden="1">{"02 Area Rev",#N/A,FALSE,"Area"}</definedName>
    <definedName name="wrn.03._.AREA._.REV." localSheetId="9" hidden="1">{"02 Area Rev",#N/A,FALSE,"Area"}</definedName>
    <definedName name="wrn.03._.AREA._.REV." localSheetId="8" hidden="1">{"02 Area Rev",#N/A,FALSE,"Area"}</definedName>
    <definedName name="wrn.03._.AREA._.REV." localSheetId="16" hidden="1">{"02 Area Rev",#N/A,FALSE,"Area"}</definedName>
    <definedName name="wrn.03._.AREA._.REV." localSheetId="0" hidden="1">{"02 Area Rev",#N/A,FALSE,"Area"}</definedName>
    <definedName name="wrn.03._.AREA._.REV." hidden="1">{"02 Area Rev",#N/A,FALSE,"Area"}</definedName>
    <definedName name="wrn.04._.HOSP._.EXP." localSheetId="13" hidden="1">{"03 Hosp Exp",#N/A,FALSE,"Hosp"}</definedName>
    <definedName name="wrn.04._.HOSP._.EXP." localSheetId="9" hidden="1">{"03 Hosp Exp",#N/A,FALSE,"Hosp"}</definedName>
    <definedName name="wrn.04._.HOSP._.EXP." localSheetId="8" hidden="1">{"03 Hosp Exp",#N/A,FALSE,"Hosp"}</definedName>
    <definedName name="wrn.04._.HOSP._.EXP." localSheetId="16" hidden="1">{"03 Hosp Exp",#N/A,FALSE,"Hosp"}</definedName>
    <definedName name="wrn.04._.HOSP._.EXP." localSheetId="0" hidden="1">{"03 Hosp Exp",#N/A,FALSE,"Hosp"}</definedName>
    <definedName name="wrn.04._.HOSP._.EXP." hidden="1">{"03 Hosp Exp",#N/A,FALSE,"Hosp"}</definedName>
    <definedName name="wrn.04._.HOSP._.Rev." localSheetId="13" hidden="1">{"03 Hosp Rev",#N/A,FALSE,"Hosp"}</definedName>
    <definedName name="wrn.04._.HOSP._.Rev." localSheetId="9" hidden="1">{"03 Hosp Rev",#N/A,FALSE,"Hosp"}</definedName>
    <definedName name="wrn.04._.HOSP._.Rev." localSheetId="8" hidden="1">{"03 Hosp Rev",#N/A,FALSE,"Hosp"}</definedName>
    <definedName name="wrn.04._.HOSP._.Rev." localSheetId="16" hidden="1">{"03 Hosp Rev",#N/A,FALSE,"Hosp"}</definedName>
    <definedName name="wrn.04._.HOSP._.Rev." localSheetId="0" hidden="1">{"03 Hosp Rev",#N/A,FALSE,"Hosp"}</definedName>
    <definedName name="wrn.04._.HOSP._.Rev." hidden="1">{"03 Hosp Rev",#N/A,FALSE,"Hosp"}</definedName>
    <definedName name="wrn.05._.CHC._.Exp." localSheetId="13" hidden="1">{"04 CHC Exp",#N/A,FALSE,"CHC"}</definedName>
    <definedName name="wrn.05._.CHC._.Exp." localSheetId="9" hidden="1">{"04 CHC Exp",#N/A,FALSE,"CHC"}</definedName>
    <definedName name="wrn.05._.CHC._.Exp." localSheetId="8" hidden="1">{"04 CHC Exp",#N/A,FALSE,"CHC"}</definedName>
    <definedName name="wrn.05._.CHC._.Exp." localSheetId="16" hidden="1">{"04 CHC Exp",#N/A,FALSE,"CHC"}</definedName>
    <definedName name="wrn.05._.CHC._.Exp." localSheetId="0" hidden="1">{"04 CHC Exp",#N/A,FALSE,"CHC"}</definedName>
    <definedName name="wrn.05._.CHC._.Exp." hidden="1">{"04 CHC Exp",#N/A,FALSE,"CHC"}</definedName>
    <definedName name="wrn.05._.CHC._.REV." localSheetId="13" hidden="1">{"04 CHC Rev",#N/A,FALSE,"CHC"}</definedName>
    <definedName name="wrn.05._.CHC._.REV." localSheetId="9" hidden="1">{"04 CHC Rev",#N/A,FALSE,"CHC"}</definedName>
    <definedName name="wrn.05._.CHC._.REV." localSheetId="8" hidden="1">{"04 CHC Rev",#N/A,FALSE,"CHC"}</definedName>
    <definedName name="wrn.05._.CHC._.REV." localSheetId="16" hidden="1">{"04 CHC Rev",#N/A,FALSE,"CHC"}</definedName>
    <definedName name="wrn.05._.CHC._.REV." localSheetId="0" hidden="1">{"04 CHC Rev",#N/A,FALSE,"CHC"}</definedName>
    <definedName name="wrn.05._.CHC._.REV." hidden="1">{"04 CHC Rev",#N/A,FALSE,"CHC"}</definedName>
    <definedName name="wrn.05b._.Program._.Exp." localSheetId="13" hidden="1">{"04a PRG Exp",#N/A,FALSE,"PRG"}</definedName>
    <definedName name="wrn.05b._.Program._.Exp." localSheetId="9" hidden="1">{"04a PRG Exp",#N/A,FALSE,"PRG"}</definedName>
    <definedName name="wrn.05b._.Program._.Exp." localSheetId="8" hidden="1">{"04a PRG Exp",#N/A,FALSE,"PRG"}</definedName>
    <definedName name="wrn.05b._.Program._.Exp." localSheetId="16" hidden="1">{"04a PRG Exp",#N/A,FALSE,"PRG"}</definedName>
    <definedName name="wrn.05b._.Program._.Exp." localSheetId="0" hidden="1">{"04a PRG Exp",#N/A,FALSE,"PRG"}</definedName>
    <definedName name="wrn.05b._.Program._.Exp." hidden="1">{"04a PRG Exp",#N/A,FALSE,"PRG"}</definedName>
    <definedName name="wrn.05b._.Program._.Rev." localSheetId="13" hidden="1">{"04a PRG Rev",#N/A,FALSE,"PHS"}</definedName>
    <definedName name="wrn.05b._.Program._.Rev." localSheetId="9" hidden="1">{"04a PRG Rev",#N/A,FALSE,"PHS"}</definedName>
    <definedName name="wrn.05b._.Program._.Rev." localSheetId="8" hidden="1">{"04a PRG Rev",#N/A,FALSE,"PHS"}</definedName>
    <definedName name="wrn.05b._.Program._.Rev." localSheetId="16" hidden="1">{"04a PRG Rev",#N/A,FALSE,"PHS"}</definedName>
    <definedName name="wrn.05b._.Program._.Rev." localSheetId="0" hidden="1">{"04a PRG Rev",#N/A,FALSE,"PHS"}</definedName>
    <definedName name="wrn.05b._.Program._.Rev." hidden="1">{"04a PRG Rev",#N/A,FALSE,"PHS"}</definedName>
    <definedName name="wrn.05c._.Admin._.Exp." localSheetId="13" hidden="1">{"04b ADMIN Exp",#N/A,FALSE,"ADMIN"}</definedName>
    <definedName name="wrn.05c._.Admin._.Exp." localSheetId="9" hidden="1">{"04b ADMIN Exp",#N/A,FALSE,"ADMIN"}</definedName>
    <definedName name="wrn.05c._.Admin._.Exp." localSheetId="8" hidden="1">{"04b ADMIN Exp",#N/A,FALSE,"ADMIN"}</definedName>
    <definedName name="wrn.05c._.Admin._.Exp." localSheetId="16" hidden="1">{"04b ADMIN Exp",#N/A,FALSE,"ADMIN"}</definedName>
    <definedName name="wrn.05c._.Admin._.Exp." localSheetId="0" hidden="1">{"04b ADMIN Exp",#N/A,FALSE,"ADMIN"}</definedName>
    <definedName name="wrn.05c._.Admin._.Exp." hidden="1">{"04b ADMIN Exp",#N/A,FALSE,"ADMIN"}</definedName>
    <definedName name="wrn.05c._.Admin._.Rev." localSheetId="13" hidden="1">{"04b ADMIN Rev",#N/A,FALSE,"ADMIN"}</definedName>
    <definedName name="wrn.05c._.Admin._.Rev." localSheetId="9" hidden="1">{"04b ADMIN Rev",#N/A,FALSE,"ADMIN"}</definedName>
    <definedName name="wrn.05c._.Admin._.Rev." localSheetId="8" hidden="1">{"04b ADMIN Rev",#N/A,FALSE,"ADMIN"}</definedName>
    <definedName name="wrn.05c._.Admin._.Rev." localSheetId="16" hidden="1">{"04b ADMIN Rev",#N/A,FALSE,"ADMIN"}</definedName>
    <definedName name="wrn.05c._.Admin._.Rev." localSheetId="0" hidden="1">{"04b ADMIN Rev",#N/A,FALSE,"ADMIN"}</definedName>
    <definedName name="wrn.05c._.Admin._.Rev." hidden="1">{"04b ADMIN Rev",#N/A,FALSE,"ADMIN"}</definedName>
    <definedName name="wrn.06._.NEA._.Exp." localSheetId="13" hidden="1">{"05a NEA Exp",#N/A,FALSE,"NEArea";"05b LAC+USC Exp",#N/A,FALSE,"LACUSC";"05c NEA CHC Exp",#N/A,FALSE,"LACUSCHC"}</definedName>
    <definedName name="wrn.06._.NEA._.Exp." localSheetId="9" hidden="1">{"05a NEA Exp",#N/A,FALSE,"NEArea";"05b LAC+USC Exp",#N/A,FALSE,"LACUSC";"05c NEA CHC Exp",#N/A,FALSE,"LACUSCHC"}</definedName>
    <definedName name="wrn.06._.NEA._.Exp." localSheetId="8" hidden="1">{"05a NEA Exp",#N/A,FALSE,"NEArea";"05b LAC+USC Exp",#N/A,FALSE,"LACUSC";"05c NEA CHC Exp",#N/A,FALSE,"LACUSCHC"}</definedName>
    <definedName name="wrn.06._.NEA._.Exp." localSheetId="16" hidden="1">{"05a NEA Exp",#N/A,FALSE,"NEArea";"05b LAC+USC Exp",#N/A,FALSE,"LACUSC";"05c NEA CHC Exp",#N/A,FALSE,"LACUSCHC"}</definedName>
    <definedName name="wrn.06._.NEA._.Exp." localSheetId="0" hidden="1">{"05a NEA Exp",#N/A,FALSE,"NEArea";"05b LAC+USC Exp",#N/A,FALSE,"LACUSC";"05c NEA CHC Exp",#N/A,FALSE,"LACUSCHC"}</definedName>
    <definedName name="wrn.06._.NEA._.Exp." hidden="1">{"05a NEA Exp",#N/A,FALSE,"NEArea";"05b LAC+USC Exp",#N/A,FALSE,"LACUSC";"05c NEA CHC Exp",#N/A,FALSE,"LACUSCHC"}</definedName>
    <definedName name="wrn.06._.NEA._.REV." localSheetId="13" hidden="1">{"05a NEA Rev",#N/A,FALSE,"NEArea";"05b LAC+USC Rev",#N/A,FALSE,"LACUSC";"05c NEA CHC Rev",#N/A,FALSE,"LACUSCHC"}</definedName>
    <definedName name="wrn.06._.NEA._.REV." localSheetId="9" hidden="1">{"05a NEA Rev",#N/A,FALSE,"NEArea";"05b LAC+USC Rev",#N/A,FALSE,"LACUSC";"05c NEA CHC Rev",#N/A,FALSE,"LACUSCHC"}</definedName>
    <definedName name="wrn.06._.NEA._.REV." localSheetId="8" hidden="1">{"05a NEA Rev",#N/A,FALSE,"NEArea";"05b LAC+USC Rev",#N/A,FALSE,"LACUSC";"05c NEA CHC Rev",#N/A,FALSE,"LACUSCHC"}</definedName>
    <definedName name="wrn.06._.NEA._.REV." localSheetId="16" hidden="1">{"05a NEA Rev",#N/A,FALSE,"NEArea";"05b LAC+USC Rev",#N/A,FALSE,"LACUSC";"05c NEA CHC Rev",#N/A,FALSE,"LACUSCHC"}</definedName>
    <definedName name="wrn.06._.NEA._.REV." localSheetId="0" hidden="1">{"05a NEA Rev",#N/A,FALSE,"NEArea";"05b LAC+USC Rev",#N/A,FALSE,"LACUSC";"05c NEA CHC Rev",#N/A,FALSE,"LACUSCHC"}</definedName>
    <definedName name="wrn.06._.NEA._.REV." hidden="1">{"05a NEA Rev",#N/A,FALSE,"NEArea";"05b LAC+USC Rev",#N/A,FALSE,"LACUSC";"05c NEA CHC Rev",#N/A,FALSE,"LACUSCHC"}</definedName>
    <definedName name="wrn.07._.Coastal._.Exp." localSheetId="13" hidden="1">{"06a Coastal Exp",#N/A,FALSE,"Coastal";"06b HUCAL Exp",#N/A,FALSE,"HUCLA";"06c Coastal CHC Exp",#N/A,FALSE,"HUCLACHC"}</definedName>
    <definedName name="wrn.07._.Coastal._.Exp." localSheetId="9" hidden="1">{"06a Coastal Exp",#N/A,FALSE,"Coastal";"06b HUCAL Exp",#N/A,FALSE,"HUCLA";"06c Coastal CHC Exp",#N/A,FALSE,"HUCLACHC"}</definedName>
    <definedName name="wrn.07._.Coastal._.Exp." localSheetId="8" hidden="1">{"06a Coastal Exp",#N/A,FALSE,"Coastal";"06b HUCAL Exp",#N/A,FALSE,"HUCLA";"06c Coastal CHC Exp",#N/A,FALSE,"HUCLACHC"}</definedName>
    <definedName name="wrn.07._.Coastal._.Exp." localSheetId="16" hidden="1">{"06a Coastal Exp",#N/A,FALSE,"Coastal";"06b HUCAL Exp",#N/A,FALSE,"HUCLA";"06c Coastal CHC Exp",#N/A,FALSE,"HUCLACHC"}</definedName>
    <definedName name="wrn.07._.Coastal._.Exp." localSheetId="0" hidden="1">{"06a Coastal Exp",#N/A,FALSE,"Coastal";"06b HUCAL Exp",#N/A,FALSE,"HUCLA";"06c Coastal CHC Exp",#N/A,FALSE,"HUCLACHC"}</definedName>
    <definedName name="wrn.07._.Coastal._.Exp." hidden="1">{"06a Coastal Exp",#N/A,FALSE,"Coastal";"06b HUCAL Exp",#N/A,FALSE,"HUCLA";"06c Coastal CHC Exp",#N/A,FALSE,"HUCLACHC"}</definedName>
    <definedName name="wrn.07._.Coastal._.Rev." localSheetId="13" hidden="1">{"06a Coastal Rev",#N/A,FALSE,"Coastal";"06b HUCLA Rev",#N/A,FALSE,"HUCLA";"06c Coastal CHC Rev",#N/A,FALSE,"HUCLACHC"}</definedName>
    <definedName name="wrn.07._.Coastal._.Rev." localSheetId="9" hidden="1">{"06a Coastal Rev",#N/A,FALSE,"Coastal";"06b HUCLA Rev",#N/A,FALSE,"HUCLA";"06c Coastal CHC Rev",#N/A,FALSE,"HUCLACHC"}</definedName>
    <definedName name="wrn.07._.Coastal._.Rev." localSheetId="8" hidden="1">{"06a Coastal Rev",#N/A,FALSE,"Coastal";"06b HUCLA Rev",#N/A,FALSE,"HUCLA";"06c Coastal CHC Rev",#N/A,FALSE,"HUCLACHC"}</definedName>
    <definedName name="wrn.07._.Coastal._.Rev." localSheetId="16" hidden="1">{"06a Coastal Rev",#N/A,FALSE,"Coastal";"06b HUCLA Rev",#N/A,FALSE,"HUCLA";"06c Coastal CHC Rev",#N/A,FALSE,"HUCLACHC"}</definedName>
    <definedName name="wrn.07._.Coastal._.Rev." localSheetId="0" hidden="1">{"06a Coastal Rev",#N/A,FALSE,"Coastal";"06b HUCLA Rev",#N/A,FALSE,"HUCLA";"06c Coastal CHC Rev",#N/A,FALSE,"HUCLACHC"}</definedName>
    <definedName name="wrn.07._.Coastal._.Rev." hidden="1">{"06a Coastal Rev",#N/A,FALSE,"Coastal";"06b HUCLA Rev",#N/A,FALSE,"HUCLA";"06c Coastal CHC Rev",#N/A,FALSE,"HUCLACHC"}</definedName>
    <definedName name="wrn.08._.SWA._.Exp." localSheetId="13" hidden="1">{"07a SWA Exp",#N/A,FALSE,"SWArea";"07b MLK Exp",#N/A,FALSE,"MLK";"07c SWA CHC Exp",#N/A,FALSE,"MLKHC"}</definedName>
    <definedName name="wrn.08._.SWA._.Exp." localSheetId="9" hidden="1">{"07a SWA Exp",#N/A,FALSE,"SWArea";"07b MLK Exp",#N/A,FALSE,"MLK";"07c SWA CHC Exp",#N/A,FALSE,"MLKHC"}</definedName>
    <definedName name="wrn.08._.SWA._.Exp." localSheetId="8" hidden="1">{"07a SWA Exp",#N/A,FALSE,"SWArea";"07b MLK Exp",#N/A,FALSE,"MLK";"07c SWA CHC Exp",#N/A,FALSE,"MLKHC"}</definedName>
    <definedName name="wrn.08._.SWA._.Exp." localSheetId="16" hidden="1">{"07a SWA Exp",#N/A,FALSE,"SWArea";"07b MLK Exp",#N/A,FALSE,"MLK";"07c SWA CHC Exp",#N/A,FALSE,"MLKHC"}</definedName>
    <definedName name="wrn.08._.SWA._.Exp." localSheetId="0" hidden="1">{"07a SWA Exp",#N/A,FALSE,"SWArea";"07b MLK Exp",#N/A,FALSE,"MLK";"07c SWA CHC Exp",#N/A,FALSE,"MLKHC"}</definedName>
    <definedName name="wrn.08._.SWA._.Exp." hidden="1">{"07a SWA Exp",#N/A,FALSE,"SWArea";"07b MLK Exp",#N/A,FALSE,"MLK";"07c SWA CHC Exp",#N/A,FALSE,"MLKHC"}</definedName>
    <definedName name="wrn.08._.SWA._.Rev." localSheetId="13" hidden="1">{"07a SWA Rev",#N/A,FALSE,"SWArea";"07b MLK Rev",#N/A,FALSE,"MLK";"07c SWA CHC Rev",#N/A,FALSE,"MLKHC"}</definedName>
    <definedName name="wrn.08._.SWA._.Rev." localSheetId="9" hidden="1">{"07a SWA Rev",#N/A,FALSE,"SWArea";"07b MLK Rev",#N/A,FALSE,"MLK";"07c SWA CHC Rev",#N/A,FALSE,"MLKHC"}</definedName>
    <definedName name="wrn.08._.SWA._.Rev." localSheetId="8" hidden="1">{"07a SWA Rev",#N/A,FALSE,"SWArea";"07b MLK Rev",#N/A,FALSE,"MLK";"07c SWA CHC Rev",#N/A,FALSE,"MLKHC"}</definedName>
    <definedName name="wrn.08._.SWA._.Rev." localSheetId="16" hidden="1">{"07a SWA Rev",#N/A,FALSE,"SWArea";"07b MLK Rev",#N/A,FALSE,"MLK";"07c SWA CHC Rev",#N/A,FALSE,"MLKHC"}</definedName>
    <definedName name="wrn.08._.SWA._.Rev." localSheetId="0" hidden="1">{"07a SWA Rev",#N/A,FALSE,"SWArea";"07b MLK Rev",#N/A,FALSE,"MLK";"07c SWA CHC Rev",#N/A,FALSE,"MLKHC"}</definedName>
    <definedName name="wrn.08._.SWA._.Rev." hidden="1">{"07a SWA Rev",#N/A,FALSE,"SWArea";"07b MLK Rev",#N/A,FALSE,"MLK";"07c SWA CHC Rev",#N/A,FALSE,"MLKHC"}</definedName>
    <definedName name="wrn.09._.RLA._.Exp." localSheetId="13" hidden="1">{"08 RLA Exp",#N/A,FALSE,"RLA"}</definedName>
    <definedName name="wrn.09._.RLA._.Exp." localSheetId="9" hidden="1">{"08 RLA Exp",#N/A,FALSE,"RLA"}</definedName>
    <definedName name="wrn.09._.RLA._.Exp." localSheetId="8" hidden="1">{"08 RLA Exp",#N/A,FALSE,"RLA"}</definedName>
    <definedName name="wrn.09._.RLA._.Exp." localSheetId="16" hidden="1">{"08 RLA Exp",#N/A,FALSE,"RLA"}</definedName>
    <definedName name="wrn.09._.RLA._.Exp." localSheetId="0" hidden="1">{"08 RLA Exp",#N/A,FALSE,"RLA"}</definedName>
    <definedName name="wrn.09._.RLA._.Exp." hidden="1">{"08 RLA Exp",#N/A,FALSE,"RLA"}</definedName>
    <definedName name="wrn.09._.RLA._.Rev." localSheetId="13" hidden="1">{"08 RLA Rev",#N/A,FALSE,"RLA"}</definedName>
    <definedName name="wrn.09._.RLA._.Rev." localSheetId="9" hidden="1">{"08 RLA Rev",#N/A,FALSE,"RLA"}</definedName>
    <definedName name="wrn.09._.RLA._.Rev." localSheetId="8" hidden="1">{"08 RLA Rev",#N/A,FALSE,"RLA"}</definedName>
    <definedName name="wrn.09._.RLA._.Rev." localSheetId="16" hidden="1">{"08 RLA Rev",#N/A,FALSE,"RLA"}</definedName>
    <definedName name="wrn.09._.RLA._.Rev." localSheetId="0" hidden="1">{"08 RLA Rev",#N/A,FALSE,"RLA"}</definedName>
    <definedName name="wrn.09._.RLA._.Rev." hidden="1">{"08 RLA Rev",#N/A,FALSE,"RLA"}</definedName>
    <definedName name="wrn.10._.SFA._.Exp." localSheetId="13" hidden="1">{"09a SFA Exp",#N/A,FALSE,"SFVArea";"09b OV Exp",#N/A,FALSE,"OV";"09c SFA CHC Exp",#N/A,FALSE,"OVHC"}</definedName>
    <definedName name="wrn.10._.SFA._.Exp." localSheetId="9" hidden="1">{"09a SFA Exp",#N/A,FALSE,"SFVArea";"09b OV Exp",#N/A,FALSE,"OV";"09c SFA CHC Exp",#N/A,FALSE,"OVHC"}</definedName>
    <definedName name="wrn.10._.SFA._.Exp." localSheetId="8" hidden="1">{"09a SFA Exp",#N/A,FALSE,"SFVArea";"09b OV Exp",#N/A,FALSE,"OV";"09c SFA CHC Exp",#N/A,FALSE,"OVHC"}</definedName>
    <definedName name="wrn.10._.SFA._.Exp." localSheetId="16" hidden="1">{"09a SFA Exp",#N/A,FALSE,"SFVArea";"09b OV Exp",#N/A,FALSE,"OV";"09c SFA CHC Exp",#N/A,FALSE,"OVHC"}</definedName>
    <definedName name="wrn.10._.SFA._.Exp." localSheetId="0" hidden="1">{"09a SFA Exp",#N/A,FALSE,"SFVArea";"09b OV Exp",#N/A,FALSE,"OV";"09c SFA CHC Exp",#N/A,FALSE,"OVHC"}</definedName>
    <definedName name="wrn.10._.SFA._.Exp." hidden="1">{"09a SFA Exp",#N/A,FALSE,"SFVArea";"09b OV Exp",#N/A,FALSE,"OV";"09c SFA CHC Exp",#N/A,FALSE,"OVHC"}</definedName>
    <definedName name="wrn.10._.SFA._.Rev." localSheetId="13" hidden="1">{"09a SFA Rev",#N/A,FALSE,"SFVArea";"09b OV Rev",#N/A,FALSE,"OV";"09c SFA CHC Rev",#N/A,FALSE,"OVHC"}</definedName>
    <definedName name="wrn.10._.SFA._.Rev." localSheetId="9" hidden="1">{"09a SFA Rev",#N/A,FALSE,"SFVArea";"09b OV Rev",#N/A,FALSE,"OV";"09c SFA CHC Rev",#N/A,FALSE,"OVHC"}</definedName>
    <definedName name="wrn.10._.SFA._.Rev." localSheetId="8" hidden="1">{"09a SFA Rev",#N/A,FALSE,"SFVArea";"09b OV Rev",#N/A,FALSE,"OV";"09c SFA CHC Rev",#N/A,FALSE,"OVHC"}</definedName>
    <definedName name="wrn.10._.SFA._.Rev." localSheetId="16" hidden="1">{"09a SFA Rev",#N/A,FALSE,"SFVArea";"09b OV Rev",#N/A,FALSE,"OV";"09c SFA CHC Rev",#N/A,FALSE,"OVHC"}</definedName>
    <definedName name="wrn.10._.SFA._.Rev." localSheetId="0" hidden="1">{"09a SFA Rev",#N/A,FALSE,"SFVArea";"09b OV Rev",#N/A,FALSE,"OV";"09c SFA CHC Rev",#N/A,FALSE,"OVHC"}</definedName>
    <definedName name="wrn.10._.SFA._.Rev." hidden="1">{"09a SFA Rev",#N/A,FALSE,"SFVArea";"09b OV Rev",#N/A,FALSE,"OV";"09c SFA CHC Rev",#N/A,FALSE,"OVHC"}</definedName>
    <definedName name="wrn.11._.AVA._.Exp." localSheetId="13" hidden="1">{"10a AVA Exp",#N/A,FALSE,"AVArea";"10b HDH Exp",#N/A,FALSE,"HDH";"10c AVA CHC Exp",#N/A,FALSE,"HDHHC";"10d AVRC Exp",#N/A,FALSE,"AVRC"}</definedName>
    <definedName name="wrn.11._.AVA._.Exp." localSheetId="9" hidden="1">{"10a AVA Exp",#N/A,FALSE,"AVArea";"10b HDH Exp",#N/A,FALSE,"HDH";"10c AVA CHC Exp",#N/A,FALSE,"HDHHC";"10d AVRC Exp",#N/A,FALSE,"AVRC"}</definedName>
    <definedName name="wrn.11._.AVA._.Exp." localSheetId="8" hidden="1">{"10a AVA Exp",#N/A,FALSE,"AVArea";"10b HDH Exp",#N/A,FALSE,"HDH";"10c AVA CHC Exp",#N/A,FALSE,"HDHHC";"10d AVRC Exp",#N/A,FALSE,"AVRC"}</definedName>
    <definedName name="wrn.11._.AVA._.Exp." localSheetId="16" hidden="1">{"10a AVA Exp",#N/A,FALSE,"AVArea";"10b HDH Exp",#N/A,FALSE,"HDH";"10c AVA CHC Exp",#N/A,FALSE,"HDHHC";"10d AVRC Exp",#N/A,FALSE,"AVRC"}</definedName>
    <definedName name="wrn.11._.AVA._.Exp." localSheetId="0" hidden="1">{"10a AVA Exp",#N/A,FALSE,"AVArea";"10b HDH Exp",#N/A,FALSE,"HDH";"10c AVA CHC Exp",#N/A,FALSE,"HDHHC";"10d AVRC Exp",#N/A,FALSE,"AVRC"}</definedName>
    <definedName name="wrn.11._.AVA._.Exp." hidden="1">{"10a AVA Exp",#N/A,FALSE,"AVArea";"10b HDH Exp",#N/A,FALSE,"HDH";"10c AVA CHC Exp",#N/A,FALSE,"HDHHC";"10d AVRC Exp",#N/A,FALSE,"AVRC"}</definedName>
    <definedName name="wrn.11._.AVA._.Rev." localSheetId="13" hidden="1">{"10a AVA Rev",#N/A,FALSE,"AVArea";"10b HDH Rev",#N/A,FALSE,"HDH";"10c AVA CHC Rev",#N/A,FALSE,"HDHHC";"10d AVRC Rev",#N/A,FALSE,"AVRC"}</definedName>
    <definedName name="wrn.11._.AVA._.Rev." localSheetId="9" hidden="1">{"10a AVA Rev",#N/A,FALSE,"AVArea";"10b HDH Rev",#N/A,FALSE,"HDH";"10c AVA CHC Rev",#N/A,FALSE,"HDHHC";"10d AVRC Rev",#N/A,FALSE,"AVRC"}</definedName>
    <definedName name="wrn.11._.AVA._.Rev." localSheetId="8" hidden="1">{"10a AVA Rev",#N/A,FALSE,"AVArea";"10b HDH Rev",#N/A,FALSE,"HDH";"10c AVA CHC Rev",#N/A,FALSE,"HDHHC";"10d AVRC Rev",#N/A,FALSE,"AVRC"}</definedName>
    <definedName name="wrn.11._.AVA._.Rev." localSheetId="16" hidden="1">{"10a AVA Rev",#N/A,FALSE,"AVArea";"10b HDH Rev",#N/A,FALSE,"HDH";"10c AVA CHC Rev",#N/A,FALSE,"HDHHC";"10d AVRC Rev",#N/A,FALSE,"AVRC"}</definedName>
    <definedName name="wrn.11._.AVA._.Rev." localSheetId="0" hidden="1">{"10a AVA Rev",#N/A,FALSE,"AVArea";"10b HDH Rev",#N/A,FALSE,"HDH";"10c AVA CHC Rev",#N/A,FALSE,"HDHHC";"10d AVRC Rev",#N/A,FALSE,"AVRC"}</definedName>
    <definedName name="wrn.11._.AVA._.Rev." hidden="1">{"10a AVA Rev",#N/A,FALSE,"AVArea";"10b HDH Rev",#N/A,FALSE,"HDH";"10c AVA CHC Rev",#N/A,FALSE,"HDHHC";"10d AVRC Rev",#N/A,FALSE,"AVRC"}</definedName>
    <definedName name="wrn.12._.AIDS._.Exp." localSheetId="13" hidden="1">{"11 AIDS Exp",#N/A,FALSE,"AIDS"}</definedName>
    <definedName name="wrn.12._.AIDS._.Exp." localSheetId="9" hidden="1">{"11 AIDS Exp",#N/A,FALSE,"AIDS"}</definedName>
    <definedName name="wrn.12._.AIDS._.Exp." localSheetId="8" hidden="1">{"11 AIDS Exp",#N/A,FALSE,"AIDS"}</definedName>
    <definedName name="wrn.12._.AIDS._.Exp." localSheetId="16" hidden="1">{"11 AIDS Exp",#N/A,FALSE,"AIDS"}</definedName>
    <definedName name="wrn.12._.AIDS._.Exp." localSheetId="0" hidden="1">{"11 AIDS Exp",#N/A,FALSE,"AIDS"}</definedName>
    <definedName name="wrn.12._.AIDS._.Exp." hidden="1">{"11 AIDS Exp",#N/A,FALSE,"AIDS"}</definedName>
    <definedName name="wrn.12._.AIDS._.Rev." localSheetId="13" hidden="1">{"11 AID Rev",#N/A,FALSE,"AIDS"}</definedName>
    <definedName name="wrn.12._.AIDS._.Rev." localSheetId="9" hidden="1">{"11 AID Rev",#N/A,FALSE,"AIDS"}</definedName>
    <definedName name="wrn.12._.AIDS._.Rev." localSheetId="8" hidden="1">{"11 AID Rev",#N/A,FALSE,"AIDS"}</definedName>
    <definedName name="wrn.12._.AIDS._.Rev." localSheetId="16" hidden="1">{"11 AID Rev",#N/A,FALSE,"AIDS"}</definedName>
    <definedName name="wrn.12._.AIDS._.Rev." localSheetId="0" hidden="1">{"11 AID Rev",#N/A,FALSE,"AIDS"}</definedName>
    <definedName name="wrn.12._.AIDS._.Rev." hidden="1">{"11 AID Rev",#N/A,FALSE,"AIDS"}</definedName>
    <definedName name="wrn.13._.AD._.Exp." localSheetId="13" hidden="1">{"12 AD Exp",#N/A,FALSE,"AD"}</definedName>
    <definedName name="wrn.13._.AD._.Exp." localSheetId="9" hidden="1">{"12 AD Exp",#N/A,FALSE,"AD"}</definedName>
    <definedName name="wrn.13._.AD._.Exp." localSheetId="8" hidden="1">{"12 AD Exp",#N/A,FALSE,"AD"}</definedName>
    <definedName name="wrn.13._.AD._.Exp." localSheetId="16" hidden="1">{"12 AD Exp",#N/A,FALSE,"AD"}</definedName>
    <definedName name="wrn.13._.AD._.Exp." localSheetId="0" hidden="1">{"12 AD Exp",#N/A,FALSE,"AD"}</definedName>
    <definedName name="wrn.13._.AD._.Exp." hidden="1">{"12 AD Exp",#N/A,FALSE,"AD"}</definedName>
    <definedName name="wrn.13._.AD._.Rev." localSheetId="13" hidden="1">{"12 AD Rev",#N/A,FALSE,"AD"}</definedName>
    <definedName name="wrn.13._.AD._.Rev." localSheetId="9" hidden="1">{"12 AD Rev",#N/A,FALSE,"AD"}</definedName>
    <definedName name="wrn.13._.AD._.Rev." localSheetId="8" hidden="1">{"12 AD Rev",#N/A,FALSE,"AD"}</definedName>
    <definedName name="wrn.13._.AD._.Rev." localSheetId="16" hidden="1">{"12 AD Rev",#N/A,FALSE,"AD"}</definedName>
    <definedName name="wrn.13._.AD._.Rev." localSheetId="0" hidden="1">{"12 AD Rev",#N/A,FALSE,"AD"}</definedName>
    <definedName name="wrn.13._.AD._.Rev." hidden="1">{"12 AD Rev",#N/A,FALSE,"AD"}</definedName>
    <definedName name="wrn.14._.CMS._.Exp." localSheetId="13" hidden="1">{"13 CMS Exp",#N/A,FALSE,"CMS"}</definedName>
    <definedName name="wrn.14._.CMS._.Exp." localSheetId="9" hidden="1">{"13 CMS Exp",#N/A,FALSE,"CMS"}</definedName>
    <definedName name="wrn.14._.CMS._.Exp." localSheetId="8" hidden="1">{"13 CMS Exp",#N/A,FALSE,"CMS"}</definedName>
    <definedName name="wrn.14._.CMS._.Exp." localSheetId="16" hidden="1">{"13 CMS Exp",#N/A,FALSE,"CMS"}</definedName>
    <definedName name="wrn.14._.CMS._.Exp." localSheetId="0" hidden="1">{"13 CMS Exp",#N/A,FALSE,"CMS"}</definedName>
    <definedName name="wrn.14._.CMS._.Exp." hidden="1">{"13 CMS Exp",#N/A,FALSE,"CMS"}</definedName>
    <definedName name="wrn.14._.CMS._.Rev." localSheetId="13" hidden="1">{"13 CMS Rev",#N/A,FALSE,"CMS"}</definedName>
    <definedName name="wrn.14._.CMS._.Rev." localSheetId="9" hidden="1">{"13 CMS Rev",#N/A,FALSE,"CMS"}</definedName>
    <definedName name="wrn.14._.CMS._.Rev." localSheetId="8" hidden="1">{"13 CMS Rev",#N/A,FALSE,"CMS"}</definedName>
    <definedName name="wrn.14._.CMS._.Rev." localSheetId="16" hidden="1">{"13 CMS Rev",#N/A,FALSE,"CMS"}</definedName>
    <definedName name="wrn.14._.CMS._.Rev." localSheetId="0" hidden="1">{"13 CMS Rev",#N/A,FALSE,"CMS"}</definedName>
    <definedName name="wrn.14._.CMS._.Rev." hidden="1">{"13 CMS Rev",#N/A,FALSE,"CMS"}</definedName>
    <definedName name="wrn.15._.PHS._.Exp." localSheetId="13" hidden="1">{"14 PHS Exp",#N/A,FALSE,"PHS"}</definedName>
    <definedName name="wrn.15._.PHS._.Exp." localSheetId="9" hidden="1">{"14 PHS Exp",#N/A,FALSE,"PHS"}</definedName>
    <definedName name="wrn.15._.PHS._.Exp." localSheetId="8" hidden="1">{"14 PHS Exp",#N/A,FALSE,"PHS"}</definedName>
    <definedName name="wrn.15._.PHS._.Exp." localSheetId="16" hidden="1">{"14 PHS Exp",#N/A,FALSE,"PHS"}</definedName>
    <definedName name="wrn.15._.PHS._.Exp." localSheetId="0" hidden="1">{"14 PHS Exp",#N/A,FALSE,"PHS"}</definedName>
    <definedName name="wrn.15._.PHS._.Exp." hidden="1">{"14 PHS Exp",#N/A,FALSE,"PHS"}</definedName>
    <definedName name="wrn.15._.PHS._.Rev." localSheetId="13" hidden="1">{"14 PHS Rev",#N/A,FALSE,"PHS"}</definedName>
    <definedName name="wrn.15._.PHS._.Rev." localSheetId="9" hidden="1">{"14 PHS Rev",#N/A,FALSE,"PHS"}</definedName>
    <definedName name="wrn.15._.PHS._.Rev." localSheetId="8" hidden="1">{"14 PHS Rev",#N/A,FALSE,"PHS"}</definedName>
    <definedName name="wrn.15._.PHS._.Rev." localSheetId="16" hidden="1">{"14 PHS Rev",#N/A,FALSE,"PHS"}</definedName>
    <definedName name="wrn.15._.PHS._.Rev." localSheetId="0" hidden="1">{"14 PHS Rev",#N/A,FALSE,"PHS"}</definedName>
    <definedName name="wrn.15._.PHS._.Rev." hidden="1">{"14 PHS Rev",#N/A,FALSE,"PHS"}</definedName>
    <definedName name="wrn.16._.HSA._.Exp." localSheetId="13" hidden="1">{"15 HSA Exp",#N/A,FALSE,"HSA"}</definedName>
    <definedName name="wrn.16._.HSA._.Exp." localSheetId="9" hidden="1">{"15 HSA Exp",#N/A,FALSE,"HSA"}</definedName>
    <definedName name="wrn.16._.HSA._.Exp." localSheetId="8" hidden="1">{"15 HSA Exp",#N/A,FALSE,"HSA"}</definedName>
    <definedName name="wrn.16._.HSA._.Exp." localSheetId="16" hidden="1">{"15 HSA Exp",#N/A,FALSE,"HSA"}</definedName>
    <definedName name="wrn.16._.HSA._.Exp." localSheetId="0" hidden="1">{"15 HSA Exp",#N/A,FALSE,"HSA"}</definedName>
    <definedName name="wrn.16._.HSA._.Exp." hidden="1">{"15 HSA Exp",#N/A,FALSE,"HSA"}</definedName>
    <definedName name="wrn.16._.HSA._.Rev." localSheetId="13" hidden="1">{"15 HSA Rev",#N/A,FALSE,"HSA"}</definedName>
    <definedName name="wrn.16._.HSA._.Rev." localSheetId="9" hidden="1">{"15 HSA Rev",#N/A,FALSE,"HSA"}</definedName>
    <definedName name="wrn.16._.HSA._.Rev." localSheetId="8" hidden="1">{"15 HSA Rev",#N/A,FALSE,"HSA"}</definedName>
    <definedName name="wrn.16._.HSA._.Rev." localSheetId="16" hidden="1">{"15 HSA Rev",#N/A,FALSE,"HSA"}</definedName>
    <definedName name="wrn.16._.HSA._.Rev." localSheetId="0" hidden="1">{"15 HSA Rev",#N/A,FALSE,"HSA"}</definedName>
    <definedName name="wrn.16._.HSA._.Rev." hidden="1">{"15 HSA Rev",#N/A,FALSE,"HSA"}</definedName>
    <definedName name="wrn.17._.OMC._.Exp." localSheetId="13" hidden="1">{"16 OMC Exp",#N/A,FALSE,"OMC"}</definedName>
    <definedName name="wrn.17._.OMC._.Exp." localSheetId="9" hidden="1">{"16 OMC Exp",#N/A,FALSE,"OMC"}</definedName>
    <definedName name="wrn.17._.OMC._.Exp." localSheetId="8" hidden="1">{"16 OMC Exp",#N/A,FALSE,"OMC"}</definedName>
    <definedName name="wrn.17._.OMC._.Exp." localSheetId="16" hidden="1">{"16 OMC Exp",#N/A,FALSE,"OMC"}</definedName>
    <definedName name="wrn.17._.OMC._.Exp." localSheetId="0" hidden="1">{"16 OMC Exp",#N/A,FALSE,"OMC"}</definedName>
    <definedName name="wrn.17._.OMC._.Exp." hidden="1">{"16 OMC Exp",#N/A,FALSE,"OMC"}</definedName>
    <definedName name="wrn.17._.OMC._.Rev." localSheetId="13" hidden="1">{"16 OMC Rev",#N/A,FALSE,"OMC"}</definedName>
    <definedName name="wrn.17._.OMC._.Rev." localSheetId="9" hidden="1">{"16 OMC Rev",#N/A,FALSE,"OMC"}</definedName>
    <definedName name="wrn.17._.OMC._.Rev." localSheetId="8" hidden="1">{"16 OMC Rev",#N/A,FALSE,"OMC"}</definedName>
    <definedName name="wrn.17._.OMC._.Rev." localSheetId="16" hidden="1">{"16 OMC Rev",#N/A,FALSE,"OMC"}</definedName>
    <definedName name="wrn.17._.OMC._.Rev." localSheetId="0" hidden="1">{"16 OMC Rev",#N/A,FALSE,"OMC"}</definedName>
    <definedName name="wrn.17._.OMC._.Rev." hidden="1">{"16 OMC Rev",#N/A,FALSE,"OMC"}</definedName>
    <definedName name="wrn.18._.JCHS._.Exp." localSheetId="13" hidden="1">{"17 JCHS Exp",#N/A,FALSE,"JCHS"}</definedName>
    <definedName name="wrn.18._.JCHS._.Exp." localSheetId="9" hidden="1">{"17 JCHS Exp",#N/A,FALSE,"JCHS"}</definedName>
    <definedName name="wrn.18._.JCHS._.Exp." localSheetId="8" hidden="1">{"17 JCHS Exp",#N/A,FALSE,"JCHS"}</definedName>
    <definedName name="wrn.18._.JCHS._.Exp." localSheetId="16" hidden="1">{"17 JCHS Exp",#N/A,FALSE,"JCHS"}</definedName>
    <definedName name="wrn.18._.JCHS._.Exp." localSheetId="0" hidden="1">{"17 JCHS Exp",#N/A,FALSE,"JCHS"}</definedName>
    <definedName name="wrn.18._.JCHS._.Exp." hidden="1">{"17 JCHS Exp",#N/A,FALSE,"JCHS"}</definedName>
    <definedName name="wrn.18._.JCHS._.Rev." localSheetId="13" hidden="1">{"17 JCHS Rev",#N/A,FALSE,"JCHS"}</definedName>
    <definedName name="wrn.18._.JCHS._.Rev." localSheetId="9" hidden="1">{"17 JCHS Rev",#N/A,FALSE,"JCHS"}</definedName>
    <definedName name="wrn.18._.JCHS._.Rev." localSheetId="8" hidden="1">{"17 JCHS Rev",#N/A,FALSE,"JCHS"}</definedName>
    <definedName name="wrn.18._.JCHS._.Rev." localSheetId="16" hidden="1">{"17 JCHS Rev",#N/A,FALSE,"JCHS"}</definedName>
    <definedName name="wrn.18._.JCHS._.Rev." localSheetId="0" hidden="1">{"17 JCHS Rev",#N/A,FALSE,"JCHS"}</definedName>
    <definedName name="wrn.18._.JCHS._.Rev." hidden="1">{"17 JCHS Rev",#N/A,FALSE,"JCHS"}</definedName>
    <definedName name="wrn.19._.GF._.Exp." localSheetId="13" hidden="1">{"18 GF Exp",#N/A,FALSE,"GENERAL FUND"}</definedName>
    <definedName name="wrn.19._.GF._.Exp." localSheetId="9" hidden="1">{"18 GF Exp",#N/A,FALSE,"GENERAL FUND"}</definedName>
    <definedName name="wrn.19._.GF._.Exp." localSheetId="8" hidden="1">{"18 GF Exp",#N/A,FALSE,"GENERAL FUND"}</definedName>
    <definedName name="wrn.19._.GF._.Exp." localSheetId="16" hidden="1">{"18 GF Exp",#N/A,FALSE,"GENERAL FUND"}</definedName>
    <definedName name="wrn.19._.GF._.Exp." localSheetId="0" hidden="1">{"18 GF Exp",#N/A,FALSE,"GENERAL FUND"}</definedName>
    <definedName name="wrn.19._.GF._.Exp." hidden="1">{"18 GF Exp",#N/A,FALSE,"GENERAL FUND"}</definedName>
    <definedName name="wrn.19._.GFA._.Rev." localSheetId="13" hidden="1">{"18 GF Rev",#N/A,FALSE,"GENERAL FUND"}</definedName>
    <definedName name="wrn.19._.GFA._.Rev." localSheetId="9" hidden="1">{"18 GF Rev",#N/A,FALSE,"GENERAL FUND"}</definedName>
    <definedName name="wrn.19._.GFA._.Rev." localSheetId="8" hidden="1">{"18 GF Rev",#N/A,FALSE,"GENERAL FUND"}</definedName>
    <definedName name="wrn.19._.GFA._.Rev." localSheetId="16" hidden="1">{"18 GF Rev",#N/A,FALSE,"GENERAL FUND"}</definedName>
    <definedName name="wrn.19._.GFA._.Rev." localSheetId="0" hidden="1">{"18 GF Rev",#N/A,FALSE,"GENERAL FUND"}</definedName>
    <definedName name="wrn.19._.GFA._.Rev." hidden="1">{"18 GF Rev",#N/A,FALSE,"GENERAL FUND"}</definedName>
    <definedName name="wrn.20._.Sales._.Tax._.Exp." localSheetId="13" hidden="1">{"19 Sales Tax Exp",#N/A,FALSE,"SALES TAX"}</definedName>
    <definedName name="wrn.20._.Sales._.Tax._.Exp." localSheetId="9" hidden="1">{"19 Sales Tax Exp",#N/A,FALSE,"SALES TAX"}</definedName>
    <definedName name="wrn.20._.Sales._.Tax._.Exp." localSheetId="8" hidden="1">{"19 Sales Tax Exp",#N/A,FALSE,"SALES TAX"}</definedName>
    <definedName name="wrn.20._.Sales._.Tax._.Exp." localSheetId="16" hidden="1">{"19 Sales Tax Exp",#N/A,FALSE,"SALES TAX"}</definedName>
    <definedName name="wrn.20._.Sales._.Tax._.Exp." localSheetId="0" hidden="1">{"19 Sales Tax Exp",#N/A,FALSE,"SALES TAX"}</definedName>
    <definedName name="wrn.20._.Sales._.Tax._.Exp." hidden="1">{"19 Sales Tax Exp",#N/A,FALSE,"SALES TAX"}</definedName>
    <definedName name="wrn.20._.Sales._.Tax._.Rev." localSheetId="13" hidden="1">{"19 Sales Tax Rev",#N/A,FALSE,"SALES TAX"}</definedName>
    <definedName name="wrn.20._.Sales._.Tax._.Rev." localSheetId="9" hidden="1">{"19 Sales Tax Rev",#N/A,FALSE,"SALES TAX"}</definedName>
    <definedName name="wrn.20._.Sales._.Tax._.Rev." localSheetId="8" hidden="1">{"19 Sales Tax Rev",#N/A,FALSE,"SALES TAX"}</definedName>
    <definedName name="wrn.20._.Sales._.Tax._.Rev." localSheetId="16" hidden="1">{"19 Sales Tax Rev",#N/A,FALSE,"SALES TAX"}</definedName>
    <definedName name="wrn.20._.Sales._.Tax._.Rev." localSheetId="0" hidden="1">{"19 Sales Tax Rev",#N/A,FALSE,"SALES TAX"}</definedName>
    <definedName name="wrn.20._.Sales._.Tax._.Rev." hidden="1">{"19 Sales Tax Rev",#N/A,FALSE,"SALES TAX"}</definedName>
    <definedName name="wrn.2013._.NOV._.TABLE._.RUN." localSheetId="13" hidden="1">{"NOV CY TO APP",#N/A,TRUE,"Core Table";"NOV CY TO APP TANF",#N/A,TRUE,"TANF Table";"NOV BY TO APP",#N/A,TRUE,"Core Table";"NOV BY TO APP TANF",#N/A,TRUE,"TANF Table";"NOV BY TO NOV CY",#N/A,TRUE,"Core Table";"NOV BY TO NOV CY TANF",#N/A,TRUE,"TANF Table"}</definedName>
    <definedName name="wrn.2013._.NOV._.TABLE._.RUN." localSheetId="9" hidden="1">{"NOV CY TO APP",#N/A,TRUE,"Core Table";"NOV CY TO APP TANF",#N/A,TRUE,"TANF Table";"NOV BY TO APP",#N/A,TRUE,"Core Table";"NOV BY TO APP TANF",#N/A,TRUE,"TANF Table";"NOV BY TO NOV CY",#N/A,TRUE,"Core Table";"NOV BY TO NOV CY TANF",#N/A,TRUE,"TANF Table"}</definedName>
    <definedName name="wrn.2013._.NOV._.TABLE._.RUN." localSheetId="8" hidden="1">{"NOV CY TO APP",#N/A,TRUE,"Core Table";"NOV CY TO APP TANF",#N/A,TRUE,"TANF Table";"NOV BY TO APP",#N/A,TRUE,"Core Table";"NOV BY TO APP TANF",#N/A,TRUE,"TANF Table";"NOV BY TO NOV CY",#N/A,TRUE,"Core Table";"NOV BY TO NOV CY TANF",#N/A,TRUE,"TANF Table"}</definedName>
    <definedName name="wrn.2013._.NOV._.TABLE._.RUN." localSheetId="16" hidden="1">{"NOV CY TO APP",#N/A,TRUE,"Core Table";"NOV CY TO APP TANF",#N/A,TRUE,"TANF Table";"NOV BY TO APP",#N/A,TRUE,"Core Table";"NOV BY TO APP TANF",#N/A,TRUE,"TANF Table";"NOV BY TO NOV CY",#N/A,TRUE,"Core Table";"NOV BY TO NOV CY TANF",#N/A,TRUE,"TANF Table"}</definedName>
    <definedName name="wrn.2013._.NOV._.TABLE._.RUN." localSheetId="0" hidden="1">{"NOV CY TO APP",#N/A,TRUE,"Core Table";"NOV CY TO APP TANF",#N/A,TRUE,"TANF Table";"NOV BY TO APP",#N/A,TRUE,"Core Table";"NOV BY TO APP TANF",#N/A,TRUE,"TANF Table";"NOV BY TO NOV CY",#N/A,TRUE,"Core Table";"NOV BY TO NOV CY TANF",#N/A,TRUE,"TANF Table"}</definedName>
    <definedName name="wrn.2013._.NOV._.TABLE._.RUN." hidden="1">{"NOV CY TO APP",#N/A,TRUE,"Core Table";"NOV CY TO APP TANF",#N/A,TRUE,"TANF Table";"NOV BY TO APP",#N/A,TRUE,"Core Table";"NOV BY TO APP TANF",#N/A,TRUE,"TANF Table";"NOV BY TO NOV CY",#N/A,TRUE,"Core Table";"NOV BY TO NOV CY TANF",#N/A,TRUE,"TANF Table"}</definedName>
    <definedName name="wrn.AB._.510a." localSheetId="13" hidden="1">{"Page 1",#N/A,FALSE,"Admin ";"Page 2",#N/A,FALSE,"Admin ";"Page 3",#N/A,FALSE,"Admin "}</definedName>
    <definedName name="wrn.AB._.510a." localSheetId="9" hidden="1">{"Page 1",#N/A,FALSE,"Admin ";"Page 2",#N/A,FALSE,"Admin ";"Page 3",#N/A,FALSE,"Admin "}</definedName>
    <definedName name="wrn.AB._.510a." localSheetId="8" hidden="1">{"Page 1",#N/A,FALSE,"Admin ";"Page 2",#N/A,FALSE,"Admin ";"Page 3",#N/A,FALSE,"Admin "}</definedName>
    <definedName name="wrn.AB._.510a." localSheetId="16" hidden="1">{"Page 1",#N/A,FALSE,"Admin ";"Page 2",#N/A,FALSE,"Admin ";"Page 3",#N/A,FALSE,"Admin "}</definedName>
    <definedName name="wrn.AB._.510a." localSheetId="0" hidden="1">{"Page 1",#N/A,FALSE,"Admin ";"Page 2",#N/A,FALSE,"Admin ";"Page 3",#N/A,FALSE,"Admin "}</definedName>
    <definedName name="wrn.AB._.510a." hidden="1">{"Page 1",#N/A,FALSE,"Admin ";"Page 2",#N/A,FALSE,"Admin ";"Page 3",#N/A,FALSE,"Admin "}</definedName>
    <definedName name="wrn.AB._.510a._1" localSheetId="13" hidden="1">{"Page 1",#N/A,FALSE,"Admin ";"Page 2",#N/A,FALSE,"Admin ";"Page 3",#N/A,FALSE,"Admin "}</definedName>
    <definedName name="wrn.AB._.510a._1" localSheetId="9" hidden="1">{"Page 1",#N/A,FALSE,"Admin ";"Page 2",#N/A,FALSE,"Admin ";"Page 3",#N/A,FALSE,"Admin "}</definedName>
    <definedName name="wrn.AB._.510a._1" localSheetId="8" hidden="1">{"Page 1",#N/A,FALSE,"Admin ";"Page 2",#N/A,FALSE,"Admin ";"Page 3",#N/A,FALSE,"Admin "}</definedName>
    <definedName name="wrn.AB._.510a._1" localSheetId="16" hidden="1">{"Page 1",#N/A,FALSE,"Admin ";"Page 2",#N/A,FALSE,"Admin ";"Page 3",#N/A,FALSE,"Admin "}</definedName>
    <definedName name="wrn.AB._.510a._1" localSheetId="0" hidden="1">{"Page 1",#N/A,FALSE,"Admin ";"Page 2",#N/A,FALSE,"Admin ";"Page 3",#N/A,FALSE,"Admin "}</definedName>
    <definedName name="wrn.AB._.510a._1" hidden="1">{"Page 1",#N/A,FALSE,"Admin ";"Page 2",#N/A,FALSE,"Admin ";"Page 3",#N/A,FALSE,"Admin "}</definedName>
    <definedName name="wrn.accruals." localSheetId="13" hidden="1">{#N/A,#N/A,FALSE,"ACCRUALS"}</definedName>
    <definedName name="wrn.accruals." localSheetId="9" hidden="1">{#N/A,#N/A,FALSE,"ACCRUALS"}</definedName>
    <definedName name="wrn.accruals." localSheetId="8" hidden="1">{#N/A,#N/A,FALSE,"ACCRUALS"}</definedName>
    <definedName name="wrn.accruals." localSheetId="16" hidden="1">{#N/A,#N/A,FALSE,"ACCRUALS"}</definedName>
    <definedName name="wrn.accruals." localSheetId="0" hidden="1">{#N/A,#N/A,FALSE,"ACCRUALS"}</definedName>
    <definedName name="wrn.accruals." hidden="1">{#N/A,#N/A,FALSE,"ACCRUALS"}</definedName>
    <definedName name="wrn.ADJ._.ALLOW." localSheetId="13" hidden="1">{"DEPT SUM",#N/A,FALSE,"DEPT SUMMARY";"ENTERPRISE SUM",#N/A,FALSE,"ENTERPRISE";"NE",#N/A,FALSE,"LAC+USC";"COA",#N/A,FALSE,"COA";"SW",#N/A,FALSE,"SW";"RLA",#N/A,FALSE,"RLA";"SFV",#N/A,FALSE,"SFV";"AVA",#N/A,FALSE,"AVA";"GEN FUND SUM",#N/A,FALSE,"GEN FUNDS";"AIDS",#N/A,FALSE,"AIDS";"AD",#N/A,FALSE,"A&amp;D";"CMS",#N/A,FALSE,"CMS";"JCHS",#N/A,FALSE,"JCHS";"PHS",#N/A,FALSE,"PHS";"HSA",#N/A,FALSE,"HSA";"SB 855 DESIG",#N/A,FALSE,"DESIG";"CAP PROJ",#N/A,FALSE,"CAP PROJS"}</definedName>
    <definedName name="wrn.ADJ._.ALLOW." localSheetId="9" hidden="1">{"DEPT SUM",#N/A,FALSE,"DEPT SUMMARY";"ENTERPRISE SUM",#N/A,FALSE,"ENTERPRISE";"NE",#N/A,FALSE,"LAC+USC";"COA",#N/A,FALSE,"COA";"SW",#N/A,FALSE,"SW";"RLA",#N/A,FALSE,"RLA";"SFV",#N/A,FALSE,"SFV";"AVA",#N/A,FALSE,"AVA";"GEN FUND SUM",#N/A,FALSE,"GEN FUNDS";"AIDS",#N/A,FALSE,"AIDS";"AD",#N/A,FALSE,"A&amp;D";"CMS",#N/A,FALSE,"CMS";"JCHS",#N/A,FALSE,"JCHS";"PHS",#N/A,FALSE,"PHS";"HSA",#N/A,FALSE,"HSA";"SB 855 DESIG",#N/A,FALSE,"DESIG";"CAP PROJ",#N/A,FALSE,"CAP PROJS"}</definedName>
    <definedName name="wrn.ADJ._.ALLOW." localSheetId="8" hidden="1">{"DEPT SUM",#N/A,FALSE,"DEPT SUMMARY";"ENTERPRISE SUM",#N/A,FALSE,"ENTERPRISE";"NE",#N/A,FALSE,"LAC+USC";"COA",#N/A,FALSE,"COA";"SW",#N/A,FALSE,"SW";"RLA",#N/A,FALSE,"RLA";"SFV",#N/A,FALSE,"SFV";"AVA",#N/A,FALSE,"AVA";"GEN FUND SUM",#N/A,FALSE,"GEN FUNDS";"AIDS",#N/A,FALSE,"AIDS";"AD",#N/A,FALSE,"A&amp;D";"CMS",#N/A,FALSE,"CMS";"JCHS",#N/A,FALSE,"JCHS";"PHS",#N/A,FALSE,"PHS";"HSA",#N/A,FALSE,"HSA";"SB 855 DESIG",#N/A,FALSE,"DESIG";"CAP PROJ",#N/A,FALSE,"CAP PROJS"}</definedName>
    <definedName name="wrn.ADJ._.ALLOW." localSheetId="16" hidden="1">{"DEPT SUM",#N/A,FALSE,"DEPT SUMMARY";"ENTERPRISE SUM",#N/A,FALSE,"ENTERPRISE";"NE",#N/A,FALSE,"LAC+USC";"COA",#N/A,FALSE,"COA";"SW",#N/A,FALSE,"SW";"RLA",#N/A,FALSE,"RLA";"SFV",#N/A,FALSE,"SFV";"AVA",#N/A,FALSE,"AVA";"GEN FUND SUM",#N/A,FALSE,"GEN FUNDS";"AIDS",#N/A,FALSE,"AIDS";"AD",#N/A,FALSE,"A&amp;D";"CMS",#N/A,FALSE,"CMS";"JCHS",#N/A,FALSE,"JCHS";"PHS",#N/A,FALSE,"PHS";"HSA",#N/A,FALSE,"HSA";"SB 855 DESIG",#N/A,FALSE,"DESIG";"CAP PROJ",#N/A,FALSE,"CAP PROJS"}</definedName>
    <definedName name="wrn.ADJ._.ALLOW." localSheetId="0" hidden="1">{"DEPT SUM",#N/A,FALSE,"DEPT SUMMARY";"ENTERPRISE SUM",#N/A,FALSE,"ENTERPRISE";"NE",#N/A,FALSE,"LAC+USC";"COA",#N/A,FALSE,"COA";"SW",#N/A,FALSE,"SW";"RLA",#N/A,FALSE,"RLA";"SFV",#N/A,FALSE,"SFV";"AVA",#N/A,FALSE,"AVA";"GEN FUND SUM",#N/A,FALSE,"GEN FUNDS";"AIDS",#N/A,FALSE,"AIDS";"AD",#N/A,FALSE,"A&amp;D";"CMS",#N/A,FALSE,"CMS";"JCHS",#N/A,FALSE,"JCHS";"PHS",#N/A,FALSE,"PHS";"HSA",#N/A,FALSE,"HSA";"SB 855 DESIG",#N/A,FALSE,"DESIG";"CAP PROJ",#N/A,FALSE,"CAP PROJS"}</definedName>
    <definedName name="wrn.ADJ._.ALLOW." hidden="1">{"DEPT SUM",#N/A,FALSE,"DEPT SUMMARY";"ENTERPRISE SUM",#N/A,FALSE,"ENTERPRISE";"NE",#N/A,FALSE,"LAC+USC";"COA",#N/A,FALSE,"COA";"SW",#N/A,FALSE,"SW";"RLA",#N/A,FALSE,"RLA";"SFV",#N/A,FALSE,"SFV";"AVA",#N/A,FALSE,"AVA";"GEN FUND SUM",#N/A,FALSE,"GEN FUNDS";"AIDS",#N/A,FALSE,"AIDS";"AD",#N/A,FALSE,"A&amp;D";"CMS",#N/A,FALSE,"CMS";"JCHS",#N/A,FALSE,"JCHS";"PHS",#N/A,FALSE,"PHS";"HSA",#N/A,FALSE,"HSA";"SB 855 DESIG",#N/A,FALSE,"DESIG";"CAP PROJ",#N/A,FALSE,"CAP PROJS"}</definedName>
    <definedName name="wrn.Adults._.Childrens." localSheetId="13" hidden="1">{"Adult Agenda",#N/A,FALSE,"Adult Briefing";"Child Brief",#N/A,FALSE,"Childrens Briefing"}</definedName>
    <definedName name="wrn.Adults._.Childrens." localSheetId="9" hidden="1">{"Adult Agenda",#N/A,FALSE,"Adult Briefing";"Child Brief",#N/A,FALSE,"Childrens Briefing"}</definedName>
    <definedName name="wrn.Adults._.Childrens." localSheetId="8" hidden="1">{"Adult Agenda",#N/A,FALSE,"Adult Briefing";"Child Brief",#N/A,FALSE,"Childrens Briefing"}</definedName>
    <definedName name="wrn.Adults._.Childrens." localSheetId="16" hidden="1">{"Adult Agenda",#N/A,FALSE,"Adult Briefing";"Child Brief",#N/A,FALSE,"Childrens Briefing"}</definedName>
    <definedName name="wrn.Adults._.Childrens." localSheetId="0" hidden="1">{"Adult Agenda",#N/A,FALSE,"Adult Briefing";"Child Brief",#N/A,FALSE,"Childrens Briefing"}</definedName>
    <definedName name="wrn.Adults._.Childrens." hidden="1">{"Adult Agenda",#N/A,FALSE,"Adult Briefing";"Child Brief",#N/A,FALSE,"Childrens Briefing"}</definedName>
    <definedName name="wrn.AIDS." localSheetId="13" hidden="1">{"AIDS",#N/A,FALSE,"AIDS"}</definedName>
    <definedName name="wrn.AIDS." localSheetId="9" hidden="1">{"AIDS",#N/A,FALSE,"AIDS"}</definedName>
    <definedName name="wrn.AIDS." localSheetId="8" hidden="1">{"AIDS",#N/A,FALSE,"AIDS"}</definedName>
    <definedName name="wrn.AIDS." localSheetId="16" hidden="1">{"AIDS",#N/A,FALSE,"AIDS"}</definedName>
    <definedName name="wrn.AIDS." localSheetId="0" hidden="1">{"AIDS",#N/A,FALSE,"AIDS"}</definedName>
    <definedName name="wrn.AIDS." hidden="1">{"AIDS",#N/A,FALSE,"AIDS"}</definedName>
    <definedName name="wrn.ALCOHOL._.AND._.DRUG." localSheetId="13" hidden="1">{"A &amp; D",#N/A,FALSE,"A&amp;D"}</definedName>
    <definedName name="wrn.ALCOHOL._.AND._.DRUG." localSheetId="9" hidden="1">{"A &amp; D",#N/A,FALSE,"A&amp;D"}</definedName>
    <definedName name="wrn.ALCOHOL._.AND._.DRUG." localSheetId="8" hidden="1">{"A &amp; D",#N/A,FALSE,"A&amp;D"}</definedName>
    <definedName name="wrn.ALCOHOL._.AND._.DRUG." localSheetId="16" hidden="1">{"A &amp; D",#N/A,FALSE,"A&amp;D"}</definedName>
    <definedName name="wrn.ALCOHOL._.AND._.DRUG." localSheetId="0" hidden="1">{"A &amp; D",#N/A,FALSE,"A&amp;D"}</definedName>
    <definedName name="wrn.ALCOHOL._.AND._.DRUG." hidden="1">{"A &amp; D",#N/A,FALSE,"A&amp;D"}</definedName>
    <definedName name="wrn.alos." localSheetId="13" hidden="1">{#N/A,#N/A,FALSE,"ALOS";#N/A,#N/A,FALSE,"ALOS";#N/A,#N/A,FALSE,"ALOS"}</definedName>
    <definedName name="wrn.alos." localSheetId="9" hidden="1">{#N/A,#N/A,FALSE,"ALOS";#N/A,#N/A,FALSE,"ALOS";#N/A,#N/A,FALSE,"ALOS"}</definedName>
    <definedName name="wrn.alos." localSheetId="8" hidden="1">{#N/A,#N/A,FALSE,"ALOS";#N/A,#N/A,FALSE,"ALOS";#N/A,#N/A,FALSE,"ALOS"}</definedName>
    <definedName name="wrn.alos." localSheetId="16" hidden="1">{#N/A,#N/A,FALSE,"ALOS";#N/A,#N/A,FALSE,"ALOS";#N/A,#N/A,FALSE,"ALOS"}</definedName>
    <definedName name="wrn.alos." localSheetId="0" hidden="1">{#N/A,#N/A,FALSE,"ALOS";#N/A,#N/A,FALSE,"ALOS";#N/A,#N/A,FALSE,"ALOS"}</definedName>
    <definedName name="wrn.alos." hidden="1">{#N/A,#N/A,FALSE,"ALOS";#N/A,#N/A,FALSE,"ALOS";#N/A,#N/A,FALSE,"ALOS"}</definedName>
    <definedName name="wrn.AVA._.AREA." localSheetId="13" hidden="1">{"AVA",#N/A,FALSE,"AVA"}</definedName>
    <definedName name="wrn.AVA._.AREA." localSheetId="9" hidden="1">{"AVA",#N/A,FALSE,"AVA"}</definedName>
    <definedName name="wrn.AVA._.AREA." localSheetId="8" hidden="1">{"AVA",#N/A,FALSE,"AVA"}</definedName>
    <definedName name="wrn.AVA._.AREA." localSheetId="16" hidden="1">{"AVA",#N/A,FALSE,"AVA"}</definedName>
    <definedName name="wrn.AVA._.AREA." localSheetId="0" hidden="1">{"AVA",#N/A,FALSE,"AVA"}</definedName>
    <definedName name="wrn.AVA._.AREA." hidden="1">{"AVA",#N/A,FALSE,"AVA"}</definedName>
    <definedName name="wrn.billing." localSheetId="13" hidden="1">{#N/A,#N/A,FALSE,"BILLING"}</definedName>
    <definedName name="wrn.billing." localSheetId="9" hidden="1">{#N/A,#N/A,FALSE,"BILLING"}</definedName>
    <definedName name="wrn.billing." localSheetId="8" hidden="1">{#N/A,#N/A,FALSE,"BILLING"}</definedName>
    <definedName name="wrn.billing." localSheetId="16" hidden="1">{#N/A,#N/A,FALSE,"BILLING"}</definedName>
    <definedName name="wrn.billing." localSheetId="0" hidden="1">{#N/A,#N/A,FALSE,"BILLING"}</definedName>
    <definedName name="wrn.billing." hidden="1">{#N/A,#N/A,FALSE,"BILLING"}</definedName>
    <definedName name="wrn.CapersPlotter." localSheetId="13" hidden="1">{#N/A,#N/A,FALSE,"DI 2 YEAR MASTER SCHEDULE"}</definedName>
    <definedName name="wrn.CapersPlotter." localSheetId="9" hidden="1">{#N/A,#N/A,FALSE,"DI 2 YEAR MASTER SCHEDULE"}</definedName>
    <definedName name="wrn.CapersPlotter." localSheetId="8" hidden="1">{#N/A,#N/A,FALSE,"DI 2 YEAR MASTER SCHEDULE"}</definedName>
    <definedName name="wrn.CapersPlotter." localSheetId="16" hidden="1">{#N/A,#N/A,FALSE,"DI 2 YEAR MASTER SCHEDULE"}</definedName>
    <definedName name="wrn.CapersPlotter." localSheetId="0" hidden="1">{#N/A,#N/A,FALSE,"DI 2 YEAR MASTER SCHEDULE"}</definedName>
    <definedName name="wrn.CapersPlotter." hidden="1">{#N/A,#N/A,FALSE,"DI 2 YEAR MASTER SCHEDULE"}</definedName>
    <definedName name="wrn.Childrens." localSheetId="13" hidden="1">{"Child - CY",#N/A,TRUE,"Childrens Briefing";"Child - BY",#N/A,TRUE,"Childrens Briefing"}</definedName>
    <definedName name="wrn.Childrens." localSheetId="9" hidden="1">{"Child - CY",#N/A,TRUE,"Childrens Briefing";"Child - BY",#N/A,TRUE,"Childrens Briefing"}</definedName>
    <definedName name="wrn.Childrens." localSheetId="8" hidden="1">{"Child - CY",#N/A,TRUE,"Childrens Briefing";"Child - BY",#N/A,TRUE,"Childrens Briefing"}</definedName>
    <definedName name="wrn.Childrens." localSheetId="16" hidden="1">{"Child - CY",#N/A,TRUE,"Childrens Briefing";"Child - BY",#N/A,TRUE,"Childrens Briefing"}</definedName>
    <definedName name="wrn.Childrens." localSheetId="0" hidden="1">{"Child - CY",#N/A,TRUE,"Childrens Briefing";"Child - BY",#N/A,TRUE,"Childrens Briefing"}</definedName>
    <definedName name="wrn.Childrens." hidden="1">{"Child - CY",#N/A,TRUE,"Childrens Briefing";"Child - BY",#N/A,TRUE,"Childrens Briefing"}</definedName>
    <definedName name="wrn.CMS." localSheetId="13" hidden="1">{"CMS",#N/A,FALSE,"CMS"}</definedName>
    <definedName name="wrn.CMS." localSheetId="9" hidden="1">{"CMS",#N/A,FALSE,"CMS"}</definedName>
    <definedName name="wrn.CMS." localSheetId="8" hidden="1">{"CMS",#N/A,FALSE,"CMS"}</definedName>
    <definedName name="wrn.CMS." localSheetId="16" hidden="1">{"CMS",#N/A,FALSE,"CMS"}</definedName>
    <definedName name="wrn.CMS." localSheetId="0" hidden="1">{"CMS",#N/A,FALSE,"CMS"}</definedName>
    <definedName name="wrn.CMS." hidden="1">{"CMS",#N/A,FALSE,"CMS"}</definedName>
    <definedName name="wrn.COASTAL._.AREA." localSheetId="13" hidden="1">{"COA",#N/A,FALSE,"COA"}</definedName>
    <definedName name="wrn.COASTAL._.AREA." localSheetId="9" hidden="1">{"COA",#N/A,FALSE,"COA"}</definedName>
    <definedName name="wrn.COASTAL._.AREA." localSheetId="8" hidden="1">{"COA",#N/A,FALSE,"COA"}</definedName>
    <definedName name="wrn.COASTAL._.AREA." localSheetId="16" hidden="1">{"COA",#N/A,FALSE,"COA"}</definedName>
    <definedName name="wrn.COASTAL._.AREA." localSheetId="0" hidden="1">{"COA",#N/A,FALSE,"COA"}</definedName>
    <definedName name="wrn.COASTAL._.AREA." hidden="1">{"COA",#N/A,FALSE,"COA"}</definedName>
    <definedName name="wrn.Conference." localSheetId="13" hidden="1">{"CONF BY TO MAY BY",#N/A,TRUE,"Core Table";"CONF BY TO MAY BY TANF",#N/A,TRUE,"TANF Table"}</definedName>
    <definedName name="wrn.Conference." localSheetId="9" hidden="1">{"CONF BY TO MAY BY",#N/A,TRUE,"Core Table";"CONF BY TO MAY BY TANF",#N/A,TRUE,"TANF Table"}</definedName>
    <definedName name="wrn.Conference." localSheetId="8" hidden="1">{"CONF BY TO MAY BY",#N/A,TRUE,"Core Table";"CONF BY TO MAY BY TANF",#N/A,TRUE,"TANF Table"}</definedName>
    <definedName name="wrn.Conference." localSheetId="16" hidden="1">{"CONF BY TO MAY BY",#N/A,TRUE,"Core Table";"CONF BY TO MAY BY TANF",#N/A,TRUE,"TANF Table"}</definedName>
    <definedName name="wrn.Conference." localSheetId="0" hidden="1">{"CONF BY TO MAY BY",#N/A,TRUE,"Core Table";"CONF BY TO MAY BY TANF",#N/A,TRUE,"TANF Table"}</definedName>
    <definedName name="wrn.Conference." hidden="1">{"CONF BY TO MAY BY",#N/A,TRUE,"Core Table";"CONF BY TO MAY BY TANF",#N/A,TRUE,"TANF Table"}</definedName>
    <definedName name="wrn.CWCF._.Agenda." localSheetId="13" hidden="1">{"CWCF Agenda",#N/A,FALSE,"CW-CF Agenda"}</definedName>
    <definedName name="wrn.CWCF._.Agenda." localSheetId="9" hidden="1">{"CWCF Agenda",#N/A,FALSE,"CW-CF Agenda"}</definedName>
    <definedName name="wrn.CWCF._.Agenda." localSheetId="8" hidden="1">{"CWCF Agenda",#N/A,FALSE,"CW-CF Agenda"}</definedName>
    <definedName name="wrn.CWCF._.Agenda." localSheetId="16" hidden="1">{"CWCF Agenda",#N/A,FALSE,"CW-CF Agenda"}</definedName>
    <definedName name="wrn.CWCF._.Agenda." localSheetId="0" hidden="1">{"CWCF Agenda",#N/A,FALSE,"CW-CF Agenda"}</definedName>
    <definedName name="wrn.CWCF._.Agenda." hidden="1">{"CWCF Agenda",#N/A,FALSE,"CW-CF Agenda"}</definedName>
    <definedName name="wrn.DEPARTMENTAL._.SUMMARY." localSheetId="13" hidden="1">{"DEPT SUM",#N/A,FALSE,"DEPT SUMMARY"}</definedName>
    <definedName name="wrn.DEPARTMENTAL._.SUMMARY." localSheetId="9" hidden="1">{"DEPT SUM",#N/A,FALSE,"DEPT SUMMARY"}</definedName>
    <definedName name="wrn.DEPARTMENTAL._.SUMMARY." localSheetId="8" hidden="1">{"DEPT SUM",#N/A,FALSE,"DEPT SUMMARY"}</definedName>
    <definedName name="wrn.DEPARTMENTAL._.SUMMARY." localSheetId="16" hidden="1">{"DEPT SUM",#N/A,FALSE,"DEPT SUMMARY"}</definedName>
    <definedName name="wrn.DEPARTMENTAL._.SUMMARY." localSheetId="0" hidden="1">{"DEPT SUM",#N/A,FALSE,"DEPT SUMMARY"}</definedName>
    <definedName name="wrn.DEPARTMENTAL._.SUMMARY." hidden="1">{"DEPT SUM",#N/A,FALSE,"DEPT SUMMARY"}</definedName>
    <definedName name="wrn.DEPT." localSheetId="13" hidden="1">{#N/A,#N/A,FALSE,"DEPT"}</definedName>
    <definedName name="wrn.DEPT." localSheetId="9" hidden="1">{#N/A,#N/A,FALSE,"DEPT"}</definedName>
    <definedName name="wrn.DEPT." localSheetId="8" hidden="1">{#N/A,#N/A,FALSE,"DEPT"}</definedName>
    <definedName name="wrn.DEPT." localSheetId="16" hidden="1">{#N/A,#N/A,FALSE,"DEPT"}</definedName>
    <definedName name="wrn.DEPT." localSheetId="0" hidden="1">{#N/A,#N/A,FALSE,"DEPT"}</definedName>
    <definedName name="wrn.DEPT." hidden="1">{#N/A,#N/A,FALSE,"DEPT"}</definedName>
    <definedName name="wrn.DHS._.ALL._.SCH." localSheetId="13" hidden="1">{"DEPT SUM",#N/A,FALSE,"DEPT SUMMARY";"ENTERPRISE",#N/A,FALSE,"DEPT SUMMARY";"NE",#N/A,FALSE,"DEPT SUMMARY";"COA",#N/A,FALSE,"DEPT SUMMARY";"SW",#N/A,FALSE,"DEPT SUMMARY";"RLA",#N/A,FALSE,"DEPT SUMMARY";"SFV AREA",#N/A,FALSE,"SFV";"AVA",#N/A,FALSE,"DEPT SUMMARY";"GEN FUNDS SUMMARY",#N/A,FALSE,"DEPT SUMMARY";"AIDS",#N/A,FALSE,"DEPT SUMMARY";"A &amp; D",#N/A,FALSE,"DEPT SUMMARY";"CMS",#N/A,FALSE,"DEPT SUMMARY";"JCHS",#N/A,FALSE,"DEPT SUMMARY";"PHS",#N/A,FALSE,"DEPT SUMMARY";"HSA",#N/A,FALSE,"DEPT SUMMARY";"OMC",#N/A,FALSE,"DEPT SUMMARY"}</definedName>
    <definedName name="wrn.DHS._.ALL._.SCH." localSheetId="9" hidden="1">{"DEPT SUM",#N/A,FALSE,"DEPT SUMMARY";"ENTERPRISE",#N/A,FALSE,"DEPT SUMMARY";"NE",#N/A,FALSE,"DEPT SUMMARY";"COA",#N/A,FALSE,"DEPT SUMMARY";"SW",#N/A,FALSE,"DEPT SUMMARY";"RLA",#N/A,FALSE,"DEPT SUMMARY";"SFV AREA",#N/A,FALSE,"SFV";"AVA",#N/A,FALSE,"DEPT SUMMARY";"GEN FUNDS SUMMARY",#N/A,FALSE,"DEPT SUMMARY";"AIDS",#N/A,FALSE,"DEPT SUMMARY";"A &amp; D",#N/A,FALSE,"DEPT SUMMARY";"CMS",#N/A,FALSE,"DEPT SUMMARY";"JCHS",#N/A,FALSE,"DEPT SUMMARY";"PHS",#N/A,FALSE,"DEPT SUMMARY";"HSA",#N/A,FALSE,"DEPT SUMMARY";"OMC",#N/A,FALSE,"DEPT SUMMARY"}</definedName>
    <definedName name="wrn.DHS._.ALL._.SCH." localSheetId="8" hidden="1">{"DEPT SUM",#N/A,FALSE,"DEPT SUMMARY";"ENTERPRISE",#N/A,FALSE,"DEPT SUMMARY";"NE",#N/A,FALSE,"DEPT SUMMARY";"COA",#N/A,FALSE,"DEPT SUMMARY";"SW",#N/A,FALSE,"DEPT SUMMARY";"RLA",#N/A,FALSE,"DEPT SUMMARY";"SFV AREA",#N/A,FALSE,"SFV";"AVA",#N/A,FALSE,"DEPT SUMMARY";"GEN FUNDS SUMMARY",#N/A,FALSE,"DEPT SUMMARY";"AIDS",#N/A,FALSE,"DEPT SUMMARY";"A &amp; D",#N/A,FALSE,"DEPT SUMMARY";"CMS",#N/A,FALSE,"DEPT SUMMARY";"JCHS",#N/A,FALSE,"DEPT SUMMARY";"PHS",#N/A,FALSE,"DEPT SUMMARY";"HSA",#N/A,FALSE,"DEPT SUMMARY";"OMC",#N/A,FALSE,"DEPT SUMMARY"}</definedName>
    <definedName name="wrn.DHS._.ALL._.SCH." localSheetId="16" hidden="1">{"DEPT SUM",#N/A,FALSE,"DEPT SUMMARY";"ENTERPRISE",#N/A,FALSE,"DEPT SUMMARY";"NE",#N/A,FALSE,"DEPT SUMMARY";"COA",#N/A,FALSE,"DEPT SUMMARY";"SW",#N/A,FALSE,"DEPT SUMMARY";"RLA",#N/A,FALSE,"DEPT SUMMARY";"SFV AREA",#N/A,FALSE,"SFV";"AVA",#N/A,FALSE,"DEPT SUMMARY";"GEN FUNDS SUMMARY",#N/A,FALSE,"DEPT SUMMARY";"AIDS",#N/A,FALSE,"DEPT SUMMARY";"A &amp; D",#N/A,FALSE,"DEPT SUMMARY";"CMS",#N/A,FALSE,"DEPT SUMMARY";"JCHS",#N/A,FALSE,"DEPT SUMMARY";"PHS",#N/A,FALSE,"DEPT SUMMARY";"HSA",#N/A,FALSE,"DEPT SUMMARY";"OMC",#N/A,FALSE,"DEPT SUMMARY"}</definedName>
    <definedName name="wrn.DHS._.ALL._.SCH." localSheetId="0" hidden="1">{"DEPT SUM",#N/A,FALSE,"DEPT SUMMARY";"ENTERPRISE",#N/A,FALSE,"DEPT SUMMARY";"NE",#N/A,FALSE,"DEPT SUMMARY";"COA",#N/A,FALSE,"DEPT SUMMARY";"SW",#N/A,FALSE,"DEPT SUMMARY";"RLA",#N/A,FALSE,"DEPT SUMMARY";"SFV AREA",#N/A,FALSE,"SFV";"AVA",#N/A,FALSE,"DEPT SUMMARY";"GEN FUNDS SUMMARY",#N/A,FALSE,"DEPT SUMMARY";"AIDS",#N/A,FALSE,"DEPT SUMMARY";"A &amp; D",#N/A,FALSE,"DEPT SUMMARY";"CMS",#N/A,FALSE,"DEPT SUMMARY";"JCHS",#N/A,FALSE,"DEPT SUMMARY";"PHS",#N/A,FALSE,"DEPT SUMMARY";"HSA",#N/A,FALSE,"DEPT SUMMARY";"OMC",#N/A,FALSE,"DEPT SUMMARY"}</definedName>
    <definedName name="wrn.DHS._.ALL._.SCH." hidden="1">{"DEPT SUM",#N/A,FALSE,"DEPT SUMMARY";"ENTERPRISE",#N/A,FALSE,"DEPT SUMMARY";"NE",#N/A,FALSE,"DEPT SUMMARY";"COA",#N/A,FALSE,"DEPT SUMMARY";"SW",#N/A,FALSE,"DEPT SUMMARY";"RLA",#N/A,FALSE,"DEPT SUMMARY";"SFV AREA",#N/A,FALSE,"SFV";"AVA",#N/A,FALSE,"DEPT SUMMARY";"GEN FUNDS SUMMARY",#N/A,FALSE,"DEPT SUMMARY";"AIDS",#N/A,FALSE,"DEPT SUMMARY";"A &amp; D",#N/A,FALSE,"DEPT SUMMARY";"CMS",#N/A,FALSE,"DEPT SUMMARY";"JCHS",#N/A,FALSE,"DEPT SUMMARY";"PHS",#N/A,FALSE,"DEPT SUMMARY";"HSA",#N/A,FALSE,"DEPT SUMMARY";"OMC",#N/A,FALSE,"DEPT SUMMARY"}</definedName>
    <definedName name="wrn.Edutainment._.Priority._.List." localSheetId="13" hidden="1">{#N/A,#N/A,FALSE,"DI 2 YEAR MASTER SCHEDULE"}</definedName>
    <definedName name="wrn.Edutainment._.Priority._.List." localSheetId="9" hidden="1">{#N/A,#N/A,FALSE,"DI 2 YEAR MASTER SCHEDULE"}</definedName>
    <definedName name="wrn.Edutainment._.Priority._.List." localSheetId="8" hidden="1">{#N/A,#N/A,FALSE,"DI 2 YEAR MASTER SCHEDULE"}</definedName>
    <definedName name="wrn.Edutainment._.Priority._.List." localSheetId="16" hidden="1">{#N/A,#N/A,FALSE,"DI 2 YEAR MASTER SCHEDULE"}</definedName>
    <definedName name="wrn.Edutainment._.Priority._.List." localSheetId="0" hidden="1">{#N/A,#N/A,FALSE,"DI 2 YEAR MASTER SCHEDULE"}</definedName>
    <definedName name="wrn.Edutainment._.Priority._.List." hidden="1">{#N/A,#N/A,FALSE,"DI 2 YEAR MASTER SCHEDULE"}</definedName>
    <definedName name="wrn.EligibleTables." localSheetId="13" hidden="1">{"Table3",#N/A,FALSE,"C";"Table2",#N/A,FALSE,"C";"Table1",#N/A,FALSE,"C"}</definedName>
    <definedName name="wrn.EligibleTables." localSheetId="9" hidden="1">{"Table3",#N/A,FALSE,"C";"Table2",#N/A,FALSE,"C";"Table1",#N/A,FALSE,"C"}</definedName>
    <definedName name="wrn.EligibleTables." localSheetId="8" hidden="1">{"Table3",#N/A,FALSE,"C";"Table2",#N/A,FALSE,"C";"Table1",#N/A,FALSE,"C"}</definedName>
    <definedName name="wrn.EligibleTables." localSheetId="16" hidden="1">{"Table3",#N/A,FALSE,"C";"Table2",#N/A,FALSE,"C";"Table1",#N/A,FALSE,"C"}</definedName>
    <definedName name="wrn.EligibleTables." localSheetId="0" hidden="1">{"Table3",#N/A,FALSE,"C";"Table2",#N/A,FALSE,"C";"Table1",#N/A,FALSE,"C"}</definedName>
    <definedName name="wrn.EligibleTables." hidden="1">{"Table3",#N/A,FALSE,"C";"Table2",#N/A,FALSE,"C";"Table1",#N/A,FALSE,"C"}</definedName>
    <definedName name="wrn.ENROLL1." localSheetId="13" hidden="1">{#N/A,#N/A,FALSE,"az";#N/A,#N/A,FALSE,"CA1";#N/A,#N/A,FALSE,"CA2";#N/A,#N/A,FALSE,"CA3";#N/A,#N/A,FALSE,"FL";#N/A,#N/A,FALSE,"LA";#N/A,#N/A,FALSE,"ok";#N/A,#N/A,FALSE,"tx";#N/A,#N/A,FALSE,"ut";#N/A,#N/A,FALSE,"TREND"}</definedName>
    <definedName name="wrn.ENROLL1." localSheetId="9" hidden="1">{#N/A,#N/A,FALSE,"az";#N/A,#N/A,FALSE,"CA1";#N/A,#N/A,FALSE,"CA2";#N/A,#N/A,FALSE,"CA3";#N/A,#N/A,FALSE,"FL";#N/A,#N/A,FALSE,"LA";#N/A,#N/A,FALSE,"ok";#N/A,#N/A,FALSE,"tx";#N/A,#N/A,FALSE,"ut";#N/A,#N/A,FALSE,"TREND"}</definedName>
    <definedName name="wrn.ENROLL1." localSheetId="8" hidden="1">{#N/A,#N/A,FALSE,"az";#N/A,#N/A,FALSE,"CA1";#N/A,#N/A,FALSE,"CA2";#N/A,#N/A,FALSE,"CA3";#N/A,#N/A,FALSE,"FL";#N/A,#N/A,FALSE,"LA";#N/A,#N/A,FALSE,"ok";#N/A,#N/A,FALSE,"tx";#N/A,#N/A,FALSE,"ut";#N/A,#N/A,FALSE,"TREND"}</definedName>
    <definedName name="wrn.ENROLL1." localSheetId="16" hidden="1">{#N/A,#N/A,FALSE,"az";#N/A,#N/A,FALSE,"CA1";#N/A,#N/A,FALSE,"CA2";#N/A,#N/A,FALSE,"CA3";#N/A,#N/A,FALSE,"FL";#N/A,#N/A,FALSE,"LA";#N/A,#N/A,FALSE,"ok";#N/A,#N/A,FALSE,"tx";#N/A,#N/A,FALSE,"ut";#N/A,#N/A,FALSE,"TREND"}</definedName>
    <definedName name="wrn.ENROLL1." localSheetId="0" hidden="1">{#N/A,#N/A,FALSE,"az";#N/A,#N/A,FALSE,"CA1";#N/A,#N/A,FALSE,"CA2";#N/A,#N/A,FALSE,"CA3";#N/A,#N/A,FALSE,"FL";#N/A,#N/A,FALSE,"LA";#N/A,#N/A,FALSE,"ok";#N/A,#N/A,FALSE,"tx";#N/A,#N/A,FALSE,"ut";#N/A,#N/A,FALSE,"TREND"}</definedName>
    <definedName name="wrn.ENROLL1." hidden="1">{#N/A,#N/A,FALSE,"az";#N/A,#N/A,FALSE,"CA1";#N/A,#N/A,FALSE,"CA2";#N/A,#N/A,FALSE,"CA3";#N/A,#N/A,FALSE,"FL";#N/A,#N/A,FALSE,"LA";#N/A,#N/A,FALSE,"ok";#N/A,#N/A,FALSE,"tx";#N/A,#N/A,FALSE,"ut";#N/A,#N/A,FALSE,"TREND"}</definedName>
    <definedName name="wrn.ENTERPRISE._.SUMMARY." localSheetId="13" hidden="1">{"ENTERPRISE",#N/A,FALSE,"ENTERPRISE"}</definedName>
    <definedName name="wrn.ENTERPRISE._.SUMMARY." localSheetId="9" hidden="1">{"ENTERPRISE",#N/A,FALSE,"ENTERPRISE"}</definedName>
    <definedName name="wrn.ENTERPRISE._.SUMMARY." localSheetId="8" hidden="1">{"ENTERPRISE",#N/A,FALSE,"ENTERPRISE"}</definedName>
    <definedName name="wrn.ENTERPRISE._.SUMMARY." localSheetId="16" hidden="1">{"ENTERPRISE",#N/A,FALSE,"ENTERPRISE"}</definedName>
    <definedName name="wrn.ENTERPRISE._.SUMMARY." localSheetId="0" hidden="1">{"ENTERPRISE",#N/A,FALSE,"ENTERPRISE"}</definedName>
    <definedName name="wrn.ENTERPRISE._.SUMMARY." hidden="1">{"ENTERPRISE",#N/A,FALSE,"ENTERPRISE"}</definedName>
    <definedName name="wrn.final." localSheetId="13" hidden="1">{#N/A,#N/A,FALSE,"exec (2)";#N/A,#N/A,FALSE,"enroll";#N/A,#N/A,FALSE,"SPECIALTY (2)";#N/A,#N/A,FALSE,"SPECIALTY";#N/A,#N/A,FALSE,"SUMM";#N/A,#N/A,FALSE,"TREND";#N/A,#N/A,FALSE,"age band";#N/A,#N/A,FALSE,"GRPCOMPARE";#N/A,#N/A,FALSE,"E HMO";#N/A,#N/A,FALSE,"E POS";#N/A,#N/A,FALSE,"E PPO";#N/A,#N/A,FALSE,"subs-membs"}</definedName>
    <definedName name="wrn.final." localSheetId="9" hidden="1">{#N/A,#N/A,FALSE,"exec (2)";#N/A,#N/A,FALSE,"enroll";#N/A,#N/A,FALSE,"SPECIALTY (2)";#N/A,#N/A,FALSE,"SPECIALTY";#N/A,#N/A,FALSE,"SUMM";#N/A,#N/A,FALSE,"TREND";#N/A,#N/A,FALSE,"age band";#N/A,#N/A,FALSE,"GRPCOMPARE";#N/A,#N/A,FALSE,"E HMO";#N/A,#N/A,FALSE,"E POS";#N/A,#N/A,FALSE,"E PPO";#N/A,#N/A,FALSE,"subs-membs"}</definedName>
    <definedName name="wrn.final." localSheetId="8" hidden="1">{#N/A,#N/A,FALSE,"exec (2)";#N/A,#N/A,FALSE,"enroll";#N/A,#N/A,FALSE,"SPECIALTY (2)";#N/A,#N/A,FALSE,"SPECIALTY";#N/A,#N/A,FALSE,"SUMM";#N/A,#N/A,FALSE,"TREND";#N/A,#N/A,FALSE,"age band";#N/A,#N/A,FALSE,"GRPCOMPARE";#N/A,#N/A,FALSE,"E HMO";#N/A,#N/A,FALSE,"E POS";#N/A,#N/A,FALSE,"E PPO";#N/A,#N/A,FALSE,"subs-membs"}</definedName>
    <definedName name="wrn.final." localSheetId="16" hidden="1">{#N/A,#N/A,FALSE,"exec (2)";#N/A,#N/A,FALSE,"enroll";#N/A,#N/A,FALSE,"SPECIALTY (2)";#N/A,#N/A,FALSE,"SPECIALTY";#N/A,#N/A,FALSE,"SUMM";#N/A,#N/A,FALSE,"TREND";#N/A,#N/A,FALSE,"age band";#N/A,#N/A,FALSE,"GRPCOMPARE";#N/A,#N/A,FALSE,"E HMO";#N/A,#N/A,FALSE,"E POS";#N/A,#N/A,FALSE,"E PPO";#N/A,#N/A,FALSE,"subs-membs"}</definedName>
    <definedName name="wrn.final." localSheetId="0" hidden="1">{#N/A,#N/A,FALSE,"exec (2)";#N/A,#N/A,FALSE,"enroll";#N/A,#N/A,FALSE,"SPECIALTY (2)";#N/A,#N/A,FALSE,"SPECIALTY";#N/A,#N/A,FALSE,"SUMM";#N/A,#N/A,FALSE,"TREND";#N/A,#N/A,FALSE,"age band";#N/A,#N/A,FALSE,"GRPCOMPARE";#N/A,#N/A,FALSE,"E HMO";#N/A,#N/A,FALSE,"E POS";#N/A,#N/A,FALSE,"E PPO";#N/A,#N/A,FALSE,"subs-membs"}</definedName>
    <definedName name="wrn.final." hidden="1">{#N/A,#N/A,FALSE,"exec (2)";#N/A,#N/A,FALSE,"enroll";#N/A,#N/A,FALSE,"SPECIALTY (2)";#N/A,#N/A,FALSE,"SPECIALTY";#N/A,#N/A,FALSE,"SUMM";#N/A,#N/A,FALSE,"TREND";#N/A,#N/A,FALSE,"age band";#N/A,#N/A,FALSE,"GRPCOMPARE";#N/A,#N/A,FALSE,"E HMO";#N/A,#N/A,FALSE,"E POS";#N/A,#N/A,FALSE,"E PPO";#N/A,#N/A,FALSE,"subs-membs"}</definedName>
    <definedName name="wrn.financials." localSheetId="13" hidden="1">{#N/A,#N/A,FALSE,"Combined";#N/A,#N/A,FALSE,"LA Combined";#N/A,#N/A,FALSE,"Los Angeles";#N/A,#N/A,FALSE,"FHills";#N/A,#N/A,FALSE,"Molina";#N/A,#N/A,FALSE,"Universal";#N/A,#N/A,FALSE,"LA Dental";#N/A,#N/A,FALSE,"San Bernardino";#N/A,#N/A,FALSE,"RS dental";#N/A,#N/A,FALSE,"San Diego";#N/A,#N/A,FALSE,"Sacramento";#N/A,#N/A,FALSE,"Contra Costa";#N/A,#N/A,FALSE,"Fresno"}</definedName>
    <definedName name="wrn.financials." localSheetId="9" hidden="1">{#N/A,#N/A,FALSE,"Combined";#N/A,#N/A,FALSE,"LA Combined";#N/A,#N/A,FALSE,"Los Angeles";#N/A,#N/A,FALSE,"FHills";#N/A,#N/A,FALSE,"Molina";#N/A,#N/A,FALSE,"Universal";#N/A,#N/A,FALSE,"LA Dental";#N/A,#N/A,FALSE,"San Bernardino";#N/A,#N/A,FALSE,"RS dental";#N/A,#N/A,FALSE,"San Diego";#N/A,#N/A,FALSE,"Sacramento";#N/A,#N/A,FALSE,"Contra Costa";#N/A,#N/A,FALSE,"Fresno"}</definedName>
    <definedName name="wrn.financials." localSheetId="8" hidden="1">{#N/A,#N/A,FALSE,"Combined";#N/A,#N/A,FALSE,"LA Combined";#N/A,#N/A,FALSE,"Los Angeles";#N/A,#N/A,FALSE,"FHills";#N/A,#N/A,FALSE,"Molina";#N/A,#N/A,FALSE,"Universal";#N/A,#N/A,FALSE,"LA Dental";#N/A,#N/A,FALSE,"San Bernardino";#N/A,#N/A,FALSE,"RS dental";#N/A,#N/A,FALSE,"San Diego";#N/A,#N/A,FALSE,"Sacramento";#N/A,#N/A,FALSE,"Contra Costa";#N/A,#N/A,FALSE,"Fresno"}</definedName>
    <definedName name="wrn.financials." localSheetId="16" hidden="1">{#N/A,#N/A,FALSE,"Combined";#N/A,#N/A,FALSE,"LA Combined";#N/A,#N/A,FALSE,"Los Angeles";#N/A,#N/A,FALSE,"FHills";#N/A,#N/A,FALSE,"Molina";#N/A,#N/A,FALSE,"Universal";#N/A,#N/A,FALSE,"LA Dental";#N/A,#N/A,FALSE,"San Bernardino";#N/A,#N/A,FALSE,"RS dental";#N/A,#N/A,FALSE,"San Diego";#N/A,#N/A,FALSE,"Sacramento";#N/A,#N/A,FALSE,"Contra Costa";#N/A,#N/A,FALSE,"Fresno"}</definedName>
    <definedName name="wrn.financials." localSheetId="0" hidden="1">{#N/A,#N/A,FALSE,"Combined";#N/A,#N/A,FALSE,"LA Combined";#N/A,#N/A,FALSE,"Los Angeles";#N/A,#N/A,FALSE,"FHills";#N/A,#N/A,FALSE,"Molina";#N/A,#N/A,FALSE,"Universal";#N/A,#N/A,FALSE,"LA Dental";#N/A,#N/A,FALSE,"San Bernardino";#N/A,#N/A,FALSE,"RS dental";#N/A,#N/A,FALSE,"San Diego";#N/A,#N/A,FALSE,"Sacramento";#N/A,#N/A,FALSE,"Contra Costa";#N/A,#N/A,FALSE,"Fresno"}</definedName>
    <definedName name="wrn.financials." hidden="1">{#N/A,#N/A,FALSE,"Combined";#N/A,#N/A,FALSE,"LA Combined";#N/A,#N/A,FALSE,"Los Angeles";#N/A,#N/A,FALSE,"FHills";#N/A,#N/A,FALSE,"Molina";#N/A,#N/A,FALSE,"Universal";#N/A,#N/A,FALSE,"LA Dental";#N/A,#N/A,FALSE,"San Bernardino";#N/A,#N/A,FALSE,"RS dental";#N/A,#N/A,FALSE,"San Diego";#N/A,#N/A,FALSE,"Sacramento";#N/A,#N/A,FALSE,"Contra Costa";#N/A,#N/A,FALSE,"Fresno"}</definedName>
    <definedName name="wrn.Funding._.Summaries." localSheetId="13" hidden="1">{#N/A,#N/A,FALSE,"CY_GF";#N/A,#N/A,FALSE,"CY_FF";#N/A,#N/A,FALSE,"CY_NM_GF";#N/A,#N/A,FALSE,"CY_NM_FF";#N/A,#N/A,FALSE,"BY_GF";#N/A,#N/A,FALSE,"BY_FF";#N/A,#N/A,FALSE,"CO_ADMIN"}</definedName>
    <definedName name="wrn.Funding._.Summaries." localSheetId="9" hidden="1">{#N/A,#N/A,FALSE,"CY_GF";#N/A,#N/A,FALSE,"CY_FF";#N/A,#N/A,FALSE,"CY_NM_GF";#N/A,#N/A,FALSE,"CY_NM_FF";#N/A,#N/A,FALSE,"BY_GF";#N/A,#N/A,FALSE,"BY_FF";#N/A,#N/A,FALSE,"CO_ADMIN"}</definedName>
    <definedName name="wrn.Funding._.Summaries." localSheetId="8" hidden="1">{#N/A,#N/A,FALSE,"CY_GF";#N/A,#N/A,FALSE,"CY_FF";#N/A,#N/A,FALSE,"CY_NM_GF";#N/A,#N/A,FALSE,"CY_NM_FF";#N/A,#N/A,FALSE,"BY_GF";#N/A,#N/A,FALSE,"BY_FF";#N/A,#N/A,FALSE,"CO_ADMIN"}</definedName>
    <definedName name="wrn.Funding._.Summaries." localSheetId="16" hidden="1">{#N/A,#N/A,FALSE,"CY_GF";#N/A,#N/A,FALSE,"CY_FF";#N/A,#N/A,FALSE,"CY_NM_GF";#N/A,#N/A,FALSE,"CY_NM_FF";#N/A,#N/A,FALSE,"BY_GF";#N/A,#N/A,FALSE,"BY_FF";#N/A,#N/A,FALSE,"CO_ADMIN"}</definedName>
    <definedName name="wrn.Funding._.Summaries." localSheetId="0" hidden="1">{#N/A,#N/A,FALSE,"CY_GF";#N/A,#N/A,FALSE,"CY_FF";#N/A,#N/A,FALSE,"CY_NM_GF";#N/A,#N/A,FALSE,"CY_NM_FF";#N/A,#N/A,FALSE,"BY_GF";#N/A,#N/A,FALSE,"BY_FF";#N/A,#N/A,FALSE,"CO_ADMIN"}</definedName>
    <definedName name="wrn.Funding._.Summaries." hidden="1">{#N/A,#N/A,FALSE,"CY_GF";#N/A,#N/A,FALSE,"CY_FF";#N/A,#N/A,FALSE,"CY_NM_GF";#N/A,#N/A,FALSE,"CY_NM_FF";#N/A,#N/A,FALSE,"BY_GF";#N/A,#N/A,FALSE,"BY_FF";#N/A,#N/A,FALSE,"CO_ADMIN"}</definedName>
    <definedName name="wrn.GENERAL._.FUNDS._.SUMMARY." localSheetId="13" hidden="1">{"GEN FUNDS SUMMARY",#N/A,FALSE,"GEN FUNDS"}</definedName>
    <definedName name="wrn.GENERAL._.FUNDS._.SUMMARY." localSheetId="9" hidden="1">{"GEN FUNDS SUMMARY",#N/A,FALSE,"GEN FUNDS"}</definedName>
    <definedName name="wrn.GENERAL._.FUNDS._.SUMMARY." localSheetId="8" hidden="1">{"GEN FUNDS SUMMARY",#N/A,FALSE,"GEN FUNDS"}</definedName>
    <definedName name="wrn.GENERAL._.FUNDS._.SUMMARY." localSheetId="16" hidden="1">{"GEN FUNDS SUMMARY",#N/A,FALSE,"GEN FUNDS"}</definedName>
    <definedName name="wrn.GENERAL._.FUNDS._.SUMMARY." localSheetId="0" hidden="1">{"GEN FUNDS SUMMARY",#N/A,FALSE,"GEN FUNDS"}</definedName>
    <definedName name="wrn.GENERAL._.FUNDS._.SUMMARY." hidden="1">{"GEN FUNDS SUMMARY",#N/A,FALSE,"GEN FUNDS"}</definedName>
    <definedName name="wrn.HSA." localSheetId="13" hidden="1">{#N/A,#N/A,FALSE,"HSA"}</definedName>
    <definedName name="wrn.HSA." localSheetId="9" hidden="1">{#N/A,#N/A,FALSE,"HSA"}</definedName>
    <definedName name="wrn.HSA." localSheetId="8" hidden="1">{#N/A,#N/A,FALSE,"HSA"}</definedName>
    <definedName name="wrn.HSA." localSheetId="16" hidden="1">{#N/A,#N/A,FALSE,"HSA"}</definedName>
    <definedName name="wrn.HSA." localSheetId="0" hidden="1">{#N/A,#N/A,FALSE,"HSA"}</definedName>
    <definedName name="wrn.HSA." hidden="1">{#N/A,#N/A,FALSE,"HSA"}</definedName>
    <definedName name="wrn.IHSS._.Basic." localSheetId="13" hidden="1">{"LA BUAP",#N/A,TRUE,"LA BUAPP";"HM",#N/A,TRUE,"2011 Nov HM";"CC Landscape",#N/A,TRUE,"2011 Nov CC";"CC Portrait",#N/A,TRUE,"2011 Nov CC";"SOC/RMA",#N/A,TRUE,"May 11 SOC &amp; RMA ";"CEOR",#N/A,TRUE,"2011 Nov Employ of Rec";"Caseload",#N/A,TRUE,"2011 Nov CASELOAD";"Caseload OLD",#N/A,TRUE,"2011 Nov CASELOAD OLD";"CMIPS Data",#N/A,TRUE,"2011 Nov CMIPS "}</definedName>
    <definedName name="wrn.IHSS._.Basic." localSheetId="9" hidden="1">{"LA BUAP",#N/A,TRUE,"LA BUAPP";"HM",#N/A,TRUE,"2011 Nov HM";"CC Landscape",#N/A,TRUE,"2011 Nov CC";"CC Portrait",#N/A,TRUE,"2011 Nov CC";"SOC/RMA",#N/A,TRUE,"May 11 SOC &amp; RMA ";"CEOR",#N/A,TRUE,"2011 Nov Employ of Rec";"Caseload",#N/A,TRUE,"2011 Nov CASELOAD";"Caseload OLD",#N/A,TRUE,"2011 Nov CASELOAD OLD";"CMIPS Data",#N/A,TRUE,"2011 Nov CMIPS "}</definedName>
    <definedName name="wrn.IHSS._.Basic." localSheetId="8" hidden="1">{"LA BUAP",#N/A,TRUE,"LA BUAPP";"HM",#N/A,TRUE,"2011 Nov HM";"CC Landscape",#N/A,TRUE,"2011 Nov CC";"CC Portrait",#N/A,TRUE,"2011 Nov CC";"SOC/RMA",#N/A,TRUE,"May 11 SOC &amp; RMA ";"CEOR",#N/A,TRUE,"2011 Nov Employ of Rec";"Caseload",#N/A,TRUE,"2011 Nov CASELOAD";"Caseload OLD",#N/A,TRUE,"2011 Nov CASELOAD OLD";"CMIPS Data",#N/A,TRUE,"2011 Nov CMIPS "}</definedName>
    <definedName name="wrn.IHSS._.Basic." localSheetId="16" hidden="1">{"LA BUAP",#N/A,TRUE,"LA BUAPP";"HM",#N/A,TRUE,"2011 Nov HM";"CC Landscape",#N/A,TRUE,"2011 Nov CC";"CC Portrait",#N/A,TRUE,"2011 Nov CC";"SOC/RMA",#N/A,TRUE,"May 11 SOC &amp; RMA ";"CEOR",#N/A,TRUE,"2011 Nov Employ of Rec";"Caseload",#N/A,TRUE,"2011 Nov CASELOAD";"Caseload OLD",#N/A,TRUE,"2011 Nov CASELOAD OLD";"CMIPS Data",#N/A,TRUE,"2011 Nov CMIPS "}</definedName>
    <definedName name="wrn.IHSS._.Basic." localSheetId="0" hidden="1">{"LA BUAP",#N/A,TRUE,"LA BUAPP";"HM",#N/A,TRUE,"2011 Nov HM";"CC Landscape",#N/A,TRUE,"2011 Nov CC";"CC Portrait",#N/A,TRUE,"2011 Nov CC";"SOC/RMA",#N/A,TRUE,"May 11 SOC &amp; RMA ";"CEOR",#N/A,TRUE,"2011 Nov Employ of Rec";"Caseload",#N/A,TRUE,"2011 Nov CASELOAD";"Caseload OLD",#N/A,TRUE,"2011 Nov CASELOAD OLD";"CMIPS Data",#N/A,TRUE,"2011 Nov CMIPS "}</definedName>
    <definedName name="wrn.IHSS._.Basic." hidden="1">{"LA BUAP",#N/A,TRUE,"LA BUAPP";"HM",#N/A,TRUE,"2011 Nov HM";"CC Landscape",#N/A,TRUE,"2011 Nov CC";"CC Portrait",#N/A,TRUE,"2011 Nov CC";"SOC/RMA",#N/A,TRUE,"May 11 SOC &amp; RMA ";"CEOR",#N/A,TRUE,"2011 Nov Employ of Rec";"Caseload",#N/A,TRUE,"2011 Nov CASELOAD";"Caseload OLD",#N/A,TRUE,"2011 Nov CASELOAD OLD";"CMIPS Data",#N/A,TRUE,"2011 Nov CMIPS "}</definedName>
    <definedName name="wrn.insurance._.sp." localSheetId="13" hidden="1">{#N/A,#N/A,FALSE,"INS-SP"}</definedName>
    <definedName name="wrn.insurance._.sp." localSheetId="9" hidden="1">{#N/A,#N/A,FALSE,"INS-SP"}</definedName>
    <definedName name="wrn.insurance._.sp." localSheetId="8" hidden="1">{#N/A,#N/A,FALSE,"INS-SP"}</definedName>
    <definedName name="wrn.insurance._.sp." localSheetId="16" hidden="1">{#N/A,#N/A,FALSE,"INS-SP"}</definedName>
    <definedName name="wrn.insurance._.sp." localSheetId="0" hidden="1">{#N/A,#N/A,FALSE,"INS-SP"}</definedName>
    <definedName name="wrn.insurance._.sp." hidden="1">{#N/A,#N/A,FALSE,"INS-SP"}</definedName>
    <definedName name="wrn.Japan_Capers_Ed._.Pub." localSheetId="13" hidden="1">{"Japan_Capers_Ed_Pub",#N/A,FALSE,"DI 2 YEAR MASTER SCHEDULE"}</definedName>
    <definedName name="wrn.Japan_Capers_Ed._.Pub." localSheetId="9" hidden="1">{"Japan_Capers_Ed_Pub",#N/A,FALSE,"DI 2 YEAR MASTER SCHEDULE"}</definedName>
    <definedName name="wrn.Japan_Capers_Ed._.Pub." localSheetId="8" hidden="1">{"Japan_Capers_Ed_Pub",#N/A,FALSE,"DI 2 YEAR MASTER SCHEDULE"}</definedName>
    <definedName name="wrn.Japan_Capers_Ed._.Pub." localSheetId="16" hidden="1">{"Japan_Capers_Ed_Pub",#N/A,FALSE,"DI 2 YEAR MASTER SCHEDULE"}</definedName>
    <definedName name="wrn.Japan_Capers_Ed._.Pub." localSheetId="0" hidden="1">{"Japan_Capers_Ed_Pub",#N/A,FALSE,"DI 2 YEAR MASTER SCHEDULE"}</definedName>
    <definedName name="wrn.Japan_Capers_Ed._.Pub." hidden="1">{"Japan_Capers_Ed_Pub",#N/A,FALSE,"DI 2 YEAR MASTER SCHEDULE"}</definedName>
    <definedName name="wrn.JCHS." localSheetId="13" hidden="1">{"JCHS",#N/A,FALSE,"JCHS"}</definedName>
    <definedName name="wrn.JCHS." localSheetId="9" hidden="1">{"JCHS",#N/A,FALSE,"JCHS"}</definedName>
    <definedName name="wrn.JCHS." localSheetId="8" hidden="1">{"JCHS",#N/A,FALSE,"JCHS"}</definedName>
    <definedName name="wrn.JCHS." localSheetId="16" hidden="1">{"JCHS",#N/A,FALSE,"JCHS"}</definedName>
    <definedName name="wrn.JCHS." localSheetId="0" hidden="1">{"JCHS",#N/A,FALSE,"JCHS"}</definedName>
    <definedName name="wrn.JCHS." hidden="1">{"JCHS",#N/A,FALSE,"JCHS"}</definedName>
    <definedName name="wrn.Management._.Summaries." localSheetId="13" hidden="1">{#N/A,#N/A,FALSE,"App_M01";#N/A,#N/A,FALSE,"CY_N00_M01";#N/A,#N/A,FALSE,"BY_N00_M01"}</definedName>
    <definedName name="wrn.Management._.Summaries." localSheetId="9" hidden="1">{#N/A,#N/A,FALSE,"App_M01";#N/A,#N/A,FALSE,"CY_N00_M01";#N/A,#N/A,FALSE,"BY_N00_M01"}</definedName>
    <definedName name="wrn.Management._.Summaries." localSheetId="8" hidden="1">{#N/A,#N/A,FALSE,"App_M01";#N/A,#N/A,FALSE,"CY_N00_M01";#N/A,#N/A,FALSE,"BY_N00_M01"}</definedName>
    <definedName name="wrn.Management._.Summaries." localSheetId="16" hidden="1">{#N/A,#N/A,FALSE,"App_M01";#N/A,#N/A,FALSE,"CY_N00_M01";#N/A,#N/A,FALSE,"BY_N00_M01"}</definedName>
    <definedName name="wrn.Management._.Summaries." localSheetId="0" hidden="1">{#N/A,#N/A,FALSE,"App_M01";#N/A,#N/A,FALSE,"CY_N00_M01";#N/A,#N/A,FALSE,"BY_N00_M01"}</definedName>
    <definedName name="wrn.Management._.Summaries." hidden="1">{#N/A,#N/A,FALSE,"App_M01";#N/A,#N/A,FALSE,"CY_N00_M01";#N/A,#N/A,FALSE,"BY_N00_M01"}</definedName>
    <definedName name="wrn.MAY._.2014._.REVISION." localSheetId="13" hidden="1">{"MAY CY TO APP",#N/A,TRUE,"Core Table";"MAY CY TO APP TANF",#N/A,TRUE,"TANF Table";"MAY CY TO NOV CY",#N/A,TRUE,"Core Table";"MAY CY TO NOV CY TANF",#N/A,TRUE,"TANF Table";"MAY BY TO MAY CY",#N/A,TRUE,"Core Table";"MAY BY TO MAY CY TANF",#N/A,TRUE,"TANF Table";"MAY BY TO GB BY",#N/A,TRUE,"Core Table";"MAY BY TO GB BY TANF",#N/A,TRUE,"TANF Table"}</definedName>
    <definedName name="wrn.MAY._.2014._.REVISION." localSheetId="9" hidden="1">{"MAY CY TO APP",#N/A,TRUE,"Core Table";"MAY CY TO APP TANF",#N/A,TRUE,"TANF Table";"MAY CY TO NOV CY",#N/A,TRUE,"Core Table";"MAY CY TO NOV CY TANF",#N/A,TRUE,"TANF Table";"MAY BY TO MAY CY",#N/A,TRUE,"Core Table";"MAY BY TO MAY CY TANF",#N/A,TRUE,"TANF Table";"MAY BY TO GB BY",#N/A,TRUE,"Core Table";"MAY BY TO GB BY TANF",#N/A,TRUE,"TANF Table"}</definedName>
    <definedName name="wrn.MAY._.2014._.REVISION." localSheetId="8" hidden="1">{"MAY CY TO APP",#N/A,TRUE,"Core Table";"MAY CY TO APP TANF",#N/A,TRUE,"TANF Table";"MAY CY TO NOV CY",#N/A,TRUE,"Core Table";"MAY CY TO NOV CY TANF",#N/A,TRUE,"TANF Table";"MAY BY TO MAY CY",#N/A,TRUE,"Core Table";"MAY BY TO MAY CY TANF",#N/A,TRUE,"TANF Table";"MAY BY TO GB BY",#N/A,TRUE,"Core Table";"MAY BY TO GB BY TANF",#N/A,TRUE,"TANF Table"}</definedName>
    <definedName name="wrn.MAY._.2014._.REVISION." localSheetId="16" hidden="1">{"MAY CY TO APP",#N/A,TRUE,"Core Table";"MAY CY TO APP TANF",#N/A,TRUE,"TANF Table";"MAY CY TO NOV CY",#N/A,TRUE,"Core Table";"MAY CY TO NOV CY TANF",#N/A,TRUE,"TANF Table";"MAY BY TO MAY CY",#N/A,TRUE,"Core Table";"MAY BY TO MAY CY TANF",#N/A,TRUE,"TANF Table";"MAY BY TO GB BY",#N/A,TRUE,"Core Table";"MAY BY TO GB BY TANF",#N/A,TRUE,"TANF Table"}</definedName>
    <definedName name="wrn.MAY._.2014._.REVISION." localSheetId="0" hidden="1">{"MAY CY TO APP",#N/A,TRUE,"Core Table";"MAY CY TO APP TANF",#N/A,TRUE,"TANF Table";"MAY CY TO NOV CY",#N/A,TRUE,"Core Table";"MAY CY TO NOV CY TANF",#N/A,TRUE,"TANF Table";"MAY BY TO MAY CY",#N/A,TRUE,"Core Table";"MAY BY TO MAY CY TANF",#N/A,TRUE,"TANF Table";"MAY BY TO GB BY",#N/A,TRUE,"Core Table";"MAY BY TO GB BY TANF",#N/A,TRUE,"TANF Table"}</definedName>
    <definedName name="wrn.MAY._.2014._.REVISION." hidden="1">{"MAY CY TO APP",#N/A,TRUE,"Core Table";"MAY CY TO APP TANF",#N/A,TRUE,"TANF Table";"MAY CY TO NOV CY",#N/A,TRUE,"Core Table";"MAY CY TO NOV CY TANF",#N/A,TRUE,"TANF Table";"MAY BY TO MAY CY",#N/A,TRUE,"Core Table";"MAY BY TO MAY CY TANF",#N/A,TRUE,"TANF Table";"MAY BY TO GB BY",#N/A,TRUE,"Core Table";"MAY BY TO GB BY TANF",#N/A,TRUE,"TANF Table"}</definedName>
    <definedName name="wrn.mcal." localSheetId="13" hidden="1">{#N/A,#N/A,FALSE,"M-CAL"}</definedName>
    <definedName name="wrn.mcal." localSheetId="9" hidden="1">{#N/A,#N/A,FALSE,"M-CAL"}</definedName>
    <definedName name="wrn.mcal." localSheetId="8" hidden="1">{#N/A,#N/A,FALSE,"M-CAL"}</definedName>
    <definedName name="wrn.mcal." localSheetId="16" hidden="1">{#N/A,#N/A,FALSE,"M-CAL"}</definedName>
    <definedName name="wrn.mcal." localSheetId="0" hidden="1">{#N/A,#N/A,FALSE,"M-CAL"}</definedName>
    <definedName name="wrn.mcal." hidden="1">{#N/A,#N/A,FALSE,"M-CAL"}</definedName>
    <definedName name="wrn.mcal._.budget." localSheetId="13" hidden="1">{#N/A,#N/A,FALSE,"M-CAL BUDGET"}</definedName>
    <definedName name="wrn.mcal._.budget." localSheetId="9" hidden="1">{#N/A,#N/A,FALSE,"M-CAL BUDGET"}</definedName>
    <definedName name="wrn.mcal._.budget." localSheetId="8" hidden="1">{#N/A,#N/A,FALSE,"M-CAL BUDGET"}</definedName>
    <definedName name="wrn.mcal._.budget." localSheetId="16" hidden="1">{#N/A,#N/A,FALSE,"M-CAL BUDGET"}</definedName>
    <definedName name="wrn.mcal._.budget." localSheetId="0" hidden="1">{#N/A,#N/A,FALSE,"M-CAL BUDGET"}</definedName>
    <definedName name="wrn.mcal._.budget." hidden="1">{#N/A,#N/A,FALSE,"M-CAL BUDGET"}</definedName>
    <definedName name="wrn.medicare." localSheetId="13" hidden="1">{#N/A,#N/A,FALSE,"M-CARE"}</definedName>
    <definedName name="wrn.medicare." localSheetId="9" hidden="1">{#N/A,#N/A,FALSE,"M-CARE"}</definedName>
    <definedName name="wrn.medicare." localSheetId="8" hidden="1">{#N/A,#N/A,FALSE,"M-CARE"}</definedName>
    <definedName name="wrn.medicare." localSheetId="16" hidden="1">{#N/A,#N/A,FALSE,"M-CARE"}</definedName>
    <definedName name="wrn.medicare." localSheetId="0" hidden="1">{#N/A,#N/A,FALSE,"M-CARE"}</definedName>
    <definedName name="wrn.medicare." hidden="1">{#N/A,#N/A,FALSE,"M-CARE"}</definedName>
    <definedName name="wrn.NE._.AREA." localSheetId="13" hidden="1">{"NE",#N/A,FALSE,"LAC+USC"}</definedName>
    <definedName name="wrn.NE._.AREA." localSheetId="9" hidden="1">{"NE",#N/A,FALSE,"LAC+USC"}</definedName>
    <definedName name="wrn.NE._.AREA." localSheetId="8" hidden="1">{"NE",#N/A,FALSE,"LAC+USC"}</definedName>
    <definedName name="wrn.NE._.AREA." localSheetId="16" hidden="1">{"NE",#N/A,FALSE,"LAC+USC"}</definedName>
    <definedName name="wrn.NE._.AREA." localSheetId="0" hidden="1">{"NE",#N/A,FALSE,"LAC+USC"}</definedName>
    <definedName name="wrn.NE._.AREA." hidden="1">{"NE",#N/A,FALSE,"LAC+USC"}</definedName>
    <definedName name="wrn.NOV._.TABLES." localSheetId="13" hidden="1">{"NOV TO APP",#N/A,TRUE,"Core Table";"NOV TO APP TANF",#N/A,TRUE,"TANF Table";"GOV TO APP",#N/A,TRUE,"Core Table";"GB TO APP TANF",#N/A,TRUE,"TANF Table";"GOV TO NOV",#N/A,TRUE,"Core Table";"GB TO NOV TANF",#N/A,TRUE,"TANF Table"}</definedName>
    <definedName name="wrn.NOV._.TABLES." localSheetId="9" hidden="1">{"NOV TO APP",#N/A,TRUE,"Core Table";"NOV TO APP TANF",#N/A,TRUE,"TANF Table";"GOV TO APP",#N/A,TRUE,"Core Table";"GB TO APP TANF",#N/A,TRUE,"TANF Table";"GOV TO NOV",#N/A,TRUE,"Core Table";"GB TO NOV TANF",#N/A,TRUE,"TANF Table"}</definedName>
    <definedName name="wrn.NOV._.TABLES." localSheetId="8" hidden="1">{"NOV TO APP",#N/A,TRUE,"Core Table";"NOV TO APP TANF",#N/A,TRUE,"TANF Table";"GOV TO APP",#N/A,TRUE,"Core Table";"GB TO APP TANF",#N/A,TRUE,"TANF Table";"GOV TO NOV",#N/A,TRUE,"Core Table";"GB TO NOV TANF",#N/A,TRUE,"TANF Table"}</definedName>
    <definedName name="wrn.NOV._.TABLES." localSheetId="16" hidden="1">{"NOV TO APP",#N/A,TRUE,"Core Table";"NOV TO APP TANF",#N/A,TRUE,"TANF Table";"GOV TO APP",#N/A,TRUE,"Core Table";"GB TO APP TANF",#N/A,TRUE,"TANF Table";"GOV TO NOV",#N/A,TRUE,"Core Table";"GB TO NOV TANF",#N/A,TRUE,"TANF Table"}</definedName>
    <definedName name="wrn.NOV._.TABLES." localSheetId="0" hidden="1">{"NOV TO APP",#N/A,TRUE,"Core Table";"NOV TO APP TANF",#N/A,TRUE,"TANF Table";"GOV TO APP",#N/A,TRUE,"Core Table";"GB TO APP TANF",#N/A,TRUE,"TANF Table";"GOV TO NOV",#N/A,TRUE,"Core Table";"GB TO NOV TANF",#N/A,TRUE,"TANF Table"}</definedName>
    <definedName name="wrn.NOV._.TABLES." hidden="1">{"NOV TO APP",#N/A,TRUE,"Core Table";"NOV TO APP TANF",#N/A,TRUE,"TANF Table";"GOV TO APP",#N/A,TRUE,"Core Table";"GB TO APP TANF",#N/A,TRUE,"TANF Table";"GOV TO NOV",#N/A,TRUE,"Core Table";"GB TO NOV TANF",#N/A,TRUE,"TANF Table"}</definedName>
    <definedName name="wrn.NOV04." localSheetId="13" hidden="1">{"NOV TO APP",#N/A,TRUE,"Core Table";"NOV TO APP TANF",#N/A,TRUE,"TANF Table";"GB TO APP",#N/A,TRUE,"Core Table";"GB TO APP TANF",#N/A,TRUE,"TANF Table";"GB TO NOV",#N/A,TRUE,"Core Table";"GB TO NOV TANF",#N/A,TRUE,"TANF Table"}</definedName>
    <definedName name="wrn.NOV04." localSheetId="9" hidden="1">{"NOV TO APP",#N/A,TRUE,"Core Table";"NOV TO APP TANF",#N/A,TRUE,"TANF Table";"GB TO APP",#N/A,TRUE,"Core Table";"GB TO APP TANF",#N/A,TRUE,"TANF Table";"GB TO NOV",#N/A,TRUE,"Core Table";"GB TO NOV TANF",#N/A,TRUE,"TANF Table"}</definedName>
    <definedName name="wrn.NOV04." localSheetId="8" hidden="1">{"NOV TO APP",#N/A,TRUE,"Core Table";"NOV TO APP TANF",#N/A,TRUE,"TANF Table";"GB TO APP",#N/A,TRUE,"Core Table";"GB TO APP TANF",#N/A,TRUE,"TANF Table";"GB TO NOV",#N/A,TRUE,"Core Table";"GB TO NOV TANF",#N/A,TRUE,"TANF Table"}</definedName>
    <definedName name="wrn.NOV04." localSheetId="16" hidden="1">{"NOV TO APP",#N/A,TRUE,"Core Table";"NOV TO APP TANF",#N/A,TRUE,"TANF Table";"GB TO APP",#N/A,TRUE,"Core Table";"GB TO APP TANF",#N/A,TRUE,"TANF Table";"GB TO NOV",#N/A,TRUE,"Core Table";"GB TO NOV TANF",#N/A,TRUE,"TANF Table"}</definedName>
    <definedName name="wrn.NOV04." localSheetId="0" hidden="1">{"NOV TO APP",#N/A,TRUE,"Core Table";"NOV TO APP TANF",#N/A,TRUE,"TANF Table";"GB TO APP",#N/A,TRUE,"Core Table";"GB TO APP TANF",#N/A,TRUE,"TANF Table";"GB TO NOV",#N/A,TRUE,"Core Table";"GB TO NOV TANF",#N/A,TRUE,"TANF Table"}</definedName>
    <definedName name="wrn.NOV04." hidden="1">{"NOV TO APP",#N/A,TRUE,"Core Table";"NOV TO APP TANF",#N/A,TRUE,"TANF Table";"GB TO APP",#N/A,TRUE,"Core Table";"GB TO APP TANF",#N/A,TRUE,"TANF Table";"GB TO NOV",#N/A,TRUE,"Core Table";"GB TO NOV TANF",#N/A,TRUE,"TANF Table"}</definedName>
    <definedName name="wrn.ob." localSheetId="13" hidden="1">{#N/A,#N/A,FALSE,"OB "}</definedName>
    <definedName name="wrn.ob." localSheetId="9" hidden="1">{#N/A,#N/A,FALSE,"OB "}</definedName>
    <definedName name="wrn.ob." localSheetId="8" hidden="1">{#N/A,#N/A,FALSE,"OB "}</definedName>
    <definedName name="wrn.ob." localSheetId="16" hidden="1">{#N/A,#N/A,FALSE,"OB "}</definedName>
    <definedName name="wrn.ob." localSheetId="0" hidden="1">{#N/A,#N/A,FALSE,"OB "}</definedName>
    <definedName name="wrn.ob." hidden="1">{#N/A,#N/A,FALSE,"OB "}</definedName>
    <definedName name="wrn.OMC." localSheetId="13" hidden="1">{"OMC",#N/A,FALSE,"OMC"}</definedName>
    <definedName name="wrn.OMC." localSheetId="9" hidden="1">{"OMC",#N/A,FALSE,"OMC"}</definedName>
    <definedName name="wrn.OMC." localSheetId="8" hidden="1">{"OMC",#N/A,FALSE,"OMC"}</definedName>
    <definedName name="wrn.OMC." localSheetId="16" hidden="1">{"OMC",#N/A,FALSE,"OMC"}</definedName>
    <definedName name="wrn.OMC." localSheetId="0" hidden="1">{"OMC",#N/A,FALSE,"OMC"}</definedName>
    <definedName name="wrn.OMC." hidden="1">{"OMC",#N/A,FALSE,"OMC"}</definedName>
    <definedName name="wrn.op." localSheetId="13" hidden="1">{#N/A,#N/A,FALSE,"OP"}</definedName>
    <definedName name="wrn.op." localSheetId="9" hidden="1">{#N/A,#N/A,FALSE,"OP"}</definedName>
    <definedName name="wrn.op." localSheetId="8" hidden="1">{#N/A,#N/A,FALSE,"OP"}</definedName>
    <definedName name="wrn.op." localSheetId="16" hidden="1">{#N/A,#N/A,FALSE,"OP"}</definedName>
    <definedName name="wrn.op." localSheetId="0" hidden="1">{#N/A,#N/A,FALSE,"OP"}</definedName>
    <definedName name="wrn.op." hidden="1">{#N/A,#N/A,FALSE,"OP"}</definedName>
    <definedName name="wrn.pfs." localSheetId="13" hidden="1">{#N/A,#N/A,FALSE,"PFS "}</definedName>
    <definedName name="wrn.pfs." localSheetId="9" hidden="1">{#N/A,#N/A,FALSE,"PFS "}</definedName>
    <definedName name="wrn.pfs." localSheetId="8" hidden="1">{#N/A,#N/A,FALSE,"PFS "}</definedName>
    <definedName name="wrn.pfs." localSheetId="16" hidden="1">{#N/A,#N/A,FALSE,"PFS "}</definedName>
    <definedName name="wrn.pfs." localSheetId="0" hidden="1">{#N/A,#N/A,FALSE,"PFS "}</definedName>
    <definedName name="wrn.pfs." hidden="1">{#N/A,#N/A,FALSE,"PFS "}</definedName>
    <definedName name="wrn.PHS." localSheetId="13" hidden="1">{"PHS",#N/A,FALSE,"PHS"}</definedName>
    <definedName name="wrn.PHS." localSheetId="9" hidden="1">{"PHS",#N/A,FALSE,"PHS"}</definedName>
    <definedName name="wrn.PHS." localSheetId="8" hidden="1">{"PHS",#N/A,FALSE,"PHS"}</definedName>
    <definedName name="wrn.PHS." localSheetId="16" hidden="1">{"PHS",#N/A,FALSE,"PHS"}</definedName>
    <definedName name="wrn.PHS." localSheetId="0" hidden="1">{"PHS",#N/A,FALSE,"PHS"}</definedName>
    <definedName name="wrn.PHS." hidden="1">{"PHS",#N/A,FALSE,"PHS"}</definedName>
    <definedName name="wrn.Priority._.list." localSheetId="13" hidden="1">{#N/A,#N/A,FALSE,"DI 2 YEAR MASTER SCHEDULE"}</definedName>
    <definedName name="wrn.Priority._.list." localSheetId="9" hidden="1">{#N/A,#N/A,FALSE,"DI 2 YEAR MASTER SCHEDULE"}</definedName>
    <definedName name="wrn.Priority._.list." localSheetId="8" hidden="1">{#N/A,#N/A,FALSE,"DI 2 YEAR MASTER SCHEDULE"}</definedName>
    <definedName name="wrn.Priority._.list." localSheetId="16" hidden="1">{#N/A,#N/A,FALSE,"DI 2 YEAR MASTER SCHEDULE"}</definedName>
    <definedName name="wrn.Priority._.list." localSheetId="0" hidden="1">{#N/A,#N/A,FALSE,"DI 2 YEAR MASTER SCHEDULE"}</definedName>
    <definedName name="wrn.Priority._.list." hidden="1">{#N/A,#N/A,FALSE,"DI 2 YEAR MASTER SCHEDULE"}</definedName>
    <definedName name="wrn.Prjcted._.Mnthly._.Qtys." localSheetId="13" hidden="1">{#N/A,#N/A,FALSE,"PRJCTED MNTHLY QTY's"}</definedName>
    <definedName name="wrn.Prjcted._.Mnthly._.Qtys." localSheetId="9" hidden="1">{#N/A,#N/A,FALSE,"PRJCTED MNTHLY QTY's"}</definedName>
    <definedName name="wrn.Prjcted._.Mnthly._.Qtys." localSheetId="8" hidden="1">{#N/A,#N/A,FALSE,"PRJCTED MNTHLY QTY's"}</definedName>
    <definedName name="wrn.Prjcted._.Mnthly._.Qtys." localSheetId="16" hidden="1">{#N/A,#N/A,FALSE,"PRJCTED MNTHLY QTY's"}</definedName>
    <definedName name="wrn.Prjcted._.Mnthly._.Qtys." localSheetId="0" hidden="1">{#N/A,#N/A,FALSE,"PRJCTED MNTHLY QTY's"}</definedName>
    <definedName name="wrn.Prjcted._.Mnthly._.Qtys." hidden="1">{#N/A,#N/A,FALSE,"PRJCTED MNTHLY QTY's"}</definedName>
    <definedName name="wrn.Prjcted._.Qtrly._.Dollars." localSheetId="13" hidden="1">{#N/A,#N/A,FALSE,"PRJCTED QTRLY $'s"}</definedName>
    <definedName name="wrn.Prjcted._.Qtrly._.Dollars." localSheetId="9" hidden="1">{#N/A,#N/A,FALSE,"PRJCTED QTRLY $'s"}</definedName>
    <definedName name="wrn.Prjcted._.Qtrly._.Dollars." localSheetId="8" hidden="1">{#N/A,#N/A,FALSE,"PRJCTED QTRLY $'s"}</definedName>
    <definedName name="wrn.Prjcted._.Qtrly._.Dollars." localSheetId="16" hidden="1">{#N/A,#N/A,FALSE,"PRJCTED QTRLY $'s"}</definedName>
    <definedName name="wrn.Prjcted._.Qtrly._.Dollars." localSheetId="0" hidden="1">{#N/A,#N/A,FALSE,"PRJCTED QTRLY $'s"}</definedName>
    <definedName name="wrn.Prjcted._.Qtrly._.Dollars." hidden="1">{#N/A,#N/A,FALSE,"PRJCTED QTRLY $'s"}</definedName>
    <definedName name="wrn.Prjcted._.Qtrly._.Qtys." localSheetId="13" hidden="1">{#N/A,#N/A,FALSE,"PRJCTED QTRLY QTY's"}</definedName>
    <definedName name="wrn.Prjcted._.Qtrly._.Qtys." localSheetId="9" hidden="1">{#N/A,#N/A,FALSE,"PRJCTED QTRLY QTY's"}</definedName>
    <definedName name="wrn.Prjcted._.Qtrly._.Qtys." localSheetId="8" hidden="1">{#N/A,#N/A,FALSE,"PRJCTED QTRLY QTY's"}</definedName>
    <definedName name="wrn.Prjcted._.Qtrly._.Qtys." localSheetId="16" hidden="1">{#N/A,#N/A,FALSE,"PRJCTED QTRLY QTY's"}</definedName>
    <definedName name="wrn.Prjcted._.Qtrly._.Qtys." localSheetId="0" hidden="1">{#N/A,#N/A,FALSE,"PRJCTED QTRLY QTY's"}</definedName>
    <definedName name="wrn.Prjcted._.Qtrly._.Qtys." hidden="1">{#N/A,#N/A,FALSE,"PRJCTED QTRLY QTY's"}</definedName>
    <definedName name="wrn.RANCHO." localSheetId="13" hidden="1">{"RLA",#N/A,FALSE,"RLA"}</definedName>
    <definedName name="wrn.RANCHO." localSheetId="9" hidden="1">{"RLA",#N/A,FALSE,"RLA"}</definedName>
    <definedName name="wrn.RANCHO." localSheetId="8" hidden="1">{"RLA",#N/A,FALSE,"RLA"}</definedName>
    <definedName name="wrn.RANCHO." localSheetId="16" hidden="1">{"RLA",#N/A,FALSE,"RLA"}</definedName>
    <definedName name="wrn.RANCHO." localSheetId="0" hidden="1">{"RLA",#N/A,FALSE,"RLA"}</definedName>
    <definedName name="wrn.RANCHO." hidden="1">{"RLA",#N/A,FALSE,"RLA"}</definedName>
    <definedName name="wrn.SFV._.AREA." localSheetId="13" hidden="1">{"SF",#N/A,FALSE,"SFV"}</definedName>
    <definedName name="wrn.SFV._.AREA." localSheetId="9" hidden="1">{"SF",#N/A,FALSE,"SFV"}</definedName>
    <definedName name="wrn.SFV._.AREA." localSheetId="8" hidden="1">{"SF",#N/A,FALSE,"SFV"}</definedName>
    <definedName name="wrn.SFV._.AREA." localSheetId="16" hidden="1">{"SF",#N/A,FALSE,"SFV"}</definedName>
    <definedName name="wrn.SFV._.AREA." localSheetId="0" hidden="1">{"SF",#N/A,FALSE,"SFV"}</definedName>
    <definedName name="wrn.SFV._.AREA." hidden="1">{"SF",#N/A,FALSE,"SFV"}</definedName>
    <definedName name="wrn.Shauna." localSheetId="13" hidden="1">{"Portrait",#N/A,FALSE,"Summary";"Landscape",#N/A,FALSE,"Summary"}</definedName>
    <definedName name="wrn.Shauna." localSheetId="9" hidden="1">{"Portrait",#N/A,FALSE,"Summary";"Landscape",#N/A,FALSE,"Summary"}</definedName>
    <definedName name="wrn.Shauna." localSheetId="8" hidden="1">{"Portrait",#N/A,FALSE,"Summary";"Landscape",#N/A,FALSE,"Summary"}</definedName>
    <definedName name="wrn.Shauna." localSheetId="16" hidden="1">{"Portrait",#N/A,FALSE,"Summary";"Landscape",#N/A,FALSE,"Summary"}</definedName>
    <definedName name="wrn.Shauna." localSheetId="0" hidden="1">{"Portrait",#N/A,FALSE,"Summary";"Landscape",#N/A,FALSE,"Summary"}</definedName>
    <definedName name="wrn.Shauna." hidden="1">{"Portrait",#N/A,FALSE,"Summary";"Landscape",#N/A,FALSE,"Summary"}</definedName>
    <definedName name="wrn.summary." localSheetId="13" hidden="1">{#N/A,#N/A,FALSE,"SUMMARY"}</definedName>
    <definedName name="wrn.summary." localSheetId="9" hidden="1">{#N/A,#N/A,FALSE,"SUMMARY"}</definedName>
    <definedName name="wrn.summary." localSheetId="8" hidden="1">{#N/A,#N/A,FALSE,"SUMMARY"}</definedName>
    <definedName name="wrn.summary." localSheetId="16" hidden="1">{#N/A,#N/A,FALSE,"SUMMARY"}</definedName>
    <definedName name="wrn.summary." localSheetId="0" hidden="1">{#N/A,#N/A,FALSE,"SUMMARY"}</definedName>
    <definedName name="wrn.summary." hidden="1">{#N/A,#N/A,FALSE,"SUMMARY"}</definedName>
    <definedName name="wrn.SW._.AREA." localSheetId="13" hidden="1">{"SW",#N/A,FALSE,"SW"}</definedName>
    <definedName name="wrn.SW._.AREA." localSheetId="9" hidden="1">{"SW",#N/A,FALSE,"SW"}</definedName>
    <definedName name="wrn.SW._.AREA." localSheetId="8" hidden="1">{"SW",#N/A,FALSE,"SW"}</definedName>
    <definedName name="wrn.SW._.AREA." localSheetId="16" hidden="1">{"SW",#N/A,FALSE,"SW"}</definedName>
    <definedName name="wrn.SW._.AREA." localSheetId="0" hidden="1">{"SW",#N/A,FALSE,"SW"}</definedName>
    <definedName name="wrn.SW._.AREA." hidden="1">{"SW",#N/A,FALSE,"SW"}</definedName>
    <definedName name="wrn.swa." localSheetId="13" hidden="1">{#N/A,#N/A,FALSE,"SWA"}</definedName>
    <definedName name="wrn.swa." localSheetId="9" hidden="1">{#N/A,#N/A,FALSE,"SWA"}</definedName>
    <definedName name="wrn.swa." localSheetId="8" hidden="1">{#N/A,#N/A,FALSE,"SWA"}</definedName>
    <definedName name="wrn.swa." localSheetId="16" hidden="1">{#N/A,#N/A,FALSE,"SWA"}</definedName>
    <definedName name="wrn.swa." localSheetId="0" hidden="1">{#N/A,#N/A,FALSE,"SWA"}</definedName>
    <definedName name="wrn.swa." hidden="1">{#N/A,#N/A,FALSE,"SWA"}</definedName>
    <definedName name="wrn.Table._.run._.May._.2013." localSheetId="13" hidden="1">{"MAY CY TO APP",#N/A,TRUE,"Core Table";"MAY CY TO APP TANF",#N/A,TRUE,"TANF Table";"MAY CY TO NOV CY",#N/A,TRUE,"Core Table";"MAY CY TO NOV CY TANF",#N/A,TRUE,"TANF Table";"MAY BY TO MAY CY",#N/A,TRUE,"Core Table";"MAY BY TO MAY CY TANF",#N/A,TRUE,"TANF Table";"MAY BY TO NOV BY",#N/A,TRUE,"Core Table";"MAY BY TO NOV BY TANF",#N/A,TRUE,"TANF Table"}</definedName>
    <definedName name="wrn.Table._.run._.May._.2013." localSheetId="9" hidden="1">{"MAY CY TO APP",#N/A,TRUE,"Core Table";"MAY CY TO APP TANF",#N/A,TRUE,"TANF Table";"MAY CY TO NOV CY",#N/A,TRUE,"Core Table";"MAY CY TO NOV CY TANF",#N/A,TRUE,"TANF Table";"MAY BY TO MAY CY",#N/A,TRUE,"Core Table";"MAY BY TO MAY CY TANF",#N/A,TRUE,"TANF Table";"MAY BY TO NOV BY",#N/A,TRUE,"Core Table";"MAY BY TO NOV BY TANF",#N/A,TRUE,"TANF Table"}</definedName>
    <definedName name="wrn.Table._.run._.May._.2013." localSheetId="8" hidden="1">{"MAY CY TO APP",#N/A,TRUE,"Core Table";"MAY CY TO APP TANF",#N/A,TRUE,"TANF Table";"MAY CY TO NOV CY",#N/A,TRUE,"Core Table";"MAY CY TO NOV CY TANF",#N/A,TRUE,"TANF Table";"MAY BY TO MAY CY",#N/A,TRUE,"Core Table";"MAY BY TO MAY CY TANF",#N/A,TRUE,"TANF Table";"MAY BY TO NOV BY",#N/A,TRUE,"Core Table";"MAY BY TO NOV BY TANF",#N/A,TRUE,"TANF Table"}</definedName>
    <definedName name="wrn.Table._.run._.May._.2013." localSheetId="16" hidden="1">{"MAY CY TO APP",#N/A,TRUE,"Core Table";"MAY CY TO APP TANF",#N/A,TRUE,"TANF Table";"MAY CY TO NOV CY",#N/A,TRUE,"Core Table";"MAY CY TO NOV CY TANF",#N/A,TRUE,"TANF Table";"MAY BY TO MAY CY",#N/A,TRUE,"Core Table";"MAY BY TO MAY CY TANF",#N/A,TRUE,"TANF Table";"MAY BY TO NOV BY",#N/A,TRUE,"Core Table";"MAY BY TO NOV BY TANF",#N/A,TRUE,"TANF Table"}</definedName>
    <definedName name="wrn.Table._.run._.May._.2013." localSheetId="0" hidden="1">{"MAY CY TO APP",#N/A,TRUE,"Core Table";"MAY CY TO APP TANF",#N/A,TRUE,"TANF Table";"MAY CY TO NOV CY",#N/A,TRUE,"Core Table";"MAY CY TO NOV CY TANF",#N/A,TRUE,"TANF Table";"MAY BY TO MAY CY",#N/A,TRUE,"Core Table";"MAY BY TO MAY CY TANF",#N/A,TRUE,"TANF Table";"MAY BY TO NOV BY",#N/A,TRUE,"Core Table";"MAY BY TO NOV BY TANF",#N/A,TRUE,"TANF Table"}</definedName>
    <definedName name="wrn.Table._.run._.May._.2013." hidden="1">{"MAY CY TO APP",#N/A,TRUE,"Core Table";"MAY CY TO APP TANF",#N/A,TRUE,"TANF Table";"MAY CY TO NOV CY",#N/A,TRUE,"Core Table";"MAY CY TO NOV CY TANF",#N/A,TRUE,"TANF Table";"MAY BY TO MAY CY",#N/A,TRUE,"Core Table";"MAY BY TO MAY CY TANF",#N/A,TRUE,"TANF Table";"MAY BY TO NOV BY",#N/A,TRUE,"Core Table";"MAY BY TO NOV BY TANF",#N/A,TRUE,"TANF Table"}</definedName>
    <definedName name="wrn.tars." localSheetId="13" hidden="1">{#N/A,#N/A,FALSE,"TARS"}</definedName>
    <definedName name="wrn.tars." localSheetId="9" hidden="1">{#N/A,#N/A,FALSE,"TARS"}</definedName>
    <definedName name="wrn.tars." localSheetId="8" hidden="1">{#N/A,#N/A,FALSE,"TARS"}</definedName>
    <definedName name="wrn.tars." localSheetId="16" hidden="1">{#N/A,#N/A,FALSE,"TARS"}</definedName>
    <definedName name="wrn.tars." localSheetId="0" hidden="1">{#N/A,#N/A,FALSE,"TARS"}</definedName>
    <definedName name="wrn.tars." hidden="1">{#N/A,#N/A,FALSE,"TARS"}</definedName>
    <definedName name="wrn.tic." localSheetId="13" hidden="1">{#N/A,#N/A,FALSE,"TIC "}</definedName>
    <definedName name="wrn.tic." localSheetId="9" hidden="1">{#N/A,#N/A,FALSE,"TIC "}</definedName>
    <definedName name="wrn.tic." localSheetId="8" hidden="1">{#N/A,#N/A,FALSE,"TIC "}</definedName>
    <definedName name="wrn.tic." localSheetId="16" hidden="1">{#N/A,#N/A,FALSE,"TIC "}</definedName>
    <definedName name="wrn.tic." localSheetId="0" hidden="1">{#N/A,#N/A,FALSE,"TIC "}</definedName>
    <definedName name="wrn.tic." hidden="1">{#N/A,#N/A,FALSE,"TIC "}</definedName>
    <definedName name="wrn.util." localSheetId="13" hidden="1">{#N/A,#N/A,FALSE,"trend"}</definedName>
    <definedName name="wrn.util." localSheetId="9" hidden="1">{#N/A,#N/A,FALSE,"trend"}</definedName>
    <definedName name="wrn.util." localSheetId="8" hidden="1">{#N/A,#N/A,FALSE,"trend"}</definedName>
    <definedName name="wrn.util." localSheetId="16" hidden="1">{#N/A,#N/A,FALSE,"trend"}</definedName>
    <definedName name="wrn.util." localSheetId="0" hidden="1">{#N/A,#N/A,FALSE,"trend"}</definedName>
    <definedName name="wrn.util." hidden="1">{#N/A,#N/A,FALSE,"trend"}</definedName>
    <definedName name="wvu.CapersView." localSheetId="13"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localSheetId="9"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localSheetId="8"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localSheetId="16"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localSheetId="0"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Japan_Capers_Ed_Pub." localSheetId="13"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localSheetId="9"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localSheetId="8"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localSheetId="16"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localSheetId="0"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KJP_CC." localSheetId="13"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localSheetId="9"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localSheetId="8"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localSheetId="16"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localSheetId="0"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x" localSheetId="13" hidden="1">{#N/A,#N/A,FALSE,"az";#N/A,#N/A,FALSE,"CA1";#N/A,#N/A,FALSE,"CA2";#N/A,#N/A,FALSE,"CA3";#N/A,#N/A,FALSE,"FL";#N/A,#N/A,FALSE,"LA";#N/A,#N/A,FALSE,"ok";#N/A,#N/A,FALSE,"tx";#N/A,#N/A,FALSE,"ut";#N/A,#N/A,FALSE,"TREND"}</definedName>
    <definedName name="x" localSheetId="9" hidden="1">{#N/A,#N/A,FALSE,"az";#N/A,#N/A,FALSE,"CA1";#N/A,#N/A,FALSE,"CA2";#N/A,#N/A,FALSE,"CA3";#N/A,#N/A,FALSE,"FL";#N/A,#N/A,FALSE,"LA";#N/A,#N/A,FALSE,"ok";#N/A,#N/A,FALSE,"tx";#N/A,#N/A,FALSE,"ut";#N/A,#N/A,FALSE,"TREND"}</definedName>
    <definedName name="x" localSheetId="8" hidden="1">{#N/A,#N/A,FALSE,"az";#N/A,#N/A,FALSE,"CA1";#N/A,#N/A,FALSE,"CA2";#N/A,#N/A,FALSE,"CA3";#N/A,#N/A,FALSE,"FL";#N/A,#N/A,FALSE,"LA";#N/A,#N/A,FALSE,"ok";#N/A,#N/A,FALSE,"tx";#N/A,#N/A,FALSE,"ut";#N/A,#N/A,FALSE,"TREND"}</definedName>
    <definedName name="x" localSheetId="16" hidden="1">{#N/A,#N/A,FALSE,"az";#N/A,#N/A,FALSE,"CA1";#N/A,#N/A,FALSE,"CA2";#N/A,#N/A,FALSE,"CA3";#N/A,#N/A,FALSE,"FL";#N/A,#N/A,FALSE,"LA";#N/A,#N/A,FALSE,"ok";#N/A,#N/A,FALSE,"tx";#N/A,#N/A,FALSE,"ut";#N/A,#N/A,FALSE,"TREND"}</definedName>
    <definedName name="x" localSheetId="0" hidden="1">{#N/A,#N/A,FALSE,"az";#N/A,#N/A,FALSE,"CA1";#N/A,#N/A,FALSE,"CA2";#N/A,#N/A,FALSE,"CA3";#N/A,#N/A,FALSE,"FL";#N/A,#N/A,FALSE,"LA";#N/A,#N/A,FALSE,"ok";#N/A,#N/A,FALSE,"tx";#N/A,#N/A,FALSE,"ut";#N/A,#N/A,FALSE,"TREND"}</definedName>
    <definedName name="x" hidden="1">{#N/A,#N/A,FALSE,"az";#N/A,#N/A,FALSE,"CA1";#N/A,#N/A,FALSE,"CA2";#N/A,#N/A,FALSE,"CA3";#N/A,#N/A,FALSE,"FL";#N/A,#N/A,FALSE,"LA";#N/A,#N/A,FALSE,"ok";#N/A,#N/A,FALSE,"tx";#N/A,#N/A,FALSE,"ut";#N/A,#N/A,FALSE,"TREND"}</definedName>
    <definedName name="xz" localSheetId="13" hidden="1">{#N/A,#N/A,FALSE,"exec (2)";#N/A,#N/A,FALSE,"enroll";#N/A,#N/A,FALSE,"SPECIALTY (2)";#N/A,#N/A,FALSE,"SPECIALTY";#N/A,#N/A,FALSE,"SUMM";#N/A,#N/A,FALSE,"TREND";#N/A,#N/A,FALSE,"age band";#N/A,#N/A,FALSE,"GRPCOMPARE";#N/A,#N/A,FALSE,"E HMO";#N/A,#N/A,FALSE,"E POS";#N/A,#N/A,FALSE,"E PPO";#N/A,#N/A,FALSE,"subs-membs"}</definedName>
    <definedName name="xz" localSheetId="9" hidden="1">{#N/A,#N/A,FALSE,"exec (2)";#N/A,#N/A,FALSE,"enroll";#N/A,#N/A,FALSE,"SPECIALTY (2)";#N/A,#N/A,FALSE,"SPECIALTY";#N/A,#N/A,FALSE,"SUMM";#N/A,#N/A,FALSE,"TREND";#N/A,#N/A,FALSE,"age band";#N/A,#N/A,FALSE,"GRPCOMPARE";#N/A,#N/A,FALSE,"E HMO";#N/A,#N/A,FALSE,"E POS";#N/A,#N/A,FALSE,"E PPO";#N/A,#N/A,FALSE,"subs-membs"}</definedName>
    <definedName name="xz" localSheetId="8" hidden="1">{#N/A,#N/A,FALSE,"exec (2)";#N/A,#N/A,FALSE,"enroll";#N/A,#N/A,FALSE,"SPECIALTY (2)";#N/A,#N/A,FALSE,"SPECIALTY";#N/A,#N/A,FALSE,"SUMM";#N/A,#N/A,FALSE,"TREND";#N/A,#N/A,FALSE,"age band";#N/A,#N/A,FALSE,"GRPCOMPARE";#N/A,#N/A,FALSE,"E HMO";#N/A,#N/A,FALSE,"E POS";#N/A,#N/A,FALSE,"E PPO";#N/A,#N/A,FALSE,"subs-membs"}</definedName>
    <definedName name="xz" localSheetId="16" hidden="1">{#N/A,#N/A,FALSE,"exec (2)";#N/A,#N/A,FALSE,"enroll";#N/A,#N/A,FALSE,"SPECIALTY (2)";#N/A,#N/A,FALSE,"SPECIALTY";#N/A,#N/A,FALSE,"SUMM";#N/A,#N/A,FALSE,"TREND";#N/A,#N/A,FALSE,"age band";#N/A,#N/A,FALSE,"GRPCOMPARE";#N/A,#N/A,FALSE,"E HMO";#N/A,#N/A,FALSE,"E POS";#N/A,#N/A,FALSE,"E PPO";#N/A,#N/A,FALSE,"subs-membs"}</definedName>
    <definedName name="xz" localSheetId="0" hidden="1">{#N/A,#N/A,FALSE,"exec (2)";#N/A,#N/A,FALSE,"enroll";#N/A,#N/A,FALSE,"SPECIALTY (2)";#N/A,#N/A,FALSE,"SPECIALTY";#N/A,#N/A,FALSE,"SUMM";#N/A,#N/A,FALSE,"TREND";#N/A,#N/A,FALSE,"age band";#N/A,#N/A,FALSE,"GRPCOMPARE";#N/A,#N/A,FALSE,"E HMO";#N/A,#N/A,FALSE,"E POS";#N/A,#N/A,FALSE,"E PPO";#N/A,#N/A,FALSE,"subs-membs"}</definedName>
    <definedName name="xz" hidden="1">{#N/A,#N/A,FALSE,"exec (2)";#N/A,#N/A,FALSE,"enroll";#N/A,#N/A,FALSE,"SPECIALTY (2)";#N/A,#N/A,FALSE,"SPECIALTY";#N/A,#N/A,FALSE,"SUMM";#N/A,#N/A,FALSE,"TREND";#N/A,#N/A,FALSE,"age band";#N/A,#N/A,FALSE,"GRPCOMPARE";#N/A,#N/A,FALSE,"E HMO";#N/A,#N/A,FALSE,"E POS";#N/A,#N/A,FALSE,"E PPO";#N/A,#N/A,FALSE,"subs-membs"}</definedName>
    <definedName name="YOLO" localSheetId="13">#REF!</definedName>
    <definedName name="YOLO" localSheetId="16">#REF!</definedName>
    <definedName name="YUBA" localSheetId="16">#REF!</definedName>
    <definedName name="Z_9A428CE1_B4D9_11D0_A8AA_0000C071AEE7_.wvu.Cols" localSheetId="13" hidden="1">[6]MASTER!$A:$Q,[6]MASTER!$Y:$Z</definedName>
    <definedName name="Z_9A428CE1_B4D9_11D0_A8AA_0000C071AEE7_.wvu.Cols" localSheetId="9" hidden="1">[6]MASTER!$A:$Q,[6]MASTER!$Y:$Z</definedName>
    <definedName name="Z_9A428CE1_B4D9_11D0_A8AA_0000C071AEE7_.wvu.Cols" localSheetId="16" hidden="1">[6]MASTER!$A:$Q,[6]MASTER!$Y:$Z</definedName>
    <definedName name="Z_9A428CE1_B4D9_11D0_A8AA_0000C071AEE7_.wvu.Cols" localSheetId="0" hidden="1">[6]MASTER!$A:$Q,[6]MASTER!$Y:$Z</definedName>
    <definedName name="Z_9A428CE1_B4D9_11D0_A8AA_0000C071AEE7_.wvu.Cols" hidden="1">[7]MASTER!$A:$Q,[7]MASTER!$Y:$Z</definedName>
    <definedName name="Z_9A428CE1_B4D9_11D0_A8AA_0000C071AEE7_.wvu.PrintArea" localSheetId="13" hidden="1">#REF!</definedName>
    <definedName name="Z_9A428CE1_B4D9_11D0_A8AA_0000C071AEE7_.wvu.PrintArea" localSheetId="9" hidden="1">#REF!</definedName>
    <definedName name="Z_9A428CE1_B4D9_11D0_A8AA_0000C071AEE7_.wvu.PrintArea" localSheetId="8" hidden="1">#REF!</definedName>
    <definedName name="Z_9A428CE1_B4D9_11D0_A8AA_0000C071AEE7_.wvu.PrintArea" localSheetId="16" hidden="1">#REF!</definedName>
    <definedName name="Z_9A428CE1_B4D9_11D0_A8AA_0000C071AEE7_.wvu.PrintArea" localSheetId="0" hidden="1">#REF!</definedName>
    <definedName name="Z_9A428CE1_B4D9_11D0_A8AA_0000C071AEE7_.wvu.PrintArea" hidden="1">#REF!</definedName>
    <definedName name="Z_9A428CE1_B4D9_11D0_A8AA_0000C071AEE7_.wvu.Rows" localSheetId="13" hidden="1">[6]MASTER!#REF!,[6]MASTER!#REF!,[6]MASTER!#REF!,[6]MASTER!#REF!,[6]MASTER!#REF!,[6]MASTER!#REF!,[6]MASTER!#REF!,[6]MASTER!$98:$272</definedName>
    <definedName name="Z_9A428CE1_B4D9_11D0_A8AA_0000C071AEE7_.wvu.Rows" localSheetId="9" hidden="1">[6]MASTER!#REF!,[6]MASTER!#REF!,[6]MASTER!#REF!,[6]MASTER!#REF!,[6]MASTER!#REF!,[6]MASTER!#REF!,[6]MASTER!#REF!,[6]MASTER!$98:$272</definedName>
    <definedName name="Z_9A428CE1_B4D9_11D0_A8AA_0000C071AEE7_.wvu.Rows" localSheetId="8" hidden="1">[7]MASTER!#REF!,[7]MASTER!#REF!,[7]MASTER!#REF!,[7]MASTER!#REF!,[7]MASTER!#REF!,[7]MASTER!#REF!,[7]MASTER!#REF!,[7]MASTER!$98:$272</definedName>
    <definedName name="Z_9A428CE1_B4D9_11D0_A8AA_0000C071AEE7_.wvu.Rows" localSheetId="16" hidden="1">[6]MASTER!#REF!,[6]MASTER!#REF!,[6]MASTER!#REF!,[6]MASTER!#REF!,[6]MASTER!#REF!,[6]MASTER!#REF!,[6]MASTER!#REF!,[6]MASTER!$98:$272</definedName>
    <definedName name="Z_9A428CE1_B4D9_11D0_A8AA_0000C071AEE7_.wvu.Rows" localSheetId="0" hidden="1">[6]MASTER!#REF!,[6]MASTER!#REF!,[6]MASTER!#REF!,[6]MASTER!#REF!,[6]MASTER!#REF!,[6]MASTER!#REF!,[6]MASTER!#REF!,[6]MASTER!$98:$272</definedName>
    <definedName name="Z_9A428CE1_B4D9_11D0_A8AA_0000C071AEE7_.wvu.Rows" hidden="1">[7]MASTER!#REF!,[7]MASTER!#REF!,[7]MASTER!#REF!,[7]MASTER!#REF!,[7]MASTER!#REF!,[7]MASTER!#REF!,[7]MASTER!#REF!,[7]MASTER!$98:$272</definedName>
    <definedName name="zz" localSheetId="13">#REF!</definedName>
    <definedName name="zz" localSheetId="16">#REF!</definedName>
    <definedName name="ZZZZZZZZZZZZZZZZZZZZZZZZZZZZZZZZZZZZZZZZZZZ" localSheetId="16">#REF!</definedName>
  </definedNames>
  <calcPr calcId="191028" fullPrecision="0"/>
  <pivotCaches>
    <pivotCache cacheId="0" r:id="rId47"/>
    <pivotCache cacheId="1" r:id="rId48"/>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59" i="27" l="1"/>
  <c r="H35" i="27"/>
  <c r="G35" i="27"/>
  <c r="F35" i="27"/>
  <c r="D34" i="27"/>
  <c r="C68" i="27"/>
  <c r="C31" i="27"/>
  <c r="E26" i="27"/>
  <c r="D60" i="27"/>
  <c r="C52" i="27"/>
  <c r="D15" i="27"/>
  <c r="C15" i="27"/>
  <c r="C49" i="27"/>
  <c r="AL35" i="27"/>
  <c r="E11" i="27"/>
  <c r="C48" i="27"/>
  <c r="E47" i="27"/>
  <c r="D10" i="27"/>
  <c r="C46" i="27"/>
  <c r="N35" i="27"/>
  <c r="AX35" i="27" l="1"/>
  <c r="E46" i="27"/>
  <c r="E50" i="27"/>
  <c r="C14" i="27"/>
  <c r="C61" i="27"/>
  <c r="C24" i="27"/>
  <c r="D9" i="27"/>
  <c r="C10" i="27"/>
  <c r="E13" i="27"/>
  <c r="D24" i="27"/>
  <c r="D64" i="27"/>
  <c r="D27" i="27"/>
  <c r="C27" i="27"/>
  <c r="E31" i="27"/>
  <c r="D68" i="27"/>
  <c r="Q35" i="27"/>
  <c r="E18" i="27"/>
  <c r="AW35" i="27"/>
  <c r="D47" i="27"/>
  <c r="E52" i="27"/>
  <c r="C53" i="27"/>
  <c r="C16" i="27"/>
  <c r="E20" i="27"/>
  <c r="E64" i="27"/>
  <c r="E27" i="27"/>
  <c r="C28" i="27"/>
  <c r="E67" i="27"/>
  <c r="E30" i="27"/>
  <c r="E70" i="27"/>
  <c r="R35" i="27"/>
  <c r="C58" i="27"/>
  <c r="C21" i="27"/>
  <c r="AG35" i="27"/>
  <c r="Z35" i="27"/>
  <c r="C11" i="27"/>
  <c r="D50" i="27"/>
  <c r="D16" i="27"/>
  <c r="D19" i="27"/>
  <c r="C56" i="27"/>
  <c r="C19" i="27"/>
  <c r="D59" i="27"/>
  <c r="E60" i="27"/>
  <c r="E23" i="27"/>
  <c r="C67" i="27"/>
  <c r="C30" i="27"/>
  <c r="D31" i="27"/>
  <c r="C70" i="27"/>
  <c r="C33" i="27"/>
  <c r="E34" i="27"/>
  <c r="AA35" i="27"/>
  <c r="C51" i="27"/>
  <c r="E66" i="27"/>
  <c r="D28" i="27"/>
  <c r="E10" i="27"/>
  <c r="D49" i="27"/>
  <c r="D17" i="27"/>
  <c r="C55" i="27"/>
  <c r="Y35" i="27"/>
  <c r="C50" i="27"/>
  <c r="C13" i="27"/>
  <c r="AP35" i="27"/>
  <c r="E8" i="27"/>
  <c r="E9" i="27"/>
  <c r="E12" i="27"/>
  <c r="E53" i="27"/>
  <c r="C17" i="27"/>
  <c r="E19" i="27"/>
  <c r="E56" i="27"/>
  <c r="C20" i="27"/>
  <c r="E22" i="27"/>
  <c r="D22" i="27"/>
  <c r="C23" i="27"/>
  <c r="E62" i="27"/>
  <c r="D26" i="27"/>
  <c r="D70" i="27"/>
  <c r="D33" i="27"/>
  <c r="AB35" i="27"/>
  <c r="D69" i="27"/>
  <c r="D32" i="27"/>
  <c r="E28" i="27"/>
  <c r="C8" i="27"/>
  <c r="I35" i="27"/>
  <c r="AO35" i="27"/>
  <c r="D8" i="27"/>
  <c r="J35" i="27"/>
  <c r="AH35" i="27"/>
  <c r="L35" i="27"/>
  <c r="AJ35" i="27"/>
  <c r="D48" i="27"/>
  <c r="D11" i="27"/>
  <c r="C57" i="27"/>
  <c r="C59" i="27"/>
  <c r="C22" i="27"/>
  <c r="D23" i="27"/>
  <c r="C25" i="27"/>
  <c r="E25" i="27"/>
  <c r="E65" i="27"/>
  <c r="E29" i="27"/>
  <c r="AK35" i="27"/>
  <c r="D52" i="27"/>
  <c r="E17" i="27"/>
  <c r="E57" i="27"/>
  <c r="E21" i="27"/>
  <c r="M35" i="27"/>
  <c r="U35" i="27"/>
  <c r="AC35" i="27"/>
  <c r="AS35" i="27"/>
  <c r="D46" i="27"/>
  <c r="C12" i="27"/>
  <c r="E51" i="27"/>
  <c r="E14" i="27"/>
  <c r="D14" i="27"/>
  <c r="D18" i="27"/>
  <c r="C60" i="27"/>
  <c r="D25" i="27"/>
  <c r="D62" i="27"/>
  <c r="C66" i="27"/>
  <c r="C29" i="27"/>
  <c r="C69" i="27"/>
  <c r="C32" i="27"/>
  <c r="E71" i="27"/>
  <c r="E49" i="27"/>
  <c r="D51" i="27"/>
  <c r="D55" i="27"/>
  <c r="C54" i="27"/>
  <c r="C9" i="27"/>
  <c r="D12" i="27"/>
  <c r="E15" i="27"/>
  <c r="D20" i="27"/>
  <c r="C63" i="27"/>
  <c r="D66" i="27"/>
  <c r="E69" i="27"/>
  <c r="S35" i="27"/>
  <c r="E45" i="27"/>
  <c r="D63" i="27"/>
  <c r="E58" i="27"/>
  <c r="T35" i="27"/>
  <c r="AD35" i="27"/>
  <c r="E63" i="27"/>
  <c r="E55" i="27"/>
  <c r="C65" i="27"/>
  <c r="D30" i="27"/>
  <c r="E33" i="27"/>
  <c r="K35" i="27"/>
  <c r="AQ35" i="27"/>
  <c r="D53" i="27"/>
  <c r="D58" i="27"/>
  <c r="C62" i="27"/>
  <c r="E68" i="27"/>
  <c r="V35" i="27"/>
  <c r="AR35" i="27"/>
  <c r="D61" i="27"/>
  <c r="D65" i="27"/>
  <c r="O35" i="27"/>
  <c r="W35" i="27"/>
  <c r="AE35" i="27"/>
  <c r="AM35" i="27"/>
  <c r="AU35" i="27"/>
  <c r="AI35" i="27"/>
  <c r="AT35" i="27"/>
  <c r="C47" i="27"/>
  <c r="P35" i="27"/>
  <c r="X35" i="27"/>
  <c r="AF35" i="27"/>
  <c r="AN35" i="27"/>
  <c r="AV35" i="27"/>
  <c r="D13" i="27"/>
  <c r="E16" i="27"/>
  <c r="E54" i="27"/>
  <c r="C18" i="27"/>
  <c r="D21" i="27"/>
  <c r="E24" i="27"/>
  <c r="C26" i="27"/>
  <c r="C64" i="27"/>
  <c r="D29" i="27"/>
  <c r="D67" i="27"/>
  <c r="E32" i="27"/>
  <c r="C34" i="27"/>
  <c r="D54" i="27"/>
  <c r="D56" i="27"/>
  <c r="E61" i="27"/>
  <c r="D57" i="27"/>
  <c r="C71" i="27"/>
  <c r="D71" i="27"/>
  <c r="D45" i="27" l="1"/>
  <c r="D72" i="27" s="1"/>
  <c r="D35" i="27"/>
  <c r="E48" i="27"/>
  <c r="E72" i="27" s="1"/>
  <c r="C45" i="27"/>
  <c r="C72" i="27" s="1"/>
  <c r="E35" i="27"/>
  <c r="C35" i="27"/>
  <c r="BP55" i="22" l="1"/>
  <c r="BO55" i="22"/>
  <c r="BN55" i="22"/>
  <c r="BK55" i="22"/>
  <c r="BH55" i="22"/>
  <c r="BD55" i="22"/>
  <c r="CB55" i="22" s="1"/>
  <c r="BC55" i="22"/>
  <c r="CA55" i="22" s="1"/>
  <c r="BB55" i="22"/>
  <c r="AY55" i="22"/>
  <c r="AV55" i="22"/>
  <c r="AS55" i="22"/>
  <c r="AO55" i="22"/>
  <c r="BY55" i="22" s="1"/>
  <c r="AN55" i="22"/>
  <c r="AP55" i="22" s="1"/>
  <c r="BZ55" i="22" s="1"/>
  <c r="AM55" i="22"/>
  <c r="AJ55" i="22"/>
  <c r="AG55" i="22"/>
  <c r="AD55" i="22"/>
  <c r="AA55" i="22"/>
  <c r="BW55" i="22" s="1"/>
  <c r="Z55" i="22"/>
  <c r="BV55" i="22" s="1"/>
  <c r="Y55" i="22"/>
  <c r="BU55" i="22" s="1"/>
  <c r="X55" i="22"/>
  <c r="U55" i="22"/>
  <c r="R55" i="22"/>
  <c r="O55" i="22"/>
  <c r="BP54" i="22"/>
  <c r="CE54" i="22" s="1"/>
  <c r="BO54" i="22"/>
  <c r="CD54" i="22" s="1"/>
  <c r="BN54" i="22"/>
  <c r="BK54" i="22"/>
  <c r="BH54" i="22"/>
  <c r="BD54" i="22"/>
  <c r="CB54" i="22" s="1"/>
  <c r="BC54" i="22"/>
  <c r="CA54" i="22" s="1"/>
  <c r="BB54" i="22"/>
  <c r="AY54" i="22"/>
  <c r="AV54" i="22"/>
  <c r="AS54" i="22"/>
  <c r="AO54" i="22"/>
  <c r="BY54" i="22" s="1"/>
  <c r="AN54" i="22"/>
  <c r="BX54" i="22" s="1"/>
  <c r="AM54" i="22"/>
  <c r="AJ54" i="22"/>
  <c r="AG54" i="22"/>
  <c r="AD54" i="22"/>
  <c r="Z54" i="22"/>
  <c r="BV54" i="22" s="1"/>
  <c r="Y54" i="22"/>
  <c r="BU54" i="22" s="1"/>
  <c r="X54" i="22"/>
  <c r="U54" i="22"/>
  <c r="R54" i="22"/>
  <c r="O54" i="22"/>
  <c r="BP53" i="22"/>
  <c r="BO53" i="22"/>
  <c r="BN53" i="22"/>
  <c r="BK53" i="22"/>
  <c r="BH53" i="22"/>
  <c r="BD53" i="22"/>
  <c r="CB53" i="22" s="1"/>
  <c r="BC53" i="22"/>
  <c r="CA53" i="22" s="1"/>
  <c r="BB53" i="22"/>
  <c r="AY53" i="22"/>
  <c r="AV53" i="22"/>
  <c r="AS53" i="22"/>
  <c r="AO53" i="22"/>
  <c r="BY53" i="22" s="1"/>
  <c r="AN53" i="22"/>
  <c r="BX53" i="22" s="1"/>
  <c r="AM53" i="22"/>
  <c r="AJ53" i="22"/>
  <c r="AG53" i="22"/>
  <c r="AD53" i="22"/>
  <c r="Z53" i="22"/>
  <c r="BV53" i="22" s="1"/>
  <c r="Y53" i="22"/>
  <c r="BU53" i="22" s="1"/>
  <c r="X53" i="22"/>
  <c r="U53" i="22"/>
  <c r="R53" i="22"/>
  <c r="O53" i="22"/>
  <c r="BP52" i="22"/>
  <c r="CE52" i="22" s="1"/>
  <c r="BO52" i="22"/>
  <c r="BN52" i="22"/>
  <c r="BK52" i="22"/>
  <c r="BH52" i="22"/>
  <c r="BD52" i="22"/>
  <c r="CB52" i="22" s="1"/>
  <c r="BC52" i="22"/>
  <c r="CA52" i="22" s="1"/>
  <c r="BB52" i="22"/>
  <c r="AY52" i="22"/>
  <c r="AV52" i="22"/>
  <c r="AS52" i="22"/>
  <c r="AO52" i="22"/>
  <c r="AL52" i="17" s="1"/>
  <c r="AN52" i="22"/>
  <c r="BX52" i="22" s="1"/>
  <c r="AM52" i="22"/>
  <c r="AJ52" i="22"/>
  <c r="AG52" i="22"/>
  <c r="AD52" i="22"/>
  <c r="Z52" i="22"/>
  <c r="Y52" i="22"/>
  <c r="BU52" i="22" s="1"/>
  <c r="X52" i="22"/>
  <c r="U52" i="22"/>
  <c r="R52" i="22"/>
  <c r="O52" i="22"/>
  <c r="BP51" i="22"/>
  <c r="CE51" i="22" s="1"/>
  <c r="BO51" i="22"/>
  <c r="CD51" i="22" s="1"/>
  <c r="BN51" i="22"/>
  <c r="BK51" i="22"/>
  <c r="BH51" i="22"/>
  <c r="BD51" i="22"/>
  <c r="CB51" i="22" s="1"/>
  <c r="BC51" i="22"/>
  <c r="BB51" i="22"/>
  <c r="AY51" i="22"/>
  <c r="AV51" i="22"/>
  <c r="AS51" i="22"/>
  <c r="AO51" i="22"/>
  <c r="AN51" i="22"/>
  <c r="BX51" i="22" s="1"/>
  <c r="AM51" i="22"/>
  <c r="AJ51" i="22"/>
  <c r="AG51" i="22"/>
  <c r="AD51" i="22"/>
  <c r="Z51" i="22"/>
  <c r="BV51" i="22" s="1"/>
  <c r="Y51" i="22"/>
  <c r="BU51" i="22" s="1"/>
  <c r="X51" i="22"/>
  <c r="U51" i="22"/>
  <c r="R51" i="22"/>
  <c r="O51" i="22"/>
  <c r="BP50" i="22"/>
  <c r="CE50" i="22" s="1"/>
  <c r="BO50" i="22"/>
  <c r="BN50" i="22"/>
  <c r="BK50" i="22"/>
  <c r="BH50" i="22"/>
  <c r="BD50" i="22"/>
  <c r="CB50" i="22" s="1"/>
  <c r="BC50" i="22"/>
  <c r="CA50" i="22" s="1"/>
  <c r="BB50" i="22"/>
  <c r="AY50" i="22"/>
  <c r="AV50" i="22"/>
  <c r="AS50" i="22"/>
  <c r="AO50" i="22"/>
  <c r="AN50" i="22"/>
  <c r="BX50" i="22" s="1"/>
  <c r="AM50" i="22"/>
  <c r="AJ50" i="22"/>
  <c r="AG50" i="22"/>
  <c r="AD50" i="22"/>
  <c r="Z50" i="22"/>
  <c r="BV50" i="22" s="1"/>
  <c r="Y50" i="22"/>
  <c r="BU50" i="22" s="1"/>
  <c r="X50" i="22"/>
  <c r="U50" i="22"/>
  <c r="R50" i="22"/>
  <c r="O50" i="22"/>
  <c r="BP49" i="22"/>
  <c r="BO49" i="22"/>
  <c r="CD49" i="22" s="1"/>
  <c r="BN49" i="22"/>
  <c r="BK49" i="22"/>
  <c r="BH49" i="22"/>
  <c r="BD49" i="22"/>
  <c r="CB49" i="22" s="1"/>
  <c r="BC49" i="22"/>
  <c r="CA49" i="22" s="1"/>
  <c r="BB49" i="22"/>
  <c r="AY49" i="22"/>
  <c r="AV49" i="22"/>
  <c r="AS49" i="22"/>
  <c r="AO49" i="22"/>
  <c r="AL49" i="17" s="1"/>
  <c r="AN49" i="22"/>
  <c r="BX49" i="22" s="1"/>
  <c r="AM49" i="22"/>
  <c r="AJ49" i="22"/>
  <c r="AG49" i="22"/>
  <c r="AD49" i="22"/>
  <c r="Z49" i="22"/>
  <c r="BV49" i="22" s="1"/>
  <c r="Y49" i="22"/>
  <c r="X49" i="22"/>
  <c r="U49" i="22"/>
  <c r="R49" i="22"/>
  <c r="O49" i="22"/>
  <c r="BP48" i="22"/>
  <c r="BO48" i="22"/>
  <c r="CD48" i="22" s="1"/>
  <c r="BN48" i="22"/>
  <c r="BK48" i="22"/>
  <c r="BH48" i="22"/>
  <c r="BD48" i="22"/>
  <c r="CB48" i="22" s="1"/>
  <c r="BC48" i="22"/>
  <c r="CA48" i="22" s="1"/>
  <c r="BB48" i="22"/>
  <c r="AY48" i="22"/>
  <c r="AV48" i="22"/>
  <c r="AS48" i="22"/>
  <c r="AO48" i="22"/>
  <c r="BY48" i="22" s="1"/>
  <c r="AN48" i="22"/>
  <c r="AM48" i="22"/>
  <c r="AJ48" i="22"/>
  <c r="AG48" i="22"/>
  <c r="AD48" i="22"/>
  <c r="Z48" i="22"/>
  <c r="BV48" i="22" s="1"/>
  <c r="Y48" i="22"/>
  <c r="X48" i="22"/>
  <c r="U48" i="22"/>
  <c r="R48" i="22"/>
  <c r="O48" i="22"/>
  <c r="BP47" i="22"/>
  <c r="CE47" i="22" s="1"/>
  <c r="BO47" i="22"/>
  <c r="BN47" i="22"/>
  <c r="BK47" i="22"/>
  <c r="BH47" i="22"/>
  <c r="BD47" i="22"/>
  <c r="BB47" i="22"/>
  <c r="AY47" i="22"/>
  <c r="AW47" i="22"/>
  <c r="AV47" i="22"/>
  <c r="AT47" i="22"/>
  <c r="BC47" i="22" s="1"/>
  <c r="AS47" i="22"/>
  <c r="AO47" i="22"/>
  <c r="BY47" i="22" s="1"/>
  <c r="AN47" i="22"/>
  <c r="BX47" i="22" s="1"/>
  <c r="AM47" i="22"/>
  <c r="AJ47" i="22"/>
  <c r="AG47" i="22"/>
  <c r="AD47" i="22"/>
  <c r="Z47" i="22"/>
  <c r="BV47" i="22" s="1"/>
  <c r="X47" i="22"/>
  <c r="V47" i="22"/>
  <c r="Y47" i="22" s="1"/>
  <c r="U47" i="22"/>
  <c r="R47" i="22"/>
  <c r="O47" i="22"/>
  <c r="BP46" i="22"/>
  <c r="CE46" i="22" s="1"/>
  <c r="BO46" i="22"/>
  <c r="BN46" i="22"/>
  <c r="BK46" i="22"/>
  <c r="BH46" i="22"/>
  <c r="BD46" i="22"/>
  <c r="BC46" i="22"/>
  <c r="CA46" i="22" s="1"/>
  <c r="BB46" i="22"/>
  <c r="AY46" i="22"/>
  <c r="AV46" i="22"/>
  <c r="AS46" i="22"/>
  <c r="AO46" i="22"/>
  <c r="BY46" i="22" s="1"/>
  <c r="AN46" i="22"/>
  <c r="AK46" i="17" s="1"/>
  <c r="AM46" i="22"/>
  <c r="AJ46" i="22"/>
  <c r="AG46" i="22"/>
  <c r="AD46" i="22"/>
  <c r="Z46" i="22"/>
  <c r="BV46" i="22" s="1"/>
  <c r="Y46" i="22"/>
  <c r="BU46" i="22" s="1"/>
  <c r="X46" i="22"/>
  <c r="U46" i="22"/>
  <c r="R46" i="22"/>
  <c r="O46" i="22"/>
  <c r="BP45" i="22"/>
  <c r="CE45" i="22" s="1"/>
  <c r="BO45" i="22"/>
  <c r="BN45" i="22"/>
  <c r="BK45" i="22"/>
  <c r="BH45" i="22"/>
  <c r="BD45" i="22"/>
  <c r="CB45" i="22" s="1"/>
  <c r="BB45" i="22"/>
  <c r="AY45" i="22"/>
  <c r="AU45" i="22"/>
  <c r="AT45" i="22"/>
  <c r="AV45" i="22" s="1"/>
  <c r="AR45" i="22"/>
  <c r="AQ45" i="22"/>
  <c r="AO45" i="22"/>
  <c r="AL45" i="17" s="1"/>
  <c r="AN45" i="22"/>
  <c r="BX45" i="22" s="1"/>
  <c r="AM45" i="22"/>
  <c r="AJ45" i="22"/>
  <c r="AG45" i="22"/>
  <c r="AD45" i="22"/>
  <c r="Z45" i="22"/>
  <c r="BV45" i="22" s="1"/>
  <c r="Y45" i="22"/>
  <c r="X45" i="22"/>
  <c r="U45" i="22"/>
  <c r="R45" i="22"/>
  <c r="O45" i="22"/>
  <c r="BP44" i="22"/>
  <c r="BO44" i="22"/>
  <c r="CD44" i="22" s="1"/>
  <c r="BN44" i="22"/>
  <c r="BK44" i="22"/>
  <c r="BH44" i="22"/>
  <c r="BD44" i="22"/>
  <c r="CB44" i="22" s="1"/>
  <c r="BC44" i="22"/>
  <c r="CA44" i="22" s="1"/>
  <c r="BB44" i="22"/>
  <c r="AY44" i="22"/>
  <c r="AV44" i="22"/>
  <c r="AS44" i="22"/>
  <c r="AO44" i="22"/>
  <c r="BY44" i="22" s="1"/>
  <c r="AN44" i="22"/>
  <c r="AK44" i="17" s="1"/>
  <c r="AM44" i="22"/>
  <c r="AJ44" i="22"/>
  <c r="AG44" i="22"/>
  <c r="AD44" i="22"/>
  <c r="Z44" i="22"/>
  <c r="BV44" i="22" s="1"/>
  <c r="Y44" i="22"/>
  <c r="X44" i="22"/>
  <c r="U44" i="22"/>
  <c r="R44" i="22"/>
  <c r="O44" i="22"/>
  <c r="BP43" i="22"/>
  <c r="BO43" i="22"/>
  <c r="CD43" i="22" s="1"/>
  <c r="BN43" i="22"/>
  <c r="BK43" i="22"/>
  <c r="BH43" i="22"/>
  <c r="BD43" i="22"/>
  <c r="CB43" i="22" s="1"/>
  <c r="BC43" i="22"/>
  <c r="BB43" i="22"/>
  <c r="AY43" i="22"/>
  <c r="AV43" i="22"/>
  <c r="AS43" i="22"/>
  <c r="AO43" i="22"/>
  <c r="BY43" i="22" s="1"/>
  <c r="AN43" i="22"/>
  <c r="AM43" i="22"/>
  <c r="AJ43" i="22"/>
  <c r="AG43" i="22"/>
  <c r="AD43" i="22"/>
  <c r="Z43" i="22"/>
  <c r="BV43" i="22" s="1"/>
  <c r="Y43" i="22"/>
  <c r="BU43" i="22" s="1"/>
  <c r="X43" i="22"/>
  <c r="U43" i="22"/>
  <c r="R43" i="22"/>
  <c r="O43" i="22"/>
  <c r="BP42" i="22"/>
  <c r="CE42" i="22" s="1"/>
  <c r="BO42" i="22"/>
  <c r="BQ42" i="22" s="1"/>
  <c r="BN42" i="22"/>
  <c r="BK42" i="22"/>
  <c r="BH42" i="22"/>
  <c r="BD42" i="22"/>
  <c r="BC42" i="22"/>
  <c r="CA42" i="22" s="1"/>
  <c r="BB42" i="22"/>
  <c r="AY42" i="22"/>
  <c r="AV42" i="22"/>
  <c r="AS42" i="22"/>
  <c r="AO42" i="22"/>
  <c r="BY42" i="22" s="1"/>
  <c r="AN42" i="22"/>
  <c r="AK42" i="17" s="1"/>
  <c r="AM42" i="22"/>
  <c r="AJ42" i="22"/>
  <c r="AG42" i="22"/>
  <c r="AD42" i="22"/>
  <c r="Z42" i="22"/>
  <c r="BV42" i="22" s="1"/>
  <c r="Y42" i="22"/>
  <c r="BU42" i="22" s="1"/>
  <c r="X42" i="22"/>
  <c r="U42" i="22"/>
  <c r="R42" i="22"/>
  <c r="O42" i="22"/>
  <c r="BP41" i="22"/>
  <c r="BO41" i="22"/>
  <c r="BN41" i="22"/>
  <c r="BK41" i="22"/>
  <c r="BH41" i="22"/>
  <c r="BD41" i="22"/>
  <c r="CB41" i="22" s="1"/>
  <c r="BC41" i="22"/>
  <c r="CA41" i="22" s="1"/>
  <c r="BB41" i="22"/>
  <c r="AY41" i="22"/>
  <c r="AV41" i="22"/>
  <c r="AS41" i="22"/>
  <c r="AO41" i="22"/>
  <c r="AL41" i="17" s="1"/>
  <c r="AN41" i="22"/>
  <c r="AM41" i="22"/>
  <c r="AJ41" i="22"/>
  <c r="AG41" i="22"/>
  <c r="AD41" i="22"/>
  <c r="Z41" i="22"/>
  <c r="BV41" i="22" s="1"/>
  <c r="Y41" i="22"/>
  <c r="BU41" i="22" s="1"/>
  <c r="X41" i="22"/>
  <c r="U41" i="22"/>
  <c r="R41" i="22"/>
  <c r="O41" i="22"/>
  <c r="BP40" i="22"/>
  <c r="BO40" i="22"/>
  <c r="BN40" i="22"/>
  <c r="BK40" i="22"/>
  <c r="BH40" i="22"/>
  <c r="BD40" i="22"/>
  <c r="CB40" i="22" s="1"/>
  <c r="BC40" i="22"/>
  <c r="CA40" i="22" s="1"/>
  <c r="BB40" i="22"/>
  <c r="AY40" i="22"/>
  <c r="AV40" i="22"/>
  <c r="AS40" i="22"/>
  <c r="AO40" i="22"/>
  <c r="AL40" i="17" s="1"/>
  <c r="AN40" i="22"/>
  <c r="BX40" i="22" s="1"/>
  <c r="AM40" i="22"/>
  <c r="AJ40" i="22"/>
  <c r="AG40" i="22"/>
  <c r="AD40" i="22"/>
  <c r="Z40" i="22"/>
  <c r="BV40" i="22" s="1"/>
  <c r="Y40" i="22"/>
  <c r="BU40" i="22" s="1"/>
  <c r="X40" i="22"/>
  <c r="U40" i="22"/>
  <c r="R40" i="22"/>
  <c r="O40" i="22"/>
  <c r="BP39" i="22"/>
  <c r="CE39" i="22" s="1"/>
  <c r="BO39" i="22"/>
  <c r="CD39" i="22" s="1"/>
  <c r="BN39" i="22"/>
  <c r="BK39" i="22"/>
  <c r="BH39" i="22"/>
  <c r="BD39" i="22"/>
  <c r="BC39" i="22"/>
  <c r="BB39" i="22"/>
  <c r="AY39" i="22"/>
  <c r="AV39" i="22"/>
  <c r="AS39" i="22"/>
  <c r="AO39" i="22"/>
  <c r="AL39" i="17" s="1"/>
  <c r="AN39" i="22"/>
  <c r="AK39" i="17" s="1"/>
  <c r="AM39" i="22"/>
  <c r="AJ39" i="22"/>
  <c r="AG39" i="22"/>
  <c r="AD39" i="22"/>
  <c r="Z39" i="22"/>
  <c r="BV39" i="22" s="1"/>
  <c r="Y39" i="22"/>
  <c r="BU39" i="22" s="1"/>
  <c r="X39" i="22"/>
  <c r="U39" i="22"/>
  <c r="R39" i="22"/>
  <c r="O39" i="22"/>
  <c r="BP38" i="22"/>
  <c r="CE38" i="22" s="1"/>
  <c r="BO38" i="22"/>
  <c r="BN38" i="22"/>
  <c r="BK38" i="22"/>
  <c r="BH38" i="22"/>
  <c r="BD38" i="22"/>
  <c r="CB38" i="22" s="1"/>
  <c r="BC38" i="22"/>
  <c r="BB38" i="22"/>
  <c r="AY38" i="22"/>
  <c r="AV38" i="22"/>
  <c r="AS38" i="22"/>
  <c r="AO38" i="22"/>
  <c r="BY38" i="22" s="1"/>
  <c r="AN38" i="22"/>
  <c r="AP38" i="22" s="1"/>
  <c r="BZ38" i="22" s="1"/>
  <c r="AM38" i="22"/>
  <c r="AJ38" i="22"/>
  <c r="AG38" i="22"/>
  <c r="AD38" i="22"/>
  <c r="Z38" i="22"/>
  <c r="BV38" i="22" s="1"/>
  <c r="Y38" i="22"/>
  <c r="BU38" i="22" s="1"/>
  <c r="X38" i="22"/>
  <c r="U38" i="22"/>
  <c r="R38" i="22"/>
  <c r="O38" i="22"/>
  <c r="BP37" i="22"/>
  <c r="CE37" i="22" s="1"/>
  <c r="BO37" i="22"/>
  <c r="BN37" i="22"/>
  <c r="BK37" i="22"/>
  <c r="BH37" i="22"/>
  <c r="BD37" i="22"/>
  <c r="CB37" i="22" s="1"/>
  <c r="BC37" i="22"/>
  <c r="BE37" i="22" s="1"/>
  <c r="CC37" i="22" s="1"/>
  <c r="BB37" i="22"/>
  <c r="AY37" i="22"/>
  <c r="AV37" i="22"/>
  <c r="AS37" i="22"/>
  <c r="AO37" i="22"/>
  <c r="AL37" i="17" s="1"/>
  <c r="AN37" i="22"/>
  <c r="BX37" i="22" s="1"/>
  <c r="AM37" i="22"/>
  <c r="AJ37" i="22"/>
  <c r="AG37" i="22"/>
  <c r="AD37" i="22"/>
  <c r="Z37" i="22"/>
  <c r="BV37" i="22" s="1"/>
  <c r="Y37" i="22"/>
  <c r="X37" i="22"/>
  <c r="U37" i="22"/>
  <c r="R37" i="22"/>
  <c r="O37" i="22"/>
  <c r="CD36" i="22"/>
  <c r="BP36" i="22"/>
  <c r="BO36" i="22"/>
  <c r="BN36" i="22"/>
  <c r="BK36" i="22"/>
  <c r="BH36" i="22"/>
  <c r="BD36" i="22"/>
  <c r="CB36" i="22" s="1"/>
  <c r="BC36" i="22"/>
  <c r="CA36" i="22" s="1"/>
  <c r="BB36" i="22"/>
  <c r="AY36" i="22"/>
  <c r="AV36" i="22"/>
  <c r="AS36" i="22"/>
  <c r="AO36" i="22"/>
  <c r="AL36" i="17" s="1"/>
  <c r="AN36" i="22"/>
  <c r="AK36" i="17" s="1"/>
  <c r="AM36" i="22"/>
  <c r="AJ36" i="22"/>
  <c r="AG36" i="22"/>
  <c r="AD36" i="22"/>
  <c r="Z36" i="22"/>
  <c r="BV36" i="22" s="1"/>
  <c r="Y36" i="22"/>
  <c r="X36" i="22"/>
  <c r="U36" i="22"/>
  <c r="R36" i="22"/>
  <c r="O36" i="22"/>
  <c r="BU35" i="22"/>
  <c r="BP35" i="22"/>
  <c r="BO35" i="22"/>
  <c r="CD35" i="22" s="1"/>
  <c r="BN35" i="22"/>
  <c r="BK35" i="22"/>
  <c r="BH35" i="22"/>
  <c r="BD35" i="22"/>
  <c r="CB35" i="22" s="1"/>
  <c r="BC35" i="22"/>
  <c r="CA35" i="22" s="1"/>
  <c r="BB35" i="22"/>
  <c r="AY35" i="22"/>
  <c r="AV35" i="22"/>
  <c r="AS35" i="22"/>
  <c r="AO35" i="22"/>
  <c r="BY35" i="22" s="1"/>
  <c r="AN35" i="22"/>
  <c r="AP35" i="22" s="1"/>
  <c r="BZ35" i="22" s="1"/>
  <c r="AM35" i="22"/>
  <c r="AJ35" i="22"/>
  <c r="AG35" i="22"/>
  <c r="AD35" i="22"/>
  <c r="Z35" i="22"/>
  <c r="BV35" i="22" s="1"/>
  <c r="Y35" i="22"/>
  <c r="X35" i="22"/>
  <c r="U35" i="22"/>
  <c r="R35" i="22"/>
  <c r="O35" i="22"/>
  <c r="BP34" i="22"/>
  <c r="CE34" i="22" s="1"/>
  <c r="BO34" i="22"/>
  <c r="BN34" i="22"/>
  <c r="BK34" i="22"/>
  <c r="BH34" i="22"/>
  <c r="BD34" i="22"/>
  <c r="CB34" i="22" s="1"/>
  <c r="BC34" i="22"/>
  <c r="CA34" i="22" s="1"/>
  <c r="BB34" i="22"/>
  <c r="AY34" i="22"/>
  <c r="AV34" i="22"/>
  <c r="AS34" i="22"/>
  <c r="AO34" i="22"/>
  <c r="BY34" i="22" s="1"/>
  <c r="AN34" i="22"/>
  <c r="AK34" i="17" s="1"/>
  <c r="AM34" i="22"/>
  <c r="AJ34" i="22"/>
  <c r="AG34" i="22"/>
  <c r="AD34" i="22"/>
  <c r="Z34" i="22"/>
  <c r="BV34" i="22" s="1"/>
  <c r="Y34" i="22"/>
  <c r="BU34" i="22" s="1"/>
  <c r="X34" i="22"/>
  <c r="U34" i="22"/>
  <c r="R34" i="22"/>
  <c r="O34" i="22"/>
  <c r="BP33" i="22"/>
  <c r="BO33" i="22"/>
  <c r="BN33" i="22"/>
  <c r="BK33" i="22"/>
  <c r="BH33" i="22"/>
  <c r="BD33" i="22"/>
  <c r="CB33" i="22" s="1"/>
  <c r="BC33" i="22"/>
  <c r="CA33" i="22" s="1"/>
  <c r="BB33" i="22"/>
  <c r="AY33" i="22"/>
  <c r="AV33" i="22"/>
  <c r="AS33" i="22"/>
  <c r="AO33" i="22"/>
  <c r="BY33" i="22" s="1"/>
  <c r="AN33" i="22"/>
  <c r="AM33" i="22"/>
  <c r="AJ33" i="22"/>
  <c r="AG33" i="22"/>
  <c r="AD33" i="22"/>
  <c r="Z33" i="22"/>
  <c r="BV33" i="22" s="1"/>
  <c r="Y33" i="22"/>
  <c r="BU33" i="22" s="1"/>
  <c r="X33" i="22"/>
  <c r="U33" i="22"/>
  <c r="R33" i="22"/>
  <c r="O33" i="22"/>
  <c r="BP32" i="22"/>
  <c r="CE32" i="22" s="1"/>
  <c r="BO32" i="22"/>
  <c r="BN32" i="22"/>
  <c r="BK32" i="22"/>
  <c r="BH32" i="22"/>
  <c r="BD32" i="22"/>
  <c r="CB32" i="22" s="1"/>
  <c r="BC32" i="22"/>
  <c r="CA32" i="22" s="1"/>
  <c r="BB32" i="22"/>
  <c r="AY32" i="22"/>
  <c r="AV32" i="22"/>
  <c r="AS32" i="22"/>
  <c r="AO32" i="22"/>
  <c r="AL32" i="17" s="1"/>
  <c r="AN32" i="22"/>
  <c r="BX32" i="22" s="1"/>
  <c r="AM32" i="22"/>
  <c r="AJ32" i="22"/>
  <c r="AG32" i="22"/>
  <c r="AD32" i="22"/>
  <c r="Z32" i="22"/>
  <c r="BV32" i="22" s="1"/>
  <c r="Y32" i="22"/>
  <c r="X32" i="22"/>
  <c r="U32" i="22"/>
  <c r="R32" i="22"/>
  <c r="O32" i="22"/>
  <c r="BP31" i="22"/>
  <c r="CE31" i="22" s="1"/>
  <c r="BO31" i="22"/>
  <c r="CD31" i="22" s="1"/>
  <c r="BN31" i="22"/>
  <c r="BK31" i="22"/>
  <c r="BH31" i="22"/>
  <c r="BD31" i="22"/>
  <c r="CB31" i="22" s="1"/>
  <c r="BC31" i="22"/>
  <c r="BB31" i="22"/>
  <c r="AY31" i="22"/>
  <c r="AV31" i="22"/>
  <c r="AS31" i="22"/>
  <c r="AO31" i="22"/>
  <c r="BY31" i="22" s="1"/>
  <c r="AN31" i="22"/>
  <c r="AK31" i="17" s="1"/>
  <c r="AM31" i="22"/>
  <c r="AJ31" i="22"/>
  <c r="AG31" i="22"/>
  <c r="AD31" i="22"/>
  <c r="Z31" i="22"/>
  <c r="BV31" i="22" s="1"/>
  <c r="Y31" i="22"/>
  <c r="BU31" i="22" s="1"/>
  <c r="X31" i="22"/>
  <c r="U31" i="22"/>
  <c r="R31" i="22"/>
  <c r="O31" i="22"/>
  <c r="BY30" i="22"/>
  <c r="BP30" i="22"/>
  <c r="CE30" i="22" s="1"/>
  <c r="BO30" i="22"/>
  <c r="BN30" i="22"/>
  <c r="BK30" i="22"/>
  <c r="BH30" i="22"/>
  <c r="BD30" i="22"/>
  <c r="CB30" i="22" s="1"/>
  <c r="BC30" i="22"/>
  <c r="BB30" i="22"/>
  <c r="AY30" i="22"/>
  <c r="AV30" i="22"/>
  <c r="AS30" i="22"/>
  <c r="AO30" i="22"/>
  <c r="AN30" i="22"/>
  <c r="BX30" i="22" s="1"/>
  <c r="AM30" i="22"/>
  <c r="AJ30" i="22"/>
  <c r="AG30" i="22"/>
  <c r="AD30" i="22"/>
  <c r="Z30" i="22"/>
  <c r="BV30" i="22" s="1"/>
  <c r="Y30" i="22"/>
  <c r="BU30" i="22" s="1"/>
  <c r="X30" i="22"/>
  <c r="U30" i="22"/>
  <c r="R30" i="22"/>
  <c r="O30" i="22"/>
  <c r="CD29" i="22"/>
  <c r="BY29" i="22"/>
  <c r="BP29" i="22"/>
  <c r="CE29" i="22" s="1"/>
  <c r="BO29" i="22"/>
  <c r="BN29" i="22"/>
  <c r="BK29" i="22"/>
  <c r="BH29" i="22"/>
  <c r="BD29" i="22"/>
  <c r="CB29" i="22" s="1"/>
  <c r="BC29" i="22"/>
  <c r="BB29" i="22"/>
  <c r="AY29" i="22"/>
  <c r="AV29" i="22"/>
  <c r="AS29" i="22"/>
  <c r="AO29" i="22"/>
  <c r="AL29" i="17" s="1"/>
  <c r="AN29" i="22"/>
  <c r="BX29" i="22" s="1"/>
  <c r="AM29" i="22"/>
  <c r="AJ29" i="22"/>
  <c r="AG29" i="22"/>
  <c r="AD29" i="22"/>
  <c r="Z29" i="22"/>
  <c r="BV29" i="22" s="1"/>
  <c r="Y29" i="22"/>
  <c r="X29" i="22"/>
  <c r="U29" i="22"/>
  <c r="R29" i="22"/>
  <c r="O29" i="22"/>
  <c r="BP28" i="22"/>
  <c r="CE28" i="22" s="1"/>
  <c r="BO28" i="22"/>
  <c r="BN28" i="22"/>
  <c r="BK28" i="22"/>
  <c r="BH28" i="22"/>
  <c r="BD28" i="22"/>
  <c r="CB28" i="22" s="1"/>
  <c r="BC28" i="22"/>
  <c r="BB28" i="22"/>
  <c r="AY28" i="22"/>
  <c r="AV28" i="22"/>
  <c r="AS28" i="22"/>
  <c r="AO28" i="22"/>
  <c r="AL28" i="17" s="1"/>
  <c r="AN28" i="22"/>
  <c r="BX28" i="22" s="1"/>
  <c r="AM28" i="22"/>
  <c r="AJ28" i="22"/>
  <c r="AG28" i="22"/>
  <c r="AD28" i="22"/>
  <c r="Z28" i="22"/>
  <c r="BV28" i="22" s="1"/>
  <c r="Y28" i="22"/>
  <c r="X28" i="22"/>
  <c r="U28" i="22"/>
  <c r="R28" i="22"/>
  <c r="O28" i="22"/>
  <c r="BP27" i="22"/>
  <c r="BO27" i="22"/>
  <c r="BN27" i="22"/>
  <c r="BK27" i="22"/>
  <c r="BH27" i="22"/>
  <c r="BD27" i="22"/>
  <c r="BC27" i="22"/>
  <c r="CA27" i="22" s="1"/>
  <c r="BB27" i="22"/>
  <c r="AY27" i="22"/>
  <c r="AV27" i="22"/>
  <c r="AS27" i="22"/>
  <c r="AO27" i="22"/>
  <c r="BY27" i="22" s="1"/>
  <c r="AN27" i="22"/>
  <c r="AK27" i="17" s="1"/>
  <c r="AM27" i="22"/>
  <c r="AJ27" i="22"/>
  <c r="AG27" i="22"/>
  <c r="AD27" i="22"/>
  <c r="Z27" i="22"/>
  <c r="BV27" i="22" s="1"/>
  <c r="Y27" i="22"/>
  <c r="X27" i="22"/>
  <c r="U27" i="22"/>
  <c r="R27" i="22"/>
  <c r="O27" i="22"/>
  <c r="BP26" i="22"/>
  <c r="CE26" i="22" s="1"/>
  <c r="BO26" i="22"/>
  <c r="BN26" i="22"/>
  <c r="BK26" i="22"/>
  <c r="BH26" i="22"/>
  <c r="BD26" i="22"/>
  <c r="CB26" i="22" s="1"/>
  <c r="BC26" i="22"/>
  <c r="BB26" i="22"/>
  <c r="AY26" i="22"/>
  <c r="AV26" i="22"/>
  <c r="AS26" i="22"/>
  <c r="AO26" i="22"/>
  <c r="BY26" i="22" s="1"/>
  <c r="AN26" i="22"/>
  <c r="BX26" i="22" s="1"/>
  <c r="AM26" i="22"/>
  <c r="AJ26" i="22"/>
  <c r="AG26" i="22"/>
  <c r="AD26" i="22"/>
  <c r="Z26" i="22"/>
  <c r="BV26" i="22" s="1"/>
  <c r="Y26" i="22"/>
  <c r="X26" i="22"/>
  <c r="U26" i="22"/>
  <c r="R26" i="22"/>
  <c r="O26" i="22"/>
  <c r="BP25" i="22"/>
  <c r="CE25" i="22" s="1"/>
  <c r="BO25" i="22"/>
  <c r="BN25" i="22"/>
  <c r="BK25" i="22"/>
  <c r="BH25" i="22"/>
  <c r="BD25" i="22"/>
  <c r="CB25" i="22" s="1"/>
  <c r="BC25" i="22"/>
  <c r="CA25" i="22" s="1"/>
  <c r="BB25" i="22"/>
  <c r="AY25" i="22"/>
  <c r="AV25" i="22"/>
  <c r="AS25" i="22"/>
  <c r="AO25" i="22"/>
  <c r="AN25" i="22"/>
  <c r="AK25" i="17" s="1"/>
  <c r="AM25" i="22"/>
  <c r="AJ25" i="22"/>
  <c r="AG25" i="22"/>
  <c r="AD25" i="22"/>
  <c r="Z25" i="22"/>
  <c r="Y25" i="22"/>
  <c r="BU25" i="22" s="1"/>
  <c r="X25" i="22"/>
  <c r="U25" i="22"/>
  <c r="R25" i="22"/>
  <c r="O25" i="22"/>
  <c r="BV24" i="22"/>
  <c r="BP24" i="22"/>
  <c r="CE24" i="22" s="1"/>
  <c r="BO24" i="22"/>
  <c r="CD24" i="22" s="1"/>
  <c r="BN24" i="22"/>
  <c r="BK24" i="22"/>
  <c r="BH24" i="22"/>
  <c r="BD24" i="22"/>
  <c r="CB24" i="22" s="1"/>
  <c r="BC24" i="22"/>
  <c r="CA24" i="22" s="1"/>
  <c r="BB24" i="22"/>
  <c r="AY24" i="22"/>
  <c r="AV24" i="22"/>
  <c r="AS24" i="22"/>
  <c r="AO24" i="22"/>
  <c r="BY24" i="22" s="1"/>
  <c r="AN24" i="22"/>
  <c r="AK24" i="17" s="1"/>
  <c r="AM24" i="22"/>
  <c r="AJ24" i="22"/>
  <c r="AG24" i="22"/>
  <c r="AD24" i="22"/>
  <c r="Z24" i="22"/>
  <c r="Y24" i="22"/>
  <c r="X24" i="22"/>
  <c r="U24" i="22"/>
  <c r="R24" i="22"/>
  <c r="O24" i="22"/>
  <c r="BP23" i="22"/>
  <c r="BO23" i="22"/>
  <c r="CD23" i="22" s="1"/>
  <c r="BN23" i="22"/>
  <c r="BK23" i="22"/>
  <c r="BH23" i="22"/>
  <c r="BD23" i="22"/>
  <c r="CB23" i="22" s="1"/>
  <c r="BC23" i="22"/>
  <c r="CA23" i="22" s="1"/>
  <c r="BB23" i="22"/>
  <c r="AY23" i="22"/>
  <c r="AV23" i="22"/>
  <c r="AS23" i="22"/>
  <c r="AO23" i="22"/>
  <c r="BY23" i="22" s="1"/>
  <c r="AN23" i="22"/>
  <c r="AM23" i="22"/>
  <c r="AJ23" i="22"/>
  <c r="AG23" i="22"/>
  <c r="AD23" i="22"/>
  <c r="Z23" i="22"/>
  <c r="BV23" i="22" s="1"/>
  <c r="Y23" i="22"/>
  <c r="BU23" i="22" s="1"/>
  <c r="X23" i="22"/>
  <c r="U23" i="22"/>
  <c r="R23" i="22"/>
  <c r="O23" i="22"/>
  <c r="BP22" i="22"/>
  <c r="CE22" i="22" s="1"/>
  <c r="BO22" i="22"/>
  <c r="BN22" i="22"/>
  <c r="BK22" i="22"/>
  <c r="BH22" i="22"/>
  <c r="BD22" i="22"/>
  <c r="BC22" i="22"/>
  <c r="BB22" i="22"/>
  <c r="AY22" i="22"/>
  <c r="AV22" i="22"/>
  <c r="AS22" i="22"/>
  <c r="AO22" i="22"/>
  <c r="BY22" i="22" s="1"/>
  <c r="AN22" i="22"/>
  <c r="BX22" i="22" s="1"/>
  <c r="AM22" i="22"/>
  <c r="AJ22" i="22"/>
  <c r="AG22" i="22"/>
  <c r="AD22" i="22"/>
  <c r="Z22" i="22"/>
  <c r="BV22" i="22" s="1"/>
  <c r="Y22" i="22"/>
  <c r="X22" i="22"/>
  <c r="U22" i="22"/>
  <c r="R22" i="22"/>
  <c r="O22" i="22"/>
  <c r="BP21" i="22"/>
  <c r="BO21" i="22"/>
  <c r="CD21" i="22" s="1"/>
  <c r="BN21" i="22"/>
  <c r="BK21" i="22"/>
  <c r="BH21" i="22"/>
  <c r="BD21" i="22"/>
  <c r="CB21" i="22" s="1"/>
  <c r="BC21" i="22"/>
  <c r="BB21" i="22"/>
  <c r="AY21" i="22"/>
  <c r="AV21" i="22"/>
  <c r="AS21" i="22"/>
  <c r="AO21" i="22"/>
  <c r="AN21" i="22"/>
  <c r="AK21" i="17" s="1"/>
  <c r="AM21" i="22"/>
  <c r="AJ21" i="22"/>
  <c r="AG21" i="22"/>
  <c r="AD21" i="22"/>
  <c r="Z21" i="22"/>
  <c r="BV21" i="22" s="1"/>
  <c r="Y21" i="22"/>
  <c r="AA21" i="22" s="1"/>
  <c r="BW21" i="22" s="1"/>
  <c r="X21" i="22"/>
  <c r="U21" i="22"/>
  <c r="R21" i="22"/>
  <c r="O21" i="22"/>
  <c r="BP20" i="22"/>
  <c r="CE20" i="22" s="1"/>
  <c r="BO20" i="22"/>
  <c r="CD20" i="22" s="1"/>
  <c r="BN20" i="22"/>
  <c r="BK20" i="22"/>
  <c r="BH20" i="22"/>
  <c r="BD20" i="22"/>
  <c r="BC20" i="22"/>
  <c r="CA20" i="22" s="1"/>
  <c r="BB20" i="22"/>
  <c r="AY20" i="22"/>
  <c r="AV20" i="22"/>
  <c r="AS20" i="22"/>
  <c r="AO20" i="22"/>
  <c r="AL20" i="17" s="1"/>
  <c r="AN20" i="22"/>
  <c r="AM20" i="22"/>
  <c r="AJ20" i="22"/>
  <c r="AG20" i="22"/>
  <c r="AD20" i="22"/>
  <c r="Z20" i="22"/>
  <c r="BV20" i="22" s="1"/>
  <c r="Y20" i="22"/>
  <c r="BU20" i="22" s="1"/>
  <c r="X20" i="22"/>
  <c r="U20" i="22"/>
  <c r="R20" i="22"/>
  <c r="O20" i="22"/>
  <c r="BP19" i="22"/>
  <c r="BO19" i="22"/>
  <c r="CD19" i="22" s="1"/>
  <c r="BN19" i="22"/>
  <c r="BK19" i="22"/>
  <c r="BH19" i="22"/>
  <c r="BD19" i="22"/>
  <c r="CB19" i="22" s="1"/>
  <c r="BC19" i="22"/>
  <c r="BB19" i="22"/>
  <c r="AY19" i="22"/>
  <c r="AV19" i="22"/>
  <c r="AS19" i="22"/>
  <c r="AO19" i="22"/>
  <c r="AL19" i="17" s="1"/>
  <c r="AN19" i="22"/>
  <c r="AM19" i="22"/>
  <c r="AJ19" i="22"/>
  <c r="AG19" i="22"/>
  <c r="AD19" i="22"/>
  <c r="Z19" i="22"/>
  <c r="BV19" i="22" s="1"/>
  <c r="Y19" i="22"/>
  <c r="X19" i="22"/>
  <c r="U19" i="22"/>
  <c r="R19" i="22"/>
  <c r="O19" i="22"/>
  <c r="BP18" i="22"/>
  <c r="BO18" i="22"/>
  <c r="BQ18" i="22" s="1"/>
  <c r="BN18" i="22"/>
  <c r="BK18" i="22"/>
  <c r="BH18" i="22"/>
  <c r="BD18" i="22"/>
  <c r="CB18" i="22" s="1"/>
  <c r="BC18" i="22"/>
  <c r="BB18" i="22"/>
  <c r="AY18" i="22"/>
  <c r="AV18" i="22"/>
  <c r="AS18" i="22"/>
  <c r="AO18" i="22"/>
  <c r="AL18" i="17" s="1"/>
  <c r="AN18" i="22"/>
  <c r="AM18" i="22"/>
  <c r="AJ18" i="22"/>
  <c r="AG18" i="22"/>
  <c r="AD18" i="22"/>
  <c r="Z18" i="22"/>
  <c r="BV18" i="22" s="1"/>
  <c r="Y18" i="22"/>
  <c r="BU18" i="22" s="1"/>
  <c r="X18" i="22"/>
  <c r="U18" i="22"/>
  <c r="R18" i="22"/>
  <c r="O18" i="22"/>
  <c r="BP17" i="22"/>
  <c r="CE17" i="22" s="1"/>
  <c r="BO17" i="22"/>
  <c r="BN17" i="22"/>
  <c r="BK17" i="22"/>
  <c r="BH17" i="22"/>
  <c r="BD17" i="22"/>
  <c r="CB17" i="22" s="1"/>
  <c r="BC17" i="22"/>
  <c r="CA17" i="22" s="1"/>
  <c r="BB17" i="22"/>
  <c r="AY17" i="22"/>
  <c r="AV17" i="22"/>
  <c r="AS17" i="22"/>
  <c r="AO17" i="22"/>
  <c r="AN17" i="22"/>
  <c r="AK17" i="17" s="1"/>
  <c r="AM17" i="22"/>
  <c r="AJ17" i="22"/>
  <c r="AG17" i="22"/>
  <c r="AD17" i="22"/>
  <c r="Z17" i="22"/>
  <c r="BV17" i="22" s="1"/>
  <c r="Y17" i="22"/>
  <c r="X17" i="22"/>
  <c r="U17" i="22"/>
  <c r="R17" i="22"/>
  <c r="O17" i="22"/>
  <c r="BP16" i="22"/>
  <c r="CE16" i="22" s="1"/>
  <c r="BO16" i="22"/>
  <c r="CD16" i="22" s="1"/>
  <c r="BN16" i="22"/>
  <c r="BK16" i="22"/>
  <c r="BH16" i="22"/>
  <c r="BD16" i="22"/>
  <c r="CB16" i="22" s="1"/>
  <c r="BC16" i="22"/>
  <c r="BB16" i="22"/>
  <c r="AY16" i="22"/>
  <c r="AV16" i="22"/>
  <c r="AS16" i="22"/>
  <c r="AO16" i="22"/>
  <c r="AN16" i="22"/>
  <c r="AM16" i="22"/>
  <c r="AJ16" i="22"/>
  <c r="AG16" i="22"/>
  <c r="AD16" i="22"/>
  <c r="Z16" i="22"/>
  <c r="BV16" i="22" s="1"/>
  <c r="Y16" i="22"/>
  <c r="X16" i="22"/>
  <c r="U16" i="22"/>
  <c r="R16" i="22"/>
  <c r="O16" i="22"/>
  <c r="BP15" i="22"/>
  <c r="BO15" i="22"/>
  <c r="CD15" i="22" s="1"/>
  <c r="BN15" i="22"/>
  <c r="BK15" i="22"/>
  <c r="BH15" i="22"/>
  <c r="BD15" i="22"/>
  <c r="CB15" i="22" s="1"/>
  <c r="BC15" i="22"/>
  <c r="BB15" i="22"/>
  <c r="AY15" i="22"/>
  <c r="AV15" i="22"/>
  <c r="AS15" i="22"/>
  <c r="AO15" i="22"/>
  <c r="AN15" i="22"/>
  <c r="AM15" i="22"/>
  <c r="AJ15" i="22"/>
  <c r="AG15" i="22"/>
  <c r="AD15" i="22"/>
  <c r="Z15" i="22"/>
  <c r="BV15" i="22" s="1"/>
  <c r="Y15" i="22"/>
  <c r="BU15" i="22" s="1"/>
  <c r="X15" i="22"/>
  <c r="U15" i="22"/>
  <c r="R15" i="22"/>
  <c r="O15" i="22"/>
  <c r="BP14" i="22"/>
  <c r="CE14" i="22" s="1"/>
  <c r="BO14" i="22"/>
  <c r="CD14" i="22" s="1"/>
  <c r="BN14" i="22"/>
  <c r="BK14" i="22"/>
  <c r="BH14" i="22"/>
  <c r="BD14" i="22"/>
  <c r="CB14" i="22" s="1"/>
  <c r="BC14" i="22"/>
  <c r="BB14" i="22"/>
  <c r="AY14" i="22"/>
  <c r="AV14" i="22"/>
  <c r="AS14" i="22"/>
  <c r="AO14" i="22"/>
  <c r="AN14" i="22"/>
  <c r="AM14" i="22"/>
  <c r="AJ14" i="22"/>
  <c r="AG14" i="22"/>
  <c r="AD14" i="22"/>
  <c r="Z14" i="22"/>
  <c r="BV14" i="22" s="1"/>
  <c r="Y14" i="22"/>
  <c r="X14" i="22"/>
  <c r="U14" i="22"/>
  <c r="R14" i="22"/>
  <c r="O14" i="22"/>
  <c r="BP13" i="22"/>
  <c r="BO13" i="22"/>
  <c r="CD13" i="22" s="1"/>
  <c r="BN13" i="22"/>
  <c r="BK13" i="22"/>
  <c r="BH13" i="22"/>
  <c r="BD13" i="22"/>
  <c r="CB13" i="22" s="1"/>
  <c r="BC13" i="22"/>
  <c r="BB13" i="22"/>
  <c r="AY13" i="22"/>
  <c r="AV13" i="22"/>
  <c r="AS13" i="22"/>
  <c r="AO13" i="22"/>
  <c r="AN13" i="22"/>
  <c r="AM13" i="22"/>
  <c r="AJ13" i="22"/>
  <c r="AG13" i="22"/>
  <c r="AD13" i="22"/>
  <c r="Z13" i="22"/>
  <c r="BV13" i="22" s="1"/>
  <c r="Y13" i="22"/>
  <c r="BU13" i="22" s="1"/>
  <c r="X13" i="22"/>
  <c r="U13" i="22"/>
  <c r="R13" i="22"/>
  <c r="O13" i="22"/>
  <c r="BP12" i="22"/>
  <c r="CE12" i="22" s="1"/>
  <c r="BO12" i="22"/>
  <c r="BN12" i="22"/>
  <c r="BK12" i="22"/>
  <c r="BH12" i="22"/>
  <c r="BD12" i="22"/>
  <c r="CB12" i="22" s="1"/>
  <c r="BC12" i="22"/>
  <c r="CA12" i="22" s="1"/>
  <c r="BB12" i="22"/>
  <c r="AY12" i="22"/>
  <c r="AV12" i="22"/>
  <c r="AS12" i="22"/>
  <c r="AO12" i="22"/>
  <c r="AN12" i="22"/>
  <c r="AM12" i="22"/>
  <c r="AJ12" i="22"/>
  <c r="AG12" i="22"/>
  <c r="AD12" i="22"/>
  <c r="Z12" i="22"/>
  <c r="BV12" i="22" s="1"/>
  <c r="Y12" i="22"/>
  <c r="BU12" i="22" s="1"/>
  <c r="X12" i="22"/>
  <c r="U12" i="22"/>
  <c r="R12" i="22"/>
  <c r="O12" i="22"/>
  <c r="BP11" i="22"/>
  <c r="CE11" i="22" s="1"/>
  <c r="BO11" i="22"/>
  <c r="CD11" i="22" s="1"/>
  <c r="BN11" i="22"/>
  <c r="BK11" i="22"/>
  <c r="BH11" i="22"/>
  <c r="BD11" i="22"/>
  <c r="BC11" i="22"/>
  <c r="BB11" i="22"/>
  <c r="AY11" i="22"/>
  <c r="AV11" i="22"/>
  <c r="AS11" i="22"/>
  <c r="AO11" i="22"/>
  <c r="AN11" i="22"/>
  <c r="AM11" i="22"/>
  <c r="AJ11" i="22"/>
  <c r="AG11" i="22"/>
  <c r="AD11" i="22"/>
  <c r="Z11" i="22"/>
  <c r="BV11" i="22" s="1"/>
  <c r="Y11" i="22"/>
  <c r="X11" i="22"/>
  <c r="U11" i="22"/>
  <c r="R11" i="22"/>
  <c r="O11" i="22"/>
  <c r="BP10" i="22"/>
  <c r="BO10" i="22"/>
  <c r="CD10" i="22" s="1"/>
  <c r="BN10" i="22"/>
  <c r="BK10" i="22"/>
  <c r="BH10" i="22"/>
  <c r="BC10" i="22"/>
  <c r="BB10" i="22"/>
  <c r="AY10" i="22"/>
  <c r="AV10" i="22"/>
  <c r="BD10" i="22"/>
  <c r="CB10" i="22" s="1"/>
  <c r="AS10" i="22"/>
  <c r="AO10" i="22"/>
  <c r="AJ10" i="22"/>
  <c r="AG10" i="22"/>
  <c r="AD10" i="22"/>
  <c r="Z10" i="22"/>
  <c r="BV10" i="22" s="1"/>
  <c r="Y10" i="22"/>
  <c r="BU10" i="22" s="1"/>
  <c r="X10" i="22"/>
  <c r="U10" i="22"/>
  <c r="R10" i="22"/>
  <c r="O10" i="22"/>
  <c r="BP9" i="22"/>
  <c r="CE9" i="22" s="1"/>
  <c r="BO9" i="22"/>
  <c r="CD9" i="22" s="1"/>
  <c r="BN9" i="22"/>
  <c r="BK9" i="22"/>
  <c r="BH9" i="22"/>
  <c r="BD9" i="22"/>
  <c r="CB9" i="22" s="1"/>
  <c r="BC9" i="22"/>
  <c r="CA9" i="22" s="1"/>
  <c r="BB9" i="22"/>
  <c r="AY9" i="22"/>
  <c r="AV9" i="22"/>
  <c r="AS9" i="22"/>
  <c r="AO9" i="22"/>
  <c r="AN9" i="22"/>
  <c r="AM9" i="22"/>
  <c r="AJ9" i="22"/>
  <c r="AG9" i="22"/>
  <c r="AD9" i="22"/>
  <c r="Z9" i="22"/>
  <c r="BV9" i="22" s="1"/>
  <c r="Y9" i="22"/>
  <c r="X9" i="22"/>
  <c r="U9" i="22"/>
  <c r="R9" i="22"/>
  <c r="O9" i="22"/>
  <c r="BP8" i="22"/>
  <c r="CE8" i="22" s="1"/>
  <c r="BO8" i="22"/>
  <c r="CD8" i="22" s="1"/>
  <c r="BN8" i="22"/>
  <c r="BK8" i="22"/>
  <c r="BH8" i="22"/>
  <c r="BD8" i="22"/>
  <c r="CB8" i="22" s="1"/>
  <c r="BC8" i="22"/>
  <c r="CA8" i="22" s="1"/>
  <c r="BB8" i="22"/>
  <c r="AY8" i="22"/>
  <c r="AV8" i="22"/>
  <c r="AS8" i="22"/>
  <c r="AO8" i="22"/>
  <c r="AN8" i="22"/>
  <c r="AM8" i="22"/>
  <c r="AJ8" i="22"/>
  <c r="AG8" i="22"/>
  <c r="AD8" i="22"/>
  <c r="Z8" i="22"/>
  <c r="BV8" i="22" s="1"/>
  <c r="Y8" i="22"/>
  <c r="X8" i="22"/>
  <c r="U8" i="22"/>
  <c r="R8" i="22"/>
  <c r="O8" i="22"/>
  <c r="BP7" i="22"/>
  <c r="CE7" i="22" s="1"/>
  <c r="BO7" i="22"/>
  <c r="CD7" i="22" s="1"/>
  <c r="BN7" i="22"/>
  <c r="BK7" i="22"/>
  <c r="BH7" i="22"/>
  <c r="BD7" i="22"/>
  <c r="CB7" i="22" s="1"/>
  <c r="BC7" i="22"/>
  <c r="CA7" i="22" s="1"/>
  <c r="BB7" i="22"/>
  <c r="AY7" i="22"/>
  <c r="AV7" i="22"/>
  <c r="AS7" i="22"/>
  <c r="AO7" i="22"/>
  <c r="AN7" i="22"/>
  <c r="AM7" i="22"/>
  <c r="AJ7" i="22"/>
  <c r="AG7" i="22"/>
  <c r="AD7" i="22"/>
  <c r="Z7" i="22"/>
  <c r="BV7" i="22" s="1"/>
  <c r="Y7" i="22"/>
  <c r="BU7" i="22" s="1"/>
  <c r="X7" i="22"/>
  <c r="U7" i="22"/>
  <c r="R7" i="22"/>
  <c r="O7" i="22"/>
  <c r="BP6" i="22"/>
  <c r="CE6" i="22" s="1"/>
  <c r="BO6" i="22"/>
  <c r="CD6" i="22" s="1"/>
  <c r="BN6" i="22"/>
  <c r="BK6" i="22"/>
  <c r="BH6" i="22"/>
  <c r="BB6" i="22"/>
  <c r="AY6" i="22"/>
  <c r="AV6" i="22"/>
  <c r="BD6" i="22"/>
  <c r="CB6" i="22" s="1"/>
  <c r="AM6" i="22"/>
  <c r="AJ6" i="22"/>
  <c r="AG6" i="22"/>
  <c r="AO6" i="22"/>
  <c r="Z6" i="22"/>
  <c r="BV6" i="22" s="1"/>
  <c r="Y6" i="22"/>
  <c r="BU6" i="22" s="1"/>
  <c r="X6" i="22"/>
  <c r="U6" i="22"/>
  <c r="R6" i="22"/>
  <c r="O6" i="22"/>
  <c r="CB5" i="22"/>
  <c r="BP5" i="22"/>
  <c r="BO5" i="22"/>
  <c r="CD5" i="22" s="1"/>
  <c r="BN5" i="22"/>
  <c r="BK5" i="22"/>
  <c r="BH5" i="22"/>
  <c r="BD5" i="22"/>
  <c r="BC5" i="22"/>
  <c r="CA5" i="22" s="1"/>
  <c r="BB5" i="22"/>
  <c r="AY5" i="22"/>
  <c r="AV5" i="22"/>
  <c r="AS5" i="22"/>
  <c r="AO5" i="22"/>
  <c r="AN5" i="22"/>
  <c r="AM5" i="22"/>
  <c r="AJ5" i="22"/>
  <c r="AG5" i="22"/>
  <c r="AD5" i="22"/>
  <c r="Z5" i="22"/>
  <c r="BV5" i="22" s="1"/>
  <c r="Y5" i="22"/>
  <c r="BU5" i="22" s="1"/>
  <c r="X5" i="22"/>
  <c r="U5" i="22"/>
  <c r="R5" i="22"/>
  <c r="O5" i="22"/>
  <c r="BP4" i="22"/>
  <c r="CE4" i="22" s="1"/>
  <c r="BO4" i="22"/>
  <c r="BQ4" i="22" s="1"/>
  <c r="CF4" i="22" s="1"/>
  <c r="BN4" i="22"/>
  <c r="BK4" i="22"/>
  <c r="BH4" i="22"/>
  <c r="BD4" i="22"/>
  <c r="CB4" i="22" s="1"/>
  <c r="BC4" i="22"/>
  <c r="CA4" i="22" s="1"/>
  <c r="BB4" i="22"/>
  <c r="AY4" i="22"/>
  <c r="AV4" i="22"/>
  <c r="AS4" i="22"/>
  <c r="AO4" i="22"/>
  <c r="AL4" i="17" s="1"/>
  <c r="AN4" i="22"/>
  <c r="AM4" i="22"/>
  <c r="AJ4" i="22"/>
  <c r="AG4" i="22"/>
  <c r="AD4" i="22"/>
  <c r="Z4" i="22"/>
  <c r="BV4" i="22" s="1"/>
  <c r="Y4" i="22"/>
  <c r="X4" i="22"/>
  <c r="U4" i="22"/>
  <c r="R4" i="22"/>
  <c r="O4" i="22"/>
  <c r="AA14" i="22" l="1"/>
  <c r="BW14" i="22" s="1"/>
  <c r="BE28" i="22"/>
  <c r="CC28" i="22" s="1"/>
  <c r="AA35" i="22"/>
  <c r="BW35" i="22" s="1"/>
  <c r="BE49" i="22"/>
  <c r="CC49" i="22" s="1"/>
  <c r="AA48" i="22"/>
  <c r="BW48" i="22" s="1"/>
  <c r="BY52" i="22"/>
  <c r="BQ19" i="22"/>
  <c r="CF19" i="22" s="1"/>
  <c r="AA42" i="22"/>
  <c r="BW42" i="22" s="1"/>
  <c r="BQ12" i="22"/>
  <c r="CF12" i="22" s="1"/>
  <c r="AP23" i="22"/>
  <c r="BZ23" i="22" s="1"/>
  <c r="BE23" i="22"/>
  <c r="CC23" i="22" s="1"/>
  <c r="AP29" i="22"/>
  <c r="BZ29" i="22" s="1"/>
  <c r="BQ35" i="22"/>
  <c r="CF35" i="22" s="1"/>
  <c r="BY41" i="22"/>
  <c r="AP4" i="22"/>
  <c r="BZ4" i="22" s="1"/>
  <c r="BE15" i="22"/>
  <c r="CC15" i="22" s="1"/>
  <c r="BE17" i="22"/>
  <c r="BQ28" i="22"/>
  <c r="CF28" i="22" s="1"/>
  <c r="BE43" i="22"/>
  <c r="CC43" i="22" s="1"/>
  <c r="AA26" i="22"/>
  <c r="BW26" i="22" s="1"/>
  <c r="BR27" i="22"/>
  <c r="CG27" i="22" s="1"/>
  <c r="AA32" i="22"/>
  <c r="BW32" i="22" s="1"/>
  <c r="AA9" i="22"/>
  <c r="BW9" i="22" s="1"/>
  <c r="AA22" i="22"/>
  <c r="BW22" i="22" s="1"/>
  <c r="AP41" i="22"/>
  <c r="BZ41" i="22" s="1"/>
  <c r="AP43" i="22"/>
  <c r="BZ43" i="22" s="1"/>
  <c r="AA47" i="22"/>
  <c r="BW47" i="22" s="1"/>
  <c r="AP50" i="22"/>
  <c r="BZ50" i="22" s="1"/>
  <c r="AP53" i="22"/>
  <c r="BZ53" i="22" s="1"/>
  <c r="BS55" i="22"/>
  <c r="CH55" i="22" s="1"/>
  <c r="BY40" i="22"/>
  <c r="BR50" i="22"/>
  <c r="CG50" i="22" s="1"/>
  <c r="BY15" i="22"/>
  <c r="AL15" i="17"/>
  <c r="BY17" i="22"/>
  <c r="AL17" i="17"/>
  <c r="BY20" i="22"/>
  <c r="BX21" i="22"/>
  <c r="AA43" i="22"/>
  <c r="BW43" i="22" s="1"/>
  <c r="BX11" i="22"/>
  <c r="BX12" i="22"/>
  <c r="BX14" i="22"/>
  <c r="AL16" i="17"/>
  <c r="AP5" i="22"/>
  <c r="BZ5" i="22" s="1"/>
  <c r="AK5" i="17"/>
  <c r="BY10" i="22"/>
  <c r="BY11" i="22"/>
  <c r="BY12" i="22"/>
  <c r="BY14" i="22"/>
  <c r="AA17" i="22"/>
  <c r="BW17" i="22" s="1"/>
  <c r="BE22" i="22"/>
  <c r="CC22" i="22" s="1"/>
  <c r="BX25" i="22"/>
  <c r="BR29" i="22"/>
  <c r="CG29" i="22" s="1"/>
  <c r="AP33" i="22"/>
  <c r="BZ33" i="22" s="1"/>
  <c r="BQ37" i="22"/>
  <c r="CF37" i="22" s="1"/>
  <c r="BS47" i="22"/>
  <c r="CH47" i="22" s="1"/>
  <c r="AP48" i="22"/>
  <c r="BZ48" i="22" s="1"/>
  <c r="BQ51" i="22"/>
  <c r="BX55" i="22"/>
  <c r="AK54" i="17"/>
  <c r="AL53" i="17"/>
  <c r="AP18" i="22"/>
  <c r="BZ18" i="22" s="1"/>
  <c r="AK18" i="17"/>
  <c r="BX20" i="22"/>
  <c r="AK20" i="17"/>
  <c r="BE25" i="22"/>
  <c r="CC25" i="22" s="1"/>
  <c r="BS27" i="22"/>
  <c r="CH27" i="22" s="1"/>
  <c r="CA37" i="22"/>
  <c r="BQ52" i="22"/>
  <c r="CF52" i="22" s="1"/>
  <c r="CA15" i="22"/>
  <c r="AA20" i="22"/>
  <c r="BW20" i="22" s="1"/>
  <c r="BY21" i="22"/>
  <c r="AL21" i="17"/>
  <c r="AP25" i="22"/>
  <c r="BZ25" i="22" s="1"/>
  <c r="BE29" i="22"/>
  <c r="CC29" i="22" s="1"/>
  <c r="AA33" i="22"/>
  <c r="BW33" i="22" s="1"/>
  <c r="BR33" i="22"/>
  <c r="CG33" i="22" s="1"/>
  <c r="AA34" i="22"/>
  <c r="BW34" i="22" s="1"/>
  <c r="BX38" i="22"/>
  <c r="BQ39" i="22"/>
  <c r="CF39" i="22" s="1"/>
  <c r="CA43" i="22"/>
  <c r="BS44" i="22"/>
  <c r="CH44" i="22" s="1"/>
  <c r="BQ46" i="22"/>
  <c r="AK53" i="17"/>
  <c r="AK15" i="17"/>
  <c r="BX16" i="22"/>
  <c r="AK16" i="17"/>
  <c r="BY5" i="22"/>
  <c r="AL5" i="17"/>
  <c r="BY13" i="22"/>
  <c r="BY4" i="22"/>
  <c r="BS5" i="22"/>
  <c r="CH5" i="22" s="1"/>
  <c r="BY8" i="22"/>
  <c r="BR16" i="22"/>
  <c r="CG16" i="22" s="1"/>
  <c r="BU32" i="22"/>
  <c r="BY39" i="22"/>
  <c r="BS40" i="22"/>
  <c r="CH40" i="22" s="1"/>
  <c r="BS51" i="22"/>
  <c r="CH51" i="22" s="1"/>
  <c r="AA54" i="22"/>
  <c r="BW54" i="22" s="1"/>
  <c r="AK50" i="17"/>
  <c r="BX9" i="22"/>
  <c r="BX19" i="22"/>
  <c r="AK19" i="17"/>
  <c r="CD4" i="22"/>
  <c r="BY6" i="22"/>
  <c r="BY7" i="22"/>
  <c r="BX17" i="22"/>
  <c r="AA27" i="22"/>
  <c r="BW27" i="22" s="1"/>
  <c r="AA41" i="22"/>
  <c r="BW41" i="22" s="1"/>
  <c r="BR41" i="22"/>
  <c r="CG41" i="22" s="1"/>
  <c r="BU48" i="22"/>
  <c r="BE7" i="22"/>
  <c r="CC7" i="22" s="1"/>
  <c r="BE11" i="22"/>
  <c r="CC11" i="22" s="1"/>
  <c r="BE14" i="22"/>
  <c r="CC14" i="22" s="1"/>
  <c r="AP7" i="22"/>
  <c r="BZ7" i="22" s="1"/>
  <c r="AP11" i="22"/>
  <c r="BZ11" i="22" s="1"/>
  <c r="AP9" i="22"/>
  <c r="BZ9" i="22" s="1"/>
  <c r="AP8" i="22"/>
  <c r="BZ8" i="22" s="1"/>
  <c r="AA12" i="22"/>
  <c r="BW12" i="22" s="1"/>
  <c r="BR14" i="22"/>
  <c r="CG14" i="22" s="1"/>
  <c r="BX23" i="22"/>
  <c r="BR12" i="22"/>
  <c r="CG12" i="22" s="1"/>
  <c r="AP13" i="22"/>
  <c r="BZ13" i="22" s="1"/>
  <c r="BU17" i="22"/>
  <c r="BS19" i="22"/>
  <c r="CH19" i="22" s="1"/>
  <c r="CE19" i="22"/>
  <c r="BU21" i="22"/>
  <c r="AA28" i="22"/>
  <c r="BW28" i="22" s="1"/>
  <c r="CA28" i="22"/>
  <c r="BQ34" i="22"/>
  <c r="CD50" i="22"/>
  <c r="AK38" i="17"/>
  <c r="AK30" i="17"/>
  <c r="AK26" i="17"/>
  <c r="AK22" i="17"/>
  <c r="AL33" i="17"/>
  <c r="AL25" i="17"/>
  <c r="BS53" i="22"/>
  <c r="CH53" i="22" s="1"/>
  <c r="AK49" i="17"/>
  <c r="AK45" i="17"/>
  <c r="AK41" i="17"/>
  <c r="AK37" i="17"/>
  <c r="AK33" i="17"/>
  <c r="AK29" i="17"/>
  <c r="CA14" i="22"/>
  <c r="BS17" i="22"/>
  <c r="CH17" i="22" s="1"/>
  <c r="AP17" i="22"/>
  <c r="BZ17" i="22" s="1"/>
  <c r="BX18" i="22"/>
  <c r="BQ24" i="22"/>
  <c r="CF24" i="22" s="1"/>
  <c r="AP26" i="22"/>
  <c r="BZ26" i="22" s="1"/>
  <c r="CD28" i="22"/>
  <c r="BQ30" i="22"/>
  <c r="CF30" i="22" s="1"/>
  <c r="BX36" i="22"/>
  <c r="CD37" i="22"/>
  <c r="AA46" i="22"/>
  <c r="BW46" i="22" s="1"/>
  <c r="AP47" i="22"/>
  <c r="BZ47" i="22" s="1"/>
  <c r="BE48" i="22"/>
  <c r="CC48" i="22" s="1"/>
  <c r="BX48" i="22"/>
  <c r="BQ5" i="22"/>
  <c r="CF5" i="22" s="1"/>
  <c r="BU9" i="22"/>
  <c r="CD12" i="22"/>
  <c r="AA13" i="22"/>
  <c r="BW13" i="22" s="1"/>
  <c r="BY18" i="22"/>
  <c r="AP21" i="22"/>
  <c r="BZ21" i="22" s="1"/>
  <c r="BQ22" i="22"/>
  <c r="CF22" i="22" s="1"/>
  <c r="BS24" i="22"/>
  <c r="CH24" i="22" s="1"/>
  <c r="AA25" i="22"/>
  <c r="BW25" i="22" s="1"/>
  <c r="CD27" i="22"/>
  <c r="BY32" i="22"/>
  <c r="BY36" i="22"/>
  <c r="BR42" i="22"/>
  <c r="CG42" i="22" s="1"/>
  <c r="BQ50" i="22"/>
  <c r="CF50" i="22" s="1"/>
  <c r="BY51" i="22"/>
  <c r="AP52" i="22"/>
  <c r="BZ52" i="22" s="1"/>
  <c r="AK4" i="17"/>
  <c r="AL48" i="17"/>
  <c r="AL44" i="17"/>
  <c r="AL24" i="17"/>
  <c r="AK52" i="17"/>
  <c r="AK48" i="17"/>
  <c r="AK40" i="17"/>
  <c r="AK32" i="17"/>
  <c r="AK28" i="17"/>
  <c r="BX7" i="22"/>
  <c r="BX43" i="22"/>
  <c r="CE5" i="22"/>
  <c r="BQ9" i="22"/>
  <c r="CF9" i="22" s="1"/>
  <c r="BE9" i="22"/>
  <c r="BY9" i="22"/>
  <c r="BS13" i="22"/>
  <c r="CH13" i="22" s="1"/>
  <c r="BS20" i="22"/>
  <c r="CH20" i="22" s="1"/>
  <c r="AA23" i="22"/>
  <c r="BW23" i="22" s="1"/>
  <c r="BQ29" i="22"/>
  <c r="CF29" i="22" s="1"/>
  <c r="BS16" i="22"/>
  <c r="CH16" i="22" s="1"/>
  <c r="BR17" i="22"/>
  <c r="CG17" i="22" s="1"/>
  <c r="CC17" i="22"/>
  <c r="BR19" i="22"/>
  <c r="CG19" i="22" s="1"/>
  <c r="CB20" i="22"/>
  <c r="CA22" i="22"/>
  <c r="BR25" i="22"/>
  <c r="CG25" i="22" s="1"/>
  <c r="CD25" i="22"/>
  <c r="BU28" i="22"/>
  <c r="BS30" i="22"/>
  <c r="CH30" i="22" s="1"/>
  <c r="BS33" i="22"/>
  <c r="CH33" i="22" s="1"/>
  <c r="CE40" i="22"/>
  <c r="BR44" i="22"/>
  <c r="CG44" i="22" s="1"/>
  <c r="BQ47" i="22"/>
  <c r="CF47" i="22" s="1"/>
  <c r="BQ49" i="22"/>
  <c r="CF49" i="22" s="1"/>
  <c r="BE50" i="22"/>
  <c r="AP51" i="22"/>
  <c r="BZ51" i="22" s="1"/>
  <c r="BR52" i="22"/>
  <c r="CG52" i="22" s="1"/>
  <c r="CE53" i="22"/>
  <c r="AL55" i="17"/>
  <c r="AL51" i="17"/>
  <c r="AL47" i="17"/>
  <c r="AL43" i="17"/>
  <c r="AL35" i="17"/>
  <c r="AL31" i="17"/>
  <c r="AL27" i="17"/>
  <c r="AL23" i="17"/>
  <c r="AA15" i="22"/>
  <c r="BW15" i="22" s="1"/>
  <c r="AA7" i="22"/>
  <c r="BW7" i="22" s="1"/>
  <c r="BS8" i="22"/>
  <c r="CH8" i="22" s="1"/>
  <c r="BS15" i="22"/>
  <c r="CH15" i="22" s="1"/>
  <c r="BX5" i="22"/>
  <c r="BE8" i="22"/>
  <c r="CC8" i="22" s="1"/>
  <c r="BS11" i="22"/>
  <c r="CH11" i="22" s="1"/>
  <c r="CB11" i="22"/>
  <c r="BX13" i="22"/>
  <c r="CD17" i="22"/>
  <c r="BY19" i="22"/>
  <c r="AP20" i="22"/>
  <c r="BZ20" i="22" s="1"/>
  <c r="BS22" i="22"/>
  <c r="CH22" i="22" s="1"/>
  <c r="BS23" i="22"/>
  <c r="CH23" i="22" s="1"/>
  <c r="AP30" i="22"/>
  <c r="BZ30" i="22" s="1"/>
  <c r="BQ31" i="22"/>
  <c r="CF31" i="22" s="1"/>
  <c r="AP32" i="22"/>
  <c r="BZ32" i="22" s="1"/>
  <c r="BE35" i="22"/>
  <c r="CC35" i="22" s="1"/>
  <c r="BX35" i="22"/>
  <c r="BS38" i="22"/>
  <c r="CH38" i="22" s="1"/>
  <c r="AP40" i="22"/>
  <c r="BZ40" i="22" s="1"/>
  <c r="BS52" i="22"/>
  <c r="CH52" i="22" s="1"/>
  <c r="AK55" i="17"/>
  <c r="AK51" i="17"/>
  <c r="AK47" i="17"/>
  <c r="AK43" i="17"/>
  <c r="AK35" i="17"/>
  <c r="AK23" i="17"/>
  <c r="BQ16" i="22"/>
  <c r="CF16" i="22" s="1"/>
  <c r="BS9" i="22"/>
  <c r="CH9" i="22" s="1"/>
  <c r="BE16" i="22"/>
  <c r="CC16" i="22" s="1"/>
  <c r="BS4" i="22"/>
  <c r="CH4" i="22" s="1"/>
  <c r="BQ14" i="22"/>
  <c r="CF14" i="22" s="1"/>
  <c r="AP15" i="22"/>
  <c r="BZ15" i="22" s="1"/>
  <c r="BX15" i="22"/>
  <c r="BQ17" i="22"/>
  <c r="CF17" i="22" s="1"/>
  <c r="BS18" i="22"/>
  <c r="CH18" i="22" s="1"/>
  <c r="BE19" i="22"/>
  <c r="CC19" i="22" s="1"/>
  <c r="BS21" i="22"/>
  <c r="CH21" i="22" s="1"/>
  <c r="BQ25" i="22"/>
  <c r="CF25" i="22" s="1"/>
  <c r="AP28" i="22"/>
  <c r="BZ28" i="22" s="1"/>
  <c r="BS29" i="22"/>
  <c r="CH29" i="22" s="1"/>
  <c r="CA29" i="22"/>
  <c r="AP44" i="22"/>
  <c r="BZ44" i="22" s="1"/>
  <c r="BE44" i="22"/>
  <c r="CC44" i="22" s="1"/>
  <c r="BX44" i="22"/>
  <c r="BR51" i="22"/>
  <c r="CG51" i="22" s="1"/>
  <c r="BR55" i="22"/>
  <c r="CG55" i="22" s="1"/>
  <c r="AL54" i="17"/>
  <c r="AL50" i="17"/>
  <c r="AL46" i="17"/>
  <c r="AL42" i="17"/>
  <c r="AL38" i="17"/>
  <c r="AL34" i="17"/>
  <c r="AL30" i="17"/>
  <c r="AL26" i="17"/>
  <c r="AL22" i="17"/>
  <c r="CF18" i="22"/>
  <c r="CE21" i="22"/>
  <c r="BV25" i="22"/>
  <c r="BQ27" i="22"/>
  <c r="CE27" i="22"/>
  <c r="CA30" i="22"/>
  <c r="BE30" i="22"/>
  <c r="BX31" i="22"/>
  <c r="AP31" i="22"/>
  <c r="BZ31" i="22" s="1"/>
  <c r="BY37" i="22"/>
  <c r="BS37" i="22"/>
  <c r="CH37" i="22" s="1"/>
  <c r="AP37" i="22"/>
  <c r="BZ37" i="22" s="1"/>
  <c r="BS41" i="22"/>
  <c r="CH41" i="22" s="1"/>
  <c r="CE41" i="22"/>
  <c r="BR4" i="22"/>
  <c r="CG4" i="22" s="1"/>
  <c r="BE5" i="22"/>
  <c r="CC5" i="22" s="1"/>
  <c r="AA6" i="22"/>
  <c r="BW6" i="22" s="1"/>
  <c r="AS6" i="22"/>
  <c r="BR7" i="22"/>
  <c r="CG7" i="22" s="1"/>
  <c r="BQ7" i="22"/>
  <c r="CA11" i="22"/>
  <c r="BS14" i="22"/>
  <c r="CH14" i="22" s="1"/>
  <c r="BU16" i="22"/>
  <c r="AA16" i="22"/>
  <c r="BW16" i="22" s="1"/>
  <c r="CA18" i="22"/>
  <c r="BE18" i="22"/>
  <c r="CC18" i="22" s="1"/>
  <c r="CA19" i="22"/>
  <c r="BQ21" i="22"/>
  <c r="AP22" i="22"/>
  <c r="BZ22" i="22" s="1"/>
  <c r="BU22" i="22"/>
  <c r="BR24" i="22"/>
  <c r="CG24" i="22" s="1"/>
  <c r="BS39" i="22"/>
  <c r="CH39" i="22" s="1"/>
  <c r="CB39" i="22"/>
  <c r="CA21" i="22"/>
  <c r="BE21" i="22"/>
  <c r="CC21" i="22" s="1"/>
  <c r="BX24" i="22"/>
  <c r="AP24" i="22"/>
  <c r="BZ24" i="22" s="1"/>
  <c r="BS43" i="22"/>
  <c r="CH43" i="22" s="1"/>
  <c r="CE43" i="22"/>
  <c r="AA5" i="22"/>
  <c r="BW5" i="22" s="1"/>
  <c r="AN6" i="22"/>
  <c r="BQ6" i="22"/>
  <c r="BS7" i="22"/>
  <c r="CH7" i="22" s="1"/>
  <c r="BR9" i="22"/>
  <c r="CG9" i="22" s="1"/>
  <c r="BR11" i="22"/>
  <c r="CG11" i="22" s="1"/>
  <c r="BQ13" i="22"/>
  <c r="AP14" i="22"/>
  <c r="BZ14" i="22" s="1"/>
  <c r="BU14" i="22"/>
  <c r="CE15" i="22"/>
  <c r="CB27" i="22"/>
  <c r="BE27" i="22"/>
  <c r="CC27" i="22" s="1"/>
  <c r="BY16" i="22"/>
  <c r="BR21" i="22"/>
  <c r="CG21" i="22" s="1"/>
  <c r="BX39" i="22"/>
  <c r="AP39" i="22"/>
  <c r="BZ39" i="22" s="1"/>
  <c r="AM10" i="22"/>
  <c r="AP12" i="22"/>
  <c r="BZ12" i="22" s="1"/>
  <c r="CA13" i="22"/>
  <c r="BE13" i="22"/>
  <c r="CC13" i="22" s="1"/>
  <c r="BR13" i="22"/>
  <c r="CG13" i="22" s="1"/>
  <c r="CA16" i="22"/>
  <c r="CB22" i="22"/>
  <c r="BU24" i="22"/>
  <c r="AA24" i="22"/>
  <c r="BW24" i="22" s="1"/>
  <c r="BQ26" i="22"/>
  <c r="CD26" i="22"/>
  <c r="CA38" i="22"/>
  <c r="BE38" i="22"/>
  <c r="CC38" i="22" s="1"/>
  <c r="BX46" i="22"/>
  <c r="AP46" i="22"/>
  <c r="BZ46" i="22" s="1"/>
  <c r="BR46" i="22"/>
  <c r="CG46" i="22" s="1"/>
  <c r="CE13" i="22"/>
  <c r="BR40" i="22"/>
  <c r="CG40" i="22" s="1"/>
  <c r="BQ40" i="22"/>
  <c r="CD40" i="22"/>
  <c r="BX4" i="22"/>
  <c r="BR5" i="22"/>
  <c r="CG5" i="22" s="1"/>
  <c r="BS10" i="22"/>
  <c r="CH10" i="22" s="1"/>
  <c r="BU11" i="22"/>
  <c r="AA11" i="22"/>
  <c r="BW11" i="22" s="1"/>
  <c r="CF42" i="22"/>
  <c r="BX8" i="22"/>
  <c r="BQ11" i="22"/>
  <c r="BR15" i="22"/>
  <c r="CG15" i="22" s="1"/>
  <c r="BQ15" i="22"/>
  <c r="BE24" i="22"/>
  <c r="CC24" i="22" s="1"/>
  <c r="BU4" i="22"/>
  <c r="AA4" i="22"/>
  <c r="BW4" i="22" s="1"/>
  <c r="AD6" i="22"/>
  <c r="BS6" i="22"/>
  <c r="CH6" i="22" s="1"/>
  <c r="BQ8" i="22"/>
  <c r="AN10" i="22"/>
  <c r="BQ10" i="22"/>
  <c r="CE10" i="22"/>
  <c r="BR18" i="22"/>
  <c r="CG18" i="22" s="1"/>
  <c r="CD18" i="22"/>
  <c r="BU19" i="22"/>
  <c r="AA19" i="22"/>
  <c r="BW19" i="22" s="1"/>
  <c r="AP19" i="22"/>
  <c r="BZ19" i="22" s="1"/>
  <c r="BR20" i="22"/>
  <c r="CG20" i="22" s="1"/>
  <c r="BQ20" i="22"/>
  <c r="BR22" i="22"/>
  <c r="CG22" i="22" s="1"/>
  <c r="CE23" i="22"/>
  <c r="BR26" i="22"/>
  <c r="CG26" i="22" s="1"/>
  <c r="CD33" i="22"/>
  <c r="BQ33" i="22"/>
  <c r="CE36" i="22"/>
  <c r="BS36" i="22"/>
  <c r="CH36" i="22" s="1"/>
  <c r="BQ36" i="22"/>
  <c r="CA10" i="22"/>
  <c r="BE10" i="22"/>
  <c r="CC10" i="22" s="1"/>
  <c r="BE4" i="22"/>
  <c r="CC4" i="22" s="1"/>
  <c r="BU8" i="22"/>
  <c r="AA8" i="22"/>
  <c r="BW8" i="22" s="1"/>
  <c r="BC6" i="22"/>
  <c r="BR8" i="22"/>
  <c r="CG8" i="22" s="1"/>
  <c r="BS12" i="22"/>
  <c r="CH12" i="22" s="1"/>
  <c r="AP16" i="22"/>
  <c r="BZ16" i="22" s="1"/>
  <c r="CE18" i="22"/>
  <c r="BR23" i="22"/>
  <c r="CG23" i="22" s="1"/>
  <c r="BQ23" i="22"/>
  <c r="BS25" i="22"/>
  <c r="CH25" i="22" s="1"/>
  <c r="BE26" i="22"/>
  <c r="CC26" i="22" s="1"/>
  <c r="CA26" i="22"/>
  <c r="CA31" i="22"/>
  <c r="BE31" i="22"/>
  <c r="CC31" i="22" s="1"/>
  <c r="BR31" i="22"/>
  <c r="CG31" i="22" s="1"/>
  <c r="BR32" i="22"/>
  <c r="CG32" i="22" s="1"/>
  <c r="BQ32" i="22"/>
  <c r="CD32" i="22"/>
  <c r="CF34" i="22"/>
  <c r="BU37" i="22"/>
  <c r="AA37" i="22"/>
  <c r="BW37" i="22" s="1"/>
  <c r="CA39" i="22"/>
  <c r="BE39" i="22"/>
  <c r="BR39" i="22"/>
  <c r="CG39" i="22" s="1"/>
  <c r="CA47" i="22"/>
  <c r="BE47" i="22"/>
  <c r="CC47" i="22" s="1"/>
  <c r="BR47" i="22"/>
  <c r="CG47" i="22" s="1"/>
  <c r="BY49" i="22"/>
  <c r="AP49" i="22"/>
  <c r="BZ49" i="22" s="1"/>
  <c r="AP45" i="22"/>
  <c r="BZ45" i="22" s="1"/>
  <c r="BY45" i="22"/>
  <c r="CD22" i="22"/>
  <c r="BS26" i="22"/>
  <c r="CH26" i="22" s="1"/>
  <c r="AP27" i="22"/>
  <c r="BZ27" i="22" s="1"/>
  <c r="BU27" i="22"/>
  <c r="BY28" i="22"/>
  <c r="BR34" i="22"/>
  <c r="CG34" i="22" s="1"/>
  <c r="BS35" i="22"/>
  <c r="CH35" i="22" s="1"/>
  <c r="CE35" i="22"/>
  <c r="BR36" i="22"/>
  <c r="CG36" i="22" s="1"/>
  <c r="BU45" i="22"/>
  <c r="AA45" i="22"/>
  <c r="BW45" i="22" s="1"/>
  <c r="AS45" i="22"/>
  <c r="CF46" i="22"/>
  <c r="CF51" i="22"/>
  <c r="BU49" i="22"/>
  <c r="AA49" i="22"/>
  <c r="BW49" i="22" s="1"/>
  <c r="BU26" i="22"/>
  <c r="BR28" i="22"/>
  <c r="CG28" i="22" s="1"/>
  <c r="BS34" i="22"/>
  <c r="CH34" i="22" s="1"/>
  <c r="BR37" i="22"/>
  <c r="CG37" i="22" s="1"/>
  <c r="BX41" i="22"/>
  <c r="BS42" i="22"/>
  <c r="CH42" i="22" s="1"/>
  <c r="BE42" i="22"/>
  <c r="CC42" i="22" s="1"/>
  <c r="CB42" i="22"/>
  <c r="BU44" i="22"/>
  <c r="AA44" i="22"/>
  <c r="BW44" i="22" s="1"/>
  <c r="BU47" i="22"/>
  <c r="BR49" i="22"/>
  <c r="CG49" i="22" s="1"/>
  <c r="CA51" i="22"/>
  <c r="BE51" i="22"/>
  <c r="CC51" i="22" s="1"/>
  <c r="BY25" i="22"/>
  <c r="BX27" i="22"/>
  <c r="BR30" i="22"/>
  <c r="CG30" i="22" s="1"/>
  <c r="CD30" i="22"/>
  <c r="BS32" i="22"/>
  <c r="CH32" i="22" s="1"/>
  <c r="BX33" i="22"/>
  <c r="BX34" i="22"/>
  <c r="AP34" i="22"/>
  <c r="BZ34" i="22" s="1"/>
  <c r="BE34" i="22"/>
  <c r="CC34" i="22" s="1"/>
  <c r="AP36" i="22"/>
  <c r="BZ36" i="22" s="1"/>
  <c r="BE36" i="22"/>
  <c r="CC36" i="22" s="1"/>
  <c r="BR38" i="22"/>
  <c r="CG38" i="22" s="1"/>
  <c r="CD38" i="22"/>
  <c r="BX42" i="22"/>
  <c r="AP42" i="22"/>
  <c r="BZ42" i="22" s="1"/>
  <c r="CD45" i="22"/>
  <c r="BQ45" i="22"/>
  <c r="BQ48" i="22"/>
  <c r="BR53" i="22"/>
  <c r="CG53" i="22" s="1"/>
  <c r="BQ53" i="22"/>
  <c r="CD53" i="22"/>
  <c r="AA10" i="22"/>
  <c r="BW10" i="22" s="1"/>
  <c r="BE12" i="22"/>
  <c r="AA18" i="22"/>
  <c r="BW18" i="22" s="1"/>
  <c r="BE20" i="22"/>
  <c r="CC20" i="22" s="1"/>
  <c r="BT29" i="22"/>
  <c r="CI29" i="22" s="1"/>
  <c r="BS45" i="22"/>
  <c r="CH45" i="22" s="1"/>
  <c r="BS48" i="22"/>
  <c r="CH48" i="22" s="1"/>
  <c r="CE48" i="22"/>
  <c r="BS49" i="22"/>
  <c r="CH49" i="22" s="1"/>
  <c r="BS28" i="22"/>
  <c r="CH28" i="22" s="1"/>
  <c r="BU29" i="22"/>
  <c r="AA29" i="22"/>
  <c r="BW29" i="22" s="1"/>
  <c r="BS31" i="22"/>
  <c r="CH31" i="22" s="1"/>
  <c r="CE33" i="22"/>
  <c r="BU36" i="22"/>
  <c r="AA36" i="22"/>
  <c r="BW36" i="22" s="1"/>
  <c r="BQ38" i="22"/>
  <c r="AA40" i="22"/>
  <c r="BW40" i="22" s="1"/>
  <c r="CD41" i="22"/>
  <c r="BQ41" i="22"/>
  <c r="BQ43" i="22"/>
  <c r="BQ44" i="22"/>
  <c r="CE44" i="22"/>
  <c r="BS46" i="22"/>
  <c r="CH46" i="22" s="1"/>
  <c r="BE46" i="22"/>
  <c r="CC46" i="22" s="1"/>
  <c r="CB46" i="22"/>
  <c r="BV52" i="22"/>
  <c r="AA52" i="22"/>
  <c r="BW52" i="22" s="1"/>
  <c r="BC45" i="22"/>
  <c r="BR45" i="22" s="1"/>
  <c r="CG45" i="22" s="1"/>
  <c r="CB47" i="22"/>
  <c r="AA50" i="22"/>
  <c r="BW50" i="22" s="1"/>
  <c r="CC50" i="22"/>
  <c r="BE52" i="22"/>
  <c r="BQ54" i="22"/>
  <c r="BR54" i="22"/>
  <c r="CG54" i="22" s="1"/>
  <c r="AA31" i="22"/>
  <c r="BW31" i="22" s="1"/>
  <c r="BE33" i="22"/>
  <c r="CC33" i="22" s="1"/>
  <c r="CD34" i="22"/>
  <c r="AA39" i="22"/>
  <c r="BW39" i="22" s="1"/>
  <c r="BE41" i="22"/>
  <c r="CC41" i="22" s="1"/>
  <c r="CD42" i="22"/>
  <c r="CD46" i="22"/>
  <c r="CD47" i="22"/>
  <c r="BE54" i="22"/>
  <c r="CC54" i="22" s="1"/>
  <c r="BS54" i="22"/>
  <c r="CH54" i="22" s="1"/>
  <c r="CD55" i="22"/>
  <c r="BR35" i="22"/>
  <c r="CG35" i="22" s="1"/>
  <c r="BR43" i="22"/>
  <c r="CG43" i="22" s="1"/>
  <c r="BR48" i="22"/>
  <c r="CG48" i="22" s="1"/>
  <c r="CD52" i="22"/>
  <c r="AP54" i="22"/>
  <c r="BZ54" i="22" s="1"/>
  <c r="CE55" i="22"/>
  <c r="BY50" i="22"/>
  <c r="AA30" i="22"/>
  <c r="BW30" i="22" s="1"/>
  <c r="BE32" i="22"/>
  <c r="CC32" i="22" s="1"/>
  <c r="AA38" i="22"/>
  <c r="BW38" i="22" s="1"/>
  <c r="BE40" i="22"/>
  <c r="CC40" i="22" s="1"/>
  <c r="CE49" i="22"/>
  <c r="AA51" i="22"/>
  <c r="BW51" i="22" s="1"/>
  <c r="BE53" i="22"/>
  <c r="CC53" i="22" s="1"/>
  <c r="BQ55" i="22"/>
  <c r="BS50" i="22"/>
  <c r="CH50" i="22" s="1"/>
  <c r="AA53" i="22"/>
  <c r="BW53" i="22" s="1"/>
  <c r="BE55" i="22"/>
  <c r="CC55" i="22" s="1"/>
  <c r="BT28" i="22" l="1"/>
  <c r="CI28" i="22" s="1"/>
  <c r="BT25" i="22"/>
  <c r="CI25" i="22" s="1"/>
  <c r="BT19" i="22"/>
  <c r="CI19" i="22" s="1"/>
  <c r="BR10" i="22"/>
  <c r="CG10" i="22" s="1"/>
  <c r="BT9" i="22"/>
  <c r="CI9" i="22" s="1"/>
  <c r="BT46" i="22"/>
  <c r="CI46" i="22" s="1"/>
  <c r="BT16" i="22"/>
  <c r="CI16" i="22" s="1"/>
  <c r="BT50" i="22"/>
  <c r="CI50" i="22" s="1"/>
  <c r="BT49" i="22"/>
  <c r="CI49" i="22" s="1"/>
  <c r="BT22" i="22"/>
  <c r="CI22" i="22" s="1"/>
  <c r="BT17" i="22"/>
  <c r="CI17" i="22" s="1"/>
  <c r="CC9" i="22"/>
  <c r="BT35" i="22"/>
  <c r="CI35" i="22" s="1"/>
  <c r="CC52" i="22"/>
  <c r="BT52" i="22"/>
  <c r="CI52" i="22" s="1"/>
  <c r="BT8" i="22"/>
  <c r="CI8" i="22" s="1"/>
  <c r="CF8" i="22"/>
  <c r="BT4" i="22"/>
  <c r="CI4" i="22" s="1"/>
  <c r="AP6" i="22"/>
  <c r="BZ6" i="22" s="1"/>
  <c r="BX6" i="22"/>
  <c r="BT24" i="22"/>
  <c r="CI24" i="22" s="1"/>
  <c r="CF54" i="22"/>
  <c r="BT54" i="22"/>
  <c r="CI54" i="22" s="1"/>
  <c r="BT41" i="22"/>
  <c r="CI41" i="22" s="1"/>
  <c r="CF41" i="22"/>
  <c r="BT15" i="22"/>
  <c r="CI15" i="22" s="1"/>
  <c r="CF15" i="22"/>
  <c r="BT48" i="22"/>
  <c r="CI48" i="22" s="1"/>
  <c r="CF48" i="22"/>
  <c r="BT34" i="22"/>
  <c r="CI34" i="22" s="1"/>
  <c r="BT37" i="22"/>
  <c r="CI37" i="22" s="1"/>
  <c r="BT14" i="22"/>
  <c r="CI14" i="22" s="1"/>
  <c r="BT5" i="22"/>
  <c r="CI5" i="22" s="1"/>
  <c r="BT43" i="22"/>
  <c r="CI43" i="22" s="1"/>
  <c r="CF43" i="22"/>
  <c r="CC12" i="22"/>
  <c r="BT12" i="22"/>
  <c r="CI12" i="22" s="1"/>
  <c r="BT36" i="22"/>
  <c r="CI36" i="22" s="1"/>
  <c r="CF36" i="22"/>
  <c r="CF11" i="22"/>
  <c r="BT11" i="22"/>
  <c r="CI11" i="22" s="1"/>
  <c r="BT27" i="22"/>
  <c r="CI27" i="22" s="1"/>
  <c r="CF27" i="22"/>
  <c r="CF6" i="22"/>
  <c r="BT47" i="22"/>
  <c r="CI47" i="22" s="1"/>
  <c r="BE6" i="22"/>
  <c r="CC6" i="22" s="1"/>
  <c r="BR6" i="22"/>
  <c r="CG6" i="22" s="1"/>
  <c r="CA6" i="22"/>
  <c r="BT13" i="22"/>
  <c r="CI13" i="22" s="1"/>
  <c r="CF13" i="22"/>
  <c r="CC30" i="22"/>
  <c r="BT30" i="22"/>
  <c r="CI30" i="22" s="1"/>
  <c r="BT51" i="22"/>
  <c r="CI51" i="22" s="1"/>
  <c r="CF10" i="22"/>
  <c r="AP10" i="22"/>
  <c r="BZ10" i="22" s="1"/>
  <c r="BX10" i="22"/>
  <c r="BT26" i="22"/>
  <c r="CI26" i="22" s="1"/>
  <c r="CF26" i="22"/>
  <c r="BT38" i="22"/>
  <c r="CI38" i="22" s="1"/>
  <c r="CF38" i="22"/>
  <c r="CF45" i="22"/>
  <c r="CA45" i="22"/>
  <c r="BE45" i="22"/>
  <c r="CC45" i="22" s="1"/>
  <c r="CF32" i="22"/>
  <c r="BT32" i="22"/>
  <c r="CI32" i="22" s="1"/>
  <c r="CF20" i="22"/>
  <c r="BT20" i="22"/>
  <c r="CI20" i="22" s="1"/>
  <c r="BT42" i="22"/>
  <c r="CI42" i="22" s="1"/>
  <c r="BT31" i="22"/>
  <c r="CI31" i="22" s="1"/>
  <c r="CF55" i="22"/>
  <c r="BT55" i="22"/>
  <c r="CI55" i="22" s="1"/>
  <c r="BT44" i="22"/>
  <c r="CI44" i="22" s="1"/>
  <c r="CF44" i="22"/>
  <c r="BT53" i="22"/>
  <c r="CI53" i="22" s="1"/>
  <c r="CF53" i="22"/>
  <c r="CC39" i="22"/>
  <c r="BT39" i="22"/>
  <c r="CI39" i="22" s="1"/>
  <c r="BT23" i="22"/>
  <c r="CI23" i="22" s="1"/>
  <c r="CF23" i="22"/>
  <c r="BT33" i="22"/>
  <c r="CI33" i="22" s="1"/>
  <c r="CF33" i="22"/>
  <c r="CF40" i="22"/>
  <c r="BT40" i="22"/>
  <c r="CI40" i="22" s="1"/>
  <c r="BT21" i="22"/>
  <c r="CI21" i="22" s="1"/>
  <c r="CF21" i="22"/>
  <c r="BT7" i="22"/>
  <c r="CI7" i="22" s="1"/>
  <c r="CF7" i="22"/>
  <c r="BT18" i="22"/>
  <c r="CI18" i="22" s="1"/>
  <c r="AU45" i="17"/>
  <c r="AT45" i="17"/>
  <c r="AR45" i="17"/>
  <c r="AQ45" i="17"/>
  <c r="AH10" i="14"/>
  <c r="AC4" i="14"/>
  <c r="AB4" i="14"/>
  <c r="O122" i="21"/>
  <c r="R122" i="21"/>
  <c r="U122" i="21"/>
  <c r="X122" i="21"/>
  <c r="Y122" i="21"/>
  <c r="Z122" i="21"/>
  <c r="AD122" i="21"/>
  <c r="AG122" i="21"/>
  <c r="AJ122" i="21"/>
  <c r="AO122" i="21"/>
  <c r="AS122" i="21"/>
  <c r="AV122" i="21"/>
  <c r="AY122" i="21"/>
  <c r="BB122" i="21"/>
  <c r="BC122" i="21"/>
  <c r="BE122" i="21" s="1"/>
  <c r="BD122" i="21"/>
  <c r="BH122" i="21"/>
  <c r="BK122" i="21"/>
  <c r="BN122" i="21"/>
  <c r="BO122" i="21"/>
  <c r="BP122" i="21"/>
  <c r="O123" i="21"/>
  <c r="R123" i="21"/>
  <c r="U123" i="21"/>
  <c r="X123" i="21"/>
  <c r="Y123" i="21"/>
  <c r="AA123" i="21" s="1"/>
  <c r="Z123" i="21"/>
  <c r="AD123" i="21"/>
  <c r="AG123" i="21"/>
  <c r="AS123" i="21"/>
  <c r="AV123" i="21"/>
  <c r="AY123" i="21"/>
  <c r="BB123" i="21"/>
  <c r="BC123" i="21"/>
  <c r="BD123" i="21"/>
  <c r="BH123" i="21"/>
  <c r="BK123" i="21"/>
  <c r="BN123" i="21"/>
  <c r="BO123" i="21"/>
  <c r="BP123" i="21"/>
  <c r="O124" i="21"/>
  <c r="R124" i="21"/>
  <c r="U124" i="21"/>
  <c r="X124" i="21"/>
  <c r="Y124" i="21"/>
  <c r="AA124" i="21" s="1"/>
  <c r="Z124" i="21"/>
  <c r="AD124" i="21"/>
  <c r="AJ124" i="21"/>
  <c r="AS124" i="21"/>
  <c r="AV124" i="21"/>
  <c r="AY124" i="21"/>
  <c r="BB124" i="21"/>
  <c r="BC124" i="21"/>
  <c r="BD124" i="21"/>
  <c r="BH124" i="21"/>
  <c r="BK124" i="21"/>
  <c r="BN124" i="21"/>
  <c r="BO124" i="21"/>
  <c r="BP124" i="21"/>
  <c r="O125" i="21"/>
  <c r="R125" i="21"/>
  <c r="U125" i="21"/>
  <c r="X125" i="21"/>
  <c r="Y125" i="21"/>
  <c r="AA125" i="21" s="1"/>
  <c r="Z125" i="21"/>
  <c r="AD125" i="21"/>
  <c r="AN125" i="21"/>
  <c r="AJ125" i="21"/>
  <c r="AM125" i="21"/>
  <c r="AS125" i="21"/>
  <c r="AV125" i="21"/>
  <c r="AY125" i="21"/>
  <c r="BB125" i="21"/>
  <c r="BC125" i="21"/>
  <c r="BE125" i="21" s="1"/>
  <c r="BD125" i="21"/>
  <c r="BH125" i="21"/>
  <c r="BK125" i="21"/>
  <c r="BN125" i="21"/>
  <c r="BO125" i="21"/>
  <c r="BP125" i="21"/>
  <c r="O126" i="21"/>
  <c r="R126" i="21"/>
  <c r="U126" i="21"/>
  <c r="X126" i="21"/>
  <c r="Y126" i="21"/>
  <c r="Z126" i="21"/>
  <c r="AA126" i="21" s="1"/>
  <c r="AD126" i="21"/>
  <c r="AS126" i="21"/>
  <c r="AV126" i="21"/>
  <c r="AY126" i="21"/>
  <c r="BB126" i="21"/>
  <c r="BC126" i="21"/>
  <c r="BE126" i="21" s="1"/>
  <c r="BD126" i="21"/>
  <c r="BH126" i="21"/>
  <c r="BK126" i="21"/>
  <c r="BN126" i="21"/>
  <c r="BO126" i="21"/>
  <c r="BQ126" i="21" s="1"/>
  <c r="BP126" i="21"/>
  <c r="O127" i="21"/>
  <c r="R127" i="21"/>
  <c r="U127" i="21"/>
  <c r="X127" i="21"/>
  <c r="Y127" i="21"/>
  <c r="Z127" i="21"/>
  <c r="AD127" i="21"/>
  <c r="AO127" i="21"/>
  <c r="AJ127" i="21"/>
  <c r="AS127" i="21"/>
  <c r="AV127" i="21"/>
  <c r="AY127" i="21"/>
  <c r="BB127" i="21"/>
  <c r="BC127" i="21"/>
  <c r="BD127" i="21"/>
  <c r="BH127" i="21"/>
  <c r="BK127" i="21"/>
  <c r="BN127" i="21"/>
  <c r="BO127" i="21"/>
  <c r="BP127" i="21"/>
  <c r="BQ127" i="21" s="1"/>
  <c r="O128" i="21"/>
  <c r="R128" i="21"/>
  <c r="U128" i="21"/>
  <c r="V128" i="21"/>
  <c r="W128" i="21"/>
  <c r="X128" i="21" s="1"/>
  <c r="Y128" i="21"/>
  <c r="Z128" i="21"/>
  <c r="AD128" i="21"/>
  <c r="AG128" i="21"/>
  <c r="AS128" i="21"/>
  <c r="AV128" i="21"/>
  <c r="AW128" i="21"/>
  <c r="AX128" i="21"/>
  <c r="BB128" i="21"/>
  <c r="BD128" i="21"/>
  <c r="BH128" i="21"/>
  <c r="BK128" i="21"/>
  <c r="BN128" i="21"/>
  <c r="BO128" i="21"/>
  <c r="BP128" i="21"/>
  <c r="O129" i="21"/>
  <c r="R129" i="21"/>
  <c r="U129" i="21"/>
  <c r="X129" i="21"/>
  <c r="Y129" i="21"/>
  <c r="AA129" i="21" s="1"/>
  <c r="Z129" i="21"/>
  <c r="AD129" i="21"/>
  <c r="AJ129" i="21"/>
  <c r="AS129" i="21"/>
  <c r="AV129" i="21"/>
  <c r="AX129" i="21"/>
  <c r="BB129" i="21"/>
  <c r="BC129" i="21"/>
  <c r="BH129" i="21"/>
  <c r="BK129" i="21"/>
  <c r="BN129" i="21"/>
  <c r="BO129" i="21"/>
  <c r="BP129" i="21"/>
  <c r="O130" i="21"/>
  <c r="R130" i="21"/>
  <c r="U130" i="21"/>
  <c r="X130" i="21"/>
  <c r="Y130" i="21"/>
  <c r="Z130" i="21"/>
  <c r="AD130" i="21"/>
  <c r="AG130" i="21"/>
  <c r="AJ130" i="21"/>
  <c r="AS130" i="21"/>
  <c r="AV130" i="21"/>
  <c r="AY130" i="21"/>
  <c r="BB130" i="21"/>
  <c r="BC130" i="21"/>
  <c r="BD130" i="21"/>
  <c r="BE130" i="21" s="1"/>
  <c r="BH130" i="21"/>
  <c r="BK130" i="21"/>
  <c r="BN130" i="21"/>
  <c r="BO130" i="21"/>
  <c r="BP130" i="21"/>
  <c r="O131" i="21"/>
  <c r="R131" i="21"/>
  <c r="U131" i="21"/>
  <c r="X131" i="21"/>
  <c r="Y131" i="21"/>
  <c r="AA131" i="21" s="1"/>
  <c r="Z131" i="21"/>
  <c r="AD131" i="21"/>
  <c r="AM131" i="21"/>
  <c r="AJ131" i="21"/>
  <c r="AN131" i="21"/>
  <c r="AP131" i="21" s="1"/>
  <c r="AO131" i="21"/>
  <c r="BS131" i="21" s="1"/>
  <c r="CH131" i="21" s="1"/>
  <c r="AS131" i="21"/>
  <c r="AV131" i="21"/>
  <c r="AY131" i="21"/>
  <c r="BB131" i="21"/>
  <c r="BC131" i="21"/>
  <c r="BD131" i="21"/>
  <c r="BE131" i="21"/>
  <c r="BH131" i="21"/>
  <c r="BK131" i="21"/>
  <c r="BN131" i="21"/>
  <c r="BO131" i="21"/>
  <c r="BQ131" i="21" s="1"/>
  <c r="BP131" i="21"/>
  <c r="O132" i="21"/>
  <c r="R132" i="21"/>
  <c r="U132" i="21"/>
  <c r="X132" i="21"/>
  <c r="Y132" i="21"/>
  <c r="Z132" i="21"/>
  <c r="AD132" i="21"/>
  <c r="AG132" i="21"/>
  <c r="AJ132" i="21"/>
  <c r="AS132" i="21"/>
  <c r="AV132" i="21"/>
  <c r="AY132" i="21"/>
  <c r="BB132" i="21"/>
  <c r="BC132" i="21"/>
  <c r="BD132" i="21"/>
  <c r="BE132" i="21" s="1"/>
  <c r="BH132" i="21"/>
  <c r="BK132" i="21"/>
  <c r="BN132" i="21"/>
  <c r="BO132" i="21"/>
  <c r="BP132" i="21"/>
  <c r="O133" i="21"/>
  <c r="R133" i="21"/>
  <c r="U133" i="21"/>
  <c r="X133" i="21"/>
  <c r="Y133" i="21"/>
  <c r="Z133" i="21"/>
  <c r="AD133" i="21"/>
  <c r="AG133" i="21"/>
  <c r="AQ133" i="21"/>
  <c r="AS133" i="21" s="1"/>
  <c r="AT133" i="21"/>
  <c r="AV133" i="21" s="1"/>
  <c r="AW133" i="21"/>
  <c r="AY133" i="21" s="1"/>
  <c r="BB133" i="21"/>
  <c r="BC133" i="21"/>
  <c r="BD133" i="21"/>
  <c r="BH133" i="21"/>
  <c r="BK133" i="21"/>
  <c r="BN133" i="21"/>
  <c r="BO133" i="21"/>
  <c r="BP133" i="21"/>
  <c r="O134" i="21"/>
  <c r="R134" i="21"/>
  <c r="U134" i="21"/>
  <c r="X134" i="21"/>
  <c r="Y134" i="21"/>
  <c r="AA134" i="21" s="1"/>
  <c r="Z134" i="21"/>
  <c r="AD134" i="21"/>
  <c r="AJ134" i="21"/>
  <c r="AS134" i="21"/>
  <c r="AV134" i="21"/>
  <c r="AY134" i="21"/>
  <c r="BB134" i="21"/>
  <c r="BC134" i="21"/>
  <c r="BE134" i="21" s="1"/>
  <c r="BD134" i="21"/>
  <c r="BH134" i="21"/>
  <c r="BK134" i="21"/>
  <c r="BN134" i="21"/>
  <c r="BO134" i="21"/>
  <c r="BP134" i="21"/>
  <c r="O135" i="21"/>
  <c r="R135" i="21"/>
  <c r="U135" i="21"/>
  <c r="X135" i="21"/>
  <c r="Y135" i="21"/>
  <c r="Z135" i="21"/>
  <c r="AA135" i="21" s="1"/>
  <c r="AD135" i="21"/>
  <c r="AG135" i="21"/>
  <c r="AS135" i="21"/>
  <c r="AV135" i="21"/>
  <c r="AY135" i="21"/>
  <c r="BB135" i="21"/>
  <c r="BC135" i="21"/>
  <c r="BD135" i="21"/>
  <c r="BH135" i="21"/>
  <c r="BK135" i="21"/>
  <c r="BN135" i="21"/>
  <c r="BO135" i="21"/>
  <c r="BQ135" i="21" s="1"/>
  <c r="BP135" i="21"/>
  <c r="O136" i="21"/>
  <c r="R136" i="21"/>
  <c r="U136" i="21"/>
  <c r="X136" i="21"/>
  <c r="Y136" i="21"/>
  <c r="Z136" i="21"/>
  <c r="AA136" i="21" s="1"/>
  <c r="AD136" i="21"/>
  <c r="AJ136" i="21"/>
  <c r="AO136" i="21"/>
  <c r="AS136" i="21"/>
  <c r="AV136" i="21"/>
  <c r="AY136" i="21"/>
  <c r="BB136" i="21"/>
  <c r="BC136" i="21"/>
  <c r="BD136" i="21"/>
  <c r="BH136" i="21"/>
  <c r="BK136" i="21"/>
  <c r="BN136" i="21"/>
  <c r="BO136" i="21"/>
  <c r="BP136" i="21"/>
  <c r="O137" i="21"/>
  <c r="R137" i="21"/>
  <c r="U137" i="21"/>
  <c r="X137" i="21"/>
  <c r="Y137" i="21"/>
  <c r="Z137" i="21"/>
  <c r="AD137" i="21"/>
  <c r="AG137" i="21"/>
  <c r="AJ137" i="21"/>
  <c r="AS137" i="21"/>
  <c r="AV137" i="21"/>
  <c r="AY137" i="21"/>
  <c r="BB137" i="21"/>
  <c r="BC137" i="21"/>
  <c r="BE137" i="21" s="1"/>
  <c r="BD137" i="21"/>
  <c r="BH137" i="21"/>
  <c r="BK137" i="21"/>
  <c r="BN137" i="21"/>
  <c r="BO137" i="21"/>
  <c r="BP137" i="21"/>
  <c r="O138" i="21"/>
  <c r="R138" i="21"/>
  <c r="U138" i="21"/>
  <c r="X138" i="21"/>
  <c r="Y138" i="21"/>
  <c r="AA138" i="21" s="1"/>
  <c r="Z138" i="21"/>
  <c r="AD138" i="21"/>
  <c r="AJ138" i="21"/>
  <c r="AO138" i="21"/>
  <c r="AS138" i="21"/>
  <c r="AV138" i="21"/>
  <c r="AY138" i="21"/>
  <c r="BB138" i="21"/>
  <c r="BC138" i="21"/>
  <c r="BD138" i="21"/>
  <c r="BH138" i="21"/>
  <c r="BK138" i="21"/>
  <c r="BN138" i="21"/>
  <c r="BO138" i="21"/>
  <c r="BP138" i="21"/>
  <c r="BQ138" i="21" s="1"/>
  <c r="O139" i="21"/>
  <c r="R139" i="21"/>
  <c r="U139" i="21"/>
  <c r="X139" i="21"/>
  <c r="Y139" i="21"/>
  <c r="Z139" i="21"/>
  <c r="AA139" i="21"/>
  <c r="AD139" i="21"/>
  <c r="AG139" i="21"/>
  <c r="AJ139" i="21"/>
  <c r="AS139" i="21"/>
  <c r="AV139" i="21"/>
  <c r="AY139" i="21"/>
  <c r="BB139" i="21"/>
  <c r="BC139" i="21"/>
  <c r="BD139" i="21"/>
  <c r="BH139" i="21"/>
  <c r="BK139" i="21"/>
  <c r="BN139" i="21"/>
  <c r="BO139" i="21"/>
  <c r="BP139" i="21"/>
  <c r="O140" i="21"/>
  <c r="R140" i="21"/>
  <c r="U140" i="21"/>
  <c r="X140" i="21"/>
  <c r="Y140" i="21"/>
  <c r="Z140" i="21"/>
  <c r="AD140" i="21"/>
  <c r="AG140" i="21"/>
  <c r="AS140" i="21"/>
  <c r="AV140" i="21"/>
  <c r="AY140" i="21"/>
  <c r="BB140" i="21"/>
  <c r="BC140" i="21"/>
  <c r="BD140" i="21"/>
  <c r="BE140" i="21" s="1"/>
  <c r="BH140" i="21"/>
  <c r="BK140" i="21"/>
  <c r="BN140" i="21"/>
  <c r="BO140" i="21"/>
  <c r="BP140" i="21"/>
  <c r="O141" i="21"/>
  <c r="R141" i="21"/>
  <c r="U141" i="21"/>
  <c r="X141" i="21"/>
  <c r="Y141" i="21"/>
  <c r="Z141" i="21"/>
  <c r="AA141" i="21" s="1"/>
  <c r="AD141" i="21"/>
  <c r="AJ141" i="21"/>
  <c r="AS141" i="21"/>
  <c r="AV141" i="21"/>
  <c r="AY141" i="21"/>
  <c r="BB141" i="21"/>
  <c r="BC141" i="21"/>
  <c r="BD141" i="21"/>
  <c r="BH141" i="21"/>
  <c r="BK141" i="21"/>
  <c r="BN141" i="21"/>
  <c r="BO141" i="21"/>
  <c r="BQ141" i="21" s="1"/>
  <c r="BP141" i="21"/>
  <c r="O142" i="21"/>
  <c r="R142" i="21"/>
  <c r="U142" i="21"/>
  <c r="X142" i="21"/>
  <c r="Y142" i="21"/>
  <c r="AA142" i="21" s="1"/>
  <c r="Z142" i="21"/>
  <c r="AD142" i="21"/>
  <c r="AJ142" i="21"/>
  <c r="AS142" i="21"/>
  <c r="AV142" i="21"/>
  <c r="AY142" i="21"/>
  <c r="BB142" i="21"/>
  <c r="BC142" i="21"/>
  <c r="BE142" i="21" s="1"/>
  <c r="BD142" i="21"/>
  <c r="BH142" i="21"/>
  <c r="BK142" i="21"/>
  <c r="BN142" i="21"/>
  <c r="BO142" i="21"/>
  <c r="BP142" i="21"/>
  <c r="O143" i="21"/>
  <c r="R143" i="21"/>
  <c r="U143" i="21"/>
  <c r="X143" i="21"/>
  <c r="Y143" i="21"/>
  <c r="Z143" i="21"/>
  <c r="AA143" i="21" s="1"/>
  <c r="AD143" i="21"/>
  <c r="AG143" i="21"/>
  <c r="AJ143" i="21"/>
  <c r="AO143" i="21"/>
  <c r="AS143" i="21"/>
  <c r="AV143" i="21"/>
  <c r="AY143" i="21"/>
  <c r="BB143" i="21"/>
  <c r="BC143" i="21"/>
  <c r="BE143" i="21" s="1"/>
  <c r="BD143" i="21"/>
  <c r="BH143" i="21"/>
  <c r="BK143" i="21"/>
  <c r="BN143" i="21"/>
  <c r="BO143" i="21"/>
  <c r="BP143" i="21"/>
  <c r="BQ143" i="21" s="1"/>
  <c r="O144" i="21"/>
  <c r="R144" i="21"/>
  <c r="U144" i="21"/>
  <c r="X144" i="21"/>
  <c r="Y144" i="21"/>
  <c r="Z144" i="21"/>
  <c r="AD144" i="21"/>
  <c r="AG144" i="21"/>
  <c r="AJ144" i="21"/>
  <c r="AO144" i="21"/>
  <c r="AS144" i="21"/>
  <c r="AV144" i="21"/>
  <c r="AY144" i="21"/>
  <c r="BB144" i="21"/>
  <c r="BC144" i="21"/>
  <c r="BE144" i="21" s="1"/>
  <c r="BD144" i="21"/>
  <c r="BH144" i="21"/>
  <c r="BK144" i="21"/>
  <c r="BN144" i="21"/>
  <c r="BO144" i="21"/>
  <c r="BP144" i="21"/>
  <c r="O145" i="21"/>
  <c r="R145" i="21"/>
  <c r="U145" i="21"/>
  <c r="X145" i="21"/>
  <c r="Y145" i="21"/>
  <c r="AA145" i="21" s="1"/>
  <c r="Z145" i="21"/>
  <c r="AD145" i="21"/>
  <c r="AJ145" i="21"/>
  <c r="AO145" i="21"/>
  <c r="AS145" i="21"/>
  <c r="AV145" i="21"/>
  <c r="AY145" i="21"/>
  <c r="BB145" i="21"/>
  <c r="BC145" i="21"/>
  <c r="BE145" i="21" s="1"/>
  <c r="BD145" i="21"/>
  <c r="BH145" i="21"/>
  <c r="BK145" i="21"/>
  <c r="BN145" i="21"/>
  <c r="BO145" i="21"/>
  <c r="BP145" i="21"/>
  <c r="BQ145" i="21" s="1"/>
  <c r="O146" i="21"/>
  <c r="R146" i="21"/>
  <c r="U146" i="21"/>
  <c r="X146" i="21"/>
  <c r="Y146" i="21"/>
  <c r="Z146" i="21"/>
  <c r="AD146" i="21"/>
  <c r="AG146" i="21"/>
  <c r="AJ146" i="21"/>
  <c r="AS146" i="21"/>
  <c r="AV146" i="21"/>
  <c r="AY146" i="21"/>
  <c r="BB146" i="21"/>
  <c r="BC146" i="21"/>
  <c r="BD146" i="21"/>
  <c r="BH146" i="21"/>
  <c r="BK146" i="21"/>
  <c r="BN146" i="21"/>
  <c r="BO146" i="21"/>
  <c r="BP146" i="21"/>
  <c r="O147" i="21"/>
  <c r="R147" i="21"/>
  <c r="U147" i="21"/>
  <c r="X147" i="21"/>
  <c r="Y147" i="21"/>
  <c r="Z147" i="21"/>
  <c r="AA147" i="21"/>
  <c r="AD147" i="21"/>
  <c r="AJ147" i="21"/>
  <c r="AS147" i="21"/>
  <c r="AV147" i="21"/>
  <c r="AY147" i="21"/>
  <c r="BB147" i="21"/>
  <c r="BC147" i="21"/>
  <c r="BD147" i="21"/>
  <c r="BH147" i="21"/>
  <c r="BK147" i="21"/>
  <c r="BN147" i="21"/>
  <c r="BO147" i="21"/>
  <c r="BP147" i="21"/>
  <c r="O148" i="21"/>
  <c r="R148" i="21"/>
  <c r="U148" i="21"/>
  <c r="X148" i="21"/>
  <c r="Y148" i="21"/>
  <c r="AA148" i="21" s="1"/>
  <c r="Z148" i="21"/>
  <c r="AD148" i="21"/>
  <c r="AG148" i="21"/>
  <c r="AJ148" i="21"/>
  <c r="AM148" i="21"/>
  <c r="AS148" i="21"/>
  <c r="AV148" i="21"/>
  <c r="AY148" i="21"/>
  <c r="BB148" i="21"/>
  <c r="BC148" i="21"/>
  <c r="BE148" i="21" s="1"/>
  <c r="BD148" i="21"/>
  <c r="BH148" i="21"/>
  <c r="BK148" i="21"/>
  <c r="BN148" i="21"/>
  <c r="BO148" i="21"/>
  <c r="BP148" i="21"/>
  <c r="O149" i="21"/>
  <c r="R149" i="21"/>
  <c r="U149" i="21"/>
  <c r="X149" i="21"/>
  <c r="Y149" i="21"/>
  <c r="Z149" i="21"/>
  <c r="AD149" i="21"/>
  <c r="AM149" i="21"/>
  <c r="AJ149" i="21"/>
  <c r="AO149" i="21"/>
  <c r="AS149" i="21"/>
  <c r="AV149" i="21"/>
  <c r="AY149" i="21"/>
  <c r="BB149" i="21"/>
  <c r="BC149" i="21"/>
  <c r="BE149" i="21" s="1"/>
  <c r="BD149" i="21"/>
  <c r="BH149" i="21"/>
  <c r="BK149" i="21"/>
  <c r="BN149" i="21"/>
  <c r="BO149" i="21"/>
  <c r="BP149" i="21"/>
  <c r="BQ149" i="21" s="1"/>
  <c r="O150" i="21"/>
  <c r="R150" i="21"/>
  <c r="U150" i="21"/>
  <c r="X150" i="21"/>
  <c r="Y150" i="21"/>
  <c r="Z150" i="21"/>
  <c r="AA150" i="21" s="1"/>
  <c r="AD150" i="21"/>
  <c r="AJ150" i="21"/>
  <c r="AN150" i="21"/>
  <c r="AM150" i="21"/>
  <c r="AS150" i="21"/>
  <c r="AV150" i="21"/>
  <c r="AY150" i="21"/>
  <c r="BB150" i="21"/>
  <c r="BC150" i="21"/>
  <c r="BD150" i="21"/>
  <c r="BH150" i="21"/>
  <c r="BK150" i="21"/>
  <c r="BN150" i="21"/>
  <c r="BO150" i="21"/>
  <c r="BP150" i="21"/>
  <c r="O151" i="21"/>
  <c r="R151" i="21"/>
  <c r="U151" i="21"/>
  <c r="X151" i="21"/>
  <c r="Y151" i="21"/>
  <c r="Z151" i="21"/>
  <c r="AA151" i="21" s="1"/>
  <c r="AD151" i="21"/>
  <c r="AG151" i="21"/>
  <c r="AS151" i="21"/>
  <c r="AV151" i="21"/>
  <c r="AY151" i="21"/>
  <c r="BB151" i="21"/>
  <c r="BC151" i="21"/>
  <c r="BE151" i="21" s="1"/>
  <c r="BD151" i="21"/>
  <c r="BH151" i="21"/>
  <c r="BK151" i="21"/>
  <c r="BN151" i="21"/>
  <c r="BO151" i="21"/>
  <c r="BP151" i="21"/>
  <c r="O152" i="21"/>
  <c r="R152" i="21"/>
  <c r="U152" i="21"/>
  <c r="X152" i="21"/>
  <c r="Y152" i="21"/>
  <c r="AA152" i="21" s="1"/>
  <c r="Z152" i="21"/>
  <c r="AD152" i="21"/>
  <c r="AO152" i="21"/>
  <c r="AS152" i="21"/>
  <c r="AV152" i="21"/>
  <c r="AY152" i="21"/>
  <c r="BB152" i="21"/>
  <c r="BC152" i="21"/>
  <c r="BE152" i="21" s="1"/>
  <c r="BD152" i="21"/>
  <c r="BH152" i="21"/>
  <c r="BK152" i="21"/>
  <c r="BN152" i="21"/>
  <c r="BO152" i="21"/>
  <c r="BP152" i="21"/>
  <c r="O153" i="21"/>
  <c r="R153" i="21"/>
  <c r="U153" i="21"/>
  <c r="X153" i="21"/>
  <c r="Y153" i="21"/>
  <c r="Z153" i="21"/>
  <c r="AA153" i="21" s="1"/>
  <c r="AD153" i="21"/>
  <c r="AJ153" i="21"/>
  <c r="AS153" i="21"/>
  <c r="AV153" i="21"/>
  <c r="AY153" i="21"/>
  <c r="BB153" i="21"/>
  <c r="BC153" i="21"/>
  <c r="BD153" i="21"/>
  <c r="BH153" i="21"/>
  <c r="BK153" i="21"/>
  <c r="BN153" i="21"/>
  <c r="BO153" i="21"/>
  <c r="BP153" i="21"/>
  <c r="O154" i="21"/>
  <c r="R154" i="21"/>
  <c r="U154" i="21"/>
  <c r="X154" i="21"/>
  <c r="Y154" i="21"/>
  <c r="AA154" i="21" s="1"/>
  <c r="Z154" i="21"/>
  <c r="AD154" i="21"/>
  <c r="AO154" i="21"/>
  <c r="AS154" i="21"/>
  <c r="AV154" i="21"/>
  <c r="AY154" i="21"/>
  <c r="BB154" i="21"/>
  <c r="BC154" i="21"/>
  <c r="BD154" i="21"/>
  <c r="BE154" i="21"/>
  <c r="BH154" i="21"/>
  <c r="BK154" i="21"/>
  <c r="BN154" i="21"/>
  <c r="BO154" i="21"/>
  <c r="BQ154" i="21" s="1"/>
  <c r="BP154" i="21"/>
  <c r="O155" i="21"/>
  <c r="R155" i="21"/>
  <c r="U155" i="21"/>
  <c r="X155" i="21"/>
  <c r="Y155" i="21"/>
  <c r="Z155" i="21"/>
  <c r="AA155" i="21"/>
  <c r="AD155" i="21"/>
  <c r="AM155" i="21"/>
  <c r="AG155" i="21"/>
  <c r="AJ155" i="21"/>
  <c r="AN155" i="21"/>
  <c r="AO155" i="21"/>
  <c r="AS155" i="21"/>
  <c r="AV155" i="21"/>
  <c r="AY155" i="21"/>
  <c r="BB155" i="21"/>
  <c r="BC155" i="21"/>
  <c r="BR155" i="21" s="1"/>
  <c r="CG155" i="21" s="1"/>
  <c r="BD155" i="21"/>
  <c r="BH155" i="21"/>
  <c r="BK155" i="21"/>
  <c r="BN155" i="21"/>
  <c r="BO155" i="21"/>
  <c r="BP155" i="21"/>
  <c r="BQ155" i="21"/>
  <c r="BS155" i="21"/>
  <c r="CH155" i="21" s="1"/>
  <c r="O156" i="21"/>
  <c r="R156" i="21"/>
  <c r="U156" i="21"/>
  <c r="X156" i="21"/>
  <c r="Y156" i="21"/>
  <c r="Z156" i="21"/>
  <c r="AD156" i="21"/>
  <c r="AJ156" i="21"/>
  <c r="AS156" i="21"/>
  <c r="AV156" i="21"/>
  <c r="AY156" i="21"/>
  <c r="BB156" i="21"/>
  <c r="BC156" i="21"/>
  <c r="BD156" i="21"/>
  <c r="BH156" i="21"/>
  <c r="BK156" i="21"/>
  <c r="BN156" i="21"/>
  <c r="BO156" i="21"/>
  <c r="BP156" i="21"/>
  <c r="O157" i="21"/>
  <c r="R157" i="21"/>
  <c r="U157" i="21"/>
  <c r="X157" i="21"/>
  <c r="Y157" i="21"/>
  <c r="AA157" i="21" s="1"/>
  <c r="Z157" i="21"/>
  <c r="AD157" i="21"/>
  <c r="AM157" i="21"/>
  <c r="AG157" i="21"/>
  <c r="AO157" i="21"/>
  <c r="AS157" i="21"/>
  <c r="AV157" i="21"/>
  <c r="AY157" i="21"/>
  <c r="BB157" i="21"/>
  <c r="BC157" i="21"/>
  <c r="BE157" i="21" s="1"/>
  <c r="BD157" i="21"/>
  <c r="BS157" i="21" s="1"/>
  <c r="CH157" i="21" s="1"/>
  <c r="BH157" i="21"/>
  <c r="BK157" i="21"/>
  <c r="BN157" i="21"/>
  <c r="BO157" i="21"/>
  <c r="BP157" i="21"/>
  <c r="BQ157" i="21"/>
  <c r="O158" i="21"/>
  <c r="R158" i="21"/>
  <c r="U158" i="21"/>
  <c r="X158" i="21"/>
  <c r="Y158" i="21"/>
  <c r="Z158" i="21"/>
  <c r="AA158" i="21"/>
  <c r="AD158" i="21"/>
  <c r="AJ158" i="21"/>
  <c r="AS158" i="21"/>
  <c r="AV158" i="21"/>
  <c r="AY158" i="21"/>
  <c r="BB158" i="21"/>
  <c r="BC158" i="21"/>
  <c r="BD158" i="21"/>
  <c r="BH158" i="21"/>
  <c r="BK158" i="21"/>
  <c r="BN158" i="21"/>
  <c r="BO158" i="21"/>
  <c r="BP158" i="21"/>
  <c r="O159" i="21"/>
  <c r="R159" i="21"/>
  <c r="U159" i="21"/>
  <c r="X159" i="21"/>
  <c r="Y159" i="21"/>
  <c r="AA159" i="21" s="1"/>
  <c r="Z159" i="21"/>
  <c r="AD159" i="21"/>
  <c r="AG159" i="21"/>
  <c r="AS159" i="21"/>
  <c r="AV159" i="21"/>
  <c r="AY159" i="21"/>
  <c r="BB159" i="21"/>
  <c r="BC159" i="21"/>
  <c r="BE159" i="21" s="1"/>
  <c r="BD159" i="21"/>
  <c r="BH159" i="21"/>
  <c r="BK159" i="21"/>
  <c r="BN159" i="21"/>
  <c r="BO159" i="21"/>
  <c r="BP159" i="21"/>
  <c r="O160" i="21"/>
  <c r="R160" i="21"/>
  <c r="U160" i="21"/>
  <c r="X160" i="21"/>
  <c r="Y160" i="21"/>
  <c r="AA160" i="21" s="1"/>
  <c r="Z160" i="21"/>
  <c r="AD160" i="21"/>
  <c r="AJ160" i="21"/>
  <c r="AM160" i="21"/>
  <c r="AN160" i="21"/>
  <c r="AS160" i="21"/>
  <c r="AV160" i="21"/>
  <c r="AY160" i="21"/>
  <c r="BB160" i="21"/>
  <c r="BC160" i="21"/>
  <c r="BD160" i="21"/>
  <c r="BH160" i="21"/>
  <c r="BK160" i="21"/>
  <c r="BN160" i="21"/>
  <c r="BO160" i="21"/>
  <c r="BQ160" i="21" s="1"/>
  <c r="BP160" i="21"/>
  <c r="O161" i="21"/>
  <c r="R161" i="21"/>
  <c r="U161" i="21"/>
  <c r="X161" i="21"/>
  <c r="Y161" i="21"/>
  <c r="Z161" i="21"/>
  <c r="AA161" i="21" s="1"/>
  <c r="AD161" i="21"/>
  <c r="AJ161" i="21"/>
  <c r="AS161" i="21"/>
  <c r="AV161" i="21"/>
  <c r="AY161" i="21"/>
  <c r="BB161" i="21"/>
  <c r="BC161" i="21"/>
  <c r="BD161" i="21"/>
  <c r="BH161" i="21"/>
  <c r="BK161" i="21"/>
  <c r="BN161" i="21"/>
  <c r="BO161" i="21"/>
  <c r="BP161" i="21"/>
  <c r="O162" i="21"/>
  <c r="R162" i="21"/>
  <c r="U162" i="21"/>
  <c r="X162" i="21"/>
  <c r="Y162" i="21"/>
  <c r="AA162" i="21" s="1"/>
  <c r="Z162" i="21"/>
  <c r="AD162" i="21"/>
  <c r="AG162" i="21"/>
  <c r="AJ162" i="21"/>
  <c r="AS162" i="21"/>
  <c r="AV162" i="21"/>
  <c r="AY162" i="21"/>
  <c r="BB162" i="21"/>
  <c r="BC162" i="21"/>
  <c r="BD162" i="21"/>
  <c r="BE162" i="21"/>
  <c r="BH162" i="21"/>
  <c r="BK162" i="21"/>
  <c r="BN162" i="21"/>
  <c r="BO162" i="21"/>
  <c r="BP162" i="21"/>
  <c r="O163" i="21"/>
  <c r="R163" i="21"/>
  <c r="U163" i="21"/>
  <c r="X163" i="21"/>
  <c r="Y163" i="21"/>
  <c r="AA163" i="21" s="1"/>
  <c r="Z163" i="21"/>
  <c r="AD163" i="21"/>
  <c r="AG163" i="21"/>
  <c r="AJ163" i="21"/>
  <c r="AS163" i="21"/>
  <c r="AV163" i="21"/>
  <c r="AY163" i="21"/>
  <c r="BB163" i="21"/>
  <c r="BC163" i="21"/>
  <c r="BD163" i="21"/>
  <c r="BE163" i="21" s="1"/>
  <c r="BH163" i="21"/>
  <c r="BK163" i="21"/>
  <c r="BN163" i="21"/>
  <c r="BO163" i="21"/>
  <c r="BP163" i="21"/>
  <c r="O164" i="21"/>
  <c r="R164" i="21"/>
  <c r="U164" i="21"/>
  <c r="X164" i="21"/>
  <c r="Y164" i="21"/>
  <c r="Z164" i="21"/>
  <c r="AD164" i="21"/>
  <c r="AS164" i="21"/>
  <c r="AV164" i="21"/>
  <c r="AY164" i="21"/>
  <c r="BB164" i="21"/>
  <c r="BC164" i="21"/>
  <c r="BD164" i="21"/>
  <c r="BH164" i="21"/>
  <c r="BK164" i="21"/>
  <c r="BN164" i="21"/>
  <c r="BO164" i="21"/>
  <c r="BP164" i="21"/>
  <c r="BQ164" i="21"/>
  <c r="O165" i="21"/>
  <c r="R165" i="21"/>
  <c r="U165" i="21"/>
  <c r="V165" i="21"/>
  <c r="X165" i="21" s="1"/>
  <c r="Z165" i="21"/>
  <c r="AD165" i="21"/>
  <c r="AS165" i="21"/>
  <c r="AT165" i="21"/>
  <c r="AV165" i="21" s="1"/>
  <c r="AW165" i="21"/>
  <c r="AY165" i="21" s="1"/>
  <c r="BB165" i="21"/>
  <c r="BD165" i="21"/>
  <c r="BH165" i="21"/>
  <c r="BK165" i="21"/>
  <c r="BN165" i="21"/>
  <c r="BO165" i="21"/>
  <c r="BP165" i="21"/>
  <c r="O166" i="21"/>
  <c r="R166" i="21"/>
  <c r="U166" i="21"/>
  <c r="X166" i="21"/>
  <c r="Y166" i="21"/>
  <c r="AA166" i="21" s="1"/>
  <c r="Z166" i="21"/>
  <c r="AD166" i="21"/>
  <c r="AG166" i="21"/>
  <c r="AJ166" i="21"/>
  <c r="AS166" i="21"/>
  <c r="AV166" i="21"/>
  <c r="AY166" i="21"/>
  <c r="BB166" i="21"/>
  <c r="BC166" i="21"/>
  <c r="BD166" i="21"/>
  <c r="BH166" i="21"/>
  <c r="BK166" i="21"/>
  <c r="BN166" i="21"/>
  <c r="BO166" i="21"/>
  <c r="BP166" i="21"/>
  <c r="O167" i="21"/>
  <c r="R167" i="21"/>
  <c r="U167" i="21"/>
  <c r="X167" i="21"/>
  <c r="Y167" i="21"/>
  <c r="AA167" i="21" s="1"/>
  <c r="Z167" i="21"/>
  <c r="AD167" i="21"/>
  <c r="AG167" i="21"/>
  <c r="AS167" i="21"/>
  <c r="AV167" i="21"/>
  <c r="AY167" i="21"/>
  <c r="BB167" i="21"/>
  <c r="BC167" i="21"/>
  <c r="BE167" i="21" s="1"/>
  <c r="BD167" i="21"/>
  <c r="BH167" i="21"/>
  <c r="BK167" i="21"/>
  <c r="BN167" i="21"/>
  <c r="BO167" i="21"/>
  <c r="BQ167" i="21" s="1"/>
  <c r="BP167" i="21"/>
  <c r="O168" i="21"/>
  <c r="R168" i="21"/>
  <c r="U168" i="21"/>
  <c r="X168" i="21"/>
  <c r="Y168" i="21"/>
  <c r="Z168" i="21"/>
  <c r="AA168" i="21"/>
  <c r="AD168" i="21"/>
  <c r="AJ168" i="21"/>
  <c r="AS168" i="21"/>
  <c r="AV168" i="21"/>
  <c r="AX168" i="21"/>
  <c r="BD168" i="21" s="1"/>
  <c r="AY168" i="21"/>
  <c r="BB168" i="21"/>
  <c r="BC168" i="21"/>
  <c r="BH168" i="21"/>
  <c r="BK168" i="21"/>
  <c r="BN168" i="21"/>
  <c r="BO168" i="21"/>
  <c r="BP168" i="21"/>
  <c r="O169" i="21"/>
  <c r="R169" i="21"/>
  <c r="U169" i="21"/>
  <c r="X169" i="21"/>
  <c r="Y169" i="21"/>
  <c r="Z169" i="21"/>
  <c r="AD169" i="21"/>
  <c r="AG169" i="21"/>
  <c r="AS169" i="21"/>
  <c r="AV169" i="21"/>
  <c r="AY169" i="21"/>
  <c r="BB169" i="21"/>
  <c r="BC169" i="21"/>
  <c r="BD169" i="21"/>
  <c r="BH169" i="21"/>
  <c r="BK169" i="21"/>
  <c r="BN169" i="21"/>
  <c r="BO169" i="21"/>
  <c r="BP169" i="21"/>
  <c r="O170" i="21"/>
  <c r="R170" i="21"/>
  <c r="U170" i="21"/>
  <c r="X170" i="21"/>
  <c r="Y170" i="21"/>
  <c r="AA170" i="21" s="1"/>
  <c r="Z170" i="21"/>
  <c r="AD170" i="21"/>
  <c r="AG170" i="21"/>
  <c r="AO170" i="21"/>
  <c r="AJ170" i="21"/>
  <c r="AM170" i="21"/>
  <c r="AS170" i="21"/>
  <c r="AV170" i="21"/>
  <c r="AY170" i="21"/>
  <c r="BB170" i="21"/>
  <c r="BC170" i="21"/>
  <c r="BD170" i="21"/>
  <c r="BE170" i="21" s="1"/>
  <c r="BH170" i="21"/>
  <c r="BK170" i="21"/>
  <c r="BN170" i="21"/>
  <c r="BO170" i="21"/>
  <c r="BP170" i="21"/>
  <c r="BQ170" i="21" s="1"/>
  <c r="O171" i="21"/>
  <c r="R171" i="21"/>
  <c r="U171" i="21"/>
  <c r="X171" i="21"/>
  <c r="Y171" i="21"/>
  <c r="Z171" i="21"/>
  <c r="AA171" i="21" s="1"/>
  <c r="AD171" i="21"/>
  <c r="AJ171" i="21"/>
  <c r="AS171" i="21"/>
  <c r="AV171" i="21"/>
  <c r="AY171" i="21"/>
  <c r="BB171" i="21"/>
  <c r="BC171" i="21"/>
  <c r="BD171" i="21"/>
  <c r="BH171" i="21"/>
  <c r="BK171" i="21"/>
  <c r="BN171" i="21"/>
  <c r="BO171" i="21"/>
  <c r="BP171" i="21"/>
  <c r="O172" i="21"/>
  <c r="R172" i="21"/>
  <c r="U172" i="21"/>
  <c r="X172" i="21"/>
  <c r="Y172" i="21"/>
  <c r="AA172" i="21" s="1"/>
  <c r="Z172" i="21"/>
  <c r="AD172" i="21"/>
  <c r="AN172" i="21"/>
  <c r="AJ172" i="21"/>
  <c r="AM172" i="21"/>
  <c r="AS172" i="21"/>
  <c r="AV172" i="21"/>
  <c r="AY172" i="21"/>
  <c r="BB172" i="21"/>
  <c r="BC172" i="21"/>
  <c r="BD172" i="21"/>
  <c r="BE172" i="21"/>
  <c r="BH172" i="21"/>
  <c r="BK172" i="21"/>
  <c r="BN172" i="21"/>
  <c r="BO172" i="21"/>
  <c r="BQ172" i="21" s="1"/>
  <c r="BP172" i="21"/>
  <c r="O173" i="21"/>
  <c r="R173" i="21"/>
  <c r="U173" i="21"/>
  <c r="X173" i="21"/>
  <c r="Y173" i="21"/>
  <c r="Z173" i="21"/>
  <c r="AD173" i="21"/>
  <c r="AN173" i="21"/>
  <c r="AS173" i="21"/>
  <c r="AV173" i="21"/>
  <c r="AY173" i="21"/>
  <c r="BB173" i="21"/>
  <c r="BC173" i="21"/>
  <c r="BD173" i="21"/>
  <c r="BH173" i="21"/>
  <c r="BK173" i="21"/>
  <c r="BN173" i="21"/>
  <c r="BO173" i="21"/>
  <c r="BQ173" i="21" s="1"/>
  <c r="BP173" i="21"/>
  <c r="J122" i="21"/>
  <c r="AK90" i="21"/>
  <c r="AH90" i="21"/>
  <c r="AC90" i="21"/>
  <c r="AB90" i="21"/>
  <c r="AD89" i="21"/>
  <c r="AL88" i="21"/>
  <c r="AM88" i="21" s="1"/>
  <c r="AI88" i="21"/>
  <c r="AJ88" i="21" s="1"/>
  <c r="AD88" i="21"/>
  <c r="AL87" i="21"/>
  <c r="AM87" i="21" s="1"/>
  <c r="AI87" i="21"/>
  <c r="AJ87" i="21" s="1"/>
  <c r="AD87" i="21"/>
  <c r="AD90" i="21" s="1"/>
  <c r="AK80" i="21"/>
  <c r="AH80" i="21"/>
  <c r="AE80" i="21"/>
  <c r="AB80" i="21"/>
  <c r="AL77" i="21"/>
  <c r="AM77" i="21" s="1"/>
  <c r="AJ77" i="21"/>
  <c r="AI77" i="21"/>
  <c r="AF77" i="21"/>
  <c r="AG77" i="21" s="1"/>
  <c r="AC77" i="21"/>
  <c r="AD77" i="21" s="1"/>
  <c r="AL76" i="21"/>
  <c r="AM76" i="21" s="1"/>
  <c r="AI76" i="21"/>
  <c r="AJ76" i="21" s="1"/>
  <c r="AG76" i="21"/>
  <c r="AF76" i="21"/>
  <c r="AC76" i="21"/>
  <c r="AD76" i="21" s="1"/>
  <c r="AL75" i="21"/>
  <c r="AM75" i="21" s="1"/>
  <c r="AI75" i="21"/>
  <c r="AJ75" i="21" s="1"/>
  <c r="AF75" i="21"/>
  <c r="AG75" i="21" s="1"/>
  <c r="AC75" i="21"/>
  <c r="AD75" i="21" s="1"/>
  <c r="AL74" i="21"/>
  <c r="AM74" i="21" s="1"/>
  <c r="AI74" i="21"/>
  <c r="AJ74" i="21" s="1"/>
  <c r="AF74" i="21"/>
  <c r="AG74" i="21" s="1"/>
  <c r="AC74" i="21"/>
  <c r="AD74" i="21" s="1"/>
  <c r="AL72" i="21"/>
  <c r="AM72" i="21" s="1"/>
  <c r="AI72" i="21"/>
  <c r="AJ72" i="21" s="1"/>
  <c r="AG72" i="21"/>
  <c r="AF72" i="21"/>
  <c r="AC72" i="21"/>
  <c r="AD72" i="21" s="1"/>
  <c r="AL71" i="21"/>
  <c r="AJ71" i="21"/>
  <c r="AI71" i="21"/>
  <c r="AF71" i="21"/>
  <c r="AF80" i="21" s="1"/>
  <c r="AC71" i="21"/>
  <c r="AC80" i="21" s="1"/>
  <c r="BP55" i="21"/>
  <c r="BO55" i="21"/>
  <c r="BN55" i="21"/>
  <c r="BK55" i="21"/>
  <c r="BH55" i="21"/>
  <c r="BD55" i="21"/>
  <c r="BC55" i="21"/>
  <c r="BB55" i="21"/>
  <c r="AY55" i="21"/>
  <c r="AV55" i="21"/>
  <c r="AS55" i="21"/>
  <c r="AM55" i="21"/>
  <c r="AJ55" i="21"/>
  <c r="AD55" i="21"/>
  <c r="Z55" i="21"/>
  <c r="Y55" i="21"/>
  <c r="AA55" i="21" s="1"/>
  <c r="X55" i="21"/>
  <c r="U55" i="21"/>
  <c r="R55" i="21"/>
  <c r="O55" i="21"/>
  <c r="BP54" i="21"/>
  <c r="BO54" i="21"/>
  <c r="BQ54" i="21" s="1"/>
  <c r="BN54" i="21"/>
  <c r="BK54" i="21"/>
  <c r="BH54" i="21"/>
  <c r="BE54" i="21"/>
  <c r="BD54" i="21"/>
  <c r="BC54" i="21"/>
  <c r="BB54" i="21"/>
  <c r="AY54" i="21"/>
  <c r="AV54" i="21"/>
  <c r="AS54" i="21"/>
  <c r="AD54" i="21"/>
  <c r="AA54" i="21"/>
  <c r="Z54" i="21"/>
  <c r="Y54" i="21"/>
  <c r="X54" i="21"/>
  <c r="U54" i="21"/>
  <c r="R54" i="21"/>
  <c r="O54" i="21"/>
  <c r="BP53" i="21"/>
  <c r="BO53" i="21"/>
  <c r="BN53" i="21"/>
  <c r="BK53" i="21"/>
  <c r="BH53" i="21"/>
  <c r="BD53" i="21"/>
  <c r="BC53" i="21"/>
  <c r="BE53" i="21" s="1"/>
  <c r="BB53" i="21"/>
  <c r="AY53" i="21"/>
  <c r="AV53" i="21"/>
  <c r="AS53" i="21"/>
  <c r="AJ53" i="21"/>
  <c r="AD53" i="21"/>
  <c r="Z53" i="21"/>
  <c r="Y53" i="21"/>
  <c r="X53" i="21"/>
  <c r="U53" i="21"/>
  <c r="R53" i="21"/>
  <c r="O53" i="21"/>
  <c r="BP52" i="21"/>
  <c r="BO52" i="21"/>
  <c r="BQ52" i="21" s="1"/>
  <c r="BN52" i="21"/>
  <c r="BK52" i="21"/>
  <c r="BH52" i="21"/>
  <c r="BD52" i="21"/>
  <c r="BC52" i="21"/>
  <c r="BB52" i="21"/>
  <c r="AY52" i="21"/>
  <c r="AV52" i="21"/>
  <c r="AS52" i="21"/>
  <c r="AJ52" i="21"/>
  <c r="AD52" i="21"/>
  <c r="Z52" i="21"/>
  <c r="Y52" i="21"/>
  <c r="AA52" i="21" s="1"/>
  <c r="X52" i="21"/>
  <c r="U52" i="21"/>
  <c r="R52" i="21"/>
  <c r="O52" i="21"/>
  <c r="BP51" i="21"/>
  <c r="BO51" i="21"/>
  <c r="BN51" i="21"/>
  <c r="BK51" i="21"/>
  <c r="BH51" i="21"/>
  <c r="BD51" i="21"/>
  <c r="BC51" i="21"/>
  <c r="BE51" i="21" s="1"/>
  <c r="BB51" i="21"/>
  <c r="AY51" i="21"/>
  <c r="AV51" i="21"/>
  <c r="AS51" i="21"/>
  <c r="AG51" i="21"/>
  <c r="AD51" i="21"/>
  <c r="Z51" i="21"/>
  <c r="Y51" i="21"/>
  <c r="X51" i="21"/>
  <c r="U51" i="21"/>
  <c r="R51" i="21"/>
  <c r="O51" i="21"/>
  <c r="BP50" i="21"/>
  <c r="BO50" i="21"/>
  <c r="BN50" i="21"/>
  <c r="BK50" i="21"/>
  <c r="BH50" i="21"/>
  <c r="BC50" i="21"/>
  <c r="BB50" i="21"/>
  <c r="AX50" i="21"/>
  <c r="BD50" i="21" s="1"/>
  <c r="AV50" i="21"/>
  <c r="AS50" i="21"/>
  <c r="AM50" i="21"/>
  <c r="AJ50" i="21"/>
  <c r="AD50" i="21"/>
  <c r="Z50" i="21"/>
  <c r="Y50" i="21"/>
  <c r="AA50" i="21" s="1"/>
  <c r="X50" i="21"/>
  <c r="U50" i="21"/>
  <c r="R50" i="21"/>
  <c r="O50" i="21"/>
  <c r="BP49" i="21"/>
  <c r="BO49" i="21"/>
  <c r="BQ49" i="21" s="1"/>
  <c r="BN49" i="21"/>
  <c r="BK49" i="21"/>
  <c r="BH49" i="21"/>
  <c r="BD49" i="21"/>
  <c r="BC49" i="21"/>
  <c r="BB49" i="21"/>
  <c r="AY49" i="21"/>
  <c r="AV49" i="21"/>
  <c r="AS49" i="21"/>
  <c r="AD49" i="21"/>
  <c r="Z49" i="21"/>
  <c r="Y49" i="21"/>
  <c r="AA49" i="21" s="1"/>
  <c r="X49" i="21"/>
  <c r="U49" i="21"/>
  <c r="R49" i="21"/>
  <c r="O49" i="21"/>
  <c r="BP48" i="21"/>
  <c r="BO48" i="21"/>
  <c r="BN48" i="21"/>
  <c r="BK48" i="21"/>
  <c r="BH48" i="21"/>
  <c r="BD48" i="21"/>
  <c r="BC48" i="21"/>
  <c r="BB48" i="21"/>
  <c r="AY48" i="21"/>
  <c r="AV48" i="21"/>
  <c r="AS48" i="21"/>
  <c r="AJ48" i="21"/>
  <c r="AD48" i="21"/>
  <c r="Z48" i="21"/>
  <c r="Y48" i="21"/>
  <c r="AA48" i="21" s="1"/>
  <c r="X48" i="21"/>
  <c r="U48" i="21"/>
  <c r="R48" i="21"/>
  <c r="O48" i="21"/>
  <c r="BQ47" i="21"/>
  <c r="BP47" i="21"/>
  <c r="BO47" i="21"/>
  <c r="BN47" i="21"/>
  <c r="BK47" i="21"/>
  <c r="BH47" i="21"/>
  <c r="BD47" i="21"/>
  <c r="BB47" i="21"/>
  <c r="AW47" i="21"/>
  <c r="AY47" i="21" s="1"/>
  <c r="AT47" i="21"/>
  <c r="BC47" i="21" s="1"/>
  <c r="AS47" i="21"/>
  <c r="AO47" i="21"/>
  <c r="AD47" i="21"/>
  <c r="Z47" i="21"/>
  <c r="X47" i="21"/>
  <c r="V47" i="21"/>
  <c r="Y47" i="21" s="1"/>
  <c r="U47" i="21"/>
  <c r="R47" i="21"/>
  <c r="O47" i="21"/>
  <c r="BP46" i="21"/>
  <c r="BO46" i="21"/>
  <c r="BN46" i="21"/>
  <c r="BK46" i="21"/>
  <c r="BH46" i="21"/>
  <c r="BD46" i="21"/>
  <c r="BC46" i="21"/>
  <c r="BE46" i="21" s="1"/>
  <c r="BB46" i="21"/>
  <c r="AY46" i="21"/>
  <c r="AV46" i="21"/>
  <c r="AS46" i="21"/>
  <c r="AO46" i="21"/>
  <c r="AJ46" i="21"/>
  <c r="AN46" i="21"/>
  <c r="AG46" i="21"/>
  <c r="AD46" i="21"/>
  <c r="Z46" i="21"/>
  <c r="Y46" i="21"/>
  <c r="AA46" i="21" s="1"/>
  <c r="X46" i="21"/>
  <c r="U46" i="21"/>
  <c r="R46" i="21"/>
  <c r="O46" i="21"/>
  <c r="BP45" i="21"/>
  <c r="BO45" i="21"/>
  <c r="BQ45" i="21" s="1"/>
  <c r="BN45" i="21"/>
  <c r="BK45" i="21"/>
  <c r="BH45" i="21"/>
  <c r="BD45" i="21"/>
  <c r="BC45" i="21"/>
  <c r="BB45" i="21"/>
  <c r="AY45" i="21"/>
  <c r="AV45" i="21"/>
  <c r="AS45" i="21"/>
  <c r="AO45" i="21"/>
  <c r="AJ45" i="21"/>
  <c r="AD45" i="21"/>
  <c r="Z45" i="21"/>
  <c r="AA45" i="21" s="1"/>
  <c r="Y45" i="21"/>
  <c r="X45" i="21"/>
  <c r="U45" i="21"/>
  <c r="R45" i="21"/>
  <c r="O45" i="21"/>
  <c r="BP44" i="21"/>
  <c r="BO44" i="21"/>
  <c r="BQ44" i="21" s="1"/>
  <c r="BN44" i="21"/>
  <c r="BK44" i="21"/>
  <c r="BH44" i="21"/>
  <c r="BD44" i="21"/>
  <c r="BC44" i="21"/>
  <c r="BB44" i="21"/>
  <c r="AY44" i="21"/>
  <c r="AV44" i="21"/>
  <c r="AS44" i="21"/>
  <c r="AJ44" i="21"/>
  <c r="AG44" i="21"/>
  <c r="AD44" i="21"/>
  <c r="Z44" i="21"/>
  <c r="Y44" i="21"/>
  <c r="X44" i="21"/>
  <c r="U44" i="21"/>
  <c r="R44" i="21"/>
  <c r="O44" i="21"/>
  <c r="BP43" i="21"/>
  <c r="BO43" i="21"/>
  <c r="BN43" i="21"/>
  <c r="BK43" i="21"/>
  <c r="BH43" i="21"/>
  <c r="BD43" i="21"/>
  <c r="BC43" i="21"/>
  <c r="BB43" i="21"/>
  <c r="AY43" i="21"/>
  <c r="AV43" i="21"/>
  <c r="AS43" i="21"/>
  <c r="AJ43" i="21"/>
  <c r="AO43" i="21"/>
  <c r="AD43" i="21"/>
  <c r="Z43" i="21"/>
  <c r="Y43" i="21"/>
  <c r="AA43" i="21" s="1"/>
  <c r="X43" i="21"/>
  <c r="U43" i="21"/>
  <c r="R43" i="21"/>
  <c r="O43" i="21"/>
  <c r="BP42" i="21"/>
  <c r="BO42" i="21"/>
  <c r="BQ42" i="21" s="1"/>
  <c r="BN42" i="21"/>
  <c r="BK42" i="21"/>
  <c r="BH42" i="21"/>
  <c r="BD42" i="21"/>
  <c r="BC42" i="21"/>
  <c r="BB42" i="21"/>
  <c r="AY42" i="21"/>
  <c r="AV42" i="21"/>
  <c r="AS42" i="21"/>
  <c r="AG42" i="21"/>
  <c r="AD42" i="21"/>
  <c r="AA42" i="21"/>
  <c r="Z42" i="21"/>
  <c r="Y42" i="21"/>
  <c r="X42" i="21"/>
  <c r="U42" i="21"/>
  <c r="R42" i="21"/>
  <c r="O42" i="21"/>
  <c r="BP41" i="21"/>
  <c r="BO41" i="21"/>
  <c r="BN41" i="21"/>
  <c r="BK41" i="21"/>
  <c r="BH41" i="21"/>
  <c r="BD41" i="21"/>
  <c r="BC41" i="21"/>
  <c r="BB41" i="21"/>
  <c r="AY41" i="21"/>
  <c r="AV41" i="21"/>
  <c r="AS41" i="21"/>
  <c r="AJ41" i="21"/>
  <c r="AD41" i="21"/>
  <c r="Z41" i="21"/>
  <c r="Y41" i="21"/>
  <c r="X41" i="21"/>
  <c r="U41" i="21"/>
  <c r="R41" i="21"/>
  <c r="O41" i="21"/>
  <c r="BP40" i="21"/>
  <c r="BO40" i="21"/>
  <c r="BN40" i="21"/>
  <c r="BK40" i="21"/>
  <c r="BH40" i="21"/>
  <c r="BD40" i="21"/>
  <c r="BC40" i="21"/>
  <c r="BB40" i="21"/>
  <c r="AY40" i="21"/>
  <c r="AV40" i="21"/>
  <c r="AS40" i="21"/>
  <c r="AJ40" i="21"/>
  <c r="AD40" i="21"/>
  <c r="Z40" i="21"/>
  <c r="Y40" i="21"/>
  <c r="X40" i="21"/>
  <c r="U40" i="21"/>
  <c r="R40" i="21"/>
  <c r="O40" i="21"/>
  <c r="BP39" i="21"/>
  <c r="BQ39" i="21" s="1"/>
  <c r="BO39" i="21"/>
  <c r="BN39" i="21"/>
  <c r="BK39" i="21"/>
  <c r="BH39" i="21"/>
  <c r="BD39" i="21"/>
  <c r="BC39" i="21"/>
  <c r="BE39" i="21" s="1"/>
  <c r="BB39" i="21"/>
  <c r="AY39" i="21"/>
  <c r="AV39" i="21"/>
  <c r="AS39" i="21"/>
  <c r="AO39" i="21"/>
  <c r="AJ39" i="21"/>
  <c r="AG39" i="21"/>
  <c r="AD39" i="21"/>
  <c r="Z39" i="21"/>
  <c r="Y39" i="21"/>
  <c r="AA39" i="21" s="1"/>
  <c r="X39" i="21"/>
  <c r="U39" i="21"/>
  <c r="R39" i="21"/>
  <c r="O39" i="21"/>
  <c r="BP38" i="21"/>
  <c r="BO38" i="21"/>
  <c r="BN38" i="21"/>
  <c r="BK38" i="21"/>
  <c r="BH38" i="21"/>
  <c r="BE38" i="21"/>
  <c r="BD38" i="21"/>
  <c r="BC38" i="21"/>
  <c r="BB38" i="21"/>
  <c r="AY38" i="21"/>
  <c r="AV38" i="21"/>
  <c r="AS38" i="21"/>
  <c r="AO38" i="21"/>
  <c r="AM38" i="21"/>
  <c r="AJ38" i="21"/>
  <c r="AG38" i="21"/>
  <c r="AN38" i="21"/>
  <c r="AD38" i="21"/>
  <c r="Z38" i="21"/>
  <c r="Y38" i="21"/>
  <c r="X38" i="21"/>
  <c r="U38" i="21"/>
  <c r="R38" i="21"/>
  <c r="O38" i="21"/>
  <c r="BQ37" i="21"/>
  <c r="BP37" i="21"/>
  <c r="BO37" i="21"/>
  <c r="BN37" i="21"/>
  <c r="BK37" i="21"/>
  <c r="BH37" i="21"/>
  <c r="BD37" i="21"/>
  <c r="BC37" i="21"/>
  <c r="BE37" i="21" s="1"/>
  <c r="BB37" i="21"/>
  <c r="AY37" i="21"/>
  <c r="AV37" i="21"/>
  <c r="AS37" i="21"/>
  <c r="AJ37" i="21"/>
  <c r="AD37" i="21"/>
  <c r="Z37" i="21"/>
  <c r="Y37" i="21"/>
  <c r="AA37" i="21" s="1"/>
  <c r="X37" i="21"/>
  <c r="U37" i="21"/>
  <c r="R37" i="21"/>
  <c r="O37" i="21"/>
  <c r="BQ36" i="21"/>
  <c r="BP36" i="21"/>
  <c r="BO36" i="21"/>
  <c r="BN36" i="21"/>
  <c r="BK36" i="21"/>
  <c r="BH36" i="21"/>
  <c r="BD36" i="21"/>
  <c r="BC36" i="21"/>
  <c r="BB36" i="21"/>
  <c r="AY36" i="21"/>
  <c r="AV36" i="21"/>
  <c r="AS36" i="21"/>
  <c r="AJ36" i="21"/>
  <c r="AG36" i="21"/>
  <c r="AD36" i="21"/>
  <c r="Z36" i="21"/>
  <c r="Y36" i="21"/>
  <c r="X36" i="21"/>
  <c r="U36" i="21"/>
  <c r="R36" i="21"/>
  <c r="O36" i="21"/>
  <c r="BP35" i="21"/>
  <c r="BO35" i="21"/>
  <c r="BN35" i="21"/>
  <c r="BK35" i="21"/>
  <c r="BH35" i="21"/>
  <c r="BD35" i="21"/>
  <c r="BC35" i="21"/>
  <c r="BE35" i="21" s="1"/>
  <c r="BB35" i="21"/>
  <c r="AY35" i="21"/>
  <c r="AV35" i="21"/>
  <c r="AS35" i="21"/>
  <c r="AJ35" i="21"/>
  <c r="AD35" i="21"/>
  <c r="Z35" i="21"/>
  <c r="Y35" i="21"/>
  <c r="X35" i="21"/>
  <c r="U35" i="21"/>
  <c r="R35" i="21"/>
  <c r="O35" i="21"/>
  <c r="BP34" i="21"/>
  <c r="BO34" i="21"/>
  <c r="BN34" i="21"/>
  <c r="BK34" i="21"/>
  <c r="BH34" i="21"/>
  <c r="BD34" i="21"/>
  <c r="BC34" i="21"/>
  <c r="BB34" i="21"/>
  <c r="AY34" i="21"/>
  <c r="AV34" i="21"/>
  <c r="AS34" i="21"/>
  <c r="AO34" i="21"/>
  <c r="AG34" i="21"/>
  <c r="AD34" i="21"/>
  <c r="Z34" i="21"/>
  <c r="Y34" i="21"/>
  <c r="X34" i="21"/>
  <c r="U34" i="21"/>
  <c r="R34" i="21"/>
  <c r="O34" i="21"/>
  <c r="BP33" i="21"/>
  <c r="BO33" i="21"/>
  <c r="BQ33" i="21" s="1"/>
  <c r="BN33" i="21"/>
  <c r="BK33" i="21"/>
  <c r="BH33" i="21"/>
  <c r="BD33" i="21"/>
  <c r="BC33" i="21"/>
  <c r="BB33" i="21"/>
  <c r="AY33" i="21"/>
  <c r="AV33" i="21"/>
  <c r="AS33" i="21"/>
  <c r="AJ33" i="21"/>
  <c r="AD33" i="21"/>
  <c r="Z33" i="21"/>
  <c r="AA33" i="21" s="1"/>
  <c r="Y33" i="21"/>
  <c r="X33" i="21"/>
  <c r="U33" i="21"/>
  <c r="R33" i="21"/>
  <c r="O33" i="21"/>
  <c r="BP32" i="21"/>
  <c r="BO32" i="21"/>
  <c r="BQ32" i="21" s="1"/>
  <c r="BN32" i="21"/>
  <c r="BK32" i="21"/>
  <c r="BH32" i="21"/>
  <c r="BE32" i="21"/>
  <c r="BD32" i="21"/>
  <c r="BC32" i="21"/>
  <c r="BB32" i="21"/>
  <c r="AY32" i="21"/>
  <c r="AV32" i="21"/>
  <c r="AS32" i="21"/>
  <c r="AO32" i="21"/>
  <c r="AG32" i="21"/>
  <c r="AD32" i="21"/>
  <c r="Z32" i="21"/>
  <c r="Y32" i="21"/>
  <c r="X32" i="21"/>
  <c r="U32" i="21"/>
  <c r="R32" i="21"/>
  <c r="O32" i="21"/>
  <c r="BP31" i="21"/>
  <c r="BO31" i="21"/>
  <c r="BN31" i="21"/>
  <c r="BK31" i="21"/>
  <c r="BH31" i="21"/>
  <c r="BD31" i="21"/>
  <c r="BC31" i="21"/>
  <c r="BB31" i="21"/>
  <c r="AY31" i="21"/>
  <c r="AV31" i="21"/>
  <c r="AS31" i="21"/>
  <c r="AM31" i="21"/>
  <c r="AJ31" i="21"/>
  <c r="AG31" i="21"/>
  <c r="AD31" i="21"/>
  <c r="Z31" i="21"/>
  <c r="Y31" i="21"/>
  <c r="X31" i="21"/>
  <c r="U31" i="21"/>
  <c r="R31" i="21"/>
  <c r="O31" i="21"/>
  <c r="BP30" i="21"/>
  <c r="BO30" i="21"/>
  <c r="BQ30" i="21" s="1"/>
  <c r="BN30" i="21"/>
  <c r="BK30" i="21"/>
  <c r="BH30" i="21"/>
  <c r="BD30" i="21"/>
  <c r="BC30" i="21"/>
  <c r="BB30" i="21"/>
  <c r="AY30" i="21"/>
  <c r="AV30" i="21"/>
  <c r="AS30" i="21"/>
  <c r="AO30" i="21"/>
  <c r="AN30" i="21"/>
  <c r="AM30" i="21"/>
  <c r="AJ30" i="21"/>
  <c r="AG30" i="21"/>
  <c r="AD30" i="21"/>
  <c r="Z30" i="21"/>
  <c r="Y30" i="21"/>
  <c r="AA30" i="21" s="1"/>
  <c r="X30" i="21"/>
  <c r="U30" i="21"/>
  <c r="R30" i="21"/>
  <c r="O30" i="21"/>
  <c r="BP29" i="21"/>
  <c r="BO29" i="21"/>
  <c r="BN29" i="21"/>
  <c r="BK29" i="21"/>
  <c r="BH29" i="21"/>
  <c r="BD29" i="21"/>
  <c r="BC29" i="21"/>
  <c r="BE29" i="21" s="1"/>
  <c r="BB29" i="21"/>
  <c r="AY29" i="21"/>
  <c r="AV29" i="21"/>
  <c r="AS29" i="21"/>
  <c r="AG29" i="21"/>
  <c r="AN29" i="21"/>
  <c r="AD29" i="21"/>
  <c r="Z29" i="21"/>
  <c r="Y29" i="21"/>
  <c r="X29" i="21"/>
  <c r="U29" i="21"/>
  <c r="R29" i="21"/>
  <c r="O29" i="21"/>
  <c r="BP28" i="21"/>
  <c r="BO28" i="21"/>
  <c r="BN28" i="21"/>
  <c r="BK28" i="21"/>
  <c r="BH28" i="21"/>
  <c r="BD28" i="21"/>
  <c r="BC28" i="21"/>
  <c r="BB28" i="21"/>
  <c r="AY28" i="21"/>
  <c r="AV28" i="21"/>
  <c r="AS28" i="21"/>
  <c r="AM28" i="21"/>
  <c r="AJ28" i="21"/>
  <c r="AD28" i="21"/>
  <c r="AA28" i="21"/>
  <c r="Z28" i="21"/>
  <c r="Y28" i="21"/>
  <c r="X28" i="21"/>
  <c r="U28" i="21"/>
  <c r="R28" i="21"/>
  <c r="O28" i="21"/>
  <c r="BP27" i="21"/>
  <c r="BO27" i="21"/>
  <c r="BQ27" i="21" s="1"/>
  <c r="BN27" i="21"/>
  <c r="BK27" i="21"/>
  <c r="BH27" i="21"/>
  <c r="BD27" i="21"/>
  <c r="BC27" i="21"/>
  <c r="BB27" i="21"/>
  <c r="AY27" i="21"/>
  <c r="AV27" i="21"/>
  <c r="AS27" i="21"/>
  <c r="AO27" i="21"/>
  <c r="AJ27" i="21"/>
  <c r="AG27" i="21"/>
  <c r="AD27" i="21"/>
  <c r="Z27" i="21"/>
  <c r="Y27" i="21"/>
  <c r="AA27" i="21" s="1"/>
  <c r="X27" i="21"/>
  <c r="U27" i="21"/>
  <c r="R27" i="21"/>
  <c r="O27" i="21"/>
  <c r="BP26" i="21"/>
  <c r="BO26" i="21"/>
  <c r="BN26" i="21"/>
  <c r="BK26" i="21"/>
  <c r="BH26" i="21"/>
  <c r="BD26" i="21"/>
  <c r="BC26" i="21"/>
  <c r="BB26" i="21"/>
  <c r="AY26" i="21"/>
  <c r="AV26" i="21"/>
  <c r="AS26" i="21"/>
  <c r="AO26" i="21"/>
  <c r="AG26" i="21"/>
  <c r="AD26" i="21"/>
  <c r="Z26" i="21"/>
  <c r="Y26" i="21"/>
  <c r="AA26" i="21" s="1"/>
  <c r="X26" i="21"/>
  <c r="U26" i="21"/>
  <c r="R26" i="21"/>
  <c r="O26" i="21"/>
  <c r="BQ25" i="21"/>
  <c r="BP25" i="21"/>
  <c r="BO25" i="21"/>
  <c r="BN25" i="21"/>
  <c r="BK25" i="21"/>
  <c r="BH25" i="21"/>
  <c r="BD25" i="21"/>
  <c r="BC25" i="21"/>
  <c r="BB25" i="21"/>
  <c r="AY25" i="21"/>
  <c r="AV25" i="21"/>
  <c r="AS25" i="21"/>
  <c r="AJ25" i="21"/>
  <c r="AD25" i="21"/>
  <c r="Z25" i="21"/>
  <c r="Y25" i="21"/>
  <c r="AA25" i="21" s="1"/>
  <c r="X25" i="21"/>
  <c r="U25" i="21"/>
  <c r="R25" i="21"/>
  <c r="O25" i="21"/>
  <c r="BP24" i="21"/>
  <c r="BO24" i="21"/>
  <c r="BQ24" i="21" s="1"/>
  <c r="BN24" i="21"/>
  <c r="BK24" i="21"/>
  <c r="BH24" i="21"/>
  <c r="BD24" i="21"/>
  <c r="BC24" i="21"/>
  <c r="BE24" i="21" s="1"/>
  <c r="BB24" i="21"/>
  <c r="AY24" i="21"/>
  <c r="AV24" i="21"/>
  <c r="AS24" i="21"/>
  <c r="AG24" i="21"/>
  <c r="AD24" i="21"/>
  <c r="Z24" i="21"/>
  <c r="Y24" i="21"/>
  <c r="AA24" i="21" s="1"/>
  <c r="X24" i="21"/>
  <c r="U24" i="21"/>
  <c r="R24" i="21"/>
  <c r="O24" i="21"/>
  <c r="BP23" i="21"/>
  <c r="BO23" i="21"/>
  <c r="BN23" i="21"/>
  <c r="BK23" i="21"/>
  <c r="BH23" i="21"/>
  <c r="BD23" i="21"/>
  <c r="BC23" i="21"/>
  <c r="BB23" i="21"/>
  <c r="AY23" i="21"/>
  <c r="AV23" i="21"/>
  <c r="AS23" i="21"/>
  <c r="AM23" i="21"/>
  <c r="AJ23" i="21"/>
  <c r="AG23" i="21"/>
  <c r="AD23" i="21"/>
  <c r="Z23" i="21"/>
  <c r="Y23" i="21"/>
  <c r="X23" i="21"/>
  <c r="U23" i="21"/>
  <c r="R23" i="21"/>
  <c r="O23" i="21"/>
  <c r="BP22" i="21"/>
  <c r="BO22" i="21"/>
  <c r="BQ22" i="21" s="1"/>
  <c r="BN22" i="21"/>
  <c r="BK22" i="21"/>
  <c r="BH22" i="21"/>
  <c r="BD22" i="21"/>
  <c r="BC22" i="21"/>
  <c r="BB22" i="21"/>
  <c r="AY22" i="21"/>
  <c r="AV22" i="21"/>
  <c r="AS22" i="21"/>
  <c r="AJ22" i="21"/>
  <c r="AG22" i="21"/>
  <c r="AD22" i="21"/>
  <c r="Z22" i="21"/>
  <c r="Y22" i="21"/>
  <c r="X22" i="21"/>
  <c r="U22" i="21"/>
  <c r="R22" i="21"/>
  <c r="O22" i="21"/>
  <c r="BP21" i="21"/>
  <c r="BO21" i="21"/>
  <c r="BN21" i="21"/>
  <c r="BK21" i="21"/>
  <c r="BH21" i="21"/>
  <c r="BD21" i="21"/>
  <c r="BC21" i="21"/>
  <c r="BB21" i="21"/>
  <c r="AY21" i="21"/>
  <c r="AV21" i="21"/>
  <c r="AS21" i="21"/>
  <c r="AJ21" i="21"/>
  <c r="AG21" i="21"/>
  <c r="AD21" i="21"/>
  <c r="Z21" i="21"/>
  <c r="Y21" i="21"/>
  <c r="X21" i="21"/>
  <c r="U21" i="21"/>
  <c r="R21" i="21"/>
  <c r="O21" i="21"/>
  <c r="BP20" i="21"/>
  <c r="BO20" i="21"/>
  <c r="BN20" i="21"/>
  <c r="BK20" i="21"/>
  <c r="BH20" i="21"/>
  <c r="BD20" i="21"/>
  <c r="BC20" i="21"/>
  <c r="BB20" i="21"/>
  <c r="AY20" i="21"/>
  <c r="AV20" i="21"/>
  <c r="AS20" i="21"/>
  <c r="AJ20" i="21"/>
  <c r="AO20" i="21"/>
  <c r="AG20" i="21"/>
  <c r="AD20" i="21"/>
  <c r="Z20" i="21"/>
  <c r="Y20" i="21"/>
  <c r="X20" i="21"/>
  <c r="U20" i="21"/>
  <c r="R20" i="21"/>
  <c r="O20" i="21"/>
  <c r="BP19" i="21"/>
  <c r="BO19" i="21"/>
  <c r="BN19" i="21"/>
  <c r="BK19" i="21"/>
  <c r="BH19" i="21"/>
  <c r="BD19" i="21"/>
  <c r="BC19" i="21"/>
  <c r="BB19" i="21"/>
  <c r="AY19" i="21"/>
  <c r="AV19" i="21"/>
  <c r="AS19" i="21"/>
  <c r="AJ19" i="21"/>
  <c r="AO19" i="21"/>
  <c r="AD19" i="21"/>
  <c r="Z19" i="21"/>
  <c r="Y19" i="21"/>
  <c r="AA19" i="21" s="1"/>
  <c r="X19" i="21"/>
  <c r="U19" i="21"/>
  <c r="R19" i="21"/>
  <c r="O19" i="21"/>
  <c r="BP18" i="21"/>
  <c r="BO18" i="21"/>
  <c r="BN18" i="21"/>
  <c r="BK18" i="21"/>
  <c r="BH18" i="21"/>
  <c r="BD18" i="21"/>
  <c r="BC18" i="21"/>
  <c r="BB18" i="21"/>
  <c r="AY18" i="21"/>
  <c r="AV18" i="21"/>
  <c r="AS18" i="21"/>
  <c r="AO18" i="21"/>
  <c r="AG18" i="21"/>
  <c r="AD18" i="21"/>
  <c r="Z18" i="21"/>
  <c r="Y18" i="21"/>
  <c r="AA18" i="21" s="1"/>
  <c r="X18" i="21"/>
  <c r="U18" i="21"/>
  <c r="R18" i="21"/>
  <c r="O18" i="21"/>
  <c r="BP17" i="21"/>
  <c r="BO17" i="21"/>
  <c r="BN17" i="21"/>
  <c r="BK17" i="21"/>
  <c r="BH17" i="21"/>
  <c r="BD17" i="21"/>
  <c r="BC17" i="21"/>
  <c r="BB17" i="21"/>
  <c r="AY17" i="21"/>
  <c r="AV17" i="21"/>
  <c r="AS17" i="21"/>
  <c r="AG17" i="21"/>
  <c r="AD17" i="21"/>
  <c r="Z17" i="21"/>
  <c r="Y17" i="21"/>
  <c r="X17" i="21"/>
  <c r="U17" i="21"/>
  <c r="R17" i="21"/>
  <c r="O17" i="21"/>
  <c r="BQ16" i="21"/>
  <c r="BP16" i="21"/>
  <c r="BO16" i="21"/>
  <c r="BN16" i="21"/>
  <c r="BK16" i="21"/>
  <c r="BH16" i="21"/>
  <c r="BD16" i="21"/>
  <c r="BC16" i="21"/>
  <c r="BB16" i="21"/>
  <c r="AY16" i="21"/>
  <c r="AV16" i="21"/>
  <c r="AS16" i="21"/>
  <c r="AJ16" i="21"/>
  <c r="AD16" i="21"/>
  <c r="Z16" i="21"/>
  <c r="Y16" i="21"/>
  <c r="X16" i="21"/>
  <c r="U16" i="21"/>
  <c r="R16" i="21"/>
  <c r="O16" i="21"/>
  <c r="BP15" i="21"/>
  <c r="BO15" i="21"/>
  <c r="BN15" i="21"/>
  <c r="BK15" i="21"/>
  <c r="BH15" i="21"/>
  <c r="BD15" i="21"/>
  <c r="BB15" i="21"/>
  <c r="AW15" i="21"/>
  <c r="AY15" i="21" s="1"/>
  <c r="AT15" i="21"/>
  <c r="AV15" i="21" s="1"/>
  <c r="AQ15" i="21"/>
  <c r="AS15" i="21" s="1"/>
  <c r="AO15" i="21"/>
  <c r="AM15" i="21"/>
  <c r="AJ15" i="21"/>
  <c r="AG15" i="21"/>
  <c r="AD15" i="21"/>
  <c r="Z15" i="21"/>
  <c r="Y15" i="21"/>
  <c r="X15" i="21"/>
  <c r="U15" i="21"/>
  <c r="R15" i="21"/>
  <c r="O15" i="21"/>
  <c r="BP14" i="21"/>
  <c r="BS14" i="21" s="1"/>
  <c r="CH14" i="21" s="1"/>
  <c r="BO14" i="21"/>
  <c r="BN14" i="21"/>
  <c r="BK14" i="21"/>
  <c r="BH14" i="21"/>
  <c r="BE14" i="21"/>
  <c r="BD14" i="21"/>
  <c r="BC14" i="21"/>
  <c r="BB14" i="21"/>
  <c r="AY14" i="21"/>
  <c r="AV14" i="21"/>
  <c r="AS14" i="21"/>
  <c r="AO14" i="21"/>
  <c r="AN14" i="21"/>
  <c r="AM14" i="21"/>
  <c r="AJ14" i="21"/>
  <c r="AD14" i="21"/>
  <c r="Z14" i="21"/>
  <c r="Y14" i="21"/>
  <c r="AA14" i="21" s="1"/>
  <c r="X14" i="21"/>
  <c r="U14" i="21"/>
  <c r="R14" i="21"/>
  <c r="O14" i="21"/>
  <c r="BP13" i="21"/>
  <c r="BO13" i="21"/>
  <c r="BN13" i="21"/>
  <c r="BK13" i="21"/>
  <c r="BH13" i="21"/>
  <c r="BD13" i="21"/>
  <c r="BC13" i="21"/>
  <c r="BB13" i="21"/>
  <c r="AY13" i="21"/>
  <c r="AV13" i="21"/>
  <c r="AS13" i="21"/>
  <c r="AJ13" i="21"/>
  <c r="AM13" i="21"/>
  <c r="AG13" i="21"/>
  <c r="AD13" i="21"/>
  <c r="Z13" i="21"/>
  <c r="Y13" i="21"/>
  <c r="AA13" i="21" s="1"/>
  <c r="X13" i="21"/>
  <c r="U13" i="21"/>
  <c r="R13" i="21"/>
  <c r="O13" i="21"/>
  <c r="BQ12" i="21"/>
  <c r="BP12" i="21"/>
  <c r="BO12" i="21"/>
  <c r="BN12" i="21"/>
  <c r="BK12" i="21"/>
  <c r="BH12" i="21"/>
  <c r="BD12" i="21"/>
  <c r="BC12" i="21"/>
  <c r="BB12" i="21"/>
  <c r="AY12" i="21"/>
  <c r="AV12" i="21"/>
  <c r="AS12" i="21"/>
  <c r="AM12" i="21"/>
  <c r="AJ12" i="21"/>
  <c r="AD12" i="21"/>
  <c r="Z12" i="21"/>
  <c r="Y12" i="21"/>
  <c r="AA12" i="21" s="1"/>
  <c r="X12" i="21"/>
  <c r="U12" i="21"/>
  <c r="R12" i="21"/>
  <c r="O12" i="21"/>
  <c r="BP11" i="21"/>
  <c r="BO11" i="21"/>
  <c r="BQ11" i="21" s="1"/>
  <c r="BN11" i="21"/>
  <c r="BK11" i="21"/>
  <c r="BH11" i="21"/>
  <c r="BC11" i="21"/>
  <c r="BB11" i="21"/>
  <c r="AX11" i="21"/>
  <c r="BD11" i="21" s="1"/>
  <c r="BE11" i="21" s="1"/>
  <c r="AV11" i="21"/>
  <c r="AS11" i="21"/>
  <c r="AG11" i="21"/>
  <c r="AD11" i="21"/>
  <c r="Z11" i="21"/>
  <c r="Y11" i="21"/>
  <c r="X11" i="21"/>
  <c r="U11" i="21"/>
  <c r="R11" i="21"/>
  <c r="O11" i="21"/>
  <c r="BP10" i="21"/>
  <c r="BO10" i="21"/>
  <c r="BN10" i="21"/>
  <c r="BK10" i="21"/>
  <c r="BH10" i="21"/>
  <c r="BC10" i="21"/>
  <c r="BB10" i="21"/>
  <c r="AX10" i="21"/>
  <c r="BD10" i="21" s="1"/>
  <c r="AW10" i="21"/>
  <c r="AV10" i="21"/>
  <c r="AS10" i="21"/>
  <c r="AJ10" i="21"/>
  <c r="AD10" i="21"/>
  <c r="W10" i="21"/>
  <c r="Z10" i="21" s="1"/>
  <c r="V10" i="21"/>
  <c r="U10" i="21"/>
  <c r="R10" i="21"/>
  <c r="O10" i="21"/>
  <c r="BP9" i="21"/>
  <c r="BO9" i="21"/>
  <c r="BN9" i="21"/>
  <c r="BK9" i="21"/>
  <c r="BH9" i="21"/>
  <c r="BD9" i="21"/>
  <c r="BC9" i="21"/>
  <c r="BB9" i="21"/>
  <c r="AY9" i="21"/>
  <c r="AV9" i="21"/>
  <c r="AS9" i="21"/>
  <c r="AM9" i="21"/>
  <c r="AJ9" i="21"/>
  <c r="AO9" i="21"/>
  <c r="AG9" i="21"/>
  <c r="AD9" i="21"/>
  <c r="AA9" i="21"/>
  <c r="Z9" i="21"/>
  <c r="Y9" i="21"/>
  <c r="X9" i="21"/>
  <c r="U9" i="21"/>
  <c r="R9" i="21"/>
  <c r="O9" i="21"/>
  <c r="BP8" i="21"/>
  <c r="BO8" i="21"/>
  <c r="BN8" i="21"/>
  <c r="BK8" i="21"/>
  <c r="BH8" i="21"/>
  <c r="BD8" i="21"/>
  <c r="BC8" i="21"/>
  <c r="BB8" i="21"/>
  <c r="AY8" i="21"/>
  <c r="AV8" i="21"/>
  <c r="AS8" i="21"/>
  <c r="AJ8" i="21"/>
  <c r="AD8" i="21"/>
  <c r="Z8" i="21"/>
  <c r="Y8" i="21"/>
  <c r="X8" i="21"/>
  <c r="U8" i="21"/>
  <c r="R8" i="21"/>
  <c r="O8" i="21"/>
  <c r="BP7" i="21"/>
  <c r="BO7" i="21"/>
  <c r="BN7" i="21"/>
  <c r="BK7" i="21"/>
  <c r="BH7" i="21"/>
  <c r="BD7" i="21"/>
  <c r="BC7" i="21"/>
  <c r="BE7" i="21" s="1"/>
  <c r="BB7" i="21"/>
  <c r="AY7" i="21"/>
  <c r="AV7" i="21"/>
  <c r="AS7" i="21"/>
  <c r="AJ7" i="21"/>
  <c r="AG7" i="21"/>
  <c r="AD7" i="21"/>
  <c r="Z7" i="21"/>
  <c r="Y7" i="21"/>
  <c r="X7" i="21"/>
  <c r="U7" i="21"/>
  <c r="R7" i="21"/>
  <c r="O7" i="21"/>
  <c r="BP6" i="21"/>
  <c r="BO6" i="21"/>
  <c r="BQ6" i="21" s="1"/>
  <c r="BN6" i="21"/>
  <c r="BK6" i="21"/>
  <c r="BH6" i="21"/>
  <c r="BD6" i="21"/>
  <c r="BC6" i="21"/>
  <c r="BB6" i="21"/>
  <c r="AY6" i="21"/>
  <c r="AV6" i="21"/>
  <c r="AS6" i="21"/>
  <c r="AJ6" i="21"/>
  <c r="AG6" i="21"/>
  <c r="AD6" i="21"/>
  <c r="Z6" i="21"/>
  <c r="AA6" i="21" s="1"/>
  <c r="Y6" i="21"/>
  <c r="X6" i="21"/>
  <c r="U6" i="21"/>
  <c r="R6" i="21"/>
  <c r="O6" i="21"/>
  <c r="BP5" i="21"/>
  <c r="BO5" i="21"/>
  <c r="BQ5" i="21" s="1"/>
  <c r="BN5" i="21"/>
  <c r="BK5" i="21"/>
  <c r="BH5" i="21"/>
  <c r="BD5" i="21"/>
  <c r="BC5" i="21"/>
  <c r="BB5" i="21"/>
  <c r="AY5" i="21"/>
  <c r="AV5" i="21"/>
  <c r="AS5" i="21"/>
  <c r="AJ5" i="21"/>
  <c r="AD5" i="21"/>
  <c r="Z5" i="21"/>
  <c r="Y5" i="21"/>
  <c r="X5" i="21"/>
  <c r="U5" i="21"/>
  <c r="R5" i="21"/>
  <c r="O5" i="21"/>
  <c r="BP4" i="21"/>
  <c r="BO4" i="21"/>
  <c r="BN4" i="21"/>
  <c r="BK4" i="21"/>
  <c r="BH4" i="21"/>
  <c r="BE4" i="21"/>
  <c r="BD4" i="21"/>
  <c r="BC4" i="21"/>
  <c r="BB4" i="21"/>
  <c r="AY4" i="21"/>
  <c r="AV4" i="21"/>
  <c r="AS4" i="21"/>
  <c r="AG4" i="21"/>
  <c r="AD4" i="21"/>
  <c r="Z4" i="21"/>
  <c r="Y4" i="21"/>
  <c r="X4" i="21"/>
  <c r="U4" i="21"/>
  <c r="R4" i="21"/>
  <c r="O4" i="21"/>
  <c r="B41" i="20"/>
  <c r="BT6" i="22" l="1"/>
  <c r="CI6" i="22" s="1"/>
  <c r="BT45" i="22"/>
  <c r="CI45" i="22" s="1"/>
  <c r="BT10" i="22"/>
  <c r="CI10" i="22" s="1"/>
  <c r="H41" i="20"/>
  <c r="AA7" i="21"/>
  <c r="AY11" i="21"/>
  <c r="BS18" i="21"/>
  <c r="CH18" i="21" s="1"/>
  <c r="AA22" i="21"/>
  <c r="AA38" i="21"/>
  <c r="AG71" i="21"/>
  <c r="AG80" i="21" s="1"/>
  <c r="AA164" i="21"/>
  <c r="BR160" i="21"/>
  <c r="CG160" i="21" s="1"/>
  <c r="AA130" i="21"/>
  <c r="AY128" i="21"/>
  <c r="AA122" i="21"/>
  <c r="AA5" i="21"/>
  <c r="BE22" i="21"/>
  <c r="BS26" i="21"/>
  <c r="CH26" i="21" s="1"/>
  <c r="BS27" i="21"/>
  <c r="CH27" i="21" s="1"/>
  <c r="AA35" i="21"/>
  <c r="BE171" i="21"/>
  <c r="BE155" i="21"/>
  <c r="BE139" i="21"/>
  <c r="AP38" i="21"/>
  <c r="BS38" i="21"/>
  <c r="CH38" i="21" s="1"/>
  <c r="BS127" i="21"/>
  <c r="CH127" i="21" s="1"/>
  <c r="BE123" i="21"/>
  <c r="BQ8" i="21"/>
  <c r="BQ14" i="21"/>
  <c r="AA32" i="21"/>
  <c r="AL80" i="21"/>
  <c r="BC165" i="21"/>
  <c r="BE165" i="21" s="1"/>
  <c r="AA149" i="21"/>
  <c r="BS144" i="21"/>
  <c r="CH144" i="21" s="1"/>
  <c r="AA144" i="21"/>
  <c r="BS9" i="21"/>
  <c r="CH9" i="21" s="1"/>
  <c r="BS19" i="21"/>
  <c r="CH19" i="21" s="1"/>
  <c r="BQ18" i="21"/>
  <c r="BS34" i="21"/>
  <c r="CH34" i="21" s="1"/>
  <c r="AV47" i="21"/>
  <c r="BQ51" i="21"/>
  <c r="Y165" i="21"/>
  <c r="AA127" i="21"/>
  <c r="AA8" i="21"/>
  <c r="AA34" i="21"/>
  <c r="AA40" i="21"/>
  <c r="AA51" i="21"/>
  <c r="AA53" i="21"/>
  <c r="AA173" i="21"/>
  <c r="AA128" i="21"/>
  <c r="AA16" i="21"/>
  <c r="BE49" i="21"/>
  <c r="BE166" i="21"/>
  <c r="BQ161" i="21"/>
  <c r="AA140" i="21"/>
  <c r="AM168" i="21"/>
  <c r="AN168" i="21"/>
  <c r="BR172" i="21"/>
  <c r="CG172" i="21" s="1"/>
  <c r="AO165" i="21"/>
  <c r="AM173" i="21"/>
  <c r="AO156" i="21"/>
  <c r="BR173" i="21"/>
  <c r="CG173" i="21" s="1"/>
  <c r="BE173" i="21"/>
  <c r="BE169" i="21"/>
  <c r="AO167" i="21"/>
  <c r="AJ165" i="21"/>
  <c r="AO162" i="21"/>
  <c r="AN161" i="21"/>
  <c r="AG161" i="21"/>
  <c r="BQ159" i="21"/>
  <c r="BR157" i="21"/>
  <c r="CG157" i="21" s="1"/>
  <c r="AN157" i="21"/>
  <c r="AG156" i="21"/>
  <c r="AM147" i="21"/>
  <c r="AN127" i="21"/>
  <c r="AG127" i="21"/>
  <c r="AM127" i="21"/>
  <c r="AN169" i="21"/>
  <c r="BQ168" i="21"/>
  <c r="AM166" i="21"/>
  <c r="AG165" i="21"/>
  <c r="AN163" i="21"/>
  <c r="AM162" i="21"/>
  <c r="BQ156" i="21"/>
  <c r="BE168" i="21"/>
  <c r="AO164" i="21"/>
  <c r="AP155" i="21"/>
  <c r="BQ153" i="21"/>
  <c r="AM141" i="21"/>
  <c r="AJ173" i="21"/>
  <c r="AG172" i="21"/>
  <c r="AJ169" i="21"/>
  <c r="AA169" i="21"/>
  <c r="AM165" i="21"/>
  <c r="AN164" i="21"/>
  <c r="BR164" i="21" s="1"/>
  <c r="CG164" i="21" s="1"/>
  <c r="AG164" i="21"/>
  <c r="BQ163" i="21"/>
  <c r="AO161" i="21"/>
  <c r="AG160" i="21"/>
  <c r="AM153" i="21"/>
  <c r="BQ151" i="21"/>
  <c r="BS145" i="21"/>
  <c r="CH145" i="21" s="1"/>
  <c r="AJ135" i="21"/>
  <c r="BR168" i="21"/>
  <c r="CG168" i="21" s="1"/>
  <c r="AO163" i="21"/>
  <c r="BE161" i="21"/>
  <c r="AA156" i="21"/>
  <c r="BS154" i="21"/>
  <c r="CH154" i="21" s="1"/>
  <c r="AJ152" i="21"/>
  <c r="BR150" i="21"/>
  <c r="CG150" i="21" s="1"/>
  <c r="AG147" i="21"/>
  <c r="AO147" i="21"/>
  <c r="BS147" i="21" s="1"/>
  <c r="CH147" i="21" s="1"/>
  <c r="BE138" i="21"/>
  <c r="AA132" i="21"/>
  <c r="AO172" i="21"/>
  <c r="BQ171" i="21"/>
  <c r="BS170" i="21"/>
  <c r="CH170" i="21" s="1"/>
  <c r="AN170" i="21"/>
  <c r="BQ169" i="21"/>
  <c r="AO168" i="21"/>
  <c r="AN166" i="21"/>
  <c r="BQ165" i="21"/>
  <c r="AM164" i="21"/>
  <c r="BQ162" i="21"/>
  <c r="AP160" i="21"/>
  <c r="AM159" i="21"/>
  <c r="BE135" i="21"/>
  <c r="AM132" i="21"/>
  <c r="AN132" i="21"/>
  <c r="AO173" i="21"/>
  <c r="AO171" i="21"/>
  <c r="BS171" i="21" s="1"/>
  <c r="CH171" i="21" s="1"/>
  <c r="AG168" i="21"/>
  <c r="BQ166" i="21"/>
  <c r="AN165" i="21"/>
  <c r="BE160" i="21"/>
  <c r="AO160" i="21"/>
  <c r="AJ159" i="21"/>
  <c r="AO158" i="21"/>
  <c r="AM154" i="21"/>
  <c r="AJ154" i="21"/>
  <c r="AA137" i="21"/>
  <c r="AG173" i="21"/>
  <c r="AG171" i="21"/>
  <c r="AO169" i="21"/>
  <c r="AJ167" i="21"/>
  <c r="AA165" i="21"/>
  <c r="BE164" i="21"/>
  <c r="AJ164" i="21"/>
  <c r="BQ158" i="21"/>
  <c r="AG158" i="21"/>
  <c r="AM158" i="21"/>
  <c r="AM156" i="21"/>
  <c r="AJ151" i="21"/>
  <c r="AM151" i="21"/>
  <c r="BS150" i="21"/>
  <c r="CH150" i="21" s="1"/>
  <c r="BQ150" i="21"/>
  <c r="BS149" i="21"/>
  <c r="CH149" i="21" s="1"/>
  <c r="BS143" i="21"/>
  <c r="CH143" i="21" s="1"/>
  <c r="AO166" i="21"/>
  <c r="BS166" i="21" s="1"/>
  <c r="CH166" i="21" s="1"/>
  <c r="AO159" i="21"/>
  <c r="BE153" i="21"/>
  <c r="AG152" i="21"/>
  <c r="AN149" i="21"/>
  <c r="BE147" i="21"/>
  <c r="AN147" i="21"/>
  <c r="AM144" i="21"/>
  <c r="AM139" i="21"/>
  <c r="AN139" i="21"/>
  <c r="AO137" i="21"/>
  <c r="AA133" i="21"/>
  <c r="BR131" i="21"/>
  <c r="CG131" i="21" s="1"/>
  <c r="AO130" i="21"/>
  <c r="BE158" i="21"/>
  <c r="AO153" i="21"/>
  <c r="AN151" i="21"/>
  <c r="BR151" i="21" s="1"/>
  <c r="CG151" i="21" s="1"/>
  <c r="AO150" i="21"/>
  <c r="AN148" i="21"/>
  <c r="AJ140" i="21"/>
  <c r="BE133" i="21"/>
  <c r="AG131" i="21"/>
  <c r="AJ123" i="21"/>
  <c r="AJ157" i="21"/>
  <c r="BE156" i="21"/>
  <c r="BS152" i="21"/>
  <c r="CH152" i="21" s="1"/>
  <c r="AM152" i="21"/>
  <c r="AO151" i="21"/>
  <c r="AG150" i="21"/>
  <c r="BQ148" i="21"/>
  <c r="BR148" i="21"/>
  <c r="CG148" i="21" s="1"/>
  <c r="AO148" i="21"/>
  <c r="BQ147" i="21"/>
  <c r="BE146" i="21"/>
  <c r="AO146" i="21"/>
  <c r="BQ144" i="21"/>
  <c r="AO142" i="21"/>
  <c r="BE141" i="21"/>
  <c r="AO141" i="21"/>
  <c r="BQ133" i="21"/>
  <c r="AJ133" i="21"/>
  <c r="AM133" i="21"/>
  <c r="AO129" i="21"/>
  <c r="AN146" i="21"/>
  <c r="AG141" i="21"/>
  <c r="AN141" i="21"/>
  <c r="AO140" i="21"/>
  <c r="AM138" i="21"/>
  <c r="AG138" i="21"/>
  <c r="BS136" i="21"/>
  <c r="CH136" i="21" s="1"/>
  <c r="BD129" i="21"/>
  <c r="AY129" i="21"/>
  <c r="AG129" i="21"/>
  <c r="AG154" i="21"/>
  <c r="AN153" i="21"/>
  <c r="BR153" i="21" s="1"/>
  <c r="CG153" i="21" s="1"/>
  <c r="AG153" i="21"/>
  <c r="BQ152" i="21"/>
  <c r="AG149" i="21"/>
  <c r="AA146" i="21"/>
  <c r="AM143" i="21"/>
  <c r="AN143" i="21"/>
  <c r="BR143" i="21" s="1"/>
  <c r="CG143" i="21" s="1"/>
  <c r="BS141" i="21"/>
  <c r="CH141" i="21" s="1"/>
  <c r="BQ136" i="21"/>
  <c r="AG136" i="21"/>
  <c r="AM136" i="21"/>
  <c r="BQ132" i="21"/>
  <c r="BR132" i="21"/>
  <c r="CG132" i="21" s="1"/>
  <c r="BE150" i="21"/>
  <c r="BS138" i="21"/>
  <c r="CH138" i="21" s="1"/>
  <c r="AN138" i="21"/>
  <c r="BR138" i="21" s="1"/>
  <c r="CG138" i="21" s="1"/>
  <c r="BQ129" i="21"/>
  <c r="AM128" i="21"/>
  <c r="AN128" i="21"/>
  <c r="AJ128" i="21"/>
  <c r="AM145" i="21"/>
  <c r="AN145" i="21"/>
  <c r="BR145" i="21" s="1"/>
  <c r="CG145" i="21" s="1"/>
  <c r="AG145" i="21"/>
  <c r="AM142" i="21"/>
  <c r="BE127" i="21"/>
  <c r="BQ146" i="21"/>
  <c r="BQ142" i="21"/>
  <c r="AN142" i="21"/>
  <c r="AM137" i="21"/>
  <c r="AO133" i="21"/>
  <c r="BE129" i="21"/>
  <c r="BQ122" i="21"/>
  <c r="BS122" i="21"/>
  <c r="CH122" i="21" s="1"/>
  <c r="AN144" i="21"/>
  <c r="BR144" i="21" s="1"/>
  <c r="CG144" i="21" s="1"/>
  <c r="BQ139" i="21"/>
  <c r="BR139" i="21"/>
  <c r="CG139" i="21" s="1"/>
  <c r="BE136" i="21"/>
  <c r="AM135" i="21"/>
  <c r="AO134" i="21"/>
  <c r="BT131" i="21"/>
  <c r="CI131" i="21" s="1"/>
  <c r="BQ125" i="21"/>
  <c r="BR125" i="21"/>
  <c r="CG125" i="21" s="1"/>
  <c r="AO135" i="21"/>
  <c r="BQ134" i="21"/>
  <c r="AN134" i="21"/>
  <c r="AM130" i="21"/>
  <c r="AJ126" i="21"/>
  <c r="AM126" i="21"/>
  <c r="BE124" i="21"/>
  <c r="AG124" i="21"/>
  <c r="AO124" i="21"/>
  <c r="AM123" i="21"/>
  <c r="AG142" i="21"/>
  <c r="BQ140" i="21"/>
  <c r="AN137" i="21"/>
  <c r="AG134" i="21"/>
  <c r="BQ128" i="21"/>
  <c r="BC128" i="21"/>
  <c r="AO128" i="21"/>
  <c r="AO126" i="21"/>
  <c r="AG126" i="21"/>
  <c r="BQ124" i="21"/>
  <c r="AO139" i="21"/>
  <c r="BS139" i="21" s="1"/>
  <c r="CH139" i="21" s="1"/>
  <c r="BQ137" i="21"/>
  <c r="AO132" i="21"/>
  <c r="BQ130" i="21"/>
  <c r="AO123" i="21"/>
  <c r="BR123" i="21"/>
  <c r="CG123" i="21" s="1"/>
  <c r="AN123" i="21"/>
  <c r="AO125" i="21"/>
  <c r="AG125" i="21"/>
  <c r="BQ123" i="21"/>
  <c r="AM4" i="21"/>
  <c r="AO4" i="21"/>
  <c r="AM5" i="21"/>
  <c r="AO6" i="21"/>
  <c r="AN4" i="21"/>
  <c r="AP14" i="21"/>
  <c r="AY10" i="21"/>
  <c r="BE18" i="21"/>
  <c r="AG5" i="21"/>
  <c r="BQ19" i="21"/>
  <c r="Y10" i="21"/>
  <c r="X10" i="21"/>
  <c r="AA11" i="21"/>
  <c r="AO11" i="21"/>
  <c r="BS11" i="21"/>
  <c r="CH11" i="21" s="1"/>
  <c r="AG12" i="21"/>
  <c r="AN12" i="21"/>
  <c r="BR12" i="21" s="1"/>
  <c r="CG12" i="21" s="1"/>
  <c r="AG16" i="21"/>
  <c r="AA17" i="21"/>
  <c r="BE19" i="21"/>
  <c r="AN22" i="21"/>
  <c r="BE47" i="21"/>
  <c r="AJ80" i="21"/>
  <c r="BQ9" i="21"/>
  <c r="AG19" i="21"/>
  <c r="AJ17" i="21"/>
  <c r="AO35" i="21"/>
  <c r="AG35" i="21"/>
  <c r="AM6" i="21"/>
  <c r="AN17" i="21"/>
  <c r="BR17" i="21" s="1"/>
  <c r="CG17" i="21" s="1"/>
  <c r="AM17" i="21"/>
  <c r="AA4" i="21"/>
  <c r="AN6" i="21"/>
  <c r="AO7" i="21"/>
  <c r="AO12" i="21"/>
  <c r="BS12" i="21" s="1"/>
  <c r="CH12" i="21" s="1"/>
  <c r="AO13" i="21"/>
  <c r="BS13" i="21" s="1"/>
  <c r="CH13" i="21" s="1"/>
  <c r="AG14" i="21"/>
  <c r="BS15" i="21"/>
  <c r="CH15" i="21" s="1"/>
  <c r="AO16" i="21"/>
  <c r="BQ17" i="21"/>
  <c r="AM19" i="21"/>
  <c r="AM20" i="21"/>
  <c r="AO22" i="21"/>
  <c r="AA23" i="21"/>
  <c r="AO29" i="21"/>
  <c r="AJ29" i="21"/>
  <c r="AN5" i="21"/>
  <c r="BR5" i="21" s="1"/>
  <c r="CG5" i="21" s="1"/>
  <c r="AM11" i="21"/>
  <c r="AJ11" i="21"/>
  <c r="BR38" i="21"/>
  <c r="CG38" i="21" s="1"/>
  <c r="BQ38" i="21"/>
  <c r="BE5" i="21"/>
  <c r="BQ4" i="21"/>
  <c r="BE6" i="21"/>
  <c r="AA20" i="21"/>
  <c r="AO37" i="21"/>
  <c r="AO8" i="21"/>
  <c r="BS32" i="21"/>
  <c r="CH32" i="21" s="1"/>
  <c r="BR6" i="21"/>
  <c r="CG6" i="21" s="1"/>
  <c r="AJ4" i="21"/>
  <c r="AO5" i="21"/>
  <c r="BE8" i="21"/>
  <c r="AM10" i="21"/>
  <c r="AG10" i="21"/>
  <c r="AN11" i="21"/>
  <c r="BE12" i="21"/>
  <c r="AA15" i="21"/>
  <c r="BE16" i="21"/>
  <c r="AO17" i="21"/>
  <c r="AJ18" i="21"/>
  <c r="BQ20" i="21"/>
  <c r="AA31" i="21"/>
  <c r="BS45" i="21"/>
  <c r="CH45" i="21" s="1"/>
  <c r="BE45" i="21"/>
  <c r="AM8" i="21"/>
  <c r="AG8" i="21"/>
  <c r="AO10" i="21"/>
  <c r="BQ10" i="21"/>
  <c r="BR14" i="21"/>
  <c r="CG14" i="21" s="1"/>
  <c r="BC15" i="21"/>
  <c r="BE30" i="21"/>
  <c r="BR30" i="21"/>
  <c r="CG30" i="21" s="1"/>
  <c r="BE25" i="21"/>
  <c r="AA29" i="21"/>
  <c r="BE33" i="21"/>
  <c r="AM37" i="21"/>
  <c r="BE55" i="21"/>
  <c r="AO49" i="21"/>
  <c r="BE52" i="21"/>
  <c r="BS20" i="21"/>
  <c r="CH20" i="21" s="1"/>
  <c r="AO21" i="21"/>
  <c r="AG28" i="21"/>
  <c r="AN28" i="21"/>
  <c r="BR28" i="21" s="1"/>
  <c r="CG28" i="21" s="1"/>
  <c r="BQ31" i="21"/>
  <c r="BS35" i="21"/>
  <c r="CH35" i="21" s="1"/>
  <c r="AG37" i="21"/>
  <c r="AM42" i="21"/>
  <c r="AJ42" i="21"/>
  <c r="BQ43" i="21"/>
  <c r="AG45" i="21"/>
  <c r="AG49" i="21"/>
  <c r="AM7" i="21"/>
  <c r="AN15" i="21"/>
  <c r="AN24" i="21"/>
  <c r="BR24" i="21" s="1"/>
  <c r="CG24" i="21" s="1"/>
  <c r="AJ26" i="21"/>
  <c r="BE27" i="21"/>
  <c r="AO28" i="21"/>
  <c r="BS28" i="21" s="1"/>
  <c r="CH28" i="21" s="1"/>
  <c r="AP30" i="21"/>
  <c r="BS30" i="21"/>
  <c r="CH30" i="21" s="1"/>
  <c r="AO31" i="21"/>
  <c r="AJ34" i="21"/>
  <c r="AG43" i="21"/>
  <c r="AM43" i="21"/>
  <c r="AA44" i="21"/>
  <c r="AM49" i="21"/>
  <c r="AJ49" i="21"/>
  <c r="BQ53" i="21"/>
  <c r="AO54" i="21"/>
  <c r="BS54" i="21" s="1"/>
  <c r="CH54" i="21" s="1"/>
  <c r="AG54" i="21"/>
  <c r="AN9" i="21"/>
  <c r="BE10" i="21"/>
  <c r="BQ13" i="21"/>
  <c r="AN20" i="21"/>
  <c r="BR20" i="21" s="1"/>
  <c r="CG20" i="21" s="1"/>
  <c r="BQ23" i="21"/>
  <c r="AO24" i="21"/>
  <c r="AM26" i="21"/>
  <c r="BR29" i="21"/>
  <c r="CG29" i="21" s="1"/>
  <c r="AM32" i="21"/>
  <c r="AJ32" i="21"/>
  <c r="AM34" i="21"/>
  <c r="BQ7" i="21"/>
  <c r="BE9" i="21"/>
  <c r="AN13" i="21"/>
  <c r="BQ15" i="21"/>
  <c r="BE17" i="21"/>
  <c r="BE20" i="21"/>
  <c r="AO23" i="21"/>
  <c r="BS23" i="21"/>
  <c r="CH23" i="21" s="1"/>
  <c r="AG25" i="21"/>
  <c r="AM27" i="21"/>
  <c r="BQ28" i="21"/>
  <c r="AG33" i="21"/>
  <c r="AJ90" i="21"/>
  <c r="BE13" i="21"/>
  <c r="AA21" i="21"/>
  <c r="AJ24" i="21"/>
  <c r="AO25" i="21"/>
  <c r="BR26" i="21"/>
  <c r="CG26" i="21" s="1"/>
  <c r="BQ26" i="21"/>
  <c r="BE28" i="21"/>
  <c r="AM29" i="21"/>
  <c r="AO33" i="21"/>
  <c r="BS33" i="21" s="1"/>
  <c r="CH33" i="21" s="1"/>
  <c r="BQ34" i="21"/>
  <c r="AA41" i="21"/>
  <c r="AO51" i="21"/>
  <c r="AI80" i="21"/>
  <c r="AL82" i="21" s="1"/>
  <c r="AM21" i="21"/>
  <c r="AG40" i="21"/>
  <c r="AN41" i="21"/>
  <c r="BS43" i="21"/>
  <c r="CH43" i="21" s="1"/>
  <c r="BR46" i="21"/>
  <c r="CG46" i="21" s="1"/>
  <c r="BQ46" i="21"/>
  <c r="AN23" i="21"/>
  <c r="AM24" i="21"/>
  <c r="AN31" i="21"/>
  <c r="AM35" i="21"/>
  <c r="AO40" i="21"/>
  <c r="AO42" i="21"/>
  <c r="BE42" i="21"/>
  <c r="AO44" i="21"/>
  <c r="AP46" i="21"/>
  <c r="BS46" i="21"/>
  <c r="CH46" i="21" s="1"/>
  <c r="AN48" i="21"/>
  <c r="AG50" i="21"/>
  <c r="AN50" i="21"/>
  <c r="BR50" i="21" s="1"/>
  <c r="CG50" i="21" s="1"/>
  <c r="BQ50" i="21"/>
  <c r="AM54" i="21"/>
  <c r="AJ54" i="21"/>
  <c r="AM90" i="21"/>
  <c r="BQ21" i="21"/>
  <c r="BE23" i="21"/>
  <c r="AN26" i="21"/>
  <c r="BQ29" i="21"/>
  <c r="BE31" i="21"/>
  <c r="AN34" i="21"/>
  <c r="BS39" i="21"/>
  <c r="CH39" i="21" s="1"/>
  <c r="BQ40" i="21"/>
  <c r="BR41" i="21"/>
  <c r="CG41" i="21" s="1"/>
  <c r="BQ41" i="21"/>
  <c r="BE43" i="21"/>
  <c r="AG47" i="21"/>
  <c r="AO50" i="21"/>
  <c r="BE50" i="21"/>
  <c r="AG52" i="21"/>
  <c r="AN53" i="21"/>
  <c r="BR53" i="21" s="1"/>
  <c r="CG53" i="21" s="1"/>
  <c r="AM53" i="21"/>
  <c r="AG55" i="21"/>
  <c r="AN55" i="21"/>
  <c r="BR55" i="21" s="1"/>
  <c r="CG55" i="21" s="1"/>
  <c r="AI90" i="21"/>
  <c r="AL92" i="21" s="1"/>
  <c r="AN21" i="21"/>
  <c r="BR21" i="21" s="1"/>
  <c r="CG21" i="21" s="1"/>
  <c r="BE26" i="21"/>
  <c r="BE34" i="21"/>
  <c r="BQ35" i="21"/>
  <c r="AA36" i="21"/>
  <c r="BE40" i="21"/>
  <c r="AJ47" i="21"/>
  <c r="BS47" i="21"/>
  <c r="CH47" i="21" s="1"/>
  <c r="BQ48" i="21"/>
  <c r="AY50" i="21"/>
  <c r="AO52" i="21"/>
  <c r="BS52" i="21" s="1"/>
  <c r="CH52" i="21" s="1"/>
  <c r="AN54" i="21"/>
  <c r="AO55" i="21"/>
  <c r="BE21" i="21"/>
  <c r="AM46" i="21"/>
  <c r="AA47" i="21"/>
  <c r="AJ51" i="21"/>
  <c r="BQ55" i="21"/>
  <c r="AM41" i="21"/>
  <c r="AO48" i="21"/>
  <c r="AO53" i="21"/>
  <c r="AO36" i="21"/>
  <c r="AM39" i="21"/>
  <c r="AM51" i="21"/>
  <c r="AM71" i="21"/>
  <c r="AM80" i="21" s="1"/>
  <c r="AL90" i="21"/>
  <c r="AN36" i="21"/>
  <c r="BR36" i="21" s="1"/>
  <c r="CG36" i="21" s="1"/>
  <c r="AG41" i="21"/>
  <c r="BE41" i="21"/>
  <c r="AN44" i="21"/>
  <c r="BR44" i="21" s="1"/>
  <c r="CG44" i="21" s="1"/>
  <c r="AG48" i="21"/>
  <c r="BE48" i="21"/>
  <c r="AG53" i="21"/>
  <c r="AD71" i="21"/>
  <c r="AD80" i="21" s="1"/>
  <c r="BE36" i="21"/>
  <c r="BE44" i="21"/>
  <c r="H46" i="20"/>
  <c r="BR15" i="21" l="1"/>
  <c r="CG15" i="21" s="1"/>
  <c r="BS161" i="21"/>
  <c r="CH161" i="21" s="1"/>
  <c r="BS134" i="21"/>
  <c r="CH134" i="21" s="1"/>
  <c r="BS140" i="21"/>
  <c r="CH140" i="21" s="1"/>
  <c r="BS142" i="21"/>
  <c r="CH142" i="21" s="1"/>
  <c r="BS158" i="21"/>
  <c r="CH158" i="21" s="1"/>
  <c r="BS163" i="21"/>
  <c r="CH163" i="21" s="1"/>
  <c r="BS137" i="21"/>
  <c r="CH137" i="21" s="1"/>
  <c r="BS169" i="21"/>
  <c r="CH169" i="21" s="1"/>
  <c r="BS156" i="21"/>
  <c r="CH156" i="21" s="1"/>
  <c r="BS167" i="21"/>
  <c r="CH167" i="21" s="1"/>
  <c r="BT137" i="21"/>
  <c r="CI137" i="21" s="1"/>
  <c r="AP137" i="21"/>
  <c r="AP128" i="21"/>
  <c r="AP141" i="21"/>
  <c r="AM140" i="21"/>
  <c r="BS148" i="21"/>
  <c r="CH148" i="21" s="1"/>
  <c r="AP139" i="21"/>
  <c r="AP149" i="21"/>
  <c r="AN154" i="21"/>
  <c r="AP170" i="21"/>
  <c r="BR170" i="21"/>
  <c r="CG170" i="21" s="1"/>
  <c r="AP127" i="21"/>
  <c r="AM161" i="21"/>
  <c r="AP123" i="21"/>
  <c r="BE128" i="21"/>
  <c r="BR128" i="21"/>
  <c r="CG128" i="21" s="1"/>
  <c r="BT139" i="21"/>
  <c r="CI139" i="21" s="1"/>
  <c r="AP125" i="21"/>
  <c r="BS135" i="21"/>
  <c r="CH135" i="21" s="1"/>
  <c r="AN136" i="21"/>
  <c r="BS133" i="21"/>
  <c r="CH133" i="21" s="1"/>
  <c r="BS160" i="21"/>
  <c r="CH160" i="21" s="1"/>
  <c r="BS168" i="21"/>
  <c r="CH168" i="21" s="1"/>
  <c r="BR169" i="21"/>
  <c r="CG169" i="21" s="1"/>
  <c r="AP169" i="21"/>
  <c r="AN158" i="21"/>
  <c r="AM122" i="21"/>
  <c r="AN122" i="21"/>
  <c r="BR163" i="21"/>
  <c r="CG163" i="21" s="1"/>
  <c r="AP163" i="21"/>
  <c r="AP173" i="21"/>
  <c r="AM124" i="21"/>
  <c r="AN124" i="21"/>
  <c r="AN130" i="21"/>
  <c r="BS124" i="21"/>
  <c r="CH124" i="21" s="1"/>
  <c r="BS132" i="21"/>
  <c r="CH132" i="21" s="1"/>
  <c r="BS129" i="21"/>
  <c r="CH129" i="21" s="1"/>
  <c r="AP153" i="21"/>
  <c r="BT153" i="21" s="1"/>
  <c r="CI153" i="21" s="1"/>
  <c r="BR146" i="21"/>
  <c r="CG146" i="21" s="1"/>
  <c r="AP146" i="21"/>
  <c r="BS151" i="21"/>
  <c r="CH151" i="21" s="1"/>
  <c r="AP132" i="21"/>
  <c r="AP166" i="21"/>
  <c r="BT166" i="21" s="1"/>
  <c r="CI166" i="21" s="1"/>
  <c r="BS172" i="21"/>
  <c r="CH172" i="21" s="1"/>
  <c r="AN135" i="21"/>
  <c r="AM171" i="21"/>
  <c r="AN171" i="21"/>
  <c r="BS164" i="21"/>
  <c r="CH164" i="21" s="1"/>
  <c r="AP168" i="21"/>
  <c r="AP134" i="21"/>
  <c r="AP142" i="21"/>
  <c r="BT142" i="21" s="1"/>
  <c r="CI142" i="21" s="1"/>
  <c r="AN133" i="21"/>
  <c r="BR149" i="21"/>
  <c r="CG149" i="21" s="1"/>
  <c r="AP161" i="21"/>
  <c r="BR161" i="21"/>
  <c r="CG161" i="21" s="1"/>
  <c r="BT128" i="21"/>
  <c r="CI128" i="21" s="1"/>
  <c r="AP144" i="21"/>
  <c r="BT144" i="21" s="1"/>
  <c r="CI144" i="21" s="1"/>
  <c r="AP151" i="21"/>
  <c r="BT123" i="21"/>
  <c r="CI123" i="21" s="1"/>
  <c r="AP145" i="21"/>
  <c r="AM134" i="21"/>
  <c r="BS146" i="21"/>
  <c r="CH146" i="21" s="1"/>
  <c r="BR134" i="21"/>
  <c r="CG134" i="21" s="1"/>
  <c r="BR142" i="21"/>
  <c r="CG142" i="21" s="1"/>
  <c r="AP138" i="21"/>
  <c r="AP143" i="21"/>
  <c r="AN129" i="21"/>
  <c r="AM129" i="21"/>
  <c r="AM146" i="21"/>
  <c r="AP147" i="21"/>
  <c r="AP165" i="21"/>
  <c r="BR165" i="21"/>
  <c r="CG165" i="21" s="1"/>
  <c r="BT160" i="21"/>
  <c r="CI160" i="21" s="1"/>
  <c r="AP150" i="21"/>
  <c r="BS159" i="21"/>
  <c r="CH159" i="21" s="1"/>
  <c r="BT155" i="21"/>
  <c r="CI155" i="21" s="1"/>
  <c r="AN159" i="21"/>
  <c r="BS162" i="21"/>
  <c r="CH162" i="21" s="1"/>
  <c r="BS165" i="21"/>
  <c r="CH165" i="21" s="1"/>
  <c r="BT125" i="21"/>
  <c r="CI125" i="21" s="1"/>
  <c r="BR137" i="21"/>
  <c r="CG137" i="21" s="1"/>
  <c r="BT150" i="21"/>
  <c r="CI150" i="21" s="1"/>
  <c r="AN126" i="21"/>
  <c r="BR127" i="21"/>
  <c r="CG127" i="21" s="1"/>
  <c r="BS123" i="21"/>
  <c r="CH123" i="21" s="1"/>
  <c r="BT134" i="21"/>
  <c r="CI134" i="21" s="1"/>
  <c r="BS125" i="21"/>
  <c r="CH125" i="21" s="1"/>
  <c r="BS126" i="21"/>
  <c r="CH126" i="21" s="1"/>
  <c r="BT132" i="21"/>
  <c r="CI132" i="21" s="1"/>
  <c r="BT147" i="21"/>
  <c r="CI147" i="21" s="1"/>
  <c r="BS153" i="21"/>
  <c r="CH153" i="21" s="1"/>
  <c r="BR147" i="21"/>
  <c r="CG147" i="21" s="1"/>
  <c r="BS130" i="21"/>
  <c r="CH130" i="21" s="1"/>
  <c r="AN156" i="21"/>
  <c r="BR166" i="21"/>
  <c r="CG166" i="21" s="1"/>
  <c r="AM169" i="21"/>
  <c r="AN152" i="21"/>
  <c r="BS173" i="21"/>
  <c r="CH173" i="21" s="1"/>
  <c r="AM167" i="21"/>
  <c r="AN167" i="21"/>
  <c r="AP157" i="21"/>
  <c r="AN162" i="21"/>
  <c r="AP172" i="21"/>
  <c r="BT173" i="21"/>
  <c r="CI173" i="21" s="1"/>
  <c r="BS128" i="21"/>
  <c r="CH128" i="21" s="1"/>
  <c r="BR141" i="21"/>
  <c r="CG141" i="21" s="1"/>
  <c r="AN140" i="21"/>
  <c r="AP148" i="21"/>
  <c r="BT169" i="21"/>
  <c r="CI169" i="21" s="1"/>
  <c r="AP164" i="21"/>
  <c r="AM163" i="21"/>
  <c r="BS36" i="21"/>
  <c r="CH36" i="21" s="1"/>
  <c r="AP22" i="21"/>
  <c r="BR22" i="21"/>
  <c r="CG22" i="21" s="1"/>
  <c r="BS53" i="21"/>
  <c r="CH53" i="21" s="1"/>
  <c r="BS49" i="21"/>
  <c r="CH49" i="21" s="1"/>
  <c r="BS48" i="21"/>
  <c r="CH48" i="21" s="1"/>
  <c r="BS22" i="21"/>
  <c r="CH22" i="21" s="1"/>
  <c r="BS24" i="21"/>
  <c r="CH24" i="21" s="1"/>
  <c r="AP50" i="21"/>
  <c r="AP31" i="21"/>
  <c r="BT31" i="21" s="1"/>
  <c r="CI31" i="21" s="1"/>
  <c r="BS44" i="21"/>
  <c r="CH44" i="21" s="1"/>
  <c r="AN43" i="21"/>
  <c r="BT30" i="21"/>
  <c r="CI30" i="21" s="1"/>
  <c r="AM18" i="21"/>
  <c r="AN18" i="21"/>
  <c r="BS37" i="21"/>
  <c r="CH37" i="21" s="1"/>
  <c r="BT38" i="21"/>
  <c r="CI38" i="21" s="1"/>
  <c r="AM44" i="21"/>
  <c r="AM47" i="21"/>
  <c r="AN47" i="21"/>
  <c r="AP53" i="21"/>
  <c r="BT21" i="21"/>
  <c r="CI21" i="21" s="1"/>
  <c r="AN35" i="21"/>
  <c r="AN33" i="21"/>
  <c r="AM33" i="21"/>
  <c r="AP9" i="21"/>
  <c r="AN49" i="21"/>
  <c r="AN45" i="21"/>
  <c r="AM45" i="21"/>
  <c r="AN39" i="21"/>
  <c r="BS16" i="21"/>
  <c r="CH16" i="21" s="1"/>
  <c r="BR9" i="21"/>
  <c r="CG9" i="21" s="1"/>
  <c r="AP44" i="21"/>
  <c r="AO41" i="21"/>
  <c r="AP41" i="21" s="1"/>
  <c r="AP21" i="21"/>
  <c r="BS40" i="21"/>
  <c r="CH40" i="21" s="1"/>
  <c r="BS42" i="21"/>
  <c r="CH42" i="21" s="1"/>
  <c r="AN37" i="21"/>
  <c r="BE15" i="21"/>
  <c r="AP11" i="21"/>
  <c r="BR11" i="21"/>
  <c r="CG11" i="21" s="1"/>
  <c r="BS7" i="21"/>
  <c r="CH7" i="21" s="1"/>
  <c r="AM22" i="21"/>
  <c r="AA10" i="21"/>
  <c r="AP4" i="21"/>
  <c r="BR54" i="21"/>
  <c r="CG54" i="21" s="1"/>
  <c r="AP54" i="21"/>
  <c r="BT53" i="21"/>
  <c r="CI53" i="21" s="1"/>
  <c r="AN52" i="21"/>
  <c r="AM52" i="21"/>
  <c r="AP34" i="21"/>
  <c r="BT34" i="21" s="1"/>
  <c r="CI34" i="21" s="1"/>
  <c r="AM48" i="21"/>
  <c r="AP23" i="21"/>
  <c r="BT23" i="21" s="1"/>
  <c r="CI23" i="21" s="1"/>
  <c r="AL95" i="21"/>
  <c r="BR34" i="21"/>
  <c r="CG34" i="21" s="1"/>
  <c r="BR23" i="21"/>
  <c r="CG23" i="21" s="1"/>
  <c r="AP15" i="21"/>
  <c r="BR31" i="21"/>
  <c r="CG31" i="21" s="1"/>
  <c r="AP12" i="21"/>
  <c r="AN7" i="21"/>
  <c r="BS21" i="21"/>
  <c r="CH21" i="21" s="1"/>
  <c r="AN10" i="21"/>
  <c r="AP24" i="21"/>
  <c r="BS29" i="21"/>
  <c r="CH29" i="21" s="1"/>
  <c r="AP29" i="21"/>
  <c r="AP17" i="21"/>
  <c r="BT17" i="21" s="1"/>
  <c r="CI17" i="21" s="1"/>
  <c r="BS51" i="21"/>
  <c r="CH51" i="21" s="1"/>
  <c r="AP28" i="21"/>
  <c r="BS8" i="21"/>
  <c r="CH8" i="21" s="1"/>
  <c r="BS17" i="21"/>
  <c r="CH17" i="21" s="1"/>
  <c r="BT4" i="21"/>
  <c r="CI4" i="21" s="1"/>
  <c r="AP5" i="21"/>
  <c r="AP6" i="21"/>
  <c r="BS10" i="21"/>
  <c r="CH10" i="21" s="1"/>
  <c r="BS4" i="21"/>
  <c r="CH4" i="21" s="1"/>
  <c r="BS50" i="21"/>
  <c r="CH50" i="21" s="1"/>
  <c r="AP48" i="21"/>
  <c r="AM36" i="21"/>
  <c r="BS55" i="21"/>
  <c r="CH55" i="21" s="1"/>
  <c r="BR48" i="21"/>
  <c r="CG48" i="21" s="1"/>
  <c r="BT29" i="21"/>
  <c r="CI29" i="21" s="1"/>
  <c r="AN51" i="21"/>
  <c r="BS25" i="21"/>
  <c r="CH25" i="21" s="1"/>
  <c r="AP13" i="21"/>
  <c r="AN32" i="21"/>
  <c r="AP20" i="21"/>
  <c r="BS31" i="21"/>
  <c r="CH31" i="21" s="1"/>
  <c r="AN42" i="21"/>
  <c r="BS6" i="21"/>
  <c r="CH6" i="21" s="1"/>
  <c r="AN8" i="21"/>
  <c r="BT13" i="21"/>
  <c r="CI13" i="21" s="1"/>
  <c r="AN16" i="21"/>
  <c r="AM16" i="21"/>
  <c r="AP36" i="21"/>
  <c r="AP55" i="21"/>
  <c r="AP26" i="21"/>
  <c r="BT50" i="21"/>
  <c r="CI50" i="21" s="1"/>
  <c r="BT46" i="21"/>
  <c r="CI46" i="21" s="1"/>
  <c r="AN40" i="21"/>
  <c r="AM40" i="21"/>
  <c r="AN25" i="21"/>
  <c r="AM25" i="21"/>
  <c r="AN27" i="21"/>
  <c r="BT14" i="21"/>
  <c r="CI14" i="21" s="1"/>
  <c r="BR13" i="21"/>
  <c r="CG13" i="21" s="1"/>
  <c r="AN19" i="21"/>
  <c r="BS5" i="21"/>
  <c r="CH5" i="21" s="1"/>
  <c r="BR4" i="21"/>
  <c r="CG4" i="21" s="1"/>
  <c r="AP140" i="21" l="1"/>
  <c r="BR140" i="21"/>
  <c r="CG140" i="21" s="1"/>
  <c r="BT138" i="21"/>
  <c r="CI138" i="21" s="1"/>
  <c r="AP162" i="21"/>
  <c r="BR162" i="21"/>
  <c r="CG162" i="21" s="1"/>
  <c r="BT143" i="21"/>
  <c r="CI143" i="21" s="1"/>
  <c r="BT127" i="21"/>
  <c r="CI127" i="21" s="1"/>
  <c r="BT165" i="21"/>
  <c r="CI165" i="21" s="1"/>
  <c r="BT148" i="21"/>
  <c r="CI148" i="21" s="1"/>
  <c r="BT170" i="21"/>
  <c r="CI170" i="21" s="1"/>
  <c r="BT157" i="21"/>
  <c r="CI157" i="21" s="1"/>
  <c r="AP156" i="21"/>
  <c r="BR156" i="21"/>
  <c r="CG156" i="21" s="1"/>
  <c r="AP159" i="21"/>
  <c r="BR159" i="21"/>
  <c r="CG159" i="21" s="1"/>
  <c r="AP135" i="21"/>
  <c r="BR135" i="21"/>
  <c r="CG135" i="21" s="1"/>
  <c r="BR167" i="21"/>
  <c r="CG167" i="21" s="1"/>
  <c r="AP167" i="21"/>
  <c r="BR122" i="21"/>
  <c r="CG122" i="21" s="1"/>
  <c r="AP122" i="21"/>
  <c r="BR154" i="21"/>
  <c r="CG154" i="21" s="1"/>
  <c r="AP154" i="21"/>
  <c r="BT141" i="21"/>
  <c r="CI141" i="21" s="1"/>
  <c r="BT164" i="21"/>
  <c r="CI164" i="21" s="1"/>
  <c r="AP126" i="21"/>
  <c r="BR126" i="21"/>
  <c r="CG126" i="21" s="1"/>
  <c r="BT163" i="21"/>
  <c r="CI163" i="21" s="1"/>
  <c r="BT161" i="21"/>
  <c r="CI161" i="21" s="1"/>
  <c r="AP130" i="21"/>
  <c r="BR130" i="21"/>
  <c r="CG130" i="21" s="1"/>
  <c r="BT151" i="21"/>
  <c r="CI151" i="21" s="1"/>
  <c r="BT149" i="21"/>
  <c r="CI149" i="21" s="1"/>
  <c r="AP133" i="21"/>
  <c r="BR133" i="21"/>
  <c r="CG133" i="21" s="1"/>
  <c r="AP124" i="21"/>
  <c r="BR124" i="21"/>
  <c r="CG124" i="21" s="1"/>
  <c r="AP158" i="21"/>
  <c r="BR158" i="21"/>
  <c r="CG158" i="21" s="1"/>
  <c r="BT168" i="21"/>
  <c r="CI168" i="21" s="1"/>
  <c r="BT145" i="21"/>
  <c r="CI145" i="21" s="1"/>
  <c r="BR152" i="21"/>
  <c r="CG152" i="21" s="1"/>
  <c r="AP152" i="21"/>
  <c r="AP171" i="21"/>
  <c r="BR171" i="21"/>
  <c r="CG171" i="21" s="1"/>
  <c r="BT146" i="21"/>
  <c r="CI146" i="21" s="1"/>
  <c r="BT172" i="21"/>
  <c r="CI172" i="21" s="1"/>
  <c r="AP129" i="21"/>
  <c r="BR129" i="21"/>
  <c r="CG129" i="21" s="1"/>
  <c r="AP136" i="21"/>
  <c r="BR136" i="21"/>
  <c r="CG136" i="21" s="1"/>
  <c r="AP52" i="21"/>
  <c r="BR52" i="21"/>
  <c r="CG52" i="21" s="1"/>
  <c r="BR18" i="21"/>
  <c r="CG18" i="21" s="1"/>
  <c r="AP18" i="21"/>
  <c r="AP25" i="21"/>
  <c r="BR25" i="21"/>
  <c r="CG25" i="21" s="1"/>
  <c r="BT36" i="21"/>
  <c r="CI36" i="21" s="1"/>
  <c r="BT48" i="21"/>
  <c r="CI48" i="21" s="1"/>
  <c r="BT24" i="21"/>
  <c r="CI24" i="21" s="1"/>
  <c r="AP7" i="21"/>
  <c r="BR7" i="21"/>
  <c r="CG7" i="21" s="1"/>
  <c r="AP45" i="21"/>
  <c r="BR45" i="21"/>
  <c r="CG45" i="21" s="1"/>
  <c r="BR32" i="21"/>
  <c r="CG32" i="21" s="1"/>
  <c r="AP32" i="21"/>
  <c r="BT12" i="21"/>
  <c r="CI12" i="21" s="1"/>
  <c r="BT28" i="21"/>
  <c r="CI28" i="21" s="1"/>
  <c r="BT54" i="21"/>
  <c r="CI54" i="21" s="1"/>
  <c r="BT44" i="21"/>
  <c r="CI44" i="21" s="1"/>
  <c r="BT9" i="21"/>
  <c r="CI9" i="21" s="1"/>
  <c r="AP43" i="21"/>
  <c r="BR43" i="21"/>
  <c r="CG43" i="21" s="1"/>
  <c r="AP19" i="21"/>
  <c r="BR19" i="21"/>
  <c r="CG19" i="21" s="1"/>
  <c r="AP40" i="21"/>
  <c r="BR40" i="21"/>
  <c r="CG40" i="21" s="1"/>
  <c r="AP16" i="21"/>
  <c r="BR16" i="21"/>
  <c r="CG16" i="21" s="1"/>
  <c r="BT6" i="21"/>
  <c r="CI6" i="21" s="1"/>
  <c r="AP47" i="21"/>
  <c r="BR47" i="21"/>
  <c r="CG47" i="21" s="1"/>
  <c r="BT22" i="21"/>
  <c r="CI22" i="21" s="1"/>
  <c r="AP42" i="21"/>
  <c r="BR42" i="21"/>
  <c r="CG42" i="21" s="1"/>
  <c r="BT5" i="21"/>
  <c r="CI5" i="21" s="1"/>
  <c r="BT20" i="21"/>
  <c r="CI20" i="21" s="1"/>
  <c r="BT26" i="21"/>
  <c r="CI26" i="21" s="1"/>
  <c r="BT55" i="21"/>
  <c r="CI55" i="21" s="1"/>
  <c r="BT41" i="21"/>
  <c r="CI41" i="21" s="1"/>
  <c r="BT11" i="21"/>
  <c r="CI11" i="21" s="1"/>
  <c r="AP33" i="21"/>
  <c r="BR33" i="21"/>
  <c r="CG33" i="21" s="1"/>
  <c r="BT15" i="21"/>
  <c r="CI15" i="21" s="1"/>
  <c r="AP37" i="21"/>
  <c r="BR37" i="21"/>
  <c r="CG37" i="21" s="1"/>
  <c r="AP49" i="21"/>
  <c r="BR49" i="21"/>
  <c r="CG49" i="21" s="1"/>
  <c r="AP27" i="21"/>
  <c r="BR27" i="21"/>
  <c r="CG27" i="21" s="1"/>
  <c r="AP8" i="21"/>
  <c r="BR8" i="21"/>
  <c r="CG8" i="21" s="1"/>
  <c r="AP51" i="21"/>
  <c r="BR51" i="21"/>
  <c r="CG51" i="21" s="1"/>
  <c r="AP10" i="21"/>
  <c r="BR10" i="21"/>
  <c r="CG10" i="21" s="1"/>
  <c r="BS41" i="21"/>
  <c r="CH41" i="21" s="1"/>
  <c r="AP39" i="21"/>
  <c r="BR39" i="21"/>
  <c r="CG39" i="21" s="1"/>
  <c r="AP35" i="21"/>
  <c r="BR35" i="21"/>
  <c r="CG35" i="21" s="1"/>
  <c r="BT130" i="21" l="1"/>
  <c r="CI130" i="21" s="1"/>
  <c r="BT126" i="21"/>
  <c r="CI126" i="21" s="1"/>
  <c r="BT135" i="21"/>
  <c r="CI135" i="21" s="1"/>
  <c r="BT129" i="21"/>
  <c r="CI129" i="21" s="1"/>
  <c r="BT152" i="21"/>
  <c r="CI152" i="21" s="1"/>
  <c r="BT124" i="21"/>
  <c r="CI124" i="21" s="1"/>
  <c r="BT122" i="21"/>
  <c r="CI122" i="21" s="1"/>
  <c r="BT162" i="21"/>
  <c r="CI162" i="21" s="1"/>
  <c r="BT167" i="21"/>
  <c r="CI167" i="21" s="1"/>
  <c r="BT159" i="21"/>
  <c r="CI159" i="21" s="1"/>
  <c r="BT136" i="21"/>
  <c r="CI136" i="21" s="1"/>
  <c r="BT133" i="21"/>
  <c r="CI133" i="21" s="1"/>
  <c r="BT154" i="21"/>
  <c r="CI154" i="21" s="1"/>
  <c r="BT156" i="21"/>
  <c r="CI156" i="21" s="1"/>
  <c r="BT171" i="21"/>
  <c r="CI171" i="21" s="1"/>
  <c r="BT158" i="21"/>
  <c r="CI158" i="21" s="1"/>
  <c r="BT140" i="21"/>
  <c r="CI140" i="21" s="1"/>
  <c r="BT8" i="21"/>
  <c r="CI8" i="21" s="1"/>
  <c r="BT37" i="21"/>
  <c r="CI37" i="21" s="1"/>
  <c r="BT16" i="21"/>
  <c r="CI16" i="21" s="1"/>
  <c r="BT7" i="21"/>
  <c r="CI7" i="21" s="1"/>
  <c r="BT25" i="21"/>
  <c r="CI25" i="21" s="1"/>
  <c r="BT35" i="21"/>
  <c r="CI35" i="21" s="1"/>
  <c r="BT43" i="21"/>
  <c r="CI43" i="21" s="1"/>
  <c r="BT32" i="21"/>
  <c r="CI32" i="21" s="1"/>
  <c r="BT18" i="21"/>
  <c r="CI18" i="21" s="1"/>
  <c r="BT27" i="21"/>
  <c r="CI27" i="21" s="1"/>
  <c r="BT10" i="21"/>
  <c r="CI10" i="21" s="1"/>
  <c r="BT40" i="21"/>
  <c r="CI40" i="21" s="1"/>
  <c r="BT39" i="21"/>
  <c r="CI39" i="21" s="1"/>
  <c r="BT51" i="21"/>
  <c r="CI51" i="21" s="1"/>
  <c r="BT47" i="21"/>
  <c r="CI47" i="21" s="1"/>
  <c r="BT49" i="21"/>
  <c r="CI49" i="21" s="1"/>
  <c r="BT33" i="21"/>
  <c r="CI33" i="21" s="1"/>
  <c r="BT45" i="21"/>
  <c r="CI45" i="21" s="1"/>
  <c r="BT42" i="21"/>
  <c r="CI42" i="21" s="1"/>
  <c r="BT19" i="21"/>
  <c r="CI19" i="21" s="1"/>
  <c r="BT52" i="21"/>
  <c r="CI52" i="21" s="1"/>
  <c r="H42" i="20" l="1"/>
  <c r="H44" i="20" s="1"/>
  <c r="BN55" i="17"/>
  <c r="BN54" i="17"/>
  <c r="BN53" i="17"/>
  <c r="BN52" i="17"/>
  <c r="BN51" i="17"/>
  <c r="BN50" i="17"/>
  <c r="BN49" i="17"/>
  <c r="BN48" i="17"/>
  <c r="BN47" i="17"/>
  <c r="BN46" i="17"/>
  <c r="BN45" i="17"/>
  <c r="BN44" i="17"/>
  <c r="BN43" i="17"/>
  <c r="BN42" i="17"/>
  <c r="BN41" i="17"/>
  <c r="BN40" i="17"/>
  <c r="BN39" i="17"/>
  <c r="BN38" i="17"/>
  <c r="BN37" i="17"/>
  <c r="BN36" i="17"/>
  <c r="BN35" i="17"/>
  <c r="BN34" i="17"/>
  <c r="BN33" i="17"/>
  <c r="BN32" i="17"/>
  <c r="BN31" i="17"/>
  <c r="BN30" i="17"/>
  <c r="BN29" i="17"/>
  <c r="BN28" i="17"/>
  <c r="BN27" i="17"/>
  <c r="BN26" i="17"/>
  <c r="BN25" i="17"/>
  <c r="BN24" i="17"/>
  <c r="BN23" i="17"/>
  <c r="BN22" i="17"/>
  <c r="BN21" i="17"/>
  <c r="BN20" i="17"/>
  <c r="BN19" i="17"/>
  <c r="BN18" i="17"/>
  <c r="BN17" i="17"/>
  <c r="BN16" i="17"/>
  <c r="BN15" i="17"/>
  <c r="BN14" i="17"/>
  <c r="BN13" i="17"/>
  <c r="BN12" i="17"/>
  <c r="BN11" i="17"/>
  <c r="BN10" i="17"/>
  <c r="BN9" i="17"/>
  <c r="BN8" i="17"/>
  <c r="BN7" i="17"/>
  <c r="BN6" i="17"/>
  <c r="BN5" i="17"/>
  <c r="BN4" i="17"/>
  <c r="BK55" i="17"/>
  <c r="BK54" i="17"/>
  <c r="BK53" i="17"/>
  <c r="BK52" i="17"/>
  <c r="BK51" i="17"/>
  <c r="BK50" i="17"/>
  <c r="BK49" i="17"/>
  <c r="BK48" i="17"/>
  <c r="BK47" i="17"/>
  <c r="BK46" i="17"/>
  <c r="BK45" i="17"/>
  <c r="BK44" i="17"/>
  <c r="BK43" i="17"/>
  <c r="BK42" i="17"/>
  <c r="BK41" i="17"/>
  <c r="BK40" i="17"/>
  <c r="BK39" i="17"/>
  <c r="BK38" i="17"/>
  <c r="BK37" i="17"/>
  <c r="BK36" i="17"/>
  <c r="BK35" i="17"/>
  <c r="BK34" i="17"/>
  <c r="BK33" i="17"/>
  <c r="BK32" i="17"/>
  <c r="BK31" i="17"/>
  <c r="BK30" i="17"/>
  <c r="BK29" i="17"/>
  <c r="BK28" i="17"/>
  <c r="BK27" i="17"/>
  <c r="BK26" i="17"/>
  <c r="BK25" i="17"/>
  <c r="BK24" i="17"/>
  <c r="BK23" i="17"/>
  <c r="BK22" i="17"/>
  <c r="BK21" i="17"/>
  <c r="BK20" i="17"/>
  <c r="BK19" i="17"/>
  <c r="BK18" i="17"/>
  <c r="BK17" i="17"/>
  <c r="BK16" i="17"/>
  <c r="BK15" i="17"/>
  <c r="BK14" i="17"/>
  <c r="BK13" i="17"/>
  <c r="BK12" i="17"/>
  <c r="BK11" i="17"/>
  <c r="BK10" i="17"/>
  <c r="BK9" i="17"/>
  <c r="BK8" i="17"/>
  <c r="BK7" i="17"/>
  <c r="BK6" i="17"/>
  <c r="BK5" i="17"/>
  <c r="BK4" i="17"/>
  <c r="BH55" i="17"/>
  <c r="BH54" i="17"/>
  <c r="BH53" i="17"/>
  <c r="BH52" i="17"/>
  <c r="BH51" i="17"/>
  <c r="BH50" i="17"/>
  <c r="BH49" i="17"/>
  <c r="BH48" i="17"/>
  <c r="BH47" i="17"/>
  <c r="BH46" i="17"/>
  <c r="BH45" i="17"/>
  <c r="BH44" i="17"/>
  <c r="BH43" i="17"/>
  <c r="BH42" i="17"/>
  <c r="BH41" i="17"/>
  <c r="BH40" i="17"/>
  <c r="BH39" i="17"/>
  <c r="BH38" i="17"/>
  <c r="BH37" i="17"/>
  <c r="BH36" i="17"/>
  <c r="BH35" i="17"/>
  <c r="BH34" i="17"/>
  <c r="BH33" i="17"/>
  <c r="BH32" i="17"/>
  <c r="BH31" i="17"/>
  <c r="BH30" i="17"/>
  <c r="BH29" i="17"/>
  <c r="BH28" i="17"/>
  <c r="BH27" i="17"/>
  <c r="BH26" i="17"/>
  <c r="BH25" i="17"/>
  <c r="BH24" i="17"/>
  <c r="BH23" i="17"/>
  <c r="BH22" i="17"/>
  <c r="BH21" i="17"/>
  <c r="BH20" i="17"/>
  <c r="BH19" i="17"/>
  <c r="BH18" i="17"/>
  <c r="BH17" i="17"/>
  <c r="BH16" i="17"/>
  <c r="BH15" i="17"/>
  <c r="BH14" i="17"/>
  <c r="BH13" i="17"/>
  <c r="BH12" i="17"/>
  <c r="BH11" i="17"/>
  <c r="BH10" i="17"/>
  <c r="BH9" i="17"/>
  <c r="BH8" i="17"/>
  <c r="BH7" i="17"/>
  <c r="BH6" i="17"/>
  <c r="BH5" i="17"/>
  <c r="BH4" i="17"/>
  <c r="BB55" i="17"/>
  <c r="BB54" i="17"/>
  <c r="BB53" i="17"/>
  <c r="BB53" i="19" s="1"/>
  <c r="BB52" i="17"/>
  <c r="BB51" i="17"/>
  <c r="BB50" i="17"/>
  <c r="BB49" i="17"/>
  <c r="BB48" i="17"/>
  <c r="BB47" i="17"/>
  <c r="BB46" i="17"/>
  <c r="BB46" i="19" s="1"/>
  <c r="BB45" i="17"/>
  <c r="BB45" i="19" s="1"/>
  <c r="BB44" i="17"/>
  <c r="BB43" i="17"/>
  <c r="BB42" i="17"/>
  <c r="BB41" i="17"/>
  <c r="BB40" i="17"/>
  <c r="BB39" i="17"/>
  <c r="BB38" i="17"/>
  <c r="BB37" i="17"/>
  <c r="BB36" i="17"/>
  <c r="BB35" i="17"/>
  <c r="BB34" i="17"/>
  <c r="BB33" i="17"/>
  <c r="BB32" i="17"/>
  <c r="BB31" i="17"/>
  <c r="BB30" i="17"/>
  <c r="BB29" i="17"/>
  <c r="BB29" i="19" s="1"/>
  <c r="BB28" i="17"/>
  <c r="BB27" i="17"/>
  <c r="BB26" i="17"/>
  <c r="BB25" i="17"/>
  <c r="BB24" i="17"/>
  <c r="BB23" i="17"/>
  <c r="BB22" i="17"/>
  <c r="BB21" i="17"/>
  <c r="BB21" i="19" s="1"/>
  <c r="BB20" i="17"/>
  <c r="BB19" i="17"/>
  <c r="BB18" i="17"/>
  <c r="BB17" i="17"/>
  <c r="BB16" i="17"/>
  <c r="BB15" i="17"/>
  <c r="BB14" i="17"/>
  <c r="BB13" i="17"/>
  <c r="BB13" i="19" s="1"/>
  <c r="BB12" i="17"/>
  <c r="BB11" i="17"/>
  <c r="BB10" i="17"/>
  <c r="BB9" i="17"/>
  <c r="BB8" i="17"/>
  <c r="BB7" i="17"/>
  <c r="BB6" i="17"/>
  <c r="BB5" i="17"/>
  <c r="BB5" i="19" s="1"/>
  <c r="BB4" i="17"/>
  <c r="AY55" i="17"/>
  <c r="AY54" i="17"/>
  <c r="AY53" i="17"/>
  <c r="AY52" i="17"/>
  <c r="AY51" i="17"/>
  <c r="AY51" i="19" s="1"/>
  <c r="AY49" i="17"/>
  <c r="AY48" i="17"/>
  <c r="AY46" i="17"/>
  <c r="AY45" i="17"/>
  <c r="AY44" i="17"/>
  <c r="AY43" i="17"/>
  <c r="AY42" i="17"/>
  <c r="AY41" i="17"/>
  <c r="AY40" i="17"/>
  <c r="AY39" i="17"/>
  <c r="AY38" i="17"/>
  <c r="AY37" i="17"/>
  <c r="AY36" i="17"/>
  <c r="AY35" i="17"/>
  <c r="AY34" i="17"/>
  <c r="AY33" i="17"/>
  <c r="AY32" i="17"/>
  <c r="AY31" i="17"/>
  <c r="AY30" i="17"/>
  <c r="AY29" i="17"/>
  <c r="AY28" i="17"/>
  <c r="AY27" i="17"/>
  <c r="AY26" i="17"/>
  <c r="AY25" i="17"/>
  <c r="AY24" i="17"/>
  <c r="AY23" i="17"/>
  <c r="AY22" i="17"/>
  <c r="AY21" i="17"/>
  <c r="AY20" i="17"/>
  <c r="AY19" i="17"/>
  <c r="AY18" i="17"/>
  <c r="AY17" i="17"/>
  <c r="AY16" i="17"/>
  <c r="AY14" i="17"/>
  <c r="AY13" i="17"/>
  <c r="AY12" i="17"/>
  <c r="AY9" i="17"/>
  <c r="AY8" i="17"/>
  <c r="AY7" i="17"/>
  <c r="AY6" i="17"/>
  <c r="AY5" i="17"/>
  <c r="AY4" i="17"/>
  <c r="AV55" i="17"/>
  <c r="AV54" i="17"/>
  <c r="AV53" i="17"/>
  <c r="AV52" i="17"/>
  <c r="AV51" i="17"/>
  <c r="AV50" i="17"/>
  <c r="AV50" i="19" s="1"/>
  <c r="AV49" i="17"/>
  <c r="AV48" i="17"/>
  <c r="AV46" i="17"/>
  <c r="AV45" i="17"/>
  <c r="AV44" i="17"/>
  <c r="AV43" i="17"/>
  <c r="AV42" i="17"/>
  <c r="AV41" i="17"/>
  <c r="AV40" i="17"/>
  <c r="AV39" i="17"/>
  <c r="AV38" i="17"/>
  <c r="AV37" i="17"/>
  <c r="AV36" i="17"/>
  <c r="AV35" i="17"/>
  <c r="AV34" i="17"/>
  <c r="AV33" i="17"/>
  <c r="AV32" i="17"/>
  <c r="AV31" i="17"/>
  <c r="AV30" i="17"/>
  <c r="AV29" i="17"/>
  <c r="AV28" i="17"/>
  <c r="AV27" i="17"/>
  <c r="AV26" i="17"/>
  <c r="AV25" i="17"/>
  <c r="AV24" i="17"/>
  <c r="AV23" i="17"/>
  <c r="AV22" i="17"/>
  <c r="AV21" i="17"/>
  <c r="AV20" i="17"/>
  <c r="AV19" i="17"/>
  <c r="AV18" i="17"/>
  <c r="AV17" i="17"/>
  <c r="AV16" i="17"/>
  <c r="AV14" i="17"/>
  <c r="AV13" i="17"/>
  <c r="AV12" i="17"/>
  <c r="AV11" i="17"/>
  <c r="AV10" i="17"/>
  <c r="AV9" i="17"/>
  <c r="AV8" i="17"/>
  <c r="AV7" i="17"/>
  <c r="AV6" i="17"/>
  <c r="AV5" i="17"/>
  <c r="AV4" i="17"/>
  <c r="AS55" i="17"/>
  <c r="AS54" i="17"/>
  <c r="AS53" i="17"/>
  <c r="AS52" i="17"/>
  <c r="AS51" i="17"/>
  <c r="AS50" i="17"/>
  <c r="AS50" i="19" s="1"/>
  <c r="AS49" i="17"/>
  <c r="AS48" i="17"/>
  <c r="AS47" i="17"/>
  <c r="AS46" i="17"/>
  <c r="AS45" i="17"/>
  <c r="AS44" i="17"/>
  <c r="AS43" i="17"/>
  <c r="AS42" i="17"/>
  <c r="AS41" i="17"/>
  <c r="AS40" i="17"/>
  <c r="AS39" i="17"/>
  <c r="AS38" i="17"/>
  <c r="AS37" i="17"/>
  <c r="AS36" i="17"/>
  <c r="AS36" i="19" s="1"/>
  <c r="AS35" i="17"/>
  <c r="AS34" i="17"/>
  <c r="AS34" i="19" s="1"/>
  <c r="AS33" i="17"/>
  <c r="AS32" i="17"/>
  <c r="AS31" i="17"/>
  <c r="AS30" i="17"/>
  <c r="AS30" i="19" s="1"/>
  <c r="AS29" i="17"/>
  <c r="AS28" i="17"/>
  <c r="AS28" i="19" s="1"/>
  <c r="AS27" i="17"/>
  <c r="AS26" i="17"/>
  <c r="AS25" i="17"/>
  <c r="AS24" i="17"/>
  <c r="AS23" i="17"/>
  <c r="AS22" i="17"/>
  <c r="AS21" i="17"/>
  <c r="AS20" i="17"/>
  <c r="AS19" i="17"/>
  <c r="AS18" i="17"/>
  <c r="AS17" i="17"/>
  <c r="AS16" i="17"/>
  <c r="AS14" i="17"/>
  <c r="AS13" i="17"/>
  <c r="AS13" i="19" s="1"/>
  <c r="AS12" i="17"/>
  <c r="AS11" i="17"/>
  <c r="AS10" i="17"/>
  <c r="AS9" i="17"/>
  <c r="AS8" i="17"/>
  <c r="AS7" i="17"/>
  <c r="AS6" i="17"/>
  <c r="AS5" i="17"/>
  <c r="AS4" i="17"/>
  <c r="AM55" i="17"/>
  <c r="AM54" i="17"/>
  <c r="AM53" i="17"/>
  <c r="AM52" i="17"/>
  <c r="AM51" i="17"/>
  <c r="AM50" i="17"/>
  <c r="AM49" i="17"/>
  <c r="AM48" i="17"/>
  <c r="AM47" i="17"/>
  <c r="AM46" i="17"/>
  <c r="AM45" i="17"/>
  <c r="AM44" i="17"/>
  <c r="AM43" i="17"/>
  <c r="AM42" i="17"/>
  <c r="AM41" i="17"/>
  <c r="AM40" i="17"/>
  <c r="AM39" i="17"/>
  <c r="AM37" i="17"/>
  <c r="AM36" i="17"/>
  <c r="AM35" i="17"/>
  <c r="AM34" i="17"/>
  <c r="AM33" i="17"/>
  <c r="AM32" i="17"/>
  <c r="AM31" i="17"/>
  <c r="AM30" i="17"/>
  <c r="AM29" i="17"/>
  <c r="AM28" i="17"/>
  <c r="AM27" i="17"/>
  <c r="AM26" i="17"/>
  <c r="AM25" i="17"/>
  <c r="AM24" i="17"/>
  <c r="AM23" i="17"/>
  <c r="AM22" i="17"/>
  <c r="AM21" i="17"/>
  <c r="AM20" i="17"/>
  <c r="AM19" i="17"/>
  <c r="AM18" i="17"/>
  <c r="AM17" i="17"/>
  <c r="AM16" i="17"/>
  <c r="AM15" i="17"/>
  <c r="AM14" i="17"/>
  <c r="AM9" i="17"/>
  <c r="AM8" i="17"/>
  <c r="AM7" i="17"/>
  <c r="AM5" i="17"/>
  <c r="AM4" i="17"/>
  <c r="AJ55" i="17"/>
  <c r="AJ54" i="17"/>
  <c r="AJ53" i="17"/>
  <c r="AJ52" i="17"/>
  <c r="AJ51" i="17"/>
  <c r="AJ50" i="17"/>
  <c r="AJ49" i="17"/>
  <c r="AJ48" i="17"/>
  <c r="AJ47" i="17"/>
  <c r="AJ46" i="17"/>
  <c r="AJ45" i="17"/>
  <c r="AJ44" i="17"/>
  <c r="AJ43" i="17"/>
  <c r="AJ42" i="17"/>
  <c r="AJ41" i="17"/>
  <c r="AJ40" i="17"/>
  <c r="AJ39" i="17"/>
  <c r="AJ37" i="17"/>
  <c r="AJ36" i="17"/>
  <c r="AJ35" i="17"/>
  <c r="AJ34" i="17"/>
  <c r="AJ33" i="17"/>
  <c r="AJ32" i="17"/>
  <c r="AJ31" i="17"/>
  <c r="AJ30" i="17"/>
  <c r="AJ29" i="17"/>
  <c r="AJ28" i="17"/>
  <c r="AJ27" i="17"/>
  <c r="AJ26" i="17"/>
  <c r="AJ25" i="17"/>
  <c r="AJ24" i="17"/>
  <c r="AJ23" i="17"/>
  <c r="AJ22" i="17"/>
  <c r="AJ21" i="17"/>
  <c r="AJ20" i="17"/>
  <c r="AJ19" i="17"/>
  <c r="AJ18" i="17"/>
  <c r="AJ17" i="17"/>
  <c r="AJ16" i="17"/>
  <c r="AJ15" i="17"/>
  <c r="AJ14" i="17"/>
  <c r="AJ9" i="17"/>
  <c r="AJ8" i="17"/>
  <c r="AJ7" i="17"/>
  <c r="AJ5" i="17"/>
  <c r="AJ4" i="17"/>
  <c r="AG55" i="17"/>
  <c r="AG54" i="17"/>
  <c r="AG53" i="17"/>
  <c r="AG52" i="17"/>
  <c r="AG51" i="17"/>
  <c r="AG49" i="17"/>
  <c r="AG49" i="19" s="1"/>
  <c r="AG48" i="17"/>
  <c r="AG47" i="17"/>
  <c r="AG46" i="17"/>
  <c r="AG45" i="17"/>
  <c r="AG44" i="17"/>
  <c r="AG43" i="17"/>
  <c r="AG42" i="17"/>
  <c r="AG41" i="17"/>
  <c r="AG40" i="17"/>
  <c r="AG39" i="17"/>
  <c r="AG37" i="17"/>
  <c r="AG36" i="17"/>
  <c r="AG35" i="17"/>
  <c r="AG34" i="17"/>
  <c r="AG33" i="17"/>
  <c r="AG32" i="17"/>
  <c r="AG31" i="17"/>
  <c r="AG30" i="17"/>
  <c r="AG29" i="17"/>
  <c r="AG28" i="17"/>
  <c r="AG27" i="17"/>
  <c r="AG26" i="17"/>
  <c r="AG25" i="17"/>
  <c r="AG24" i="17"/>
  <c r="AG23" i="17"/>
  <c r="AG22" i="17"/>
  <c r="AG21" i="17"/>
  <c r="AG20" i="17"/>
  <c r="AG19" i="17"/>
  <c r="AG18" i="17"/>
  <c r="AG17" i="17"/>
  <c r="AG16" i="17"/>
  <c r="AG15" i="17"/>
  <c r="AG14" i="17"/>
  <c r="AG9" i="17"/>
  <c r="AG8" i="17"/>
  <c r="AG7" i="17"/>
  <c r="AG5" i="17"/>
  <c r="AG4" i="17"/>
  <c r="AD55" i="17"/>
  <c r="AD54" i="17"/>
  <c r="AD53" i="17"/>
  <c r="AD52" i="17"/>
  <c r="AD51" i="17"/>
  <c r="AD50" i="17"/>
  <c r="AD49" i="17"/>
  <c r="AD48" i="17"/>
  <c r="AD47" i="17"/>
  <c r="AD46" i="17"/>
  <c r="AD45" i="17"/>
  <c r="AD45" i="19" s="1"/>
  <c r="AD44" i="17"/>
  <c r="AD43" i="17"/>
  <c r="AD42" i="17"/>
  <c r="AD41" i="17"/>
  <c r="AD40" i="17"/>
  <c r="AD39" i="17"/>
  <c r="AD38" i="17"/>
  <c r="AD37" i="17"/>
  <c r="AD36" i="17"/>
  <c r="AD35" i="17"/>
  <c r="AD34" i="17"/>
  <c r="AD33" i="17"/>
  <c r="AD32" i="17"/>
  <c r="AD31" i="17"/>
  <c r="AD30" i="17"/>
  <c r="AD29" i="17"/>
  <c r="AD28" i="17"/>
  <c r="AD27" i="17"/>
  <c r="AD26" i="17"/>
  <c r="AD25" i="17"/>
  <c r="AD24" i="17"/>
  <c r="AD23" i="17"/>
  <c r="AD22" i="17"/>
  <c r="AD21" i="17"/>
  <c r="AD21" i="19" s="1"/>
  <c r="AD20" i="17"/>
  <c r="AD19" i="17"/>
  <c r="AD18" i="17"/>
  <c r="AD17" i="17"/>
  <c r="AD16" i="17"/>
  <c r="AD15" i="17"/>
  <c r="AD14" i="17"/>
  <c r="AD9" i="17"/>
  <c r="AD9" i="19" s="1"/>
  <c r="AD8" i="17"/>
  <c r="AD7" i="17"/>
  <c r="AD5" i="17"/>
  <c r="AD5" i="19" s="1"/>
  <c r="AD4" i="17"/>
  <c r="X55" i="17"/>
  <c r="X54" i="17"/>
  <c r="X53" i="17"/>
  <c r="X52" i="17"/>
  <c r="X51" i="17"/>
  <c r="X50" i="17"/>
  <c r="X49" i="17"/>
  <c r="X48" i="17"/>
  <c r="X46" i="17"/>
  <c r="X45" i="17"/>
  <c r="X44" i="17"/>
  <c r="X43" i="17"/>
  <c r="X42" i="17"/>
  <c r="X41" i="17"/>
  <c r="X40" i="17"/>
  <c r="X39" i="17"/>
  <c r="X38" i="17"/>
  <c r="X37" i="17"/>
  <c r="X36" i="17"/>
  <c r="X35" i="17"/>
  <c r="X34" i="17"/>
  <c r="X33" i="17"/>
  <c r="X32" i="17"/>
  <c r="X31" i="17"/>
  <c r="X30" i="17"/>
  <c r="X29" i="17"/>
  <c r="X28" i="17"/>
  <c r="X27" i="17"/>
  <c r="X26" i="17"/>
  <c r="X25" i="17"/>
  <c r="X24" i="17"/>
  <c r="X23" i="17"/>
  <c r="X22" i="17"/>
  <c r="X21" i="17"/>
  <c r="X21" i="19" s="1"/>
  <c r="X20" i="17"/>
  <c r="X19" i="17"/>
  <c r="X18" i="17"/>
  <c r="X17" i="17"/>
  <c r="X16" i="17"/>
  <c r="X15" i="17"/>
  <c r="X14" i="17"/>
  <c r="X13" i="17"/>
  <c r="X12" i="17"/>
  <c r="X11" i="17"/>
  <c r="X9" i="17"/>
  <c r="X8" i="17"/>
  <c r="X7" i="17"/>
  <c r="X6" i="17"/>
  <c r="X5" i="17"/>
  <c r="X4" i="17"/>
  <c r="U55" i="17"/>
  <c r="U54" i="17"/>
  <c r="U53" i="17"/>
  <c r="U52" i="17"/>
  <c r="U51" i="17"/>
  <c r="U50" i="17"/>
  <c r="U49" i="17"/>
  <c r="U48" i="17"/>
  <c r="U47" i="17"/>
  <c r="U46" i="17"/>
  <c r="U45" i="17"/>
  <c r="U44" i="17"/>
  <c r="U43" i="17"/>
  <c r="U42" i="17"/>
  <c r="U41" i="17"/>
  <c r="U40" i="17"/>
  <c r="U39" i="17"/>
  <c r="U38" i="17"/>
  <c r="U37" i="17"/>
  <c r="U36" i="17"/>
  <c r="U35" i="17"/>
  <c r="U34" i="17"/>
  <c r="U33" i="17"/>
  <c r="U32" i="17"/>
  <c r="U31" i="17"/>
  <c r="U30" i="17"/>
  <c r="U29" i="17"/>
  <c r="U28" i="17"/>
  <c r="U27" i="17"/>
  <c r="U26" i="17"/>
  <c r="U25" i="17"/>
  <c r="U24" i="17"/>
  <c r="U23" i="17"/>
  <c r="U22" i="17"/>
  <c r="U21" i="17"/>
  <c r="U20" i="17"/>
  <c r="U19" i="17"/>
  <c r="U18" i="17"/>
  <c r="U17" i="17"/>
  <c r="U16" i="17"/>
  <c r="U15" i="17"/>
  <c r="U14" i="17"/>
  <c r="U13" i="17"/>
  <c r="U12" i="17"/>
  <c r="U11" i="17"/>
  <c r="U10" i="17"/>
  <c r="U9" i="17"/>
  <c r="U8" i="17"/>
  <c r="U7" i="17"/>
  <c r="U6" i="17"/>
  <c r="U5" i="17"/>
  <c r="U4" i="17"/>
  <c r="R55" i="17"/>
  <c r="R54" i="17"/>
  <c r="R53" i="17"/>
  <c r="R52" i="17"/>
  <c r="R51" i="17"/>
  <c r="R50" i="17"/>
  <c r="R49" i="17"/>
  <c r="R48" i="17"/>
  <c r="R47" i="17"/>
  <c r="R46" i="17"/>
  <c r="R45" i="17"/>
  <c r="R44" i="17"/>
  <c r="R43" i="17"/>
  <c r="R42" i="17"/>
  <c r="R41" i="17"/>
  <c r="R40" i="17"/>
  <c r="R39" i="17"/>
  <c r="R38" i="17"/>
  <c r="R37" i="17"/>
  <c r="R36" i="17"/>
  <c r="R35" i="17"/>
  <c r="R34" i="17"/>
  <c r="R33" i="17"/>
  <c r="R32" i="17"/>
  <c r="R31" i="17"/>
  <c r="R30" i="17"/>
  <c r="R29" i="17"/>
  <c r="R28" i="17"/>
  <c r="R27" i="17"/>
  <c r="R26" i="17"/>
  <c r="R25" i="17"/>
  <c r="R24" i="17"/>
  <c r="R23" i="17"/>
  <c r="R22" i="17"/>
  <c r="R21" i="17"/>
  <c r="R20" i="17"/>
  <c r="R19" i="17"/>
  <c r="R18" i="17"/>
  <c r="R17" i="17"/>
  <c r="R16" i="17"/>
  <c r="R15" i="17"/>
  <c r="R14" i="17"/>
  <c r="R13" i="17"/>
  <c r="R12" i="17"/>
  <c r="R11" i="17"/>
  <c r="R10" i="17"/>
  <c r="R9" i="17"/>
  <c r="R8" i="17"/>
  <c r="R7" i="17"/>
  <c r="R6" i="17"/>
  <c r="R5" i="17"/>
  <c r="R4" i="17"/>
  <c r="O55" i="17"/>
  <c r="O54" i="17"/>
  <c r="O53" i="17"/>
  <c r="O52" i="17"/>
  <c r="O51" i="17"/>
  <c r="O50" i="17"/>
  <c r="O49" i="17"/>
  <c r="O48" i="17"/>
  <c r="O47" i="17"/>
  <c r="O46" i="17"/>
  <c r="O45" i="17"/>
  <c r="O44" i="17"/>
  <c r="O43" i="17"/>
  <c r="O42" i="17"/>
  <c r="O41" i="17"/>
  <c r="O40" i="17"/>
  <c r="O39" i="17"/>
  <c r="O38" i="17"/>
  <c r="O37" i="17"/>
  <c r="O36" i="17"/>
  <c r="O35" i="17"/>
  <c r="O34" i="17"/>
  <c r="O33" i="17"/>
  <c r="O32" i="17"/>
  <c r="O31" i="17"/>
  <c r="O30" i="17"/>
  <c r="O29" i="17"/>
  <c r="O28" i="17"/>
  <c r="O27" i="17"/>
  <c r="O26" i="17"/>
  <c r="O26" i="19" s="1"/>
  <c r="O25" i="17"/>
  <c r="O24" i="17"/>
  <c r="O23" i="17"/>
  <c r="O22" i="17"/>
  <c r="O21" i="17"/>
  <c r="O20" i="17"/>
  <c r="O19" i="17"/>
  <c r="O18" i="17"/>
  <c r="O17" i="17"/>
  <c r="O16" i="17"/>
  <c r="O15" i="17"/>
  <c r="O14" i="17"/>
  <c r="O13" i="17"/>
  <c r="O12" i="17"/>
  <c r="O11" i="17"/>
  <c r="O10" i="17"/>
  <c r="O9" i="17"/>
  <c r="O8" i="17"/>
  <c r="O7" i="17"/>
  <c r="O6" i="17"/>
  <c r="O5" i="17"/>
  <c r="O4" i="17"/>
  <c r="BN55" i="14"/>
  <c r="BN54" i="14"/>
  <c r="BN53" i="14"/>
  <c r="BN52" i="14"/>
  <c r="BN51" i="14"/>
  <c r="BN50" i="14"/>
  <c r="BN49" i="14"/>
  <c r="BN48" i="14"/>
  <c r="BN47" i="14"/>
  <c r="BN46" i="14"/>
  <c r="BN45" i="14"/>
  <c r="BN44" i="14"/>
  <c r="BN43" i="14"/>
  <c r="BN42" i="14"/>
  <c r="BN41" i="14"/>
  <c r="BN40" i="14"/>
  <c r="BN39" i="14"/>
  <c r="BN38" i="14"/>
  <c r="BN37" i="14"/>
  <c r="BN36" i="14"/>
  <c r="BN35" i="14"/>
  <c r="BN34" i="14"/>
  <c r="BN33" i="14"/>
  <c r="BN32" i="14"/>
  <c r="BN31" i="14"/>
  <c r="BN30" i="14"/>
  <c r="BN29" i="14"/>
  <c r="BN28" i="14"/>
  <c r="BN27" i="14"/>
  <c r="BN26" i="14"/>
  <c r="BN25" i="14"/>
  <c r="BN24" i="14"/>
  <c r="BN23" i="14"/>
  <c r="BN22" i="14"/>
  <c r="BN21" i="14"/>
  <c r="BN20" i="14"/>
  <c r="BN19" i="14"/>
  <c r="BN18" i="14"/>
  <c r="BN17" i="14"/>
  <c r="BN16" i="14"/>
  <c r="BN15" i="14"/>
  <c r="BN14" i="14"/>
  <c r="BN13" i="14"/>
  <c r="BN12" i="14"/>
  <c r="BN11" i="14"/>
  <c r="BN10" i="14"/>
  <c r="BN9" i="14"/>
  <c r="BN8" i="14"/>
  <c r="BN7" i="14"/>
  <c r="BN6" i="14"/>
  <c r="BN5" i="14"/>
  <c r="BN4" i="14"/>
  <c r="BK55" i="14"/>
  <c r="BK54" i="14"/>
  <c r="BK53" i="14"/>
  <c r="BK52" i="14"/>
  <c r="BK51" i="14"/>
  <c r="BK50" i="14"/>
  <c r="BK49" i="14"/>
  <c r="BK48" i="14"/>
  <c r="BK47" i="14"/>
  <c r="BK46" i="14"/>
  <c r="BK45" i="14"/>
  <c r="BK44" i="14"/>
  <c r="BK43" i="14"/>
  <c r="BK42" i="14"/>
  <c r="BK41" i="14"/>
  <c r="BK40" i="14"/>
  <c r="BK39" i="14"/>
  <c r="BK38" i="14"/>
  <c r="BK37" i="14"/>
  <c r="BK36" i="14"/>
  <c r="BK35" i="14"/>
  <c r="BK34" i="14"/>
  <c r="BK33" i="14"/>
  <c r="BK32" i="14"/>
  <c r="BK31" i="14"/>
  <c r="BK30" i="14"/>
  <c r="BK29" i="14"/>
  <c r="BK28" i="14"/>
  <c r="BK27" i="14"/>
  <c r="BK26" i="14"/>
  <c r="BK25" i="14"/>
  <c r="BK24" i="14"/>
  <c r="BK23" i="14"/>
  <c r="BK22" i="14"/>
  <c r="BK21" i="14"/>
  <c r="BK20" i="14"/>
  <c r="BK19" i="14"/>
  <c r="BK18" i="14"/>
  <c r="BK17" i="14"/>
  <c r="BK16" i="14"/>
  <c r="BK15" i="14"/>
  <c r="BK14" i="14"/>
  <c r="BK13" i="14"/>
  <c r="BK12" i="14"/>
  <c r="BK11" i="14"/>
  <c r="BK10" i="14"/>
  <c r="BK9" i="14"/>
  <c r="BK8" i="14"/>
  <c r="BK7" i="14"/>
  <c r="BK6" i="14"/>
  <c r="BK5" i="14"/>
  <c r="BK4" i="14"/>
  <c r="BH55" i="14"/>
  <c r="BH54" i="14"/>
  <c r="BH53" i="14"/>
  <c r="BH52" i="14"/>
  <c r="BH51" i="14"/>
  <c r="BH50" i="14"/>
  <c r="BH49" i="14"/>
  <c r="BH48" i="14"/>
  <c r="BH47" i="14"/>
  <c r="BH46" i="14"/>
  <c r="BH45" i="14"/>
  <c r="BH44" i="14"/>
  <c r="BH43" i="14"/>
  <c r="BH42" i="14"/>
  <c r="BH41" i="14"/>
  <c r="BH40" i="14"/>
  <c r="BH39" i="14"/>
  <c r="BH38" i="14"/>
  <c r="BH37" i="14"/>
  <c r="BH36" i="14"/>
  <c r="BH35" i="14"/>
  <c r="BH34" i="14"/>
  <c r="BH33" i="14"/>
  <c r="BH32" i="14"/>
  <c r="BH31" i="14"/>
  <c r="BH30" i="14"/>
  <c r="BH29" i="14"/>
  <c r="BH28" i="14"/>
  <c r="BH27" i="14"/>
  <c r="BH26" i="14"/>
  <c r="BH25" i="14"/>
  <c r="BH24" i="14"/>
  <c r="BH23" i="14"/>
  <c r="BH22" i="14"/>
  <c r="BH21" i="14"/>
  <c r="BH20" i="14"/>
  <c r="BH19" i="14"/>
  <c r="BH18" i="14"/>
  <c r="BH17" i="14"/>
  <c r="BH16" i="14"/>
  <c r="BH15" i="14"/>
  <c r="BH14" i="14"/>
  <c r="BH13" i="14"/>
  <c r="BH12" i="14"/>
  <c r="BH11" i="14"/>
  <c r="BH10" i="14"/>
  <c r="BH9" i="14"/>
  <c r="BH8" i="14"/>
  <c r="BH7" i="14"/>
  <c r="BH6" i="14"/>
  <c r="BH5" i="14"/>
  <c r="BH4" i="14"/>
  <c r="BB55" i="14"/>
  <c r="BB54" i="14"/>
  <c r="BB53" i="14"/>
  <c r="BB52" i="14"/>
  <c r="BB51" i="14"/>
  <c r="BB51" i="19" s="1"/>
  <c r="BB50" i="14"/>
  <c r="BB49" i="14"/>
  <c r="BB48" i="14"/>
  <c r="BB47" i="14"/>
  <c r="BB46" i="14"/>
  <c r="BB45" i="14"/>
  <c r="BB44" i="14"/>
  <c r="BB43" i="14"/>
  <c r="BB43" i="19" s="1"/>
  <c r="BB42" i="14"/>
  <c r="BB41" i="14"/>
  <c r="BB40" i="14"/>
  <c r="BB39" i="14"/>
  <c r="BB38" i="14"/>
  <c r="BB37" i="14"/>
  <c r="BB36" i="14"/>
  <c r="BB35" i="14"/>
  <c r="BB35" i="19" s="1"/>
  <c r="BB34" i="14"/>
  <c r="BB33" i="14"/>
  <c r="BB32" i="14"/>
  <c r="BB31" i="14"/>
  <c r="BB30" i="14"/>
  <c r="BB29" i="14"/>
  <c r="BB28" i="14"/>
  <c r="BB27" i="14"/>
  <c r="BB27" i="19" s="1"/>
  <c r="BB26" i="14"/>
  <c r="BB25" i="14"/>
  <c r="BB24" i="14"/>
  <c r="BB23" i="14"/>
  <c r="BB22" i="14"/>
  <c r="BB21" i="14"/>
  <c r="BB20" i="14"/>
  <c r="BB19" i="14"/>
  <c r="BB19" i="19" s="1"/>
  <c r="BB18" i="14"/>
  <c r="BB17" i="14"/>
  <c r="BB16" i="14"/>
  <c r="BB15" i="14"/>
  <c r="BB14" i="14"/>
  <c r="BB13" i="14"/>
  <c r="BB12" i="14"/>
  <c r="BB11" i="14"/>
  <c r="BB11" i="19" s="1"/>
  <c r="BB10" i="14"/>
  <c r="BB9" i="14"/>
  <c r="BB8" i="14"/>
  <c r="BB7" i="14"/>
  <c r="BB6" i="14"/>
  <c r="BB5" i="14"/>
  <c r="BB4" i="14"/>
  <c r="AY55" i="14"/>
  <c r="AY55" i="19" s="1"/>
  <c r="AY54" i="14"/>
  <c r="AY53" i="14"/>
  <c r="AY52" i="14"/>
  <c r="AY51" i="14"/>
  <c r="AY49" i="14"/>
  <c r="AY48" i="14"/>
  <c r="AY46" i="14"/>
  <c r="AY45" i="14"/>
  <c r="AY45" i="19" s="1"/>
  <c r="AY44" i="14"/>
  <c r="AY43" i="14"/>
  <c r="AY42" i="14"/>
  <c r="AY41" i="14"/>
  <c r="AY40" i="14"/>
  <c r="AY39" i="14"/>
  <c r="AY38" i="14"/>
  <c r="AY37" i="14"/>
  <c r="AY37" i="19" s="1"/>
  <c r="AY36" i="14"/>
  <c r="AY35" i="14"/>
  <c r="AY34" i="14"/>
  <c r="AY33" i="14"/>
  <c r="AY32" i="14"/>
  <c r="AY31" i="14"/>
  <c r="AY30" i="14"/>
  <c r="AY29" i="14"/>
  <c r="AY29" i="19" s="1"/>
  <c r="AY28" i="14"/>
  <c r="AY27" i="14"/>
  <c r="AY26" i="14"/>
  <c r="AY25" i="14"/>
  <c r="AY24" i="14"/>
  <c r="AY23" i="14"/>
  <c r="AY22" i="14"/>
  <c r="AY21" i="14"/>
  <c r="AY21" i="19" s="1"/>
  <c r="AY20" i="14"/>
  <c r="AY19" i="14"/>
  <c r="AY18" i="14"/>
  <c r="AY17" i="14"/>
  <c r="AY16" i="14"/>
  <c r="AY14" i="14"/>
  <c r="AY13" i="14"/>
  <c r="AY12" i="14"/>
  <c r="AY12" i="19" s="1"/>
  <c r="AY9" i="14"/>
  <c r="AY8" i="14"/>
  <c r="AY7" i="14"/>
  <c r="AY6" i="14"/>
  <c r="AY5" i="14"/>
  <c r="AY4" i="14"/>
  <c r="AV55" i="14"/>
  <c r="AV54" i="14"/>
  <c r="AV54" i="19" s="1"/>
  <c r="AV53" i="14"/>
  <c r="AV52" i="14"/>
  <c r="AV51" i="14"/>
  <c r="AV50" i="14"/>
  <c r="AV49" i="14"/>
  <c r="AV48" i="14"/>
  <c r="AV46" i="14"/>
  <c r="AV45" i="14"/>
  <c r="AV45" i="19" s="1"/>
  <c r="AV44" i="14"/>
  <c r="AV43" i="14"/>
  <c r="AV42" i="14"/>
  <c r="AV41" i="14"/>
  <c r="AV40" i="14"/>
  <c r="AV39" i="14"/>
  <c r="AV38" i="14"/>
  <c r="AV37" i="14"/>
  <c r="AV37" i="19" s="1"/>
  <c r="AV36" i="14"/>
  <c r="AV35" i="14"/>
  <c r="AV34" i="14"/>
  <c r="AV33" i="14"/>
  <c r="AV32" i="14"/>
  <c r="AV31" i="14"/>
  <c r="AV30" i="14"/>
  <c r="AV29" i="14"/>
  <c r="AV29" i="19" s="1"/>
  <c r="AV28" i="14"/>
  <c r="AV27" i="14"/>
  <c r="AV26" i="14"/>
  <c r="AV25" i="14"/>
  <c r="AV24" i="14"/>
  <c r="AV23" i="14"/>
  <c r="AV22" i="14"/>
  <c r="AV21" i="14"/>
  <c r="AV21" i="19" s="1"/>
  <c r="AV20" i="14"/>
  <c r="AV19" i="14"/>
  <c r="AV18" i="14"/>
  <c r="AV17" i="14"/>
  <c r="AV16" i="14"/>
  <c r="AV14" i="14"/>
  <c r="AV13" i="14"/>
  <c r="AV12" i="14"/>
  <c r="AV11" i="14"/>
  <c r="AV10" i="14"/>
  <c r="AV9" i="14"/>
  <c r="AV8" i="14"/>
  <c r="AV7" i="14"/>
  <c r="AV6" i="14"/>
  <c r="AV5" i="14"/>
  <c r="AV4" i="14"/>
  <c r="AS55" i="14"/>
  <c r="AS54" i="14"/>
  <c r="AS53" i="14"/>
  <c r="AS52" i="14"/>
  <c r="AS51" i="14"/>
  <c r="AS50" i="14"/>
  <c r="AS49" i="14"/>
  <c r="AS48" i="14"/>
  <c r="AS47" i="14"/>
  <c r="AS46" i="14"/>
  <c r="AS45" i="14"/>
  <c r="AS44" i="14"/>
  <c r="AS43" i="14"/>
  <c r="AS42" i="14"/>
  <c r="AS41" i="14"/>
  <c r="AS40" i="14"/>
  <c r="AS39" i="14"/>
  <c r="AS38" i="14"/>
  <c r="AS37" i="14"/>
  <c r="AS36" i="14"/>
  <c r="AS35" i="14"/>
  <c r="AS34" i="14"/>
  <c r="AS33" i="14"/>
  <c r="AS32" i="14"/>
  <c r="AS31" i="14"/>
  <c r="AS30" i="14"/>
  <c r="AS29" i="14"/>
  <c r="AS28" i="14"/>
  <c r="AS27" i="14"/>
  <c r="AS26" i="14"/>
  <c r="AS25" i="14"/>
  <c r="AS24" i="14"/>
  <c r="AS23" i="14"/>
  <c r="AS22" i="14"/>
  <c r="AS21" i="14"/>
  <c r="AS20" i="14"/>
  <c r="AS19" i="14"/>
  <c r="AS18" i="14"/>
  <c r="AS17" i="14"/>
  <c r="AS16" i="14"/>
  <c r="AS14" i="14"/>
  <c r="AS13" i="14"/>
  <c r="AS12" i="14"/>
  <c r="AS11" i="14"/>
  <c r="AS10" i="14"/>
  <c r="AS9" i="14"/>
  <c r="AS8" i="14"/>
  <c r="AS7" i="14"/>
  <c r="AS7" i="19" s="1"/>
  <c r="AS6" i="14"/>
  <c r="AS5" i="14"/>
  <c r="AS4" i="14"/>
  <c r="AG55" i="14"/>
  <c r="AG54" i="14"/>
  <c r="AG53" i="14"/>
  <c r="AG52" i="14"/>
  <c r="AG51" i="14"/>
  <c r="AG50" i="14"/>
  <c r="AG49" i="14"/>
  <c r="AG48" i="14"/>
  <c r="AG47" i="14"/>
  <c r="AG46" i="14"/>
  <c r="AG45" i="14"/>
  <c r="AG44" i="14"/>
  <c r="AG43" i="14"/>
  <c r="AG42" i="14"/>
  <c r="AG41" i="14"/>
  <c r="AG40" i="14"/>
  <c r="AG39" i="14"/>
  <c r="AG38" i="14"/>
  <c r="AG37" i="14"/>
  <c r="AG36" i="14"/>
  <c r="AG36" i="19" s="1"/>
  <c r="AG35" i="14"/>
  <c r="AG35" i="19" s="1"/>
  <c r="AG34" i="14"/>
  <c r="AG33" i="14"/>
  <c r="AG32" i="14"/>
  <c r="AG31" i="14"/>
  <c r="AG30" i="14"/>
  <c r="AG30" i="19" s="1"/>
  <c r="AG29" i="14"/>
  <c r="AG28" i="14"/>
  <c r="AG28" i="19" s="1"/>
  <c r="AG27" i="14"/>
  <c r="AG27" i="19" s="1"/>
  <c r="AG26" i="14"/>
  <c r="AG25" i="14"/>
  <c r="AG24" i="14"/>
  <c r="AG23" i="14"/>
  <c r="AG22" i="14"/>
  <c r="AG22" i="19" s="1"/>
  <c r="AG21" i="14"/>
  <c r="AG20" i="14"/>
  <c r="AG20" i="19" s="1"/>
  <c r="AG19" i="14"/>
  <c r="AG19" i="19" s="1"/>
  <c r="AG18" i="14"/>
  <c r="AG17" i="14"/>
  <c r="AG16" i="14"/>
  <c r="AG15" i="14"/>
  <c r="AG14" i="14"/>
  <c r="AG14" i="19" s="1"/>
  <c r="AG13" i="14"/>
  <c r="AG12" i="14"/>
  <c r="AG11" i="14"/>
  <c r="AG10" i="14"/>
  <c r="AG9" i="14"/>
  <c r="AG8" i="14"/>
  <c r="AG7" i="14"/>
  <c r="AG6" i="14"/>
  <c r="AG5" i="14"/>
  <c r="AG4" i="14"/>
  <c r="AD55" i="14"/>
  <c r="AD54" i="14"/>
  <c r="AD53" i="14"/>
  <c r="AD52" i="14"/>
  <c r="AD51" i="14"/>
  <c r="AD50" i="14"/>
  <c r="AD49" i="14"/>
  <c r="AD48" i="14"/>
  <c r="AD47" i="14"/>
  <c r="AD46" i="14"/>
  <c r="AD45" i="14"/>
  <c r="AD44" i="14"/>
  <c r="AD43" i="14"/>
  <c r="AD42" i="14"/>
  <c r="AD41" i="14"/>
  <c r="AD40" i="14"/>
  <c r="AD39" i="14"/>
  <c r="AD38" i="14"/>
  <c r="AD37" i="14"/>
  <c r="AD36" i="14"/>
  <c r="AD35" i="14"/>
  <c r="AD34" i="14"/>
  <c r="AD33" i="14"/>
  <c r="AD32" i="14"/>
  <c r="AD31" i="14"/>
  <c r="AD30" i="14"/>
  <c r="AD29" i="14"/>
  <c r="AD28" i="14"/>
  <c r="AD27" i="14"/>
  <c r="AD26" i="14"/>
  <c r="AD25" i="14"/>
  <c r="AD24" i="14"/>
  <c r="AD23" i="14"/>
  <c r="AD22" i="14"/>
  <c r="AD21" i="14"/>
  <c r="AD20" i="14"/>
  <c r="AD19" i="14"/>
  <c r="AD18" i="14"/>
  <c r="AD17" i="14"/>
  <c r="AD16" i="14"/>
  <c r="AD15" i="14"/>
  <c r="AD14" i="14"/>
  <c r="AD13" i="14"/>
  <c r="AD12" i="14"/>
  <c r="AD11" i="14"/>
  <c r="AD10" i="14"/>
  <c r="AD9" i="14"/>
  <c r="AD8" i="14"/>
  <c r="AD7" i="14"/>
  <c r="AD6" i="14"/>
  <c r="AD5" i="14"/>
  <c r="AD4" i="14"/>
  <c r="X55" i="14"/>
  <c r="X54" i="14"/>
  <c r="X53" i="14"/>
  <c r="X52" i="14"/>
  <c r="X51" i="14"/>
  <c r="X50" i="14"/>
  <c r="X49" i="14"/>
  <c r="X48" i="14"/>
  <c r="X46" i="14"/>
  <c r="X45" i="14"/>
  <c r="X44" i="14"/>
  <c r="X43" i="14"/>
  <c r="X42" i="14"/>
  <c r="X41" i="14"/>
  <c r="X40" i="14"/>
  <c r="X39" i="14"/>
  <c r="X38" i="14"/>
  <c r="X37" i="14"/>
  <c r="X36" i="14"/>
  <c r="X35" i="14"/>
  <c r="X34" i="14"/>
  <c r="X33" i="14"/>
  <c r="X32" i="14"/>
  <c r="X31" i="14"/>
  <c r="X30" i="14"/>
  <c r="X29" i="14"/>
  <c r="X28" i="14"/>
  <c r="X27" i="14"/>
  <c r="X26" i="14"/>
  <c r="X25" i="14"/>
  <c r="X24" i="14"/>
  <c r="X23" i="14"/>
  <c r="X22" i="14"/>
  <c r="X21" i="14"/>
  <c r="X20" i="14"/>
  <c r="X19" i="14"/>
  <c r="X18" i="14"/>
  <c r="X17" i="14"/>
  <c r="X16" i="14"/>
  <c r="X15" i="14"/>
  <c r="X14" i="14"/>
  <c r="X13" i="14"/>
  <c r="X12" i="14"/>
  <c r="X11" i="14"/>
  <c r="X9" i="14"/>
  <c r="X8" i="14"/>
  <c r="X7" i="14"/>
  <c r="X6" i="14"/>
  <c r="X5" i="14"/>
  <c r="X4" i="14"/>
  <c r="U55" i="14"/>
  <c r="U54" i="14"/>
  <c r="U53" i="14"/>
  <c r="U52" i="14"/>
  <c r="U51" i="14"/>
  <c r="U50" i="14"/>
  <c r="U49" i="14"/>
  <c r="U48" i="14"/>
  <c r="U47" i="14"/>
  <c r="U46" i="14"/>
  <c r="U45" i="14"/>
  <c r="U44" i="14"/>
  <c r="U43" i="14"/>
  <c r="U42" i="14"/>
  <c r="U41" i="14"/>
  <c r="U40" i="14"/>
  <c r="U39" i="14"/>
  <c r="U38" i="14"/>
  <c r="U37" i="14"/>
  <c r="U36" i="14"/>
  <c r="U35" i="14"/>
  <c r="U34" i="14"/>
  <c r="U33" i="14"/>
  <c r="U32" i="14"/>
  <c r="U31" i="14"/>
  <c r="U30" i="14"/>
  <c r="U29" i="14"/>
  <c r="U28" i="14"/>
  <c r="U27" i="14"/>
  <c r="U26" i="14"/>
  <c r="U25" i="14"/>
  <c r="U24" i="14"/>
  <c r="U23" i="14"/>
  <c r="U22" i="14"/>
  <c r="U21" i="14"/>
  <c r="U20" i="14"/>
  <c r="U19" i="14"/>
  <c r="U18" i="14"/>
  <c r="U17" i="14"/>
  <c r="U16" i="14"/>
  <c r="U15" i="14"/>
  <c r="U14" i="14"/>
  <c r="U13" i="14"/>
  <c r="U12" i="14"/>
  <c r="U11" i="14"/>
  <c r="U10" i="14"/>
  <c r="U9" i="14"/>
  <c r="U8" i="14"/>
  <c r="U7" i="14"/>
  <c r="U6" i="14"/>
  <c r="U5" i="14"/>
  <c r="U4" i="14"/>
  <c r="R55" i="14"/>
  <c r="R54" i="14"/>
  <c r="R53" i="14"/>
  <c r="R52" i="14"/>
  <c r="R51" i="14"/>
  <c r="R50" i="14"/>
  <c r="R49" i="14"/>
  <c r="R48" i="14"/>
  <c r="R47" i="14"/>
  <c r="R46" i="14"/>
  <c r="R45" i="14"/>
  <c r="R44" i="14"/>
  <c r="R43" i="14"/>
  <c r="R42" i="14"/>
  <c r="R41" i="14"/>
  <c r="R40" i="14"/>
  <c r="R39" i="14"/>
  <c r="R38" i="14"/>
  <c r="R37" i="14"/>
  <c r="R36" i="14"/>
  <c r="R35" i="14"/>
  <c r="R34" i="14"/>
  <c r="R33" i="14"/>
  <c r="R32" i="14"/>
  <c r="R31" i="14"/>
  <c r="R30" i="14"/>
  <c r="R29" i="14"/>
  <c r="R28" i="14"/>
  <c r="R27" i="14"/>
  <c r="R26" i="14"/>
  <c r="R25" i="14"/>
  <c r="R24" i="14"/>
  <c r="R23" i="14"/>
  <c r="R22" i="14"/>
  <c r="R21" i="14"/>
  <c r="R20" i="14"/>
  <c r="R19" i="14"/>
  <c r="R18" i="14"/>
  <c r="R17" i="14"/>
  <c r="R16" i="14"/>
  <c r="R15" i="14"/>
  <c r="R14" i="14"/>
  <c r="R13" i="14"/>
  <c r="R12" i="14"/>
  <c r="R11" i="14"/>
  <c r="R10" i="14"/>
  <c r="R9" i="14"/>
  <c r="R8" i="14"/>
  <c r="R7" i="14"/>
  <c r="R6" i="14"/>
  <c r="R5" i="14"/>
  <c r="R4" i="14"/>
  <c r="O51" i="14"/>
  <c r="O52" i="14"/>
  <c r="O53" i="14"/>
  <c r="O54" i="14"/>
  <c r="O55" i="14"/>
  <c r="O7" i="14"/>
  <c r="O8" i="14"/>
  <c r="O9" i="14"/>
  <c r="O10" i="14"/>
  <c r="O11" i="14"/>
  <c r="O12" i="14"/>
  <c r="O13" i="14"/>
  <c r="O13" i="19" s="1"/>
  <c r="O14" i="14"/>
  <c r="O15" i="14"/>
  <c r="O16" i="14"/>
  <c r="O17" i="14"/>
  <c r="O18" i="14"/>
  <c r="O19" i="14"/>
  <c r="O20" i="14"/>
  <c r="O21" i="14"/>
  <c r="O21" i="19" s="1"/>
  <c r="O22" i="14"/>
  <c r="O23" i="14"/>
  <c r="O24" i="14"/>
  <c r="O25" i="14"/>
  <c r="O26" i="14"/>
  <c r="O27" i="14"/>
  <c r="O28" i="14"/>
  <c r="O29" i="14"/>
  <c r="O29" i="19" s="1"/>
  <c r="O30" i="14"/>
  <c r="O31" i="14"/>
  <c r="O32" i="14"/>
  <c r="O33" i="14"/>
  <c r="O34" i="14"/>
  <c r="O35" i="14"/>
  <c r="O36" i="14"/>
  <c r="O37" i="14"/>
  <c r="O37" i="19" s="1"/>
  <c r="O38" i="14"/>
  <c r="O39" i="14"/>
  <c r="O40" i="14"/>
  <c r="O41" i="14"/>
  <c r="O42" i="14"/>
  <c r="O43" i="14"/>
  <c r="O44" i="14"/>
  <c r="O45" i="14"/>
  <c r="O45" i="19" s="1"/>
  <c r="O46" i="14"/>
  <c r="O47" i="14"/>
  <c r="O48" i="14"/>
  <c r="O49" i="14"/>
  <c r="O50" i="14"/>
  <c r="O5" i="14"/>
  <c r="O6" i="14"/>
  <c r="O4" i="14"/>
  <c r="K4" i="19"/>
  <c r="L4" i="19"/>
  <c r="M4" i="19"/>
  <c r="N4" i="19"/>
  <c r="P4" i="19"/>
  <c r="Q4" i="19"/>
  <c r="S4" i="19"/>
  <c r="T4" i="19"/>
  <c r="V4" i="19"/>
  <c r="W4" i="19"/>
  <c r="AB4" i="19"/>
  <c r="AC4" i="19"/>
  <c r="AE4" i="19"/>
  <c r="AF4" i="19"/>
  <c r="AQ4" i="19"/>
  <c r="AR4" i="19"/>
  <c r="AT4" i="19"/>
  <c r="AU4" i="19"/>
  <c r="AW4" i="19"/>
  <c r="AX4" i="19"/>
  <c r="AZ4" i="19"/>
  <c r="BA4" i="19"/>
  <c r="BF4" i="19"/>
  <c r="BG4" i="19"/>
  <c r="BI4" i="19"/>
  <c r="BJ4" i="19"/>
  <c r="BL4" i="19"/>
  <c r="BM4" i="19"/>
  <c r="K5" i="19"/>
  <c r="L5" i="19"/>
  <c r="M5" i="19"/>
  <c r="N5" i="19"/>
  <c r="P5" i="19"/>
  <c r="Q5" i="19"/>
  <c r="S5" i="19"/>
  <c r="T5" i="19"/>
  <c r="V5" i="19"/>
  <c r="W5" i="19"/>
  <c r="AB5" i="19"/>
  <c r="AC5" i="19"/>
  <c r="AE5" i="19"/>
  <c r="AF5" i="19"/>
  <c r="AQ5" i="19"/>
  <c r="AR5" i="19"/>
  <c r="AT5" i="19"/>
  <c r="AU5" i="19"/>
  <c r="AW5" i="19"/>
  <c r="AX5" i="19"/>
  <c r="AZ5" i="19"/>
  <c r="BA5" i="19"/>
  <c r="BF5" i="19"/>
  <c r="BG5" i="19"/>
  <c r="BI5" i="19"/>
  <c r="BJ5" i="19"/>
  <c r="BL5" i="19"/>
  <c r="BM5" i="19"/>
  <c r="K6" i="19"/>
  <c r="L6" i="19"/>
  <c r="M6" i="19"/>
  <c r="N6" i="19"/>
  <c r="P6" i="19"/>
  <c r="Q6" i="19"/>
  <c r="S6" i="19"/>
  <c r="T6" i="19"/>
  <c r="V6" i="19"/>
  <c r="W6" i="19"/>
  <c r="AC6" i="19"/>
  <c r="AF6" i="19"/>
  <c r="AQ6" i="19"/>
  <c r="AR6" i="19"/>
  <c r="AT6" i="19"/>
  <c r="AU6" i="19"/>
  <c r="AW6" i="19"/>
  <c r="AX6" i="19"/>
  <c r="AZ6" i="19"/>
  <c r="BA6" i="19"/>
  <c r="BF6" i="19"/>
  <c r="BG6" i="19"/>
  <c r="BI6" i="19"/>
  <c r="BJ6" i="19"/>
  <c r="BL6" i="19"/>
  <c r="BM6" i="19"/>
  <c r="K7" i="19"/>
  <c r="L7" i="19"/>
  <c r="M7" i="19"/>
  <c r="N7" i="19"/>
  <c r="P7" i="19"/>
  <c r="Q7" i="19"/>
  <c r="S7" i="19"/>
  <c r="T7" i="19"/>
  <c r="V7" i="19"/>
  <c r="W7" i="19"/>
  <c r="AB7" i="19"/>
  <c r="AC7" i="19"/>
  <c r="AE7" i="19"/>
  <c r="AF7" i="19"/>
  <c r="AQ7" i="19"/>
  <c r="AR7" i="19"/>
  <c r="AT7" i="19"/>
  <c r="AU7" i="19"/>
  <c r="AW7" i="19"/>
  <c r="AX7" i="19"/>
  <c r="AZ7" i="19"/>
  <c r="BA7" i="19"/>
  <c r="BF7" i="19"/>
  <c r="BG7" i="19"/>
  <c r="BI7" i="19"/>
  <c r="BJ7" i="19"/>
  <c r="BL7" i="19"/>
  <c r="BM7" i="19"/>
  <c r="K8" i="19"/>
  <c r="L8" i="19"/>
  <c r="M8" i="19"/>
  <c r="N8" i="19"/>
  <c r="P8" i="19"/>
  <c r="Q8" i="19"/>
  <c r="S8" i="19"/>
  <c r="T8" i="19"/>
  <c r="V8" i="19"/>
  <c r="W8" i="19"/>
  <c r="AB8" i="19"/>
  <c r="AC8" i="19"/>
  <c r="AE8" i="19"/>
  <c r="AF8" i="19"/>
  <c r="AQ8" i="19"/>
  <c r="AR8" i="19"/>
  <c r="AT8" i="19"/>
  <c r="AU8" i="19"/>
  <c r="AW8" i="19"/>
  <c r="AX8" i="19"/>
  <c r="AZ8" i="19"/>
  <c r="BA8" i="19"/>
  <c r="BF8" i="19"/>
  <c r="BG8" i="19"/>
  <c r="BI8" i="19"/>
  <c r="BJ8" i="19"/>
  <c r="BL8" i="19"/>
  <c r="BM8" i="19"/>
  <c r="K9" i="19"/>
  <c r="L9" i="19"/>
  <c r="M9" i="19"/>
  <c r="N9" i="19"/>
  <c r="P9" i="19"/>
  <c r="Q9" i="19"/>
  <c r="S9" i="19"/>
  <c r="T9" i="19"/>
  <c r="V9" i="19"/>
  <c r="W9" i="19"/>
  <c r="AB9" i="19"/>
  <c r="AC9" i="19"/>
  <c r="AE9" i="19"/>
  <c r="AF9" i="19"/>
  <c r="AG9" i="19"/>
  <c r="AQ9" i="19"/>
  <c r="AR9" i="19"/>
  <c r="AT9" i="19"/>
  <c r="AU9" i="19"/>
  <c r="AW9" i="19"/>
  <c r="AX9" i="19"/>
  <c r="AZ9" i="19"/>
  <c r="BA9" i="19"/>
  <c r="BF9" i="19"/>
  <c r="BG9" i="19"/>
  <c r="BI9" i="19"/>
  <c r="BJ9" i="19"/>
  <c r="BL9" i="19"/>
  <c r="BM9" i="19"/>
  <c r="K10" i="19"/>
  <c r="L10" i="19"/>
  <c r="M10" i="19"/>
  <c r="N10" i="19"/>
  <c r="P10" i="19"/>
  <c r="Q10" i="19"/>
  <c r="S10" i="19"/>
  <c r="T10" i="19"/>
  <c r="AC10" i="19"/>
  <c r="AF10" i="19"/>
  <c r="AQ10" i="19"/>
  <c r="AR10" i="19"/>
  <c r="AT10" i="19"/>
  <c r="AU10" i="19"/>
  <c r="AZ10" i="19"/>
  <c r="BA10" i="19"/>
  <c r="BF10" i="19"/>
  <c r="BG10" i="19"/>
  <c r="BI10" i="19"/>
  <c r="BJ10" i="19"/>
  <c r="BL10" i="19"/>
  <c r="BM10" i="19"/>
  <c r="K11" i="19"/>
  <c r="L11" i="19"/>
  <c r="M11" i="19"/>
  <c r="N11" i="19"/>
  <c r="P11" i="19"/>
  <c r="Q11" i="19"/>
  <c r="S11" i="19"/>
  <c r="T11" i="19"/>
  <c r="V11" i="19"/>
  <c r="W11" i="19"/>
  <c r="AQ11" i="19"/>
  <c r="AR11" i="19"/>
  <c r="AT11" i="19"/>
  <c r="AU11" i="19"/>
  <c r="AW11" i="19"/>
  <c r="AZ11" i="19"/>
  <c r="BA11" i="19"/>
  <c r="BF11" i="19"/>
  <c r="BG11" i="19"/>
  <c r="BI11" i="19"/>
  <c r="BJ11" i="19"/>
  <c r="BL11" i="19"/>
  <c r="BM11" i="19"/>
  <c r="K12" i="19"/>
  <c r="L12" i="19"/>
  <c r="M12" i="19"/>
  <c r="N12" i="19"/>
  <c r="P12" i="19"/>
  <c r="Q12" i="19"/>
  <c r="S12" i="19"/>
  <c r="T12" i="19"/>
  <c r="V12" i="19"/>
  <c r="W12" i="19"/>
  <c r="AC12" i="19"/>
  <c r="AF12" i="19"/>
  <c r="AQ12" i="19"/>
  <c r="AR12" i="19"/>
  <c r="AT12" i="19"/>
  <c r="AU12" i="19"/>
  <c r="AW12" i="19"/>
  <c r="AX12" i="19"/>
  <c r="AZ12" i="19"/>
  <c r="BA12" i="19"/>
  <c r="BF12" i="19"/>
  <c r="BG12" i="19"/>
  <c r="BI12" i="19"/>
  <c r="BJ12" i="19"/>
  <c r="BL12" i="19"/>
  <c r="BM12" i="19"/>
  <c r="K13" i="19"/>
  <c r="L13" i="19"/>
  <c r="M13" i="19"/>
  <c r="N13" i="19"/>
  <c r="P13" i="19"/>
  <c r="Q13" i="19"/>
  <c r="S13" i="19"/>
  <c r="T13" i="19"/>
  <c r="V13" i="19"/>
  <c r="W13" i="19"/>
  <c r="AQ13" i="19"/>
  <c r="AR13" i="19"/>
  <c r="AT13" i="19"/>
  <c r="AU13" i="19"/>
  <c r="AW13" i="19"/>
  <c r="AX13" i="19"/>
  <c r="AZ13" i="19"/>
  <c r="BA13" i="19"/>
  <c r="BF13" i="19"/>
  <c r="BG13" i="19"/>
  <c r="BI13" i="19"/>
  <c r="BJ13" i="19"/>
  <c r="BL13" i="19"/>
  <c r="BM13" i="19"/>
  <c r="K14" i="19"/>
  <c r="L14" i="19"/>
  <c r="M14" i="19"/>
  <c r="N14" i="19"/>
  <c r="P14" i="19"/>
  <c r="Q14" i="19"/>
  <c r="S14" i="19"/>
  <c r="T14" i="19"/>
  <c r="V14" i="19"/>
  <c r="W14" i="19"/>
  <c r="AB14" i="19"/>
  <c r="AC14" i="19"/>
  <c r="AE14" i="19"/>
  <c r="AF14" i="19"/>
  <c r="AQ14" i="19"/>
  <c r="AR14" i="19"/>
  <c r="AT14" i="19"/>
  <c r="AU14" i="19"/>
  <c r="AW14" i="19"/>
  <c r="AX14" i="19"/>
  <c r="AZ14" i="19"/>
  <c r="BA14" i="19"/>
  <c r="BF14" i="19"/>
  <c r="BG14" i="19"/>
  <c r="BI14" i="19"/>
  <c r="BJ14" i="19"/>
  <c r="BL14" i="19"/>
  <c r="BM14" i="19"/>
  <c r="K15" i="19"/>
  <c r="L15" i="19"/>
  <c r="M15" i="19"/>
  <c r="N15" i="19"/>
  <c r="P15" i="19"/>
  <c r="Q15" i="19"/>
  <c r="S15" i="19"/>
  <c r="T15" i="19"/>
  <c r="V15" i="19"/>
  <c r="W15" i="19"/>
  <c r="AB15" i="19"/>
  <c r="AC15" i="19"/>
  <c r="AE15" i="19"/>
  <c r="AF15" i="19"/>
  <c r="AR15" i="19"/>
  <c r="AU15" i="19"/>
  <c r="AX15" i="19"/>
  <c r="AZ15" i="19"/>
  <c r="BA15" i="19"/>
  <c r="BF15" i="19"/>
  <c r="BG15" i="19"/>
  <c r="BI15" i="19"/>
  <c r="BJ15" i="19"/>
  <c r="BL15" i="19"/>
  <c r="BM15" i="19"/>
  <c r="K16" i="19"/>
  <c r="L16" i="19"/>
  <c r="M16" i="19"/>
  <c r="N16" i="19"/>
  <c r="P16" i="19"/>
  <c r="Q16" i="19"/>
  <c r="S16" i="19"/>
  <c r="T16" i="19"/>
  <c r="V16" i="19"/>
  <c r="W16" i="19"/>
  <c r="AB16" i="19"/>
  <c r="AC16" i="19"/>
  <c r="AE16" i="19"/>
  <c r="AF16" i="19"/>
  <c r="AQ16" i="19"/>
  <c r="AR16" i="19"/>
  <c r="AT16" i="19"/>
  <c r="AU16" i="19"/>
  <c r="AW16" i="19"/>
  <c r="AX16" i="19"/>
  <c r="AZ16" i="19"/>
  <c r="BA16" i="19"/>
  <c r="BF16" i="19"/>
  <c r="BG16" i="19"/>
  <c r="BI16" i="19"/>
  <c r="BJ16" i="19"/>
  <c r="BL16" i="19"/>
  <c r="BM16" i="19"/>
  <c r="K17" i="19"/>
  <c r="L17" i="19"/>
  <c r="M17" i="19"/>
  <c r="N17" i="19"/>
  <c r="P17" i="19"/>
  <c r="Q17" i="19"/>
  <c r="S17" i="19"/>
  <c r="T17" i="19"/>
  <c r="V17" i="19"/>
  <c r="W17" i="19"/>
  <c r="AB17" i="19"/>
  <c r="AC17" i="19"/>
  <c r="AE17" i="19"/>
  <c r="AF17" i="19"/>
  <c r="AQ17" i="19"/>
  <c r="AR17" i="19"/>
  <c r="AT17" i="19"/>
  <c r="AU17" i="19"/>
  <c r="AW17" i="19"/>
  <c r="AX17" i="19"/>
  <c r="AZ17" i="19"/>
  <c r="BA17" i="19"/>
  <c r="BF17" i="19"/>
  <c r="BG17" i="19"/>
  <c r="BI17" i="19"/>
  <c r="BJ17" i="19"/>
  <c r="BL17" i="19"/>
  <c r="BM17" i="19"/>
  <c r="K18" i="19"/>
  <c r="L18" i="19"/>
  <c r="M18" i="19"/>
  <c r="N18" i="19"/>
  <c r="P18" i="19"/>
  <c r="Q18" i="19"/>
  <c r="S18" i="19"/>
  <c r="T18" i="19"/>
  <c r="V18" i="19"/>
  <c r="W18" i="19"/>
  <c r="AB18" i="19"/>
  <c r="AC18" i="19"/>
  <c r="AE18" i="19"/>
  <c r="AF18" i="19"/>
  <c r="AQ18" i="19"/>
  <c r="AR18" i="19"/>
  <c r="AT18" i="19"/>
  <c r="AU18" i="19"/>
  <c r="AW18" i="19"/>
  <c r="AX18" i="19"/>
  <c r="AZ18" i="19"/>
  <c r="BA18" i="19"/>
  <c r="BF18" i="19"/>
  <c r="BG18" i="19"/>
  <c r="BI18" i="19"/>
  <c r="BJ18" i="19"/>
  <c r="BL18" i="19"/>
  <c r="BM18" i="19"/>
  <c r="K19" i="19"/>
  <c r="L19" i="19"/>
  <c r="M19" i="19"/>
  <c r="N19" i="19"/>
  <c r="P19" i="19"/>
  <c r="Q19" i="19"/>
  <c r="S19" i="19"/>
  <c r="T19" i="19"/>
  <c r="V19" i="19"/>
  <c r="W19" i="19"/>
  <c r="AB19" i="19"/>
  <c r="AC19" i="19"/>
  <c r="AE19" i="19"/>
  <c r="AF19" i="19"/>
  <c r="AQ19" i="19"/>
  <c r="AR19" i="19"/>
  <c r="AT19" i="19"/>
  <c r="AU19" i="19"/>
  <c r="AW19" i="19"/>
  <c r="AX19" i="19"/>
  <c r="AZ19" i="19"/>
  <c r="BA19" i="19"/>
  <c r="BF19" i="19"/>
  <c r="BG19" i="19"/>
  <c r="BI19" i="19"/>
  <c r="BJ19" i="19"/>
  <c r="BL19" i="19"/>
  <c r="BM19" i="19"/>
  <c r="K20" i="19"/>
  <c r="L20" i="19"/>
  <c r="M20" i="19"/>
  <c r="N20" i="19"/>
  <c r="P20" i="19"/>
  <c r="Q20" i="19"/>
  <c r="S20" i="19"/>
  <c r="T20" i="19"/>
  <c r="V20" i="19"/>
  <c r="W20" i="19"/>
  <c r="AB20" i="19"/>
  <c r="AC20" i="19"/>
  <c r="AE20" i="19"/>
  <c r="AF20" i="19"/>
  <c r="AQ20" i="19"/>
  <c r="AR20" i="19"/>
  <c r="AT20" i="19"/>
  <c r="AU20" i="19"/>
  <c r="AW20" i="19"/>
  <c r="AX20" i="19"/>
  <c r="AZ20" i="19"/>
  <c r="BA20" i="19"/>
  <c r="BF20" i="19"/>
  <c r="BG20" i="19"/>
  <c r="BI20" i="19"/>
  <c r="BJ20" i="19"/>
  <c r="BL20" i="19"/>
  <c r="BM20" i="19"/>
  <c r="K21" i="19"/>
  <c r="L21" i="19"/>
  <c r="M21" i="19"/>
  <c r="N21" i="19"/>
  <c r="P21" i="19"/>
  <c r="Q21" i="19"/>
  <c r="S21" i="19"/>
  <c r="T21" i="19"/>
  <c r="V21" i="19"/>
  <c r="W21" i="19"/>
  <c r="AB21" i="19"/>
  <c r="AC21" i="19"/>
  <c r="AE21" i="19"/>
  <c r="AF21" i="19"/>
  <c r="AQ21" i="19"/>
  <c r="AR21" i="19"/>
  <c r="AT21" i="19"/>
  <c r="AU21" i="19"/>
  <c r="AW21" i="19"/>
  <c r="AX21" i="19"/>
  <c r="AZ21" i="19"/>
  <c r="BA21" i="19"/>
  <c r="BF21" i="19"/>
  <c r="BG21" i="19"/>
  <c r="BI21" i="19"/>
  <c r="BJ21" i="19"/>
  <c r="BL21" i="19"/>
  <c r="BM21" i="19"/>
  <c r="K22" i="19"/>
  <c r="L22" i="19"/>
  <c r="M22" i="19"/>
  <c r="N22" i="19"/>
  <c r="P22" i="19"/>
  <c r="Q22" i="19"/>
  <c r="S22" i="19"/>
  <c r="T22" i="19"/>
  <c r="V22" i="19"/>
  <c r="W22" i="19"/>
  <c r="AB22" i="19"/>
  <c r="AC22" i="19"/>
  <c r="AE22" i="19"/>
  <c r="AF22" i="19"/>
  <c r="AQ22" i="19"/>
  <c r="AR22" i="19"/>
  <c r="AT22" i="19"/>
  <c r="AU22" i="19"/>
  <c r="AW22" i="19"/>
  <c r="AX22" i="19"/>
  <c r="AZ22" i="19"/>
  <c r="BA22" i="19"/>
  <c r="BF22" i="19"/>
  <c r="BG22" i="19"/>
  <c r="BI22" i="19"/>
  <c r="BJ22" i="19"/>
  <c r="BL22" i="19"/>
  <c r="BM22" i="19"/>
  <c r="K23" i="19"/>
  <c r="L23" i="19"/>
  <c r="M23" i="19"/>
  <c r="N23" i="19"/>
  <c r="P23" i="19"/>
  <c r="Q23" i="19"/>
  <c r="S23" i="19"/>
  <c r="T23" i="19"/>
  <c r="V23" i="19"/>
  <c r="W23" i="19"/>
  <c r="AB23" i="19"/>
  <c r="AC23" i="19"/>
  <c r="AE23" i="19"/>
  <c r="AF23" i="19"/>
  <c r="AQ23" i="19"/>
  <c r="AR23" i="19"/>
  <c r="AT23" i="19"/>
  <c r="AU23" i="19"/>
  <c r="AW23" i="19"/>
  <c r="AX23" i="19"/>
  <c r="AZ23" i="19"/>
  <c r="BA23" i="19"/>
  <c r="BF23" i="19"/>
  <c r="BG23" i="19"/>
  <c r="BI23" i="19"/>
  <c r="BJ23" i="19"/>
  <c r="BL23" i="19"/>
  <c r="BM23" i="19"/>
  <c r="K24" i="19"/>
  <c r="L24" i="19"/>
  <c r="M24" i="19"/>
  <c r="N24" i="19"/>
  <c r="P24" i="19"/>
  <c r="Q24" i="19"/>
  <c r="S24" i="19"/>
  <c r="T24" i="19"/>
  <c r="V24" i="19"/>
  <c r="W24" i="19"/>
  <c r="AB24" i="19"/>
  <c r="AC24" i="19"/>
  <c r="AE24" i="19"/>
  <c r="AF24" i="19"/>
  <c r="AQ24" i="19"/>
  <c r="AR24" i="19"/>
  <c r="AT24" i="19"/>
  <c r="AU24" i="19"/>
  <c r="AW24" i="19"/>
  <c r="AX24" i="19"/>
  <c r="AZ24" i="19"/>
  <c r="BA24" i="19"/>
  <c r="BF24" i="19"/>
  <c r="BG24" i="19"/>
  <c r="BI24" i="19"/>
  <c r="BJ24" i="19"/>
  <c r="BL24" i="19"/>
  <c r="BM24" i="19"/>
  <c r="K25" i="19"/>
  <c r="L25" i="19"/>
  <c r="M25" i="19"/>
  <c r="N25" i="19"/>
  <c r="P25" i="19"/>
  <c r="Q25" i="19"/>
  <c r="S25" i="19"/>
  <c r="T25" i="19"/>
  <c r="V25" i="19"/>
  <c r="W25" i="19"/>
  <c r="AB25" i="19"/>
  <c r="AC25" i="19"/>
  <c r="AE25" i="19"/>
  <c r="AF25" i="19"/>
  <c r="AQ25" i="19"/>
  <c r="AR25" i="19"/>
  <c r="AT25" i="19"/>
  <c r="AU25" i="19"/>
  <c r="AW25" i="19"/>
  <c r="AX25" i="19"/>
  <c r="AZ25" i="19"/>
  <c r="BA25" i="19"/>
  <c r="BF25" i="19"/>
  <c r="BG25" i="19"/>
  <c r="BI25" i="19"/>
  <c r="BJ25" i="19"/>
  <c r="BL25" i="19"/>
  <c r="BM25" i="19"/>
  <c r="K26" i="19"/>
  <c r="L26" i="19"/>
  <c r="M26" i="19"/>
  <c r="N26" i="19"/>
  <c r="P26" i="19"/>
  <c r="Q26" i="19"/>
  <c r="S26" i="19"/>
  <c r="T26" i="19"/>
  <c r="V26" i="19"/>
  <c r="W26" i="19"/>
  <c r="AB26" i="19"/>
  <c r="AC26" i="19"/>
  <c r="AE26" i="19"/>
  <c r="AF26" i="19"/>
  <c r="AQ26" i="19"/>
  <c r="AR26" i="19"/>
  <c r="AT26" i="19"/>
  <c r="AU26" i="19"/>
  <c r="AW26" i="19"/>
  <c r="AX26" i="19"/>
  <c r="AZ26" i="19"/>
  <c r="BA26" i="19"/>
  <c r="BF26" i="19"/>
  <c r="BG26" i="19"/>
  <c r="BI26" i="19"/>
  <c r="BJ26" i="19"/>
  <c r="BL26" i="19"/>
  <c r="BM26" i="19"/>
  <c r="K27" i="19"/>
  <c r="L27" i="19"/>
  <c r="M27" i="19"/>
  <c r="N27" i="19"/>
  <c r="P27" i="19"/>
  <c r="Q27" i="19"/>
  <c r="S27" i="19"/>
  <c r="T27" i="19"/>
  <c r="V27" i="19"/>
  <c r="W27" i="19"/>
  <c r="AB27" i="19"/>
  <c r="AC27" i="19"/>
  <c r="AE27" i="19"/>
  <c r="AF27" i="19"/>
  <c r="AQ27" i="19"/>
  <c r="AR27" i="19"/>
  <c r="AT27" i="19"/>
  <c r="AU27" i="19"/>
  <c r="AW27" i="19"/>
  <c r="AX27" i="19"/>
  <c r="AZ27" i="19"/>
  <c r="BA27" i="19"/>
  <c r="BF27" i="19"/>
  <c r="BG27" i="19"/>
  <c r="BI27" i="19"/>
  <c r="BJ27" i="19"/>
  <c r="BL27" i="19"/>
  <c r="BM27" i="19"/>
  <c r="K28" i="19"/>
  <c r="L28" i="19"/>
  <c r="M28" i="19"/>
  <c r="N28" i="19"/>
  <c r="P28" i="19"/>
  <c r="Q28" i="19"/>
  <c r="S28" i="19"/>
  <c r="T28" i="19"/>
  <c r="V28" i="19"/>
  <c r="W28" i="19"/>
  <c r="AB28" i="19"/>
  <c r="AC28" i="19"/>
  <c r="AE28" i="19"/>
  <c r="AF28" i="19"/>
  <c r="AQ28" i="19"/>
  <c r="AR28" i="19"/>
  <c r="AT28" i="19"/>
  <c r="AU28" i="19"/>
  <c r="AW28" i="19"/>
  <c r="AX28" i="19"/>
  <c r="AZ28" i="19"/>
  <c r="BA28" i="19"/>
  <c r="BF28" i="19"/>
  <c r="BG28" i="19"/>
  <c r="BI28" i="19"/>
  <c r="BJ28" i="19"/>
  <c r="BL28" i="19"/>
  <c r="BM28" i="19"/>
  <c r="K29" i="19"/>
  <c r="L29" i="19"/>
  <c r="M29" i="19"/>
  <c r="N29" i="19"/>
  <c r="P29" i="19"/>
  <c r="Q29" i="19"/>
  <c r="S29" i="19"/>
  <c r="T29" i="19"/>
  <c r="V29" i="19"/>
  <c r="W29" i="19"/>
  <c r="AB29" i="19"/>
  <c r="AC29" i="19"/>
  <c r="AD29" i="19"/>
  <c r="AE29" i="19"/>
  <c r="AF29" i="19"/>
  <c r="AQ29" i="19"/>
  <c r="AR29" i="19"/>
  <c r="AT29" i="19"/>
  <c r="AU29" i="19"/>
  <c r="AW29" i="19"/>
  <c r="AX29" i="19"/>
  <c r="AZ29" i="19"/>
  <c r="BA29" i="19"/>
  <c r="BF29" i="19"/>
  <c r="BG29" i="19"/>
  <c r="BI29" i="19"/>
  <c r="BJ29" i="19"/>
  <c r="BL29" i="19"/>
  <c r="BM29" i="19"/>
  <c r="K30" i="19"/>
  <c r="L30" i="19"/>
  <c r="M30" i="19"/>
  <c r="N30" i="19"/>
  <c r="P30" i="19"/>
  <c r="Q30" i="19"/>
  <c r="S30" i="19"/>
  <c r="T30" i="19"/>
  <c r="V30" i="19"/>
  <c r="W30" i="19"/>
  <c r="AB30" i="19"/>
  <c r="AC30" i="19"/>
  <c r="AE30" i="19"/>
  <c r="AF30" i="19"/>
  <c r="AQ30" i="19"/>
  <c r="AR30" i="19"/>
  <c r="AT30" i="19"/>
  <c r="AU30" i="19"/>
  <c r="AW30" i="19"/>
  <c r="AX30" i="19"/>
  <c r="AZ30" i="19"/>
  <c r="BA30" i="19"/>
  <c r="BF30" i="19"/>
  <c r="BG30" i="19"/>
  <c r="BI30" i="19"/>
  <c r="BJ30" i="19"/>
  <c r="BL30" i="19"/>
  <c r="BM30" i="19"/>
  <c r="K31" i="19"/>
  <c r="L31" i="19"/>
  <c r="M31" i="19"/>
  <c r="N31" i="19"/>
  <c r="P31" i="19"/>
  <c r="Q31" i="19"/>
  <c r="S31" i="19"/>
  <c r="T31" i="19"/>
  <c r="V31" i="19"/>
  <c r="W31" i="19"/>
  <c r="AB31" i="19"/>
  <c r="AC31" i="19"/>
  <c r="AE31" i="19"/>
  <c r="AF31" i="19"/>
  <c r="AQ31" i="19"/>
  <c r="AR31" i="19"/>
  <c r="AT31" i="19"/>
  <c r="AU31" i="19"/>
  <c r="AW31" i="19"/>
  <c r="AX31" i="19"/>
  <c r="AZ31" i="19"/>
  <c r="BA31" i="19"/>
  <c r="BF31" i="19"/>
  <c r="BG31" i="19"/>
  <c r="BI31" i="19"/>
  <c r="BJ31" i="19"/>
  <c r="BL31" i="19"/>
  <c r="BM31" i="19"/>
  <c r="K32" i="19"/>
  <c r="L32" i="19"/>
  <c r="M32" i="19"/>
  <c r="N32" i="19"/>
  <c r="P32" i="19"/>
  <c r="Q32" i="19"/>
  <c r="S32" i="19"/>
  <c r="T32" i="19"/>
  <c r="V32" i="19"/>
  <c r="W32" i="19"/>
  <c r="AB32" i="19"/>
  <c r="AC32" i="19"/>
  <c r="AE32" i="19"/>
  <c r="AF32" i="19"/>
  <c r="AQ32" i="19"/>
  <c r="AR32" i="19"/>
  <c r="AT32" i="19"/>
  <c r="AU32" i="19"/>
  <c r="AW32" i="19"/>
  <c r="AX32" i="19"/>
  <c r="AZ32" i="19"/>
  <c r="BA32" i="19"/>
  <c r="BF32" i="19"/>
  <c r="BG32" i="19"/>
  <c r="BI32" i="19"/>
  <c r="BJ32" i="19"/>
  <c r="BL32" i="19"/>
  <c r="BM32" i="19"/>
  <c r="K33" i="19"/>
  <c r="L33" i="19"/>
  <c r="M33" i="19"/>
  <c r="N33" i="19"/>
  <c r="P33" i="19"/>
  <c r="Q33" i="19"/>
  <c r="S33" i="19"/>
  <c r="T33" i="19"/>
  <c r="V33" i="19"/>
  <c r="W33" i="19"/>
  <c r="AB33" i="19"/>
  <c r="AC33" i="19"/>
  <c r="AE33" i="19"/>
  <c r="AF33" i="19"/>
  <c r="AQ33" i="19"/>
  <c r="AR33" i="19"/>
  <c r="AT33" i="19"/>
  <c r="AU33" i="19"/>
  <c r="AW33" i="19"/>
  <c r="AX33" i="19"/>
  <c r="AZ33" i="19"/>
  <c r="BA33" i="19"/>
  <c r="BF33" i="19"/>
  <c r="BG33" i="19"/>
  <c r="BI33" i="19"/>
  <c r="BJ33" i="19"/>
  <c r="BL33" i="19"/>
  <c r="BM33" i="19"/>
  <c r="K34" i="19"/>
  <c r="L34" i="19"/>
  <c r="M34" i="19"/>
  <c r="N34" i="19"/>
  <c r="P34" i="19"/>
  <c r="Q34" i="19"/>
  <c r="S34" i="19"/>
  <c r="T34" i="19"/>
  <c r="V34" i="19"/>
  <c r="W34" i="19"/>
  <c r="AB34" i="19"/>
  <c r="AC34" i="19"/>
  <c r="AE34" i="19"/>
  <c r="AF34" i="19"/>
  <c r="AQ34" i="19"/>
  <c r="AR34" i="19"/>
  <c r="AT34" i="19"/>
  <c r="AU34" i="19"/>
  <c r="AW34" i="19"/>
  <c r="AX34" i="19"/>
  <c r="AZ34" i="19"/>
  <c r="BA34" i="19"/>
  <c r="BF34" i="19"/>
  <c r="BG34" i="19"/>
  <c r="BI34" i="19"/>
  <c r="BJ34" i="19"/>
  <c r="BL34" i="19"/>
  <c r="BM34" i="19"/>
  <c r="K35" i="19"/>
  <c r="L35" i="19"/>
  <c r="M35" i="19"/>
  <c r="N35" i="19"/>
  <c r="P35" i="19"/>
  <c r="Q35" i="19"/>
  <c r="S35" i="19"/>
  <c r="T35" i="19"/>
  <c r="V35" i="19"/>
  <c r="W35" i="19"/>
  <c r="AB35" i="19"/>
  <c r="AC35" i="19"/>
  <c r="AE35" i="19"/>
  <c r="AF35" i="19"/>
  <c r="AQ35" i="19"/>
  <c r="AR35" i="19"/>
  <c r="AT35" i="19"/>
  <c r="AU35" i="19"/>
  <c r="AW35" i="19"/>
  <c r="AX35" i="19"/>
  <c r="AZ35" i="19"/>
  <c r="BA35" i="19"/>
  <c r="BF35" i="19"/>
  <c r="BG35" i="19"/>
  <c r="BI35" i="19"/>
  <c r="BJ35" i="19"/>
  <c r="BL35" i="19"/>
  <c r="BM35" i="19"/>
  <c r="K36" i="19"/>
  <c r="L36" i="19"/>
  <c r="M36" i="19"/>
  <c r="N36" i="19"/>
  <c r="P36" i="19"/>
  <c r="Q36" i="19"/>
  <c r="S36" i="19"/>
  <c r="T36" i="19"/>
  <c r="V36" i="19"/>
  <c r="W36" i="19"/>
  <c r="AB36" i="19"/>
  <c r="AC36" i="19"/>
  <c r="AE36" i="19"/>
  <c r="AF36" i="19"/>
  <c r="AQ36" i="19"/>
  <c r="AR36" i="19"/>
  <c r="AT36" i="19"/>
  <c r="AU36" i="19"/>
  <c r="AW36" i="19"/>
  <c r="AX36" i="19"/>
  <c r="AZ36" i="19"/>
  <c r="BA36" i="19"/>
  <c r="BF36" i="19"/>
  <c r="BG36" i="19"/>
  <c r="BI36" i="19"/>
  <c r="BJ36" i="19"/>
  <c r="BL36" i="19"/>
  <c r="BM36" i="19"/>
  <c r="K37" i="19"/>
  <c r="L37" i="19"/>
  <c r="M37" i="19"/>
  <c r="N37" i="19"/>
  <c r="P37" i="19"/>
  <c r="Q37" i="19"/>
  <c r="S37" i="19"/>
  <c r="T37" i="19"/>
  <c r="V37" i="19"/>
  <c r="W37" i="19"/>
  <c r="AB37" i="19"/>
  <c r="AC37" i="19"/>
  <c r="AE37" i="19"/>
  <c r="AF37" i="19"/>
  <c r="AQ37" i="19"/>
  <c r="AR37" i="19"/>
  <c r="AT37" i="19"/>
  <c r="AU37" i="19"/>
  <c r="AW37" i="19"/>
  <c r="AX37" i="19"/>
  <c r="AZ37" i="19"/>
  <c r="BA37" i="19"/>
  <c r="BF37" i="19"/>
  <c r="BG37" i="19"/>
  <c r="BI37" i="19"/>
  <c r="BJ37" i="19"/>
  <c r="BL37" i="19"/>
  <c r="BM37" i="19"/>
  <c r="K38" i="19"/>
  <c r="L38" i="19"/>
  <c r="M38" i="19"/>
  <c r="N38" i="19"/>
  <c r="P38" i="19"/>
  <c r="Q38" i="19"/>
  <c r="S38" i="19"/>
  <c r="T38" i="19"/>
  <c r="V38" i="19"/>
  <c r="W38" i="19"/>
  <c r="AB38" i="19"/>
  <c r="AC38" i="19"/>
  <c r="AQ38" i="19"/>
  <c r="AR38" i="19"/>
  <c r="AT38" i="19"/>
  <c r="AU38" i="19"/>
  <c r="AW38" i="19"/>
  <c r="AX38" i="19"/>
  <c r="AZ38" i="19"/>
  <c r="BA38" i="19"/>
  <c r="BF38" i="19"/>
  <c r="BG38" i="19"/>
  <c r="BI38" i="19"/>
  <c r="BJ38" i="19"/>
  <c r="BL38" i="19"/>
  <c r="BM38" i="19"/>
  <c r="K39" i="19"/>
  <c r="L39" i="19"/>
  <c r="M39" i="19"/>
  <c r="N39" i="19"/>
  <c r="P39" i="19"/>
  <c r="Q39" i="19"/>
  <c r="S39" i="19"/>
  <c r="T39" i="19"/>
  <c r="V39" i="19"/>
  <c r="W39" i="19"/>
  <c r="AB39" i="19"/>
  <c r="AC39" i="19"/>
  <c r="AE39" i="19"/>
  <c r="AF39" i="19"/>
  <c r="AQ39" i="19"/>
  <c r="AR39" i="19"/>
  <c r="AT39" i="19"/>
  <c r="AU39" i="19"/>
  <c r="AW39" i="19"/>
  <c r="AX39" i="19"/>
  <c r="AZ39" i="19"/>
  <c r="BA39" i="19"/>
  <c r="BF39" i="19"/>
  <c r="BG39" i="19"/>
  <c r="BI39" i="19"/>
  <c r="BJ39" i="19"/>
  <c r="BL39" i="19"/>
  <c r="BM39" i="19"/>
  <c r="K40" i="19"/>
  <c r="L40" i="19"/>
  <c r="M40" i="19"/>
  <c r="N40" i="19"/>
  <c r="P40" i="19"/>
  <c r="Q40" i="19"/>
  <c r="S40" i="19"/>
  <c r="T40" i="19"/>
  <c r="V40" i="19"/>
  <c r="W40" i="19"/>
  <c r="AB40" i="19"/>
  <c r="AC40" i="19"/>
  <c r="AE40" i="19"/>
  <c r="AF40" i="19"/>
  <c r="AQ40" i="19"/>
  <c r="AR40" i="19"/>
  <c r="AT40" i="19"/>
  <c r="AU40" i="19"/>
  <c r="AW40" i="19"/>
  <c r="AX40" i="19"/>
  <c r="AZ40" i="19"/>
  <c r="BA40" i="19"/>
  <c r="BF40" i="19"/>
  <c r="BG40" i="19"/>
  <c r="BI40" i="19"/>
  <c r="BJ40" i="19"/>
  <c r="BL40" i="19"/>
  <c r="BM40" i="19"/>
  <c r="K41" i="19"/>
  <c r="L41" i="19"/>
  <c r="M41" i="19"/>
  <c r="N41" i="19"/>
  <c r="P41" i="19"/>
  <c r="Q41" i="19"/>
  <c r="S41" i="19"/>
  <c r="T41" i="19"/>
  <c r="V41" i="19"/>
  <c r="W41" i="19"/>
  <c r="AB41" i="19"/>
  <c r="AC41" i="19"/>
  <c r="AE41" i="19"/>
  <c r="AF41" i="19"/>
  <c r="AQ41" i="19"/>
  <c r="AR41" i="19"/>
  <c r="AT41" i="19"/>
  <c r="AU41" i="19"/>
  <c r="AW41" i="19"/>
  <c r="AX41" i="19"/>
  <c r="AZ41" i="19"/>
  <c r="BA41" i="19"/>
  <c r="BF41" i="19"/>
  <c r="BG41" i="19"/>
  <c r="BI41" i="19"/>
  <c r="BJ41" i="19"/>
  <c r="BL41" i="19"/>
  <c r="BM41" i="19"/>
  <c r="K42" i="19"/>
  <c r="L42" i="19"/>
  <c r="M42" i="19"/>
  <c r="N42" i="19"/>
  <c r="P42" i="19"/>
  <c r="Q42" i="19"/>
  <c r="S42" i="19"/>
  <c r="T42" i="19"/>
  <c r="V42" i="19"/>
  <c r="W42" i="19"/>
  <c r="AB42" i="19"/>
  <c r="AC42" i="19"/>
  <c r="AE42" i="19"/>
  <c r="AF42" i="19"/>
  <c r="AQ42" i="19"/>
  <c r="AR42" i="19"/>
  <c r="AT42" i="19"/>
  <c r="AU42" i="19"/>
  <c r="AW42" i="19"/>
  <c r="AX42" i="19"/>
  <c r="AZ42" i="19"/>
  <c r="BA42" i="19"/>
  <c r="BF42" i="19"/>
  <c r="BG42" i="19"/>
  <c r="BI42" i="19"/>
  <c r="BJ42" i="19"/>
  <c r="BL42" i="19"/>
  <c r="BM42" i="19"/>
  <c r="K43" i="19"/>
  <c r="L43" i="19"/>
  <c r="M43" i="19"/>
  <c r="N43" i="19"/>
  <c r="P43" i="19"/>
  <c r="Q43" i="19"/>
  <c r="S43" i="19"/>
  <c r="T43" i="19"/>
  <c r="V43" i="19"/>
  <c r="W43" i="19"/>
  <c r="AB43" i="19"/>
  <c r="AC43" i="19"/>
  <c r="AE43" i="19"/>
  <c r="AF43" i="19"/>
  <c r="AQ43" i="19"/>
  <c r="AR43" i="19"/>
  <c r="AT43" i="19"/>
  <c r="AU43" i="19"/>
  <c r="AW43" i="19"/>
  <c r="AX43" i="19"/>
  <c r="AZ43" i="19"/>
  <c r="BA43" i="19"/>
  <c r="BF43" i="19"/>
  <c r="BG43" i="19"/>
  <c r="BI43" i="19"/>
  <c r="BJ43" i="19"/>
  <c r="BL43" i="19"/>
  <c r="BM43" i="19"/>
  <c r="K44" i="19"/>
  <c r="L44" i="19"/>
  <c r="M44" i="19"/>
  <c r="N44" i="19"/>
  <c r="P44" i="19"/>
  <c r="Q44" i="19"/>
  <c r="S44" i="19"/>
  <c r="T44" i="19"/>
  <c r="V44" i="19"/>
  <c r="W44" i="19"/>
  <c r="AB44" i="19"/>
  <c r="AC44" i="19"/>
  <c r="AE44" i="19"/>
  <c r="AF44" i="19"/>
  <c r="AQ44" i="19"/>
  <c r="AR44" i="19"/>
  <c r="AT44" i="19"/>
  <c r="AU44" i="19"/>
  <c r="AW44" i="19"/>
  <c r="AX44" i="19"/>
  <c r="AZ44" i="19"/>
  <c r="BA44" i="19"/>
  <c r="BF44" i="19"/>
  <c r="BG44" i="19"/>
  <c r="BI44" i="19"/>
  <c r="BJ44" i="19"/>
  <c r="BL44" i="19"/>
  <c r="BM44" i="19"/>
  <c r="K45" i="19"/>
  <c r="L45" i="19"/>
  <c r="M45" i="19"/>
  <c r="N45" i="19"/>
  <c r="P45" i="19"/>
  <c r="Q45" i="19"/>
  <c r="S45" i="19"/>
  <c r="T45" i="19"/>
  <c r="V45" i="19"/>
  <c r="W45" i="19"/>
  <c r="AB45" i="19"/>
  <c r="AC45" i="19"/>
  <c r="AE45" i="19"/>
  <c r="AF45" i="19"/>
  <c r="AQ45" i="19"/>
  <c r="AR45" i="19"/>
  <c r="AT45" i="19"/>
  <c r="AU45" i="19"/>
  <c r="AW45" i="19"/>
  <c r="AX45" i="19"/>
  <c r="AZ45" i="19"/>
  <c r="BA45" i="19"/>
  <c r="BF45" i="19"/>
  <c r="BG45" i="19"/>
  <c r="BI45" i="19"/>
  <c r="BJ45" i="19"/>
  <c r="BL45" i="19"/>
  <c r="BM45" i="19"/>
  <c r="K46" i="19"/>
  <c r="L46" i="19"/>
  <c r="M46" i="19"/>
  <c r="N46" i="19"/>
  <c r="P46" i="19"/>
  <c r="Q46" i="19"/>
  <c r="S46" i="19"/>
  <c r="T46" i="19"/>
  <c r="V46" i="19"/>
  <c r="W46" i="19"/>
  <c r="AB46" i="19"/>
  <c r="AC46" i="19"/>
  <c r="AE46" i="19"/>
  <c r="AF46" i="19"/>
  <c r="AQ46" i="19"/>
  <c r="AR46" i="19"/>
  <c r="AT46" i="19"/>
  <c r="AU46" i="19"/>
  <c r="AW46" i="19"/>
  <c r="AX46" i="19"/>
  <c r="AZ46" i="19"/>
  <c r="BA46" i="19"/>
  <c r="BF46" i="19"/>
  <c r="BG46" i="19"/>
  <c r="BI46" i="19"/>
  <c r="BJ46" i="19"/>
  <c r="BL46" i="19"/>
  <c r="BM46" i="19"/>
  <c r="K47" i="19"/>
  <c r="L47" i="19"/>
  <c r="M47" i="19"/>
  <c r="N47" i="19"/>
  <c r="P47" i="19"/>
  <c r="Q47" i="19"/>
  <c r="S47" i="19"/>
  <c r="T47" i="19"/>
  <c r="W47" i="19"/>
  <c r="AB47" i="19"/>
  <c r="AC47" i="19"/>
  <c r="AE47" i="19"/>
  <c r="AF47" i="19"/>
  <c r="AQ47" i="19"/>
  <c r="AR47" i="19"/>
  <c r="AU47" i="19"/>
  <c r="AX47" i="19"/>
  <c r="AZ47" i="19"/>
  <c r="BA47" i="19"/>
  <c r="BF47" i="19"/>
  <c r="BG47" i="19"/>
  <c r="BI47" i="19"/>
  <c r="BJ47" i="19"/>
  <c r="BL47" i="19"/>
  <c r="BM47" i="19"/>
  <c r="K48" i="19"/>
  <c r="L48" i="19"/>
  <c r="M48" i="19"/>
  <c r="N48" i="19"/>
  <c r="P48" i="19"/>
  <c r="Q48" i="19"/>
  <c r="S48" i="19"/>
  <c r="T48" i="19"/>
  <c r="V48" i="19"/>
  <c r="W48" i="19"/>
  <c r="AB48" i="19"/>
  <c r="AC48" i="19"/>
  <c r="AE48" i="19"/>
  <c r="AF48" i="19"/>
  <c r="AQ48" i="19"/>
  <c r="AR48" i="19"/>
  <c r="AT48" i="19"/>
  <c r="AU48" i="19"/>
  <c r="AW48" i="19"/>
  <c r="AX48" i="19"/>
  <c r="AZ48" i="19"/>
  <c r="BA48" i="19"/>
  <c r="BF48" i="19"/>
  <c r="BG48" i="19"/>
  <c r="BI48" i="19"/>
  <c r="BJ48" i="19"/>
  <c r="BL48" i="19"/>
  <c r="BM48" i="19"/>
  <c r="K49" i="19"/>
  <c r="L49" i="19"/>
  <c r="M49" i="19"/>
  <c r="N49" i="19"/>
  <c r="P49" i="19"/>
  <c r="Q49" i="19"/>
  <c r="S49" i="19"/>
  <c r="T49" i="19"/>
  <c r="V49" i="19"/>
  <c r="W49" i="19"/>
  <c r="AB49" i="19"/>
  <c r="AC49" i="19"/>
  <c r="AE49" i="19"/>
  <c r="AF49" i="19"/>
  <c r="AQ49" i="19"/>
  <c r="AR49" i="19"/>
  <c r="AT49" i="19"/>
  <c r="AU49" i="19"/>
  <c r="AW49" i="19"/>
  <c r="AX49" i="19"/>
  <c r="AZ49" i="19"/>
  <c r="BA49" i="19"/>
  <c r="BF49" i="19"/>
  <c r="BG49" i="19"/>
  <c r="BI49" i="19"/>
  <c r="BJ49" i="19"/>
  <c r="BL49" i="19"/>
  <c r="BM49" i="19"/>
  <c r="K50" i="19"/>
  <c r="L50" i="19"/>
  <c r="M50" i="19"/>
  <c r="N50" i="19"/>
  <c r="P50" i="19"/>
  <c r="Q50" i="19"/>
  <c r="S50" i="19"/>
  <c r="T50" i="19"/>
  <c r="V50" i="19"/>
  <c r="W50" i="19"/>
  <c r="AB50" i="19"/>
  <c r="AC50" i="19"/>
  <c r="AQ50" i="19"/>
  <c r="AR50" i="19"/>
  <c r="AT50" i="19"/>
  <c r="AU50" i="19"/>
  <c r="AW50" i="19"/>
  <c r="AZ50" i="19"/>
  <c r="BA50" i="19"/>
  <c r="BF50" i="19"/>
  <c r="BG50" i="19"/>
  <c r="BI50" i="19"/>
  <c r="BJ50" i="19"/>
  <c r="BL50" i="19"/>
  <c r="BM50" i="19"/>
  <c r="K51" i="19"/>
  <c r="L51" i="19"/>
  <c r="M51" i="19"/>
  <c r="N51" i="19"/>
  <c r="P51" i="19"/>
  <c r="Q51" i="19"/>
  <c r="S51" i="19"/>
  <c r="T51" i="19"/>
  <c r="V51" i="19"/>
  <c r="W51" i="19"/>
  <c r="AB51" i="19"/>
  <c r="AC51" i="19"/>
  <c r="AE51" i="19"/>
  <c r="AF51" i="19"/>
  <c r="AQ51" i="19"/>
  <c r="AR51" i="19"/>
  <c r="AT51" i="19"/>
  <c r="AU51" i="19"/>
  <c r="AW51" i="19"/>
  <c r="AX51" i="19"/>
  <c r="AZ51" i="19"/>
  <c r="BA51" i="19"/>
  <c r="BF51" i="19"/>
  <c r="BG51" i="19"/>
  <c r="BI51" i="19"/>
  <c r="BJ51" i="19"/>
  <c r="BL51" i="19"/>
  <c r="BM51" i="19"/>
  <c r="K52" i="19"/>
  <c r="L52" i="19"/>
  <c r="M52" i="19"/>
  <c r="N52" i="19"/>
  <c r="P52" i="19"/>
  <c r="Q52" i="19"/>
  <c r="S52" i="19"/>
  <c r="T52" i="19"/>
  <c r="V52" i="19"/>
  <c r="W52" i="19"/>
  <c r="AB52" i="19"/>
  <c r="AC52" i="19"/>
  <c r="AE52" i="19"/>
  <c r="AF52" i="19"/>
  <c r="AQ52" i="19"/>
  <c r="AR52" i="19"/>
  <c r="AT52" i="19"/>
  <c r="AU52" i="19"/>
  <c r="AW52" i="19"/>
  <c r="AX52" i="19"/>
  <c r="AZ52" i="19"/>
  <c r="BA52" i="19"/>
  <c r="BF52" i="19"/>
  <c r="BG52" i="19"/>
  <c r="BI52" i="19"/>
  <c r="BJ52" i="19"/>
  <c r="BL52" i="19"/>
  <c r="BM52" i="19"/>
  <c r="K53" i="19"/>
  <c r="L53" i="19"/>
  <c r="M53" i="19"/>
  <c r="N53" i="19"/>
  <c r="P53" i="19"/>
  <c r="Q53" i="19"/>
  <c r="S53" i="19"/>
  <c r="T53" i="19"/>
  <c r="V53" i="19"/>
  <c r="W53" i="19"/>
  <c r="AB53" i="19"/>
  <c r="AC53" i="19"/>
  <c r="AE53" i="19"/>
  <c r="AF53" i="19"/>
  <c r="AQ53" i="19"/>
  <c r="AR53" i="19"/>
  <c r="AT53" i="19"/>
  <c r="AU53" i="19"/>
  <c r="AW53" i="19"/>
  <c r="AX53" i="19"/>
  <c r="AZ53" i="19"/>
  <c r="BA53" i="19"/>
  <c r="BF53" i="19"/>
  <c r="BG53" i="19"/>
  <c r="BI53" i="19"/>
  <c r="BJ53" i="19"/>
  <c r="BL53" i="19"/>
  <c r="BM53" i="19"/>
  <c r="K54" i="19"/>
  <c r="L54" i="19"/>
  <c r="M54" i="19"/>
  <c r="N54" i="19"/>
  <c r="P54" i="19"/>
  <c r="Q54" i="19"/>
  <c r="S54" i="19"/>
  <c r="T54" i="19"/>
  <c r="V54" i="19"/>
  <c r="W54" i="19"/>
  <c r="AB54" i="19"/>
  <c r="AC54" i="19"/>
  <c r="AE54" i="19"/>
  <c r="AF54" i="19"/>
  <c r="AQ54" i="19"/>
  <c r="AR54" i="19"/>
  <c r="AT54" i="19"/>
  <c r="AU54" i="19"/>
  <c r="AW54" i="19"/>
  <c r="AX54" i="19"/>
  <c r="AZ54" i="19"/>
  <c r="BA54" i="19"/>
  <c r="BF54" i="19"/>
  <c r="BG54" i="19"/>
  <c r="BI54" i="19"/>
  <c r="BJ54" i="19"/>
  <c r="BL54" i="19"/>
  <c r="BM54" i="19"/>
  <c r="K55" i="19"/>
  <c r="L55" i="19"/>
  <c r="M55" i="19"/>
  <c r="N55" i="19"/>
  <c r="P55" i="19"/>
  <c r="Q55" i="19"/>
  <c r="S55" i="19"/>
  <c r="T55" i="19"/>
  <c r="V55" i="19"/>
  <c r="W55" i="19"/>
  <c r="AB55" i="19"/>
  <c r="AC55" i="19"/>
  <c r="AE55" i="19"/>
  <c r="AF55" i="19"/>
  <c r="AQ55" i="19"/>
  <c r="AR55" i="19"/>
  <c r="AT55" i="19"/>
  <c r="AU55" i="19"/>
  <c r="AW55" i="19"/>
  <c r="AX55" i="19"/>
  <c r="AZ55" i="19"/>
  <c r="BA55" i="19"/>
  <c r="BF55" i="19"/>
  <c r="BG55" i="19"/>
  <c r="BI55" i="19"/>
  <c r="BJ55" i="19"/>
  <c r="BL55" i="19"/>
  <c r="BM55" i="19"/>
  <c r="J5" i="19"/>
  <c r="J6" i="19"/>
  <c r="J7" i="19"/>
  <c r="J8" i="19"/>
  <c r="J9" i="19"/>
  <c r="J10" i="19"/>
  <c r="J11" i="19"/>
  <c r="J12" i="19"/>
  <c r="J13" i="19"/>
  <c r="J14" i="19"/>
  <c r="J15" i="19"/>
  <c r="J16" i="19"/>
  <c r="J17" i="19"/>
  <c r="J18" i="19"/>
  <c r="J19" i="19"/>
  <c r="J20" i="19"/>
  <c r="J21" i="19"/>
  <c r="J22" i="19"/>
  <c r="J23" i="19"/>
  <c r="J24" i="19"/>
  <c r="J25" i="19"/>
  <c r="J26" i="19"/>
  <c r="J27" i="19"/>
  <c r="J28" i="19"/>
  <c r="J29" i="19"/>
  <c r="J30" i="19"/>
  <c r="J31" i="19"/>
  <c r="J32" i="19"/>
  <c r="J33" i="19"/>
  <c r="J34" i="19"/>
  <c r="J35" i="19"/>
  <c r="J36" i="19"/>
  <c r="J37" i="19"/>
  <c r="J38" i="19"/>
  <c r="J39" i="19"/>
  <c r="J40" i="19"/>
  <c r="J41" i="19"/>
  <c r="J42" i="19"/>
  <c r="J43" i="19"/>
  <c r="J44" i="19"/>
  <c r="J45" i="19"/>
  <c r="J46" i="19"/>
  <c r="J47" i="19"/>
  <c r="J48" i="19"/>
  <c r="J49" i="19"/>
  <c r="J50" i="19"/>
  <c r="J51" i="19"/>
  <c r="J52" i="19"/>
  <c r="J53" i="19"/>
  <c r="J54" i="19"/>
  <c r="J55" i="19"/>
  <c r="J4" i="19"/>
  <c r="AL95" i="19"/>
  <c r="AK90" i="18"/>
  <c r="AH90" i="18"/>
  <c r="AC90" i="18"/>
  <c r="AB90" i="18"/>
  <c r="AD89" i="18"/>
  <c r="AL88" i="18"/>
  <c r="AM88" i="18" s="1"/>
  <c r="AI88" i="18"/>
  <c r="AJ88" i="18" s="1"/>
  <c r="AD88" i="18"/>
  <c r="AL87" i="18"/>
  <c r="AM87" i="18" s="1"/>
  <c r="AI87" i="18"/>
  <c r="AJ87" i="18" s="1"/>
  <c r="AJ90" i="18" s="1"/>
  <c r="AD87" i="18"/>
  <c r="AD90" i="18" s="1"/>
  <c r="AK80" i="18"/>
  <c r="AH80" i="18"/>
  <c r="AE80" i="18"/>
  <c r="AB80" i="18"/>
  <c r="AL77" i="18"/>
  <c r="AM77" i="18" s="1"/>
  <c r="AJ77" i="18"/>
  <c r="AI77" i="18"/>
  <c r="AF77" i="18"/>
  <c r="AG77" i="18" s="1"/>
  <c r="AC77" i="18"/>
  <c r="AD77" i="18" s="1"/>
  <c r="AL76" i="18"/>
  <c r="AM76" i="18" s="1"/>
  <c r="AI76" i="18"/>
  <c r="AJ76" i="18" s="1"/>
  <c r="AG76" i="18"/>
  <c r="AF76" i="18"/>
  <c r="AC76" i="18"/>
  <c r="AD76" i="18" s="1"/>
  <c r="AL75" i="18"/>
  <c r="AM75" i="18" s="1"/>
  <c r="AI75" i="18"/>
  <c r="AJ75" i="18" s="1"/>
  <c r="AF75" i="18"/>
  <c r="AG75" i="18" s="1"/>
  <c r="AC75" i="18"/>
  <c r="AD75" i="18" s="1"/>
  <c r="AL74" i="18"/>
  <c r="AM74" i="18" s="1"/>
  <c r="AI74" i="18"/>
  <c r="AJ74" i="18" s="1"/>
  <c r="AF74" i="18"/>
  <c r="AG74" i="18" s="1"/>
  <c r="AC74" i="18"/>
  <c r="AD74" i="18" s="1"/>
  <c r="AL72" i="18"/>
  <c r="AM72" i="18" s="1"/>
  <c r="AJ72" i="18"/>
  <c r="AI72" i="18"/>
  <c r="AF72" i="18"/>
  <c r="AG72" i="18" s="1"/>
  <c r="AC72" i="18"/>
  <c r="AD72" i="18" s="1"/>
  <c r="AL71" i="18"/>
  <c r="AL80" i="18" s="1"/>
  <c r="AI71" i="18"/>
  <c r="AI80" i="18" s="1"/>
  <c r="AG71" i="18"/>
  <c r="AG80" i="18" s="1"/>
  <c r="AF71" i="18"/>
  <c r="AF80" i="18" s="1"/>
  <c r="AC71" i="18"/>
  <c r="AC80" i="18" s="1"/>
  <c r="BP55" i="18"/>
  <c r="BS55" i="18" s="1"/>
  <c r="CH55" i="18" s="1"/>
  <c r="BO55" i="18"/>
  <c r="BN55" i="18"/>
  <c r="BK55" i="18"/>
  <c r="BH55" i="18"/>
  <c r="BD55" i="18"/>
  <c r="BC55" i="18"/>
  <c r="BB55" i="18"/>
  <c r="AY55" i="18"/>
  <c r="AV55" i="18"/>
  <c r="AS55" i="18"/>
  <c r="AO55" i="18"/>
  <c r="AN55" i="18"/>
  <c r="AM55" i="18"/>
  <c r="AJ55" i="18"/>
  <c r="AG55" i="18"/>
  <c r="AD55" i="18"/>
  <c r="Z55" i="18"/>
  <c r="Y55" i="18"/>
  <c r="X55" i="18"/>
  <c r="U55" i="18"/>
  <c r="R55" i="18"/>
  <c r="O55" i="18"/>
  <c r="BP54" i="18"/>
  <c r="BO54" i="18"/>
  <c r="BN54" i="18"/>
  <c r="BK54" i="18"/>
  <c r="BH54" i="18"/>
  <c r="BD54" i="18"/>
  <c r="BC54" i="18"/>
  <c r="BB54" i="18"/>
  <c r="AY54" i="18"/>
  <c r="AV54" i="18"/>
  <c r="AS54" i="18"/>
  <c r="AO54" i="18"/>
  <c r="AN54" i="18"/>
  <c r="AM54" i="18"/>
  <c r="AJ54" i="18"/>
  <c r="AG54" i="18"/>
  <c r="AD54" i="18"/>
  <c r="Z54" i="18"/>
  <c r="Y54" i="18"/>
  <c r="X54" i="18"/>
  <c r="U54" i="18"/>
  <c r="R54" i="18"/>
  <c r="O54" i="18"/>
  <c r="BP53" i="18"/>
  <c r="BO53" i="18"/>
  <c r="BQ53" i="18" s="1"/>
  <c r="BN53" i="18"/>
  <c r="BK53" i="18"/>
  <c r="BH53" i="18"/>
  <c r="BD53" i="18"/>
  <c r="BC53" i="18"/>
  <c r="BB53" i="18"/>
  <c r="AY53" i="18"/>
  <c r="AV53" i="18"/>
  <c r="AS53" i="18"/>
  <c r="AO53" i="18"/>
  <c r="AN53" i="18"/>
  <c r="AM53" i="18"/>
  <c r="AJ53" i="18"/>
  <c r="AG53" i="18"/>
  <c r="AD53" i="18"/>
  <c r="Z53" i="18"/>
  <c r="Y53" i="18"/>
  <c r="X53" i="18"/>
  <c r="U53" i="18"/>
  <c r="R53" i="18"/>
  <c r="O53" i="18"/>
  <c r="BP52" i="18"/>
  <c r="BO52" i="18"/>
  <c r="BN52" i="18"/>
  <c r="BK52" i="18"/>
  <c r="BH52" i="18"/>
  <c r="BD52" i="18"/>
  <c r="BC52" i="18"/>
  <c r="BB52" i="18"/>
  <c r="AY52" i="18"/>
  <c r="AV52" i="18"/>
  <c r="AS52" i="18"/>
  <c r="AO52" i="18"/>
  <c r="AN52" i="18"/>
  <c r="AM52" i="18"/>
  <c r="AJ52" i="18"/>
  <c r="AG52" i="18"/>
  <c r="AD52" i="18"/>
  <c r="Z52" i="18"/>
  <c r="Y52" i="18"/>
  <c r="X52" i="18"/>
  <c r="U52" i="18"/>
  <c r="R52" i="18"/>
  <c r="O52" i="18"/>
  <c r="BP51" i="18"/>
  <c r="BO51" i="18"/>
  <c r="BN51" i="18"/>
  <c r="BK51" i="18"/>
  <c r="BH51" i="18"/>
  <c r="BD51" i="18"/>
  <c r="BC51" i="18"/>
  <c r="BB51" i="18"/>
  <c r="AY51" i="18"/>
  <c r="AV51" i="18"/>
  <c r="AS51" i="18"/>
  <c r="AO51" i="18"/>
  <c r="AN51" i="18"/>
  <c r="AP51" i="18" s="1"/>
  <c r="AM51" i="18"/>
  <c r="AJ51" i="18"/>
  <c r="AG51" i="18"/>
  <c r="AD51" i="18"/>
  <c r="Z51" i="18"/>
  <c r="Y51" i="18"/>
  <c r="AA51" i="18" s="1"/>
  <c r="X51" i="18"/>
  <c r="U51" i="18"/>
  <c r="R51" i="18"/>
  <c r="O51" i="18"/>
  <c r="BP50" i="18"/>
  <c r="BO50" i="18"/>
  <c r="BN50" i="18"/>
  <c r="BK50" i="18"/>
  <c r="BH50" i="18"/>
  <c r="BD50" i="18"/>
  <c r="BC50" i="18"/>
  <c r="BB50" i="18"/>
  <c r="AY50" i="18"/>
  <c r="AX50" i="18"/>
  <c r="AV50" i="18"/>
  <c r="AS50" i="18"/>
  <c r="AN50" i="18"/>
  <c r="AM50" i="18"/>
  <c r="AJ50" i="18"/>
  <c r="AF50" i="18"/>
  <c r="AO50" i="18" s="1"/>
  <c r="AE50" i="18"/>
  <c r="AD50" i="18"/>
  <c r="Z50" i="18"/>
  <c r="Y50" i="18"/>
  <c r="X50" i="18"/>
  <c r="U50" i="18"/>
  <c r="R50" i="18"/>
  <c r="O50" i="18"/>
  <c r="BP49" i="18"/>
  <c r="BO49" i="18"/>
  <c r="BN49" i="18"/>
  <c r="BK49" i="18"/>
  <c r="BH49" i="18"/>
  <c r="BD49" i="18"/>
  <c r="BC49" i="18"/>
  <c r="BB49" i="18"/>
  <c r="AY49" i="18"/>
  <c r="AV49" i="18"/>
  <c r="AS49" i="18"/>
  <c r="AO49" i="18"/>
  <c r="AN49" i="18"/>
  <c r="AM49" i="18"/>
  <c r="AJ49" i="18"/>
  <c r="AG49" i="18"/>
  <c r="AD49" i="18"/>
  <c r="AA49" i="18"/>
  <c r="Z49" i="18"/>
  <c r="Y49" i="18"/>
  <c r="X49" i="18"/>
  <c r="U49" i="18"/>
  <c r="R49" i="18"/>
  <c r="O49" i="18"/>
  <c r="BP48" i="18"/>
  <c r="BO48" i="18"/>
  <c r="BN48" i="18"/>
  <c r="BK48" i="18"/>
  <c r="BH48" i="18"/>
  <c r="BD48" i="18"/>
  <c r="BC48" i="18"/>
  <c r="BB48" i="18"/>
  <c r="AY48" i="18"/>
  <c r="AV48" i="18"/>
  <c r="AS48" i="18"/>
  <c r="AO48" i="18"/>
  <c r="AN48" i="18"/>
  <c r="AP48" i="18" s="1"/>
  <c r="AM48" i="18"/>
  <c r="AJ48" i="18"/>
  <c r="AG48" i="18"/>
  <c r="AD48" i="18"/>
  <c r="AA48" i="18"/>
  <c r="Z48" i="18"/>
  <c r="Y48" i="18"/>
  <c r="X48" i="18"/>
  <c r="U48" i="18"/>
  <c r="R48" i="18"/>
  <c r="O48" i="18"/>
  <c r="BP47" i="18"/>
  <c r="BO47" i="18"/>
  <c r="BN47" i="18"/>
  <c r="BK47" i="18"/>
  <c r="BH47" i="18"/>
  <c r="BD47" i="18"/>
  <c r="BB47" i="18"/>
  <c r="AW47" i="18"/>
  <c r="AY47" i="18" s="1"/>
  <c r="AT47" i="18"/>
  <c r="AS47" i="18"/>
  <c r="AO47" i="18"/>
  <c r="AN47" i="18"/>
  <c r="AM47" i="18"/>
  <c r="AJ47" i="18"/>
  <c r="AG47" i="18"/>
  <c r="AD47" i="18"/>
  <c r="Z47" i="18"/>
  <c r="V47" i="18"/>
  <c r="Y47" i="18" s="1"/>
  <c r="U47" i="18"/>
  <c r="R47" i="18"/>
  <c r="O47" i="18"/>
  <c r="BP46" i="18"/>
  <c r="BO46" i="18"/>
  <c r="BQ46" i="18" s="1"/>
  <c r="BN46" i="18"/>
  <c r="BK46" i="18"/>
  <c r="BH46" i="18"/>
  <c r="BD46" i="18"/>
  <c r="BC46" i="18"/>
  <c r="BB46" i="18"/>
  <c r="AY46" i="18"/>
  <c r="AV46" i="18"/>
  <c r="AS46" i="18"/>
  <c r="AP46" i="18"/>
  <c r="AO46" i="18"/>
  <c r="AN46" i="18"/>
  <c r="AM46" i="18"/>
  <c r="AJ46" i="18"/>
  <c r="AG46" i="18"/>
  <c r="AD46" i="18"/>
  <c r="Z46" i="18"/>
  <c r="Y46" i="18"/>
  <c r="X46" i="18"/>
  <c r="U46" i="18"/>
  <c r="R46" i="18"/>
  <c r="O46" i="18"/>
  <c r="BQ45" i="18"/>
  <c r="BP45" i="18"/>
  <c r="BO45" i="18"/>
  <c r="BN45" i="18"/>
  <c r="BK45" i="18"/>
  <c r="BH45" i="18"/>
  <c r="BD45" i="18"/>
  <c r="BC45" i="18"/>
  <c r="BB45" i="18"/>
  <c r="AY45" i="18"/>
  <c r="AV45" i="18"/>
  <c r="AS45" i="18"/>
  <c r="AO45" i="18"/>
  <c r="AN45" i="18"/>
  <c r="AM45" i="18"/>
  <c r="AJ45" i="18"/>
  <c r="AG45" i="18"/>
  <c r="AD45" i="18"/>
  <c r="Z45" i="18"/>
  <c r="Y45" i="18"/>
  <c r="X45" i="18"/>
  <c r="U45" i="18"/>
  <c r="R45" i="18"/>
  <c r="O45" i="18"/>
  <c r="BP44" i="18"/>
  <c r="BS44" i="18" s="1"/>
  <c r="CH44" i="18" s="1"/>
  <c r="BO44" i="18"/>
  <c r="BR44" i="18" s="1"/>
  <c r="CG44" i="18" s="1"/>
  <c r="BN44" i="18"/>
  <c r="BK44" i="18"/>
  <c r="BH44" i="18"/>
  <c r="BD44" i="18"/>
  <c r="BC44" i="18"/>
  <c r="BB44" i="18"/>
  <c r="AY44" i="18"/>
  <c r="AV44" i="18"/>
  <c r="AS44" i="18"/>
  <c r="AO44" i="18"/>
  <c r="AN44" i="18"/>
  <c r="AP44" i="18" s="1"/>
  <c r="AM44" i="18"/>
  <c r="AJ44" i="18"/>
  <c r="AG44" i="18"/>
  <c r="AD44" i="18"/>
  <c r="Z44" i="18"/>
  <c r="Y44" i="18"/>
  <c r="X44" i="18"/>
  <c r="U44" i="18"/>
  <c r="R44" i="18"/>
  <c r="O44" i="18"/>
  <c r="BP43" i="18"/>
  <c r="BO43" i="18"/>
  <c r="BN43" i="18"/>
  <c r="BK43" i="18"/>
  <c r="BH43" i="18"/>
  <c r="BD43" i="18"/>
  <c r="BC43" i="18"/>
  <c r="BB43" i="18"/>
  <c r="AY43" i="18"/>
  <c r="AV43" i="18"/>
  <c r="AS43" i="18"/>
  <c r="AO43" i="18"/>
  <c r="AN43" i="18"/>
  <c r="AM43" i="18"/>
  <c r="AJ43" i="18"/>
  <c r="AG43" i="18"/>
  <c r="AD43" i="18"/>
  <c r="Z43" i="18"/>
  <c r="Y43" i="18"/>
  <c r="X43" i="18"/>
  <c r="U43" i="18"/>
  <c r="R43" i="18"/>
  <c r="O43" i="18"/>
  <c r="BP42" i="18"/>
  <c r="BO42" i="18"/>
  <c r="BN42" i="18"/>
  <c r="BK42" i="18"/>
  <c r="BH42" i="18"/>
  <c r="BD42" i="18"/>
  <c r="BC42" i="18"/>
  <c r="BB42" i="18"/>
  <c r="AY42" i="18"/>
  <c r="AV42" i="18"/>
  <c r="AS42" i="18"/>
  <c r="AO42" i="18"/>
  <c r="AN42" i="18"/>
  <c r="AP42" i="18" s="1"/>
  <c r="AM42" i="18"/>
  <c r="AJ42" i="18"/>
  <c r="AG42" i="18"/>
  <c r="AD42" i="18"/>
  <c r="Z42" i="18"/>
  <c r="Y42" i="18"/>
  <c r="X42" i="18"/>
  <c r="U42" i="18"/>
  <c r="R42" i="18"/>
  <c r="O42" i="18"/>
  <c r="BP41" i="18"/>
  <c r="BO41" i="18"/>
  <c r="BN41" i="18"/>
  <c r="BK41" i="18"/>
  <c r="BH41" i="18"/>
  <c r="BD41" i="18"/>
  <c r="BC41" i="18"/>
  <c r="BB41" i="18"/>
  <c r="AY41" i="18"/>
  <c r="AV41" i="18"/>
  <c r="AS41" i="18"/>
  <c r="AO41" i="18"/>
  <c r="AN41" i="18"/>
  <c r="AM41" i="18"/>
  <c r="AJ41" i="18"/>
  <c r="AG41" i="18"/>
  <c r="AD41" i="18"/>
  <c r="Z41" i="18"/>
  <c r="Y41" i="18"/>
  <c r="X41" i="18"/>
  <c r="U41" i="18"/>
  <c r="R41" i="18"/>
  <c r="O41" i="18"/>
  <c r="BP40" i="18"/>
  <c r="BO40" i="18"/>
  <c r="BN40" i="18"/>
  <c r="BK40" i="18"/>
  <c r="BH40" i="18"/>
  <c r="BD40" i="18"/>
  <c r="BC40" i="18"/>
  <c r="BB40" i="18"/>
  <c r="AY40" i="18"/>
  <c r="AV40" i="18"/>
  <c r="AS40" i="18"/>
  <c r="AO40" i="18"/>
  <c r="AN40" i="18"/>
  <c r="AM40" i="18"/>
  <c r="AJ40" i="18"/>
  <c r="AG40" i="18"/>
  <c r="AD40" i="18"/>
  <c r="AA40" i="18"/>
  <c r="Z40" i="18"/>
  <c r="Y40" i="18"/>
  <c r="X40" i="18"/>
  <c r="U40" i="18"/>
  <c r="R40" i="18"/>
  <c r="O40" i="18"/>
  <c r="BP39" i="18"/>
  <c r="BO39" i="18"/>
  <c r="BN39" i="18"/>
  <c r="BK39" i="18"/>
  <c r="BH39" i="18"/>
  <c r="BD39" i="18"/>
  <c r="BC39" i="18"/>
  <c r="BB39" i="18"/>
  <c r="AY39" i="18"/>
  <c r="AV39" i="18"/>
  <c r="AS39" i="18"/>
  <c r="AO39" i="18"/>
  <c r="AN39" i="18"/>
  <c r="AM39" i="18"/>
  <c r="AJ39" i="18"/>
  <c r="AG39" i="18"/>
  <c r="AD39" i="18"/>
  <c r="Z39" i="18"/>
  <c r="Y39" i="18"/>
  <c r="X39" i="18"/>
  <c r="U39" i="18"/>
  <c r="R39" i="18"/>
  <c r="O39" i="18"/>
  <c r="BP38" i="18"/>
  <c r="BO38" i="18"/>
  <c r="BQ38" i="18" s="1"/>
  <c r="BN38" i="18"/>
  <c r="BK38" i="18"/>
  <c r="BH38" i="18"/>
  <c r="BD38" i="18"/>
  <c r="BC38" i="18"/>
  <c r="BB38" i="18"/>
  <c r="AY38" i="18"/>
  <c r="AV38" i="18"/>
  <c r="AS38" i="18"/>
  <c r="AL38" i="18"/>
  <c r="AK38" i="18"/>
  <c r="AM38" i="18" s="1"/>
  <c r="AI38" i="18"/>
  <c r="AH38" i="18"/>
  <c r="AJ38" i="18" s="1"/>
  <c r="AF38" i="18"/>
  <c r="AO38" i="18" s="1"/>
  <c r="AE38" i="18"/>
  <c r="AG38" i="18" s="1"/>
  <c r="AD38" i="18"/>
  <c r="Z38" i="18"/>
  <c r="Y38" i="18"/>
  <c r="X38" i="18"/>
  <c r="U38" i="18"/>
  <c r="R38" i="18"/>
  <c r="O38" i="18"/>
  <c r="BP37" i="18"/>
  <c r="BO37" i="18"/>
  <c r="BN37" i="18"/>
  <c r="BK37" i="18"/>
  <c r="BH37" i="18"/>
  <c r="BD37" i="18"/>
  <c r="BC37" i="18"/>
  <c r="BB37" i="18"/>
  <c r="AY37" i="18"/>
  <c r="AV37" i="18"/>
  <c r="AS37" i="18"/>
  <c r="AO37" i="18"/>
  <c r="AN37" i="18"/>
  <c r="AM37" i="18"/>
  <c r="AJ37" i="18"/>
  <c r="AG37" i="18"/>
  <c r="AD37" i="18"/>
  <c r="Z37" i="18"/>
  <c r="Y37" i="18"/>
  <c r="X37" i="18"/>
  <c r="U37" i="18"/>
  <c r="R37" i="18"/>
  <c r="O37" i="18"/>
  <c r="BP36" i="18"/>
  <c r="BO36" i="18"/>
  <c r="BN36" i="18"/>
  <c r="BK36" i="18"/>
  <c r="BH36" i="18"/>
  <c r="BD36" i="18"/>
  <c r="BC36" i="18"/>
  <c r="BB36" i="18"/>
  <c r="AY36" i="18"/>
  <c r="AV36" i="18"/>
  <c r="AS36" i="18"/>
  <c r="AO36" i="18"/>
  <c r="AN36" i="18"/>
  <c r="AM36" i="18"/>
  <c r="AJ36" i="18"/>
  <c r="AG36" i="18"/>
  <c r="AD36" i="18"/>
  <c r="Z36" i="18"/>
  <c r="Y36" i="18"/>
  <c r="X36" i="18"/>
  <c r="U36" i="18"/>
  <c r="R36" i="18"/>
  <c r="O36" i="18"/>
  <c r="BP35" i="18"/>
  <c r="BO35" i="18"/>
  <c r="BN35" i="18"/>
  <c r="BK35" i="18"/>
  <c r="BH35" i="18"/>
  <c r="BD35" i="18"/>
  <c r="BC35" i="18"/>
  <c r="BB35" i="18"/>
  <c r="AY35" i="18"/>
  <c r="AV35" i="18"/>
  <c r="AS35" i="18"/>
  <c r="AP35" i="18"/>
  <c r="AO35" i="18"/>
  <c r="AN35" i="18"/>
  <c r="AM35" i="18"/>
  <c r="AJ35" i="18"/>
  <c r="AG35" i="18"/>
  <c r="AD35" i="18"/>
  <c r="Z35" i="18"/>
  <c r="Y35" i="18"/>
  <c r="X35" i="18"/>
  <c r="U35" i="18"/>
  <c r="R35" i="18"/>
  <c r="O35" i="18"/>
  <c r="BQ34" i="18"/>
  <c r="BP34" i="18"/>
  <c r="BO34" i="18"/>
  <c r="BN34" i="18"/>
  <c r="BK34" i="18"/>
  <c r="BH34" i="18"/>
  <c r="BD34" i="18"/>
  <c r="BC34" i="18"/>
  <c r="BB34" i="18"/>
  <c r="AY34" i="18"/>
  <c r="AV34" i="18"/>
  <c r="AS34" i="18"/>
  <c r="AO34" i="18"/>
  <c r="AN34" i="18"/>
  <c r="AM34" i="18"/>
  <c r="AJ34" i="18"/>
  <c r="AG34" i="18"/>
  <c r="AD34" i="18"/>
  <c r="Z34" i="18"/>
  <c r="Y34" i="18"/>
  <c r="X34" i="18"/>
  <c r="U34" i="18"/>
  <c r="R34" i="18"/>
  <c r="O34" i="18"/>
  <c r="BP33" i="18"/>
  <c r="BO33" i="18"/>
  <c r="BN33" i="18"/>
  <c r="BK33" i="18"/>
  <c r="BH33" i="18"/>
  <c r="BD33" i="18"/>
  <c r="BC33" i="18"/>
  <c r="BE33" i="18" s="1"/>
  <c r="BB33" i="18"/>
  <c r="AY33" i="18"/>
  <c r="AV33" i="18"/>
  <c r="AS33" i="18"/>
  <c r="AO33" i="18"/>
  <c r="AN33" i="18"/>
  <c r="AM33" i="18"/>
  <c r="AJ33" i="18"/>
  <c r="AG33" i="18"/>
  <c r="AD33" i="18"/>
  <c r="Z33" i="18"/>
  <c r="Y33" i="18"/>
  <c r="X33" i="18"/>
  <c r="U33" i="18"/>
  <c r="R33" i="18"/>
  <c r="O33" i="18"/>
  <c r="BP32" i="18"/>
  <c r="BO32" i="18"/>
  <c r="BN32" i="18"/>
  <c r="BK32" i="18"/>
  <c r="BH32" i="18"/>
  <c r="BE32" i="18"/>
  <c r="BD32" i="18"/>
  <c r="BC32" i="18"/>
  <c r="BB32" i="18"/>
  <c r="AY32" i="18"/>
  <c r="AV32" i="18"/>
  <c r="AS32" i="18"/>
  <c r="AO32" i="18"/>
  <c r="AN32" i="18"/>
  <c r="AM32" i="18"/>
  <c r="AJ32" i="18"/>
  <c r="AG32" i="18"/>
  <c r="AD32" i="18"/>
  <c r="Z32" i="18"/>
  <c r="Y32" i="18"/>
  <c r="X32" i="18"/>
  <c r="U32" i="18"/>
  <c r="R32" i="18"/>
  <c r="O32" i="18"/>
  <c r="BP31" i="18"/>
  <c r="BO31" i="18"/>
  <c r="BN31" i="18"/>
  <c r="BK31" i="18"/>
  <c r="BH31" i="18"/>
  <c r="BD31" i="18"/>
  <c r="BC31" i="18"/>
  <c r="BB31" i="18"/>
  <c r="AY31" i="18"/>
  <c r="AV31" i="18"/>
  <c r="AS31" i="18"/>
  <c r="AO31" i="18"/>
  <c r="AN31" i="18"/>
  <c r="AM31" i="18"/>
  <c r="AJ31" i="18"/>
  <c r="AG31" i="18"/>
  <c r="AD31" i="18"/>
  <c r="Z31" i="18"/>
  <c r="Y31" i="18"/>
  <c r="X31" i="18"/>
  <c r="U31" i="18"/>
  <c r="R31" i="18"/>
  <c r="O31" i="18"/>
  <c r="BP30" i="18"/>
  <c r="BO30" i="18"/>
  <c r="BQ30" i="18" s="1"/>
  <c r="BN30" i="18"/>
  <c r="BK30" i="18"/>
  <c r="BH30" i="18"/>
  <c r="BD30" i="18"/>
  <c r="BC30" i="18"/>
  <c r="BB30" i="18"/>
  <c r="AY30" i="18"/>
  <c r="AV30" i="18"/>
  <c r="AS30" i="18"/>
  <c r="AO30" i="18"/>
  <c r="AN30" i="18"/>
  <c r="BR30" i="18" s="1"/>
  <c r="CG30" i="18" s="1"/>
  <c r="AM30" i="18"/>
  <c r="AJ30" i="18"/>
  <c r="AG30" i="18"/>
  <c r="AD30" i="18"/>
  <c r="Z30" i="18"/>
  <c r="AA30" i="18" s="1"/>
  <c r="Y30" i="18"/>
  <c r="X30" i="18"/>
  <c r="U30" i="18"/>
  <c r="R30" i="18"/>
  <c r="O30" i="18"/>
  <c r="BP29" i="18"/>
  <c r="BO29" i="18"/>
  <c r="BN29" i="18"/>
  <c r="BK29" i="18"/>
  <c r="BH29" i="18"/>
  <c r="BD29" i="18"/>
  <c r="BC29" i="18"/>
  <c r="BB29" i="18"/>
  <c r="AY29" i="18"/>
  <c r="AV29" i="18"/>
  <c r="AS29" i="18"/>
  <c r="AO29" i="18"/>
  <c r="AN29" i="18"/>
  <c r="AM29" i="18"/>
  <c r="AJ29" i="18"/>
  <c r="AG29" i="18"/>
  <c r="AD29" i="18"/>
  <c r="Z29" i="18"/>
  <c r="Y29" i="18"/>
  <c r="X29" i="18"/>
  <c r="U29" i="18"/>
  <c r="R29" i="18"/>
  <c r="O29" i="18"/>
  <c r="BP28" i="18"/>
  <c r="BO28" i="18"/>
  <c r="BN28" i="18"/>
  <c r="BK28" i="18"/>
  <c r="BH28" i="18"/>
  <c r="BD28" i="18"/>
  <c r="BC28" i="18"/>
  <c r="BB28" i="18"/>
  <c r="AY28" i="18"/>
  <c r="AV28" i="18"/>
  <c r="AS28" i="18"/>
  <c r="AO28" i="18"/>
  <c r="AN28" i="18"/>
  <c r="AM28" i="18"/>
  <c r="AJ28" i="18"/>
  <c r="AG28" i="18"/>
  <c r="AD28" i="18"/>
  <c r="Z28" i="18"/>
  <c r="Y28" i="18"/>
  <c r="X28" i="18"/>
  <c r="U28" i="18"/>
  <c r="R28" i="18"/>
  <c r="O28" i="18"/>
  <c r="BP27" i="18"/>
  <c r="BO27" i="18"/>
  <c r="BN27" i="18"/>
  <c r="BK27" i="18"/>
  <c r="BH27" i="18"/>
  <c r="BD27" i="18"/>
  <c r="BE27" i="18" s="1"/>
  <c r="BC27" i="18"/>
  <c r="BB27" i="18"/>
  <c r="AY27" i="18"/>
  <c r="AV27" i="18"/>
  <c r="AS27" i="18"/>
  <c r="AO27" i="18"/>
  <c r="AN27" i="18"/>
  <c r="AP27" i="18" s="1"/>
  <c r="AM27" i="18"/>
  <c r="AJ27" i="18"/>
  <c r="AG27" i="18"/>
  <c r="AD27" i="18"/>
  <c r="Z27" i="18"/>
  <c r="Y27" i="18"/>
  <c r="X27" i="18"/>
  <c r="U27" i="18"/>
  <c r="R27" i="18"/>
  <c r="O27" i="18"/>
  <c r="BQ26" i="18"/>
  <c r="BP26" i="18"/>
  <c r="BO26" i="18"/>
  <c r="BN26" i="18"/>
  <c r="BK26" i="18"/>
  <c r="BH26" i="18"/>
  <c r="BD26" i="18"/>
  <c r="BC26" i="18"/>
  <c r="BB26" i="18"/>
  <c r="AY26" i="18"/>
  <c r="AV26" i="18"/>
  <c r="AS26" i="18"/>
  <c r="AO26" i="18"/>
  <c r="AN26" i="18"/>
  <c r="AP26" i="18" s="1"/>
  <c r="AM26" i="18"/>
  <c r="AJ26" i="18"/>
  <c r="AG26" i="18"/>
  <c r="AD26" i="18"/>
  <c r="Z26" i="18"/>
  <c r="Y26" i="18"/>
  <c r="X26" i="18"/>
  <c r="U26" i="18"/>
  <c r="R26" i="18"/>
  <c r="O26" i="18"/>
  <c r="BP25" i="18"/>
  <c r="BO25" i="18"/>
  <c r="BQ25" i="18" s="1"/>
  <c r="BN25" i="18"/>
  <c r="BK25" i="18"/>
  <c r="BH25" i="18"/>
  <c r="BD25" i="18"/>
  <c r="BC25" i="18"/>
  <c r="BB25" i="18"/>
  <c r="AY25" i="18"/>
  <c r="AV25" i="18"/>
  <c r="AS25" i="18"/>
  <c r="AO25" i="18"/>
  <c r="AN25" i="18"/>
  <c r="BR25" i="18" s="1"/>
  <c r="CG25" i="18" s="1"/>
  <c r="AM25" i="18"/>
  <c r="AJ25" i="18"/>
  <c r="AG25" i="18"/>
  <c r="AD25" i="18"/>
  <c r="Z25" i="18"/>
  <c r="AA25" i="18" s="1"/>
  <c r="Y25" i="18"/>
  <c r="X25" i="18"/>
  <c r="U25" i="18"/>
  <c r="R25" i="18"/>
  <c r="O25" i="18"/>
  <c r="BP24" i="18"/>
  <c r="BO24" i="18"/>
  <c r="BN24" i="18"/>
  <c r="BK24" i="18"/>
  <c r="BH24" i="18"/>
  <c r="BD24" i="18"/>
  <c r="BC24" i="18"/>
  <c r="BE24" i="18" s="1"/>
  <c r="BB24" i="18"/>
  <c r="AY24" i="18"/>
  <c r="AV24" i="18"/>
  <c r="AS24" i="18"/>
  <c r="AO24" i="18"/>
  <c r="AN24" i="18"/>
  <c r="AM24" i="18"/>
  <c r="AJ24" i="18"/>
  <c r="AG24" i="18"/>
  <c r="AD24" i="18"/>
  <c r="Z24" i="18"/>
  <c r="Y24" i="18"/>
  <c r="X24" i="18"/>
  <c r="U24" i="18"/>
  <c r="R24" i="18"/>
  <c r="O24" i="18"/>
  <c r="BP23" i="18"/>
  <c r="BO23" i="18"/>
  <c r="BN23" i="18"/>
  <c r="BK23" i="18"/>
  <c r="BH23" i="18"/>
  <c r="BD23" i="18"/>
  <c r="BC23" i="18"/>
  <c r="BE23" i="18" s="1"/>
  <c r="BB23" i="18"/>
  <c r="AY23" i="18"/>
  <c r="AV23" i="18"/>
  <c r="AS23" i="18"/>
  <c r="AP23" i="18"/>
  <c r="AO23" i="18"/>
  <c r="AN23" i="18"/>
  <c r="AM23" i="18"/>
  <c r="AJ23" i="18"/>
  <c r="AG23" i="18"/>
  <c r="AD23" i="18"/>
  <c r="Z23" i="18"/>
  <c r="Y23" i="18"/>
  <c r="X23" i="18"/>
  <c r="U23" i="18"/>
  <c r="R23" i="18"/>
  <c r="O23" i="18"/>
  <c r="BP22" i="18"/>
  <c r="BO22" i="18"/>
  <c r="BQ22" i="18" s="1"/>
  <c r="BN22" i="18"/>
  <c r="BK22" i="18"/>
  <c r="BH22" i="18"/>
  <c r="BD22" i="18"/>
  <c r="BC22" i="18"/>
  <c r="BB22" i="18"/>
  <c r="AY22" i="18"/>
  <c r="AV22" i="18"/>
  <c r="AS22" i="18"/>
  <c r="AO22" i="18"/>
  <c r="AN22" i="18"/>
  <c r="AP22" i="18" s="1"/>
  <c r="AM22" i="18"/>
  <c r="AJ22" i="18"/>
  <c r="AG22" i="18"/>
  <c r="AD22" i="18"/>
  <c r="Z22" i="18"/>
  <c r="Y22" i="18"/>
  <c r="X22" i="18"/>
  <c r="U22" i="18"/>
  <c r="R22" i="18"/>
  <c r="O22" i="18"/>
  <c r="BQ21" i="18"/>
  <c r="BP21" i="18"/>
  <c r="BO21" i="18"/>
  <c r="BN21" i="18"/>
  <c r="BK21" i="18"/>
  <c r="BH21" i="18"/>
  <c r="BD21" i="18"/>
  <c r="BC21" i="18"/>
  <c r="BB21" i="18"/>
  <c r="AY21" i="18"/>
  <c r="AV21" i="18"/>
  <c r="AS21" i="18"/>
  <c r="AO21" i="18"/>
  <c r="AN21" i="18"/>
  <c r="AM21" i="18"/>
  <c r="AJ21" i="18"/>
  <c r="AG21" i="18"/>
  <c r="AD21" i="18"/>
  <c r="Z21" i="18"/>
  <c r="Y21" i="18"/>
  <c r="X21" i="18"/>
  <c r="U21" i="18"/>
  <c r="R21" i="18"/>
  <c r="O21" i="18"/>
  <c r="BP20" i="18"/>
  <c r="BO20" i="18"/>
  <c r="BQ20" i="18" s="1"/>
  <c r="BN20" i="18"/>
  <c r="BK20" i="18"/>
  <c r="BH20" i="18"/>
  <c r="BD20" i="18"/>
  <c r="BC20" i="18"/>
  <c r="BB20" i="18"/>
  <c r="AY20" i="18"/>
  <c r="AV20" i="18"/>
  <c r="AS20" i="18"/>
  <c r="AO20" i="18"/>
  <c r="AN20" i="18"/>
  <c r="AM20" i="18"/>
  <c r="AJ20" i="18"/>
  <c r="AG20" i="18"/>
  <c r="AD20" i="18"/>
  <c r="Z20" i="18"/>
  <c r="Y20" i="18"/>
  <c r="X20" i="18"/>
  <c r="U20" i="18"/>
  <c r="R20" i="18"/>
  <c r="O20" i="18"/>
  <c r="BP19" i="18"/>
  <c r="BO19" i="18"/>
  <c r="BN19" i="18"/>
  <c r="BK19" i="18"/>
  <c r="BH19" i="18"/>
  <c r="BD19" i="18"/>
  <c r="BC19" i="18"/>
  <c r="BB19" i="18"/>
  <c r="AY19" i="18"/>
  <c r="AV19" i="18"/>
  <c r="AS19" i="18"/>
  <c r="AO19" i="18"/>
  <c r="AN19" i="18"/>
  <c r="AM19" i="18"/>
  <c r="AJ19" i="18"/>
  <c r="AG19" i="18"/>
  <c r="AD19" i="18"/>
  <c r="Z19" i="18"/>
  <c r="Y19" i="18"/>
  <c r="X19" i="18"/>
  <c r="U19" i="18"/>
  <c r="R19" i="18"/>
  <c r="O19" i="18"/>
  <c r="BP18" i="18"/>
  <c r="BO18" i="18"/>
  <c r="BQ18" i="18" s="1"/>
  <c r="BN18" i="18"/>
  <c r="BK18" i="18"/>
  <c r="BH18" i="18"/>
  <c r="BD18" i="18"/>
  <c r="BC18" i="18"/>
  <c r="BB18" i="18"/>
  <c r="AY18" i="18"/>
  <c r="AV18" i="18"/>
  <c r="AS18" i="18"/>
  <c r="AO18" i="18"/>
  <c r="AN18" i="18"/>
  <c r="AP18" i="18" s="1"/>
  <c r="AM18" i="18"/>
  <c r="AJ18" i="18"/>
  <c r="AG18" i="18"/>
  <c r="AD18" i="18"/>
  <c r="Z18" i="18"/>
  <c r="Y18" i="18"/>
  <c r="AA18" i="18" s="1"/>
  <c r="X18" i="18"/>
  <c r="U18" i="18"/>
  <c r="R18" i="18"/>
  <c r="O18" i="18"/>
  <c r="BQ17" i="18"/>
  <c r="BP17" i="18"/>
  <c r="BO17" i="18"/>
  <c r="BN17" i="18"/>
  <c r="BK17" i="18"/>
  <c r="BH17" i="18"/>
  <c r="BD17" i="18"/>
  <c r="BC17" i="18"/>
  <c r="BB17" i="18"/>
  <c r="AY17" i="18"/>
  <c r="AV17" i="18"/>
  <c r="AS17" i="18"/>
  <c r="AO17" i="18"/>
  <c r="AN17" i="18"/>
  <c r="AM17" i="18"/>
  <c r="AJ17" i="18"/>
  <c r="AG17" i="18"/>
  <c r="AD17" i="18"/>
  <c r="Z17" i="18"/>
  <c r="Y17" i="18"/>
  <c r="AA17" i="18" s="1"/>
  <c r="X17" i="18"/>
  <c r="U17" i="18"/>
  <c r="R17" i="18"/>
  <c r="O17" i="18"/>
  <c r="BP16" i="18"/>
  <c r="BO16" i="18"/>
  <c r="BN16" i="18"/>
  <c r="BK16" i="18"/>
  <c r="BH16" i="18"/>
  <c r="BD16" i="18"/>
  <c r="BC16" i="18"/>
  <c r="BB16" i="18"/>
  <c r="AY16" i="18"/>
  <c r="AV16" i="18"/>
  <c r="AS16" i="18"/>
  <c r="AO16" i="18"/>
  <c r="BS16" i="18" s="1"/>
  <c r="CH16" i="18" s="1"/>
  <c r="AN16" i="18"/>
  <c r="AM16" i="18"/>
  <c r="AJ16" i="18"/>
  <c r="AG16" i="18"/>
  <c r="AD16" i="18"/>
  <c r="Z16" i="18"/>
  <c r="Y16" i="18"/>
  <c r="X16" i="18"/>
  <c r="U16" i="18"/>
  <c r="R16" i="18"/>
  <c r="O16" i="18"/>
  <c r="BP15" i="18"/>
  <c r="BO15" i="18"/>
  <c r="BN15" i="18"/>
  <c r="BK15" i="18"/>
  <c r="BH15" i="18"/>
  <c r="BD15" i="18"/>
  <c r="BB15" i="18"/>
  <c r="AW15" i="18"/>
  <c r="AY15" i="18" s="1"/>
  <c r="AT15" i="18"/>
  <c r="AQ15" i="18"/>
  <c r="AS15" i="18" s="1"/>
  <c r="AO15" i="18"/>
  <c r="AN15" i="18"/>
  <c r="AM15" i="18"/>
  <c r="AJ15" i="18"/>
  <c r="AG15" i="18"/>
  <c r="AD15" i="18"/>
  <c r="Z15" i="18"/>
  <c r="Y15" i="18"/>
  <c r="AA15" i="18" s="1"/>
  <c r="X15" i="18"/>
  <c r="U15" i="18"/>
  <c r="R15" i="18"/>
  <c r="O15" i="18"/>
  <c r="BP14" i="18"/>
  <c r="BO14" i="18"/>
  <c r="BN14" i="18"/>
  <c r="BK14" i="18"/>
  <c r="BH14" i="18"/>
  <c r="BD14" i="18"/>
  <c r="BC14" i="18"/>
  <c r="BB14" i="18"/>
  <c r="AY14" i="18"/>
  <c r="AV14" i="18"/>
  <c r="AS14" i="18"/>
  <c r="AO14" i="18"/>
  <c r="AN14" i="18"/>
  <c r="AP14" i="18" s="1"/>
  <c r="AM14" i="18"/>
  <c r="AJ14" i="18"/>
  <c r="AG14" i="18"/>
  <c r="AD14" i="18"/>
  <c r="Z14" i="18"/>
  <c r="Y14" i="18"/>
  <c r="X14" i="18"/>
  <c r="U14" i="18"/>
  <c r="R14" i="18"/>
  <c r="O14" i="18"/>
  <c r="BP13" i="18"/>
  <c r="BO13" i="18"/>
  <c r="BN13" i="18"/>
  <c r="BK13" i="18"/>
  <c r="BH13" i="18"/>
  <c r="BD13" i="18"/>
  <c r="BC13" i="18"/>
  <c r="BB13" i="18"/>
  <c r="AY13" i="18"/>
  <c r="AV13" i="18"/>
  <c r="AS13" i="18"/>
  <c r="AL13" i="18"/>
  <c r="AK13" i="18"/>
  <c r="AM13" i="18" s="1"/>
  <c r="AI13" i="18"/>
  <c r="AH13" i="18"/>
  <c r="AJ13" i="18" s="1"/>
  <c r="AF13" i="18"/>
  <c r="AE13" i="18"/>
  <c r="AD13" i="18"/>
  <c r="AC13" i="18"/>
  <c r="AB13" i="18"/>
  <c r="Z13" i="18"/>
  <c r="Y13" i="18"/>
  <c r="AA13" i="18" s="1"/>
  <c r="X13" i="18"/>
  <c r="U13" i="18"/>
  <c r="R13" i="18"/>
  <c r="O13" i="18"/>
  <c r="BP12" i="18"/>
  <c r="BO12" i="18"/>
  <c r="BQ12" i="18" s="1"/>
  <c r="BN12" i="18"/>
  <c r="BK12" i="18"/>
  <c r="BH12" i="18"/>
  <c r="BD12" i="18"/>
  <c r="BC12" i="18"/>
  <c r="BB12" i="18"/>
  <c r="AY12" i="18"/>
  <c r="AV12" i="18"/>
  <c r="AS12" i="18"/>
  <c r="AL12" i="18"/>
  <c r="AM12" i="18" s="1"/>
  <c r="AK12" i="18"/>
  <c r="AJ12" i="18"/>
  <c r="AI12" i="18"/>
  <c r="AH12" i="18"/>
  <c r="AE12" i="18"/>
  <c r="AG12" i="18" s="1"/>
  <c r="AB12" i="18"/>
  <c r="AD12" i="18" s="1"/>
  <c r="Z12" i="18"/>
  <c r="Y12" i="18"/>
  <c r="X12" i="18"/>
  <c r="U12" i="18"/>
  <c r="R12" i="18"/>
  <c r="O12" i="18"/>
  <c r="BQ11" i="18"/>
  <c r="BP11" i="18"/>
  <c r="BO11" i="18"/>
  <c r="BN11" i="18"/>
  <c r="BK11" i="18"/>
  <c r="BH11" i="18"/>
  <c r="BC11" i="18"/>
  <c r="BB11" i="18"/>
  <c r="AX11" i="18"/>
  <c r="BD11" i="18" s="1"/>
  <c r="AV11" i="18"/>
  <c r="AS11" i="18"/>
  <c r="AL11" i="18"/>
  <c r="AK11" i="18"/>
  <c r="AM11" i="18" s="1"/>
  <c r="AI11" i="18"/>
  <c r="AH11" i="18"/>
  <c r="AJ11" i="18" s="1"/>
  <c r="AF11" i="18"/>
  <c r="AO11" i="18" s="1"/>
  <c r="AE11" i="18"/>
  <c r="AC11" i="18"/>
  <c r="AB11" i="18"/>
  <c r="AD11" i="18" s="1"/>
  <c r="Z11" i="18"/>
  <c r="Y11" i="18"/>
  <c r="X11" i="18"/>
  <c r="U11" i="18"/>
  <c r="R11" i="18"/>
  <c r="O11" i="18"/>
  <c r="BP10" i="18"/>
  <c r="BO10" i="18"/>
  <c r="BN10" i="18"/>
  <c r="BK10" i="18"/>
  <c r="BH10" i="18"/>
  <c r="BB10" i="18"/>
  <c r="AX10" i="18"/>
  <c r="BD10" i="18" s="1"/>
  <c r="AW10" i="18"/>
  <c r="BC10" i="18" s="1"/>
  <c r="AV10" i="18"/>
  <c r="AS10" i="18"/>
  <c r="AO10" i="18"/>
  <c r="AK10" i="18"/>
  <c r="AM10" i="18" s="1"/>
  <c r="AH10" i="18"/>
  <c r="AJ10" i="18" s="1"/>
  <c r="AE10" i="18"/>
  <c r="AG10" i="18" s="1"/>
  <c r="AD10" i="18"/>
  <c r="AB10" i="18"/>
  <c r="W10" i="18"/>
  <c r="Z10" i="18" s="1"/>
  <c r="V10" i="18"/>
  <c r="Y10" i="18" s="1"/>
  <c r="U10" i="18"/>
  <c r="R10" i="18"/>
  <c r="O10" i="18"/>
  <c r="BP9" i="18"/>
  <c r="BO9" i="18"/>
  <c r="BR9" i="18" s="1"/>
  <c r="CG9" i="18" s="1"/>
  <c r="BN9" i="18"/>
  <c r="BK9" i="18"/>
  <c r="BH9" i="18"/>
  <c r="BE9" i="18"/>
  <c r="BD9" i="18"/>
  <c r="BC9" i="18"/>
  <c r="BB9" i="18"/>
  <c r="AY9" i="18"/>
  <c r="AV9" i="18"/>
  <c r="AS9" i="18"/>
  <c r="AO9" i="18"/>
  <c r="AN9" i="18"/>
  <c r="AM9" i="18"/>
  <c r="AJ9" i="18"/>
  <c r="AG9" i="18"/>
  <c r="AD9" i="18"/>
  <c r="Z9" i="18"/>
  <c r="Y9" i="18"/>
  <c r="X9" i="18"/>
  <c r="U9" i="18"/>
  <c r="R9" i="18"/>
  <c r="O9" i="18"/>
  <c r="BQ8" i="18"/>
  <c r="BP8" i="18"/>
  <c r="BO8" i="18"/>
  <c r="BN8" i="18"/>
  <c r="BK8" i="18"/>
  <c r="BH8" i="18"/>
  <c r="BD8" i="18"/>
  <c r="BC8" i="18"/>
  <c r="BB8" i="18"/>
  <c r="AY8" i="18"/>
  <c r="AV8" i="18"/>
  <c r="AS8" i="18"/>
  <c r="AP8" i="18"/>
  <c r="AO8" i="18"/>
  <c r="AN8" i="18"/>
  <c r="AM8" i="18"/>
  <c r="AJ8" i="18"/>
  <c r="AG8" i="18"/>
  <c r="AD8" i="18"/>
  <c r="Z8" i="18"/>
  <c r="Y8" i="18"/>
  <c r="X8" i="18"/>
  <c r="U8" i="18"/>
  <c r="R8" i="18"/>
  <c r="O8" i="18"/>
  <c r="BP7" i="18"/>
  <c r="BO7" i="18"/>
  <c r="BN7" i="18"/>
  <c r="BK7" i="18"/>
  <c r="BH7" i="18"/>
  <c r="BD7" i="18"/>
  <c r="BC7" i="18"/>
  <c r="BB7" i="18"/>
  <c r="AY7" i="18"/>
  <c r="AV7" i="18"/>
  <c r="AS7" i="18"/>
  <c r="AO7" i="18"/>
  <c r="AN7" i="18"/>
  <c r="AP7" i="18" s="1"/>
  <c r="AM7" i="18"/>
  <c r="AJ7" i="18"/>
  <c r="AG7" i="18"/>
  <c r="AD7" i="18"/>
  <c r="AA7" i="18"/>
  <c r="Z7" i="18"/>
  <c r="Y7" i="18"/>
  <c r="X7" i="18"/>
  <c r="U7" i="18"/>
  <c r="R7" i="18"/>
  <c r="O7" i="18"/>
  <c r="BP6" i="18"/>
  <c r="BO6" i="18"/>
  <c r="BQ6" i="18" s="1"/>
  <c r="BN6" i="18"/>
  <c r="BK6" i="18"/>
  <c r="BH6" i="18"/>
  <c r="BD6" i="18"/>
  <c r="BC6" i="18"/>
  <c r="BB6" i="18"/>
  <c r="AY6" i="18"/>
  <c r="AV6" i="18"/>
  <c r="AS6" i="18"/>
  <c r="AO6" i="18"/>
  <c r="AK6" i="18"/>
  <c r="AM6" i="18" s="1"/>
  <c r="AJ6" i="18"/>
  <c r="AH6" i="18"/>
  <c r="AE6" i="18"/>
  <c r="AG6" i="18" s="1"/>
  <c r="AB6" i="18"/>
  <c r="AD6" i="18" s="1"/>
  <c r="Z6" i="18"/>
  <c r="Y6" i="18"/>
  <c r="X6" i="18"/>
  <c r="U6" i="18"/>
  <c r="R6" i="18"/>
  <c r="O6" i="18"/>
  <c r="BP5" i="18"/>
  <c r="BO5" i="18"/>
  <c r="BN5" i="18"/>
  <c r="BK5" i="18"/>
  <c r="BH5" i="18"/>
  <c r="BD5" i="18"/>
  <c r="BC5" i="18"/>
  <c r="BE5" i="18" s="1"/>
  <c r="BB5" i="18"/>
  <c r="AY5" i="18"/>
  <c r="AV5" i="18"/>
  <c r="AS5" i="18"/>
  <c r="AO5" i="18"/>
  <c r="AN5" i="18"/>
  <c r="AM5" i="18"/>
  <c r="AJ5" i="18"/>
  <c r="AG5" i="18"/>
  <c r="AD5" i="18"/>
  <c r="Z5" i="18"/>
  <c r="Y5" i="18"/>
  <c r="X5" i="18"/>
  <c r="U5" i="18"/>
  <c r="R5" i="18"/>
  <c r="O5" i="18"/>
  <c r="BP4" i="18"/>
  <c r="BO4" i="18"/>
  <c r="BN4" i="18"/>
  <c r="BK4" i="18"/>
  <c r="BH4" i="18"/>
  <c r="BD4" i="18"/>
  <c r="BC4" i="18"/>
  <c r="BB4" i="18"/>
  <c r="AY4" i="18"/>
  <c r="AV4" i="18"/>
  <c r="AS4" i="18"/>
  <c r="AO4" i="18"/>
  <c r="AN4" i="18"/>
  <c r="AM4" i="18"/>
  <c r="AJ4" i="18"/>
  <c r="AG4" i="18"/>
  <c r="AD4" i="18"/>
  <c r="Z4" i="18"/>
  <c r="Y4" i="18"/>
  <c r="X4" i="18"/>
  <c r="U4" i="18"/>
  <c r="R4" i="18"/>
  <c r="O4" i="18"/>
  <c r="BD55" i="17"/>
  <c r="CB55" i="17" s="1"/>
  <c r="BC55" i="17"/>
  <c r="CA55" i="17" s="1"/>
  <c r="AO55" i="17"/>
  <c r="BY55" i="17" s="1"/>
  <c r="AN55" i="17"/>
  <c r="BX55" i="17" s="1"/>
  <c r="AG55" i="19"/>
  <c r="Z55" i="17"/>
  <c r="BV55" i="17" s="1"/>
  <c r="Y55" i="17"/>
  <c r="BU55" i="17" s="1"/>
  <c r="BD54" i="17"/>
  <c r="CB54" i="17" s="1"/>
  <c r="BC54" i="17"/>
  <c r="CA54" i="17" s="1"/>
  <c r="AO54" i="17"/>
  <c r="BY54" i="17" s="1"/>
  <c r="AN54" i="17"/>
  <c r="BX54" i="17" s="1"/>
  <c r="Z54" i="17"/>
  <c r="BV54" i="17" s="1"/>
  <c r="Y54" i="17"/>
  <c r="BU54" i="17" s="1"/>
  <c r="BD53" i="17"/>
  <c r="CB53" i="17" s="1"/>
  <c r="BC53" i="17"/>
  <c r="CA53" i="17" s="1"/>
  <c r="AO53" i="17"/>
  <c r="BY53" i="17" s="1"/>
  <c r="AN53" i="17"/>
  <c r="BX53" i="17" s="1"/>
  <c r="Z53" i="17"/>
  <c r="BV53" i="17" s="1"/>
  <c r="Y53" i="17"/>
  <c r="BU53" i="17" s="1"/>
  <c r="BD52" i="17"/>
  <c r="CB52" i="17" s="1"/>
  <c r="BC52" i="17"/>
  <c r="CA52" i="17" s="1"/>
  <c r="AS52" i="19"/>
  <c r="AO52" i="17"/>
  <c r="BY52" i="17" s="1"/>
  <c r="AN52" i="17"/>
  <c r="BX52" i="17" s="1"/>
  <c r="Z52" i="17"/>
  <c r="BV52" i="17" s="1"/>
  <c r="Y52" i="17"/>
  <c r="BU52" i="17" s="1"/>
  <c r="BD51" i="17"/>
  <c r="CB51" i="17" s="1"/>
  <c r="BC51" i="17"/>
  <c r="CA51" i="17" s="1"/>
  <c r="AO51" i="17"/>
  <c r="BY51" i="17" s="1"/>
  <c r="AN51" i="17"/>
  <c r="BX51" i="17" s="1"/>
  <c r="AD51" i="19"/>
  <c r="Z51" i="17"/>
  <c r="BV51" i="17" s="1"/>
  <c r="Y51" i="17"/>
  <c r="BU51" i="17" s="1"/>
  <c r="BC50" i="17"/>
  <c r="CA50" i="17" s="1"/>
  <c r="BD50" i="17"/>
  <c r="CB50" i="17" s="1"/>
  <c r="AO50" i="17"/>
  <c r="BY50" i="17" s="1"/>
  <c r="AN50" i="17"/>
  <c r="BX50" i="17" s="1"/>
  <c r="Z50" i="17"/>
  <c r="BV50" i="17" s="1"/>
  <c r="Y50" i="17"/>
  <c r="BU50" i="17" s="1"/>
  <c r="BD49" i="17"/>
  <c r="CB49" i="17" s="1"/>
  <c r="BC49" i="17"/>
  <c r="CA49" i="17" s="1"/>
  <c r="AO49" i="17"/>
  <c r="BY49" i="17" s="1"/>
  <c r="AN49" i="17"/>
  <c r="BX49" i="17" s="1"/>
  <c r="Z49" i="17"/>
  <c r="BV49" i="17" s="1"/>
  <c r="Y49" i="17"/>
  <c r="BU49" i="17" s="1"/>
  <c r="BD48" i="17"/>
  <c r="CB48" i="17" s="1"/>
  <c r="BC48" i="17"/>
  <c r="CA48" i="17" s="1"/>
  <c r="AO48" i="17"/>
  <c r="BY48" i="17" s="1"/>
  <c r="AN48" i="17"/>
  <c r="BX48" i="17" s="1"/>
  <c r="Z48" i="17"/>
  <c r="BV48" i="17" s="1"/>
  <c r="Y48" i="17"/>
  <c r="BU48" i="17" s="1"/>
  <c r="BD47" i="17"/>
  <c r="CB47" i="17" s="1"/>
  <c r="AW47" i="17"/>
  <c r="AY47" i="17" s="1"/>
  <c r="AT47" i="17"/>
  <c r="AO47" i="17"/>
  <c r="BY47" i="17" s="1"/>
  <c r="AN47" i="17"/>
  <c r="BX47" i="17" s="1"/>
  <c r="AG47" i="19"/>
  <c r="Z47" i="17"/>
  <c r="BV47" i="17" s="1"/>
  <c r="V47" i="17"/>
  <c r="Y47" i="17" s="1"/>
  <c r="BU47" i="17" s="1"/>
  <c r="BD46" i="17"/>
  <c r="CB46" i="17" s="1"/>
  <c r="BC46" i="17"/>
  <c r="CA46" i="17" s="1"/>
  <c r="AO46" i="17"/>
  <c r="BY46" i="17" s="1"/>
  <c r="AN46" i="17"/>
  <c r="BX46" i="17" s="1"/>
  <c r="Z46" i="17"/>
  <c r="BV46" i="17" s="1"/>
  <c r="Y46" i="17"/>
  <c r="BU46" i="17" s="1"/>
  <c r="BD45" i="17"/>
  <c r="CB45" i="17" s="1"/>
  <c r="BC45" i="17"/>
  <c r="CA45" i="17" s="1"/>
  <c r="AO45" i="17"/>
  <c r="BY45" i="17" s="1"/>
  <c r="AN45" i="17"/>
  <c r="BX45" i="17" s="1"/>
  <c r="AG45" i="19"/>
  <c r="Z45" i="17"/>
  <c r="BV45" i="17" s="1"/>
  <c r="Y45" i="17"/>
  <c r="BU45" i="17" s="1"/>
  <c r="BD44" i="17"/>
  <c r="CB44" i="17" s="1"/>
  <c r="BC44" i="17"/>
  <c r="CA44" i="17" s="1"/>
  <c r="AO44" i="17"/>
  <c r="BY44" i="17" s="1"/>
  <c r="AN44" i="17"/>
  <c r="BX44" i="17" s="1"/>
  <c r="Z44" i="17"/>
  <c r="BV44" i="17" s="1"/>
  <c r="Y44" i="17"/>
  <c r="BU44" i="17" s="1"/>
  <c r="BD43" i="17"/>
  <c r="CB43" i="17" s="1"/>
  <c r="BC43" i="17"/>
  <c r="CA43" i="17" s="1"/>
  <c r="AO43" i="17"/>
  <c r="BY43" i="17" s="1"/>
  <c r="AN43" i="17"/>
  <c r="BX43" i="17" s="1"/>
  <c r="AD43" i="19"/>
  <c r="Z43" i="17"/>
  <c r="BV43" i="17" s="1"/>
  <c r="Y43" i="17"/>
  <c r="BU43" i="17" s="1"/>
  <c r="BD42" i="17"/>
  <c r="CB42" i="17" s="1"/>
  <c r="BC42" i="17"/>
  <c r="CA42" i="17" s="1"/>
  <c r="AO42" i="17"/>
  <c r="BY42" i="17" s="1"/>
  <c r="AN42" i="17"/>
  <c r="BX42" i="17" s="1"/>
  <c r="Z42" i="17"/>
  <c r="BV42" i="17" s="1"/>
  <c r="Y42" i="17"/>
  <c r="BU42" i="17" s="1"/>
  <c r="BD41" i="17"/>
  <c r="CB41" i="17" s="1"/>
  <c r="BC41" i="17"/>
  <c r="CA41" i="17" s="1"/>
  <c r="AO41" i="17"/>
  <c r="BY41" i="17" s="1"/>
  <c r="AN41" i="17"/>
  <c r="BX41" i="17" s="1"/>
  <c r="Z41" i="17"/>
  <c r="BV41" i="17" s="1"/>
  <c r="Y41" i="17"/>
  <c r="BU41" i="17" s="1"/>
  <c r="BD40" i="17"/>
  <c r="CB40" i="17" s="1"/>
  <c r="BC40" i="17"/>
  <c r="CA40" i="17" s="1"/>
  <c r="AO40" i="17"/>
  <c r="BY40" i="17" s="1"/>
  <c r="AN40" i="17"/>
  <c r="BX40" i="17" s="1"/>
  <c r="Z40" i="17"/>
  <c r="BV40" i="17" s="1"/>
  <c r="Y40" i="17"/>
  <c r="BU40" i="17" s="1"/>
  <c r="BD39" i="17"/>
  <c r="CB39" i="17" s="1"/>
  <c r="BC39" i="17"/>
  <c r="CA39" i="17" s="1"/>
  <c r="AO39" i="17"/>
  <c r="BY39" i="17" s="1"/>
  <c r="AN39" i="17"/>
  <c r="BX39" i="17" s="1"/>
  <c r="Z39" i="17"/>
  <c r="BV39" i="17" s="1"/>
  <c r="Y39" i="17"/>
  <c r="BU39" i="17" s="1"/>
  <c r="BD38" i="17"/>
  <c r="CB38" i="17" s="1"/>
  <c r="BC38" i="17"/>
  <c r="CA38" i="17" s="1"/>
  <c r="AF38" i="19"/>
  <c r="AE38" i="19"/>
  <c r="Z38" i="17"/>
  <c r="BV38" i="17" s="1"/>
  <c r="Y38" i="17"/>
  <c r="BU38" i="17" s="1"/>
  <c r="BD37" i="17"/>
  <c r="CB37" i="17" s="1"/>
  <c r="BC37" i="17"/>
  <c r="CA37" i="17" s="1"/>
  <c r="AO37" i="17"/>
  <c r="BY37" i="17" s="1"/>
  <c r="AN37" i="17"/>
  <c r="BX37" i="17" s="1"/>
  <c r="AG37" i="19"/>
  <c r="Z37" i="17"/>
  <c r="BV37" i="17" s="1"/>
  <c r="Y37" i="17"/>
  <c r="BU37" i="17" s="1"/>
  <c r="BD36" i="17"/>
  <c r="CB36" i="17" s="1"/>
  <c r="BC36" i="17"/>
  <c r="CA36" i="17" s="1"/>
  <c r="AO36" i="17"/>
  <c r="BY36" i="17" s="1"/>
  <c r="AN36" i="17"/>
  <c r="BX36" i="17" s="1"/>
  <c r="Z36" i="17"/>
  <c r="BV36" i="17" s="1"/>
  <c r="Y36" i="17"/>
  <c r="BU36" i="17" s="1"/>
  <c r="BD35" i="17"/>
  <c r="CB35" i="17" s="1"/>
  <c r="BC35" i="17"/>
  <c r="CA35" i="17" s="1"/>
  <c r="AO35" i="17"/>
  <c r="BY35" i="17" s="1"/>
  <c r="AN35" i="17"/>
  <c r="BX35" i="17" s="1"/>
  <c r="AD35" i="19"/>
  <c r="Z35" i="17"/>
  <c r="BV35" i="17" s="1"/>
  <c r="Y35" i="17"/>
  <c r="BU35" i="17" s="1"/>
  <c r="BD34" i="17"/>
  <c r="CB34" i="17" s="1"/>
  <c r="BC34" i="17"/>
  <c r="CA34" i="17" s="1"/>
  <c r="AO34" i="17"/>
  <c r="BY34" i="17" s="1"/>
  <c r="AN34" i="17"/>
  <c r="BX34" i="17" s="1"/>
  <c r="Z34" i="17"/>
  <c r="BV34" i="17" s="1"/>
  <c r="Y34" i="17"/>
  <c r="BU34" i="17" s="1"/>
  <c r="BD33" i="17"/>
  <c r="CB33" i="17" s="1"/>
  <c r="BC33" i="17"/>
  <c r="CA33" i="17" s="1"/>
  <c r="AO33" i="17"/>
  <c r="BY33" i="17" s="1"/>
  <c r="AN33" i="17"/>
  <c r="BX33" i="17" s="1"/>
  <c r="Z33" i="17"/>
  <c r="BV33" i="17" s="1"/>
  <c r="Y33" i="17"/>
  <c r="BU33" i="17" s="1"/>
  <c r="BD32" i="17"/>
  <c r="CB32" i="17" s="1"/>
  <c r="BC32" i="17"/>
  <c r="CA32" i="17" s="1"/>
  <c r="AO32" i="17"/>
  <c r="BY32" i="17" s="1"/>
  <c r="AN32" i="17"/>
  <c r="BX32" i="17" s="1"/>
  <c r="Z32" i="17"/>
  <c r="BV32" i="17" s="1"/>
  <c r="Y32" i="17"/>
  <c r="BU32" i="17" s="1"/>
  <c r="BD31" i="17"/>
  <c r="CB31" i="17" s="1"/>
  <c r="BC31" i="17"/>
  <c r="CA31" i="17" s="1"/>
  <c r="AO31" i="17"/>
  <c r="BY31" i="17" s="1"/>
  <c r="AN31" i="17"/>
  <c r="BX31" i="17" s="1"/>
  <c r="Z31" i="17"/>
  <c r="BV31" i="17" s="1"/>
  <c r="Y31" i="17"/>
  <c r="BU31" i="17" s="1"/>
  <c r="BD30" i="17"/>
  <c r="CB30" i="17" s="1"/>
  <c r="BC30" i="17"/>
  <c r="CA30" i="17" s="1"/>
  <c r="AO30" i="17"/>
  <c r="BY30" i="17" s="1"/>
  <c r="AN30" i="17"/>
  <c r="BX30" i="17" s="1"/>
  <c r="Z30" i="17"/>
  <c r="BV30" i="17" s="1"/>
  <c r="Y30" i="17"/>
  <c r="BU30" i="17" s="1"/>
  <c r="BD29" i="17"/>
  <c r="CB29" i="17" s="1"/>
  <c r="BC29" i="17"/>
  <c r="CA29" i="17" s="1"/>
  <c r="AO29" i="17"/>
  <c r="BY29" i="17" s="1"/>
  <c r="AN29" i="17"/>
  <c r="BX29" i="17" s="1"/>
  <c r="AG29" i="19"/>
  <c r="Z29" i="17"/>
  <c r="BV29" i="17" s="1"/>
  <c r="Y29" i="17"/>
  <c r="BU29" i="17" s="1"/>
  <c r="BD28" i="17"/>
  <c r="CB28" i="17" s="1"/>
  <c r="BC28" i="17"/>
  <c r="CA28" i="17" s="1"/>
  <c r="AO28" i="17"/>
  <c r="BY28" i="17" s="1"/>
  <c r="AN28" i="17"/>
  <c r="BX28" i="17" s="1"/>
  <c r="Z28" i="17"/>
  <c r="BV28" i="17" s="1"/>
  <c r="Y28" i="17"/>
  <c r="BU28" i="17" s="1"/>
  <c r="BD27" i="17"/>
  <c r="CB27" i="17" s="1"/>
  <c r="BC27" i="17"/>
  <c r="CA27" i="17" s="1"/>
  <c r="AO27" i="17"/>
  <c r="BY27" i="17" s="1"/>
  <c r="AN27" i="17"/>
  <c r="BX27" i="17" s="1"/>
  <c r="AD27" i="19"/>
  <c r="Z27" i="17"/>
  <c r="BV27" i="17" s="1"/>
  <c r="Y27" i="17"/>
  <c r="BU27" i="17" s="1"/>
  <c r="BD26" i="17"/>
  <c r="CB26" i="17" s="1"/>
  <c r="BC26" i="17"/>
  <c r="CA26" i="17" s="1"/>
  <c r="AO26" i="17"/>
  <c r="BY26" i="17" s="1"/>
  <c r="AN26" i="17"/>
  <c r="BX26" i="17" s="1"/>
  <c r="Z26" i="17"/>
  <c r="BV26" i="17" s="1"/>
  <c r="Y26" i="17"/>
  <c r="BU26" i="17" s="1"/>
  <c r="BD25" i="17"/>
  <c r="CB25" i="17" s="1"/>
  <c r="BC25" i="17"/>
  <c r="CA25" i="17" s="1"/>
  <c r="AO25" i="17"/>
  <c r="BY25" i="17" s="1"/>
  <c r="AN25" i="17"/>
  <c r="BX25" i="17" s="1"/>
  <c r="Z25" i="17"/>
  <c r="BV25" i="17" s="1"/>
  <c r="Y25" i="17"/>
  <c r="BU25" i="17" s="1"/>
  <c r="BD24" i="17"/>
  <c r="CB24" i="17" s="1"/>
  <c r="BC24" i="17"/>
  <c r="CA24" i="17" s="1"/>
  <c r="AO24" i="17"/>
  <c r="BY24" i="17" s="1"/>
  <c r="AN24" i="17"/>
  <c r="BX24" i="17" s="1"/>
  <c r="Z24" i="17"/>
  <c r="BV24" i="17" s="1"/>
  <c r="Y24" i="17"/>
  <c r="BU24" i="17" s="1"/>
  <c r="BD23" i="17"/>
  <c r="CB23" i="17" s="1"/>
  <c r="BC23" i="17"/>
  <c r="CA23" i="17" s="1"/>
  <c r="AO23" i="17"/>
  <c r="BY23" i="17" s="1"/>
  <c r="AN23" i="17"/>
  <c r="BX23" i="17" s="1"/>
  <c r="Z23" i="17"/>
  <c r="BV23" i="17" s="1"/>
  <c r="Y23" i="17"/>
  <c r="BU23" i="17" s="1"/>
  <c r="BD22" i="17"/>
  <c r="CB22" i="17" s="1"/>
  <c r="BC22" i="17"/>
  <c r="CA22" i="17" s="1"/>
  <c r="AO22" i="17"/>
  <c r="BY22" i="17" s="1"/>
  <c r="AN22" i="17"/>
  <c r="BX22" i="17" s="1"/>
  <c r="Z22" i="17"/>
  <c r="BV22" i="17" s="1"/>
  <c r="Y22" i="17"/>
  <c r="BU22" i="17" s="1"/>
  <c r="BD21" i="17"/>
  <c r="CB21" i="17" s="1"/>
  <c r="BC21" i="17"/>
  <c r="CA21" i="17" s="1"/>
  <c r="AO21" i="17"/>
  <c r="BY21" i="17" s="1"/>
  <c r="AN21" i="17"/>
  <c r="BX21" i="17" s="1"/>
  <c r="AG21" i="19"/>
  <c r="Z21" i="17"/>
  <c r="BV21" i="17" s="1"/>
  <c r="Y21" i="17"/>
  <c r="BU21" i="17" s="1"/>
  <c r="BD20" i="17"/>
  <c r="CB20" i="17" s="1"/>
  <c r="BC20" i="17"/>
  <c r="CA20" i="17" s="1"/>
  <c r="AO20" i="17"/>
  <c r="BY20" i="17" s="1"/>
  <c r="AN20" i="17"/>
  <c r="BX20" i="17" s="1"/>
  <c r="Z20" i="17"/>
  <c r="BV20" i="17" s="1"/>
  <c r="Y20" i="17"/>
  <c r="BU20" i="17" s="1"/>
  <c r="BD19" i="17"/>
  <c r="CB19" i="17" s="1"/>
  <c r="BC19" i="17"/>
  <c r="CA19" i="17" s="1"/>
  <c r="AO19" i="17"/>
  <c r="BY19" i="17" s="1"/>
  <c r="AN19" i="17"/>
  <c r="BX19" i="17" s="1"/>
  <c r="AD19" i="19"/>
  <c r="Z19" i="17"/>
  <c r="BV19" i="17" s="1"/>
  <c r="Y19" i="17"/>
  <c r="BU19" i="17" s="1"/>
  <c r="BD18" i="17"/>
  <c r="CB18" i="17" s="1"/>
  <c r="BC18" i="17"/>
  <c r="CA18" i="17" s="1"/>
  <c r="AO18" i="17"/>
  <c r="BY18" i="17" s="1"/>
  <c r="AN18" i="17"/>
  <c r="BX18" i="17" s="1"/>
  <c r="Z18" i="17"/>
  <c r="BV18" i="17" s="1"/>
  <c r="Y18" i="17"/>
  <c r="BU18" i="17" s="1"/>
  <c r="BD17" i="17"/>
  <c r="CB17" i="17" s="1"/>
  <c r="BC17" i="17"/>
  <c r="CA17" i="17" s="1"/>
  <c r="AO17" i="17"/>
  <c r="BY17" i="17" s="1"/>
  <c r="AN17" i="17"/>
  <c r="BX17" i="17" s="1"/>
  <c r="Z17" i="17"/>
  <c r="BV17" i="17" s="1"/>
  <c r="Y17" i="17"/>
  <c r="BU17" i="17" s="1"/>
  <c r="BD16" i="17"/>
  <c r="CB16" i="17" s="1"/>
  <c r="BC16" i="17"/>
  <c r="CA16" i="17" s="1"/>
  <c r="AO16" i="17"/>
  <c r="BY16" i="17" s="1"/>
  <c r="AN16" i="17"/>
  <c r="BX16" i="17" s="1"/>
  <c r="Z16" i="17"/>
  <c r="BV16" i="17" s="1"/>
  <c r="Y16" i="17"/>
  <c r="BU16" i="17" s="1"/>
  <c r="BD15" i="17"/>
  <c r="CB15" i="17" s="1"/>
  <c r="AV15" i="17"/>
  <c r="AS15" i="17"/>
  <c r="AO15" i="17"/>
  <c r="BY15" i="17" s="1"/>
  <c r="AN15" i="17"/>
  <c r="BX15" i="17" s="1"/>
  <c r="Z15" i="17"/>
  <c r="BV15" i="17" s="1"/>
  <c r="Y15" i="17"/>
  <c r="BU15" i="17" s="1"/>
  <c r="BD14" i="17"/>
  <c r="CB14" i="17" s="1"/>
  <c r="BC14" i="17"/>
  <c r="CA14" i="17" s="1"/>
  <c r="AO14" i="17"/>
  <c r="BY14" i="17" s="1"/>
  <c r="AN14" i="17"/>
  <c r="BX14" i="17" s="1"/>
  <c r="Z14" i="17"/>
  <c r="BV14" i="17" s="1"/>
  <c r="Y14" i="17"/>
  <c r="BU14" i="17" s="1"/>
  <c r="BD13" i="17"/>
  <c r="CB13" i="17" s="1"/>
  <c r="BC13" i="17"/>
  <c r="CA13" i="17" s="1"/>
  <c r="AF13" i="19"/>
  <c r="Z13" i="17"/>
  <c r="BV13" i="17" s="1"/>
  <c r="Y13" i="17"/>
  <c r="BU13" i="17" s="1"/>
  <c r="BD12" i="17"/>
  <c r="CB12" i="17" s="1"/>
  <c r="BC12" i="17"/>
  <c r="CA12" i="17" s="1"/>
  <c r="AM12" i="17"/>
  <c r="AD12" i="17"/>
  <c r="AD12" i="19" s="1"/>
  <c r="Z12" i="17"/>
  <c r="BV12" i="17" s="1"/>
  <c r="Y12" i="17"/>
  <c r="BU12" i="17" s="1"/>
  <c r="BC11" i="17"/>
  <c r="CA11" i="17" s="1"/>
  <c r="BD11" i="17"/>
  <c r="CB11" i="17" s="1"/>
  <c r="AM11" i="17"/>
  <c r="AJ11" i="17"/>
  <c r="AF11" i="19"/>
  <c r="AE11" i="19"/>
  <c r="AB11" i="19"/>
  <c r="Z11" i="17"/>
  <c r="BV11" i="17" s="1"/>
  <c r="Y11" i="17"/>
  <c r="BU11" i="17" s="1"/>
  <c r="BC10" i="17"/>
  <c r="CA10" i="17" s="1"/>
  <c r="BD10" i="17"/>
  <c r="CB10" i="17" s="1"/>
  <c r="AO10" i="17"/>
  <c r="BY10" i="17" s="1"/>
  <c r="AE10" i="19"/>
  <c r="AB10" i="19"/>
  <c r="Z10" i="17"/>
  <c r="BV10" i="17" s="1"/>
  <c r="Y10" i="17"/>
  <c r="BU10" i="17" s="1"/>
  <c r="BD9" i="17"/>
  <c r="CB9" i="17" s="1"/>
  <c r="BC9" i="17"/>
  <c r="CA9" i="17" s="1"/>
  <c r="AO9" i="17"/>
  <c r="BY9" i="17" s="1"/>
  <c r="AN9" i="17"/>
  <c r="BX9" i="17" s="1"/>
  <c r="Z9" i="17"/>
  <c r="BV9" i="17" s="1"/>
  <c r="Y9" i="17"/>
  <c r="BU9" i="17" s="1"/>
  <c r="BD8" i="17"/>
  <c r="CB8" i="17" s="1"/>
  <c r="BC8" i="17"/>
  <c r="CA8" i="17" s="1"/>
  <c r="AO8" i="17"/>
  <c r="BY8" i="17" s="1"/>
  <c r="AN8" i="17"/>
  <c r="BX8" i="17" s="1"/>
  <c r="Z8" i="17"/>
  <c r="BV8" i="17" s="1"/>
  <c r="Y8" i="17"/>
  <c r="BU8" i="17" s="1"/>
  <c r="BD7" i="17"/>
  <c r="CB7" i="17" s="1"/>
  <c r="BC7" i="17"/>
  <c r="CA7" i="17" s="1"/>
  <c r="AO7" i="17"/>
  <c r="BY7" i="17" s="1"/>
  <c r="AN7" i="17"/>
  <c r="BX7" i="17" s="1"/>
  <c r="Z7" i="17"/>
  <c r="BV7" i="17" s="1"/>
  <c r="Y7" i="17"/>
  <c r="BU7" i="17" s="1"/>
  <c r="BD6" i="17"/>
  <c r="CB6" i="17" s="1"/>
  <c r="BC6" i="17"/>
  <c r="CA6" i="17" s="1"/>
  <c r="AO6" i="17"/>
  <c r="BY6" i="17" s="1"/>
  <c r="AM6" i="17"/>
  <c r="AJ6" i="17"/>
  <c r="AG6" i="17"/>
  <c r="AB6" i="19"/>
  <c r="Z6" i="17"/>
  <c r="BV6" i="17" s="1"/>
  <c r="Y6" i="17"/>
  <c r="BU6" i="17" s="1"/>
  <c r="BD5" i="17"/>
  <c r="CB5" i="17" s="1"/>
  <c r="BC5" i="17"/>
  <c r="CA5" i="17" s="1"/>
  <c r="AO5" i="17"/>
  <c r="BY5" i="17" s="1"/>
  <c r="AN5" i="17"/>
  <c r="BX5" i="17" s="1"/>
  <c r="Z5" i="17"/>
  <c r="BV5" i="17" s="1"/>
  <c r="Y5" i="17"/>
  <c r="BU5" i="17" s="1"/>
  <c r="BD4" i="17"/>
  <c r="CB4" i="17" s="1"/>
  <c r="BC4" i="17"/>
  <c r="CA4" i="17" s="1"/>
  <c r="AO4" i="17"/>
  <c r="BY4" i="17" s="1"/>
  <c r="AN4" i="17"/>
  <c r="BX4" i="17" s="1"/>
  <c r="Z4" i="17"/>
  <c r="BV4" i="17" s="1"/>
  <c r="Y4" i="17"/>
  <c r="BU4" i="17" s="1"/>
  <c r="O53" i="19" l="1"/>
  <c r="R9" i="19"/>
  <c r="R17" i="19"/>
  <c r="R25" i="19"/>
  <c r="R33" i="19"/>
  <c r="R41" i="19"/>
  <c r="R49" i="19"/>
  <c r="U21" i="19"/>
  <c r="U29" i="19"/>
  <c r="U37" i="19"/>
  <c r="U45" i="19"/>
  <c r="U53" i="19"/>
  <c r="X9" i="19"/>
  <c r="X18" i="19"/>
  <c r="X26" i="19"/>
  <c r="X42" i="19"/>
  <c r="X51" i="19"/>
  <c r="AS43" i="19"/>
  <c r="AV7" i="19"/>
  <c r="BB38" i="19"/>
  <c r="U41" i="19"/>
  <c r="X14" i="19"/>
  <c r="AG33" i="19"/>
  <c r="AS11" i="19"/>
  <c r="AS20" i="19"/>
  <c r="AS44" i="19"/>
  <c r="AV17" i="19"/>
  <c r="AV25" i="19"/>
  <c r="AV33" i="19"/>
  <c r="AV41" i="19"/>
  <c r="AY6" i="19"/>
  <c r="AY33" i="19"/>
  <c r="AY41" i="19"/>
  <c r="BB7" i="19"/>
  <c r="BB15" i="19"/>
  <c r="BB23" i="19"/>
  <c r="BB31" i="19"/>
  <c r="BB39" i="19"/>
  <c r="BB47" i="19"/>
  <c r="BB55" i="19"/>
  <c r="U47" i="19"/>
  <c r="AV6" i="19"/>
  <c r="AV31" i="19"/>
  <c r="AY23" i="19"/>
  <c r="BB37" i="19"/>
  <c r="AG41" i="19"/>
  <c r="BB14" i="19"/>
  <c r="X31" i="19"/>
  <c r="AV42" i="19"/>
  <c r="U31" i="19"/>
  <c r="AV14" i="19"/>
  <c r="AV39" i="19"/>
  <c r="AY14" i="19"/>
  <c r="AY31" i="19"/>
  <c r="O8" i="19"/>
  <c r="R4" i="19"/>
  <c r="AS42" i="19"/>
  <c r="AV23" i="19"/>
  <c r="AY4" i="19"/>
  <c r="AY39" i="19"/>
  <c r="R20" i="19"/>
  <c r="R44" i="19"/>
  <c r="AD37" i="19"/>
  <c r="AG39" i="19"/>
  <c r="AS31" i="19"/>
  <c r="AS39" i="19"/>
  <c r="AS55" i="19"/>
  <c r="AV11" i="19"/>
  <c r="AV53" i="19"/>
  <c r="AY9" i="19"/>
  <c r="AY20" i="19"/>
  <c r="AY28" i="19"/>
  <c r="AY36" i="19"/>
  <c r="AY44" i="19"/>
  <c r="AY54" i="19"/>
  <c r="BB42" i="19"/>
  <c r="X17" i="19"/>
  <c r="X25" i="19"/>
  <c r="X33" i="19"/>
  <c r="X41" i="19"/>
  <c r="X50" i="19"/>
  <c r="AS6" i="19"/>
  <c r="AS14" i="19"/>
  <c r="AS23" i="19"/>
  <c r="AD7" i="19"/>
  <c r="AG54" i="19"/>
  <c r="AD15" i="19"/>
  <c r="AD23" i="19"/>
  <c r="AD31" i="19"/>
  <c r="AD47" i="19"/>
  <c r="AD55" i="19"/>
  <c r="O54" i="19"/>
  <c r="O6" i="19"/>
  <c r="R7" i="19"/>
  <c r="R15" i="19"/>
  <c r="R39" i="19"/>
  <c r="R47" i="19"/>
  <c r="U11" i="19"/>
  <c r="U27" i="19"/>
  <c r="U35" i="19"/>
  <c r="X7" i="19"/>
  <c r="X49" i="19"/>
  <c r="AG7" i="19"/>
  <c r="AS5" i="19"/>
  <c r="AS22" i="19"/>
  <c r="AS38" i="19"/>
  <c r="AS46" i="19"/>
  <c r="AS54" i="19"/>
  <c r="AV19" i="19"/>
  <c r="AV27" i="19"/>
  <c r="AV35" i="19"/>
  <c r="AV43" i="19"/>
  <c r="AY19" i="19"/>
  <c r="AY27" i="19"/>
  <c r="AY35" i="19"/>
  <c r="AY43" i="19"/>
  <c r="AY53" i="19"/>
  <c r="BB9" i="19"/>
  <c r="BB17" i="19"/>
  <c r="BB25" i="19"/>
  <c r="BB33" i="19"/>
  <c r="BB41" i="19"/>
  <c r="BB49" i="19"/>
  <c r="O5" i="19"/>
  <c r="R12" i="19"/>
  <c r="R28" i="19"/>
  <c r="R36" i="19"/>
  <c r="R52" i="19"/>
  <c r="X4" i="19"/>
  <c r="X13" i="19"/>
  <c r="X29" i="19"/>
  <c r="X37" i="19"/>
  <c r="X45" i="19"/>
  <c r="X54" i="19"/>
  <c r="AD26" i="19"/>
  <c r="AG46" i="19"/>
  <c r="AS10" i="19"/>
  <c r="AS19" i="19"/>
  <c r="AS27" i="19"/>
  <c r="AS35" i="19"/>
  <c r="AS51" i="19"/>
  <c r="AV49" i="19"/>
  <c r="AY5" i="19"/>
  <c r="AY49" i="19"/>
  <c r="BB6" i="19"/>
  <c r="BB22" i="19"/>
  <c r="BB30" i="19"/>
  <c r="BB54" i="19"/>
  <c r="O10" i="19"/>
  <c r="O18" i="19"/>
  <c r="O34" i="19"/>
  <c r="O42" i="19"/>
  <c r="O50" i="19"/>
  <c r="R6" i="19"/>
  <c r="R14" i="19"/>
  <c r="R22" i="19"/>
  <c r="R30" i="19"/>
  <c r="R38" i="19"/>
  <c r="R46" i="19"/>
  <c r="R54" i="19"/>
  <c r="U10" i="19"/>
  <c r="U18" i="19"/>
  <c r="U26" i="19"/>
  <c r="U34" i="19"/>
  <c r="U42" i="19"/>
  <c r="U50" i="19"/>
  <c r="X6" i="19"/>
  <c r="X15" i="19"/>
  <c r="X23" i="19"/>
  <c r="X39" i="19"/>
  <c r="AD17" i="19"/>
  <c r="AD25" i="19"/>
  <c r="AD33" i="19"/>
  <c r="AD41" i="19"/>
  <c r="AD49" i="19"/>
  <c r="AG5" i="19"/>
  <c r="AS4" i="19"/>
  <c r="AS12" i="19"/>
  <c r="AS21" i="19"/>
  <c r="AS29" i="19"/>
  <c r="AS37" i="19"/>
  <c r="AS45" i="19"/>
  <c r="AS53" i="19"/>
  <c r="AV9" i="19"/>
  <c r="AV18" i="19"/>
  <c r="AV26" i="19"/>
  <c r="AV34" i="19"/>
  <c r="AV51" i="19"/>
  <c r="AY7" i="19"/>
  <c r="AY52" i="19"/>
  <c r="O51" i="19"/>
  <c r="R23" i="19"/>
  <c r="R31" i="19"/>
  <c r="R55" i="19"/>
  <c r="U19" i="19"/>
  <c r="U43" i="19"/>
  <c r="U51" i="19"/>
  <c r="AD34" i="19"/>
  <c r="AG53" i="19"/>
  <c r="AV10" i="19"/>
  <c r="AG43" i="19"/>
  <c r="O43" i="19"/>
  <c r="O35" i="19"/>
  <c r="O27" i="19"/>
  <c r="O19" i="19"/>
  <c r="O11" i="19"/>
  <c r="R10" i="19"/>
  <c r="R18" i="19"/>
  <c r="R26" i="19"/>
  <c r="R34" i="19"/>
  <c r="R42" i="19"/>
  <c r="R50" i="19"/>
  <c r="U6" i="19"/>
  <c r="U14" i="19"/>
  <c r="U22" i="19"/>
  <c r="U30" i="19"/>
  <c r="U38" i="19"/>
  <c r="U46" i="19"/>
  <c r="U54" i="19"/>
  <c r="X11" i="19"/>
  <c r="X19" i="19"/>
  <c r="X27" i="19"/>
  <c r="X35" i="19"/>
  <c r="X43" i="19"/>
  <c r="AG44" i="19"/>
  <c r="AG52" i="19"/>
  <c r="AD18" i="19"/>
  <c r="AD42" i="19"/>
  <c r="AD50" i="19"/>
  <c r="AP7" i="17"/>
  <c r="BZ7" i="17" s="1"/>
  <c r="AG13" i="17"/>
  <c r="AG13" i="19" s="1"/>
  <c r="AJ38" i="17"/>
  <c r="AA6" i="18"/>
  <c r="BQ7" i="18"/>
  <c r="AY11" i="18"/>
  <c r="AP16" i="18"/>
  <c r="BE16" i="18"/>
  <c r="BE19" i="18"/>
  <c r="AP21" i="18"/>
  <c r="AA22" i="18"/>
  <c r="BR23" i="18"/>
  <c r="CG23" i="18" s="1"/>
  <c r="BS24" i="18"/>
  <c r="CH24" i="18" s="1"/>
  <c r="BE28" i="18"/>
  <c r="AP31" i="18"/>
  <c r="AA38" i="18"/>
  <c r="AP39" i="18"/>
  <c r="BR40" i="18"/>
  <c r="CG40" i="18" s="1"/>
  <c r="AA41" i="18"/>
  <c r="BQ44" i="18"/>
  <c r="BR49" i="18"/>
  <c r="CG49" i="18" s="1"/>
  <c r="AA50" i="18"/>
  <c r="BS53" i="18"/>
  <c r="CH53" i="18" s="1"/>
  <c r="AP54" i="18"/>
  <c r="AP4" i="18"/>
  <c r="AP19" i="18"/>
  <c r="BS20" i="18"/>
  <c r="CH20" i="18" s="1"/>
  <c r="BS35" i="18"/>
  <c r="CH35" i="18" s="1"/>
  <c r="BR41" i="18"/>
  <c r="CG41" i="18" s="1"/>
  <c r="BE42" i="18"/>
  <c r="BR43" i="18"/>
  <c r="CG43" i="18" s="1"/>
  <c r="BS45" i="18"/>
  <c r="CH45" i="18" s="1"/>
  <c r="BQ47" i="18"/>
  <c r="BE51" i="18"/>
  <c r="BR52" i="18"/>
  <c r="CG52" i="18" s="1"/>
  <c r="BE53" i="18"/>
  <c r="AA54" i="18"/>
  <c r="BQ55" i="18"/>
  <c r="AJ71" i="18"/>
  <c r="AJ80" i="18" s="1"/>
  <c r="AJ12" i="17"/>
  <c r="AA11" i="18"/>
  <c r="BS14" i="18"/>
  <c r="CH14" i="18" s="1"/>
  <c r="BE14" i="18"/>
  <c r="BS15" i="18"/>
  <c r="CH15" i="18" s="1"/>
  <c r="BQ35" i="18"/>
  <c r="AP45" i="18"/>
  <c r="BS47" i="18"/>
  <c r="CH47" i="18" s="1"/>
  <c r="AG50" i="18"/>
  <c r="BR54" i="18"/>
  <c r="CG54" i="18" s="1"/>
  <c r="AL82" i="18"/>
  <c r="AA8" i="18"/>
  <c r="BR20" i="18"/>
  <c r="CG20" i="18" s="1"/>
  <c r="BE20" i="18"/>
  <c r="AA21" i="18"/>
  <c r="AA26" i="18"/>
  <c r="AA31" i="18"/>
  <c r="BR31" i="18"/>
  <c r="CG31" i="18" s="1"/>
  <c r="AP36" i="18"/>
  <c r="AP37" i="18"/>
  <c r="AA39" i="18"/>
  <c r="BQ43" i="18"/>
  <c r="BS54" i="18"/>
  <c r="CH54" i="18" s="1"/>
  <c r="BQ13" i="18"/>
  <c r="BR17" i="18"/>
  <c r="CG17" i="18" s="1"/>
  <c r="BS21" i="18"/>
  <c r="CH21" i="18" s="1"/>
  <c r="BS23" i="18"/>
  <c r="CH23" i="18" s="1"/>
  <c r="BR26" i="18"/>
  <c r="CG26" i="18" s="1"/>
  <c r="BS39" i="18"/>
  <c r="CH39" i="18" s="1"/>
  <c r="BS43" i="18"/>
  <c r="CH43" i="18" s="1"/>
  <c r="BS48" i="18"/>
  <c r="CH48" i="18" s="1"/>
  <c r="BR50" i="18"/>
  <c r="CG50" i="18" s="1"/>
  <c r="BQ54" i="18"/>
  <c r="AN10" i="18"/>
  <c r="AO13" i="18"/>
  <c r="AP15" i="18"/>
  <c r="BS26" i="18"/>
  <c r="CH26" i="18" s="1"/>
  <c r="BR32" i="18"/>
  <c r="CG32" i="18" s="1"/>
  <c r="BS34" i="18"/>
  <c r="CH34" i="18" s="1"/>
  <c r="BQ36" i="18"/>
  <c r="AP41" i="18"/>
  <c r="BE41" i="18"/>
  <c r="BE43" i="18"/>
  <c r="BR51" i="18"/>
  <c r="CG51" i="18" s="1"/>
  <c r="AP52" i="18"/>
  <c r="BE52" i="18"/>
  <c r="AP55" i="18"/>
  <c r="AD13" i="17"/>
  <c r="AD13" i="19" s="1"/>
  <c r="AO12" i="18"/>
  <c r="BR14" i="18"/>
  <c r="CG14" i="18" s="1"/>
  <c r="BR18" i="18"/>
  <c r="CG18" i="18" s="1"/>
  <c r="BR5" i="18"/>
  <c r="CG5" i="18" s="1"/>
  <c r="BS7" i="18"/>
  <c r="CH7" i="18" s="1"/>
  <c r="BS18" i="18"/>
  <c r="CH18" i="18" s="1"/>
  <c r="AP24" i="18"/>
  <c r="AP47" i="18"/>
  <c r="BB8" i="19"/>
  <c r="BB40" i="19"/>
  <c r="O4" i="19"/>
  <c r="O12" i="19"/>
  <c r="O20" i="19"/>
  <c r="O28" i="19"/>
  <c r="O36" i="19"/>
  <c r="O44" i="19"/>
  <c r="O52" i="19"/>
  <c r="R16" i="19"/>
  <c r="U4" i="19"/>
  <c r="U12" i="19"/>
  <c r="U20" i="19"/>
  <c r="U28" i="19"/>
  <c r="U36" i="19"/>
  <c r="U44" i="19"/>
  <c r="U52" i="19"/>
  <c r="AV52" i="19"/>
  <c r="X34" i="19"/>
  <c r="AD20" i="19"/>
  <c r="AD28" i="19"/>
  <c r="AD36" i="19"/>
  <c r="AD44" i="19"/>
  <c r="AD52" i="19"/>
  <c r="BB10" i="19"/>
  <c r="BB18" i="19"/>
  <c r="BB26" i="19"/>
  <c r="BB34" i="19"/>
  <c r="BB50" i="19"/>
  <c r="AD53" i="19"/>
  <c r="AV4" i="19"/>
  <c r="AV12" i="19"/>
  <c r="O7" i="19"/>
  <c r="O15" i="19"/>
  <c r="O23" i="19"/>
  <c r="O31" i="19"/>
  <c r="O39" i="19"/>
  <c r="O47" i="19"/>
  <c r="O55" i="19"/>
  <c r="R11" i="19"/>
  <c r="R19" i="19"/>
  <c r="R27" i="19"/>
  <c r="R35" i="19"/>
  <c r="R43" i="19"/>
  <c r="R51" i="19"/>
  <c r="U7" i="19"/>
  <c r="U15" i="19"/>
  <c r="U23" i="19"/>
  <c r="U39" i="19"/>
  <c r="U55" i="19"/>
  <c r="X12" i="19"/>
  <c r="X20" i="19"/>
  <c r="X28" i="19"/>
  <c r="X36" i="19"/>
  <c r="X44" i="19"/>
  <c r="X53" i="19"/>
  <c r="AD14" i="19"/>
  <c r="AD22" i="19"/>
  <c r="AD30" i="19"/>
  <c r="AD38" i="19"/>
  <c r="AD46" i="19"/>
  <c r="AD54" i="19"/>
  <c r="AG15" i="19"/>
  <c r="AG23" i="19"/>
  <c r="AG31" i="19"/>
  <c r="AG48" i="19"/>
  <c r="AS17" i="19"/>
  <c r="AS25" i="19"/>
  <c r="AS33" i="19"/>
  <c r="AS41" i="19"/>
  <c r="AS49" i="19"/>
  <c r="AV5" i="19"/>
  <c r="AV13" i="19"/>
  <c r="AV22" i="19"/>
  <c r="AV30" i="19"/>
  <c r="AV38" i="19"/>
  <c r="AV46" i="19"/>
  <c r="AV55" i="19"/>
  <c r="AY13" i="19"/>
  <c r="AY22" i="19"/>
  <c r="AY30" i="19"/>
  <c r="AY38" i="19"/>
  <c r="AY46" i="19"/>
  <c r="BB4" i="19"/>
  <c r="BB12" i="19"/>
  <c r="BB20" i="19"/>
  <c r="BB28" i="19"/>
  <c r="BB36" i="19"/>
  <c r="BB44" i="19"/>
  <c r="BB52" i="19"/>
  <c r="O16" i="19"/>
  <c r="O24" i="19"/>
  <c r="O32" i="19"/>
  <c r="O40" i="19"/>
  <c r="O48" i="19"/>
  <c r="AD39" i="19"/>
  <c r="AG16" i="19"/>
  <c r="AG24" i="19"/>
  <c r="AG32" i="19"/>
  <c r="O9" i="19"/>
  <c r="O17" i="19"/>
  <c r="O25" i="19"/>
  <c r="O33" i="19"/>
  <c r="O41" i="19"/>
  <c r="O49" i="19"/>
  <c r="R5" i="19"/>
  <c r="R13" i="19"/>
  <c r="R21" i="19"/>
  <c r="R29" i="19"/>
  <c r="R37" i="19"/>
  <c r="R45" i="19"/>
  <c r="R53" i="19"/>
  <c r="U9" i="19"/>
  <c r="U17" i="19"/>
  <c r="U25" i="19"/>
  <c r="U33" i="19"/>
  <c r="U49" i="19"/>
  <c r="X5" i="19"/>
  <c r="X22" i="19"/>
  <c r="X30" i="19"/>
  <c r="X38" i="19"/>
  <c r="X46" i="19"/>
  <c r="X55" i="19"/>
  <c r="AG4" i="19"/>
  <c r="AG17" i="19"/>
  <c r="AG25" i="19"/>
  <c r="AG51" i="19"/>
  <c r="AV32" i="19"/>
  <c r="AY32" i="19"/>
  <c r="AD4" i="19"/>
  <c r="AG26" i="19"/>
  <c r="AP20" i="17"/>
  <c r="BZ20" i="17" s="1"/>
  <c r="AP25" i="17"/>
  <c r="BZ25" i="17" s="1"/>
  <c r="AP28" i="17"/>
  <c r="BZ28" i="17" s="1"/>
  <c r="AP54" i="17"/>
  <c r="BZ54" i="17" s="1"/>
  <c r="AP27" i="17"/>
  <c r="BZ27" i="17" s="1"/>
  <c r="AP36" i="17"/>
  <c r="BZ36" i="17" s="1"/>
  <c r="AP50" i="17"/>
  <c r="BZ50" i="17" s="1"/>
  <c r="AP51" i="17"/>
  <c r="BZ51" i="17" s="1"/>
  <c r="AP22" i="17"/>
  <c r="BZ22" i="17" s="1"/>
  <c r="AP41" i="17"/>
  <c r="BZ41" i="17" s="1"/>
  <c r="AP43" i="17"/>
  <c r="BZ43" i="17" s="1"/>
  <c r="AP46" i="17"/>
  <c r="BZ46" i="17" s="1"/>
  <c r="AP18" i="17"/>
  <c r="BZ18" i="17" s="1"/>
  <c r="AP5" i="17"/>
  <c r="BZ5" i="17" s="1"/>
  <c r="BE5" i="17"/>
  <c r="CC5" i="17" s="1"/>
  <c r="AP17" i="17"/>
  <c r="BZ17" i="17" s="1"/>
  <c r="AP21" i="17"/>
  <c r="BZ21" i="17" s="1"/>
  <c r="AP23" i="17"/>
  <c r="BZ23" i="17" s="1"/>
  <c r="AP29" i="17"/>
  <c r="BZ29" i="17" s="1"/>
  <c r="AP14" i="17"/>
  <c r="BZ14" i="17" s="1"/>
  <c r="AP24" i="17"/>
  <c r="BZ24" i="17" s="1"/>
  <c r="AY40" i="19"/>
  <c r="AV40" i="19"/>
  <c r="AS47" i="19"/>
  <c r="AP4" i="17"/>
  <c r="BZ4" i="17" s="1"/>
  <c r="AJ13" i="17"/>
  <c r="AF50" i="19"/>
  <c r="AE6" i="19"/>
  <c r="X10" i="17"/>
  <c r="AD6" i="17"/>
  <c r="AG10" i="17"/>
  <c r="AG50" i="17"/>
  <c r="AG50" i="19" s="1"/>
  <c r="AM10" i="17"/>
  <c r="AY10" i="17"/>
  <c r="AY50" i="17"/>
  <c r="AP35" i="17"/>
  <c r="BZ35" i="17" s="1"/>
  <c r="BE42" i="17"/>
  <c r="CC42" i="17" s="1"/>
  <c r="AE50" i="19"/>
  <c r="AG11" i="17"/>
  <c r="AP30" i="17"/>
  <c r="BZ30" i="17" s="1"/>
  <c r="AP42" i="17"/>
  <c r="BZ42" i="17" s="1"/>
  <c r="AP55" i="17"/>
  <c r="BZ55" i="17" s="1"/>
  <c r="AV47" i="17"/>
  <c r="AY11" i="17"/>
  <c r="AO12" i="17"/>
  <c r="BY12" i="17" s="1"/>
  <c r="AN13" i="17"/>
  <c r="BX13" i="17" s="1"/>
  <c r="BE41" i="17"/>
  <c r="CC41" i="17" s="1"/>
  <c r="BE45" i="17"/>
  <c r="CC45" i="17" s="1"/>
  <c r="AE13" i="19"/>
  <c r="AE12" i="19"/>
  <c r="AG12" i="17"/>
  <c r="AG12" i="19" s="1"/>
  <c r="AP31" i="17"/>
  <c r="BZ31" i="17" s="1"/>
  <c r="AO13" i="17"/>
  <c r="BY13" i="17" s="1"/>
  <c r="AC13" i="19"/>
  <c r="AM13" i="17"/>
  <c r="AP32" i="17"/>
  <c r="BZ32" i="17" s="1"/>
  <c r="AP45" i="17"/>
  <c r="BZ45" i="17" s="1"/>
  <c r="AN12" i="17"/>
  <c r="BX12" i="17" s="1"/>
  <c r="AN11" i="17"/>
  <c r="BX11" i="17" s="1"/>
  <c r="AO11" i="17"/>
  <c r="BY11" i="17" s="1"/>
  <c r="AO38" i="17"/>
  <c r="BY38" i="17" s="1"/>
  <c r="AB13" i="19"/>
  <c r="AB12" i="19"/>
  <c r="AD10" i="17"/>
  <c r="AG38" i="17"/>
  <c r="AJ10" i="17"/>
  <c r="AM38" i="17"/>
  <c r="AP16" i="17"/>
  <c r="BZ16" i="17" s="1"/>
  <c r="AP33" i="17"/>
  <c r="BZ33" i="17" s="1"/>
  <c r="AG6" i="19"/>
  <c r="AC11" i="19"/>
  <c r="X47" i="17"/>
  <c r="AD11" i="17"/>
  <c r="AP26" i="17"/>
  <c r="BZ26" i="17" s="1"/>
  <c r="AP34" i="17"/>
  <c r="BZ34" i="17" s="1"/>
  <c r="AP49" i="17"/>
  <c r="BZ49" i="17" s="1"/>
  <c r="AY15" i="17"/>
  <c r="AP47" i="17"/>
  <c r="BZ47" i="17" s="1"/>
  <c r="AP37" i="17"/>
  <c r="BZ37" i="17" s="1"/>
  <c r="AP44" i="17"/>
  <c r="BZ44" i="17" s="1"/>
  <c r="AP52" i="17"/>
  <c r="BZ52" i="17" s="1"/>
  <c r="AP53" i="17"/>
  <c r="BZ53" i="17" s="1"/>
  <c r="AP48" i="17"/>
  <c r="BZ48" i="17" s="1"/>
  <c r="AP39" i="17"/>
  <c r="BZ39" i="17" s="1"/>
  <c r="AP40" i="17"/>
  <c r="BZ40" i="17" s="1"/>
  <c r="AP19" i="17"/>
  <c r="BZ19" i="17" s="1"/>
  <c r="AP15" i="17"/>
  <c r="BZ15" i="17" s="1"/>
  <c r="AP8" i="17"/>
  <c r="BZ8" i="17" s="1"/>
  <c r="AP9" i="17"/>
  <c r="BZ9" i="17" s="1"/>
  <c r="AG40" i="19"/>
  <c r="AD32" i="19"/>
  <c r="X32" i="19"/>
  <c r="U5" i="19"/>
  <c r="U13" i="19"/>
  <c r="R24" i="19"/>
  <c r="AY48" i="19"/>
  <c r="AY16" i="19"/>
  <c r="AY17" i="19"/>
  <c r="AY25" i="19"/>
  <c r="AY24" i="19"/>
  <c r="AY8" i="19"/>
  <c r="AV20" i="19"/>
  <c r="AV28" i="19"/>
  <c r="AV36" i="19"/>
  <c r="AV44" i="19"/>
  <c r="AS18" i="19"/>
  <c r="AS26" i="19"/>
  <c r="BB16" i="19"/>
  <c r="BB24" i="19"/>
  <c r="BB32" i="19"/>
  <c r="BB48" i="19"/>
  <c r="AY18" i="19"/>
  <c r="AY26" i="19"/>
  <c r="AY34" i="19"/>
  <c r="AY42" i="19"/>
  <c r="AV16" i="19"/>
  <c r="AV24" i="19"/>
  <c r="AV48" i="19"/>
  <c r="AV8" i="19"/>
  <c r="AS9" i="19"/>
  <c r="AS16" i="19"/>
  <c r="AS24" i="19"/>
  <c r="AS32" i="19"/>
  <c r="AS48" i="19"/>
  <c r="AS8" i="19"/>
  <c r="AS40" i="19"/>
  <c r="AG8" i="19"/>
  <c r="AG18" i="19"/>
  <c r="AG34" i="19"/>
  <c r="AG42" i="19"/>
  <c r="AD16" i="19"/>
  <c r="AD24" i="19"/>
  <c r="AD48" i="19"/>
  <c r="AD8" i="19"/>
  <c r="AD40" i="19"/>
  <c r="X52" i="19"/>
  <c r="X16" i="19"/>
  <c r="X24" i="19"/>
  <c r="X48" i="19"/>
  <c r="X8" i="19"/>
  <c r="X40" i="19"/>
  <c r="U16" i="19"/>
  <c r="U24" i="19"/>
  <c r="U32" i="19"/>
  <c r="U48" i="19"/>
  <c r="U8" i="19"/>
  <c r="U40" i="19"/>
  <c r="R40" i="19"/>
  <c r="R8" i="19"/>
  <c r="R32" i="19"/>
  <c r="R48" i="19"/>
  <c r="O22" i="19"/>
  <c r="O30" i="19"/>
  <c r="O38" i="19"/>
  <c r="O14" i="19"/>
  <c r="O46" i="19"/>
  <c r="BE26" i="17"/>
  <c r="CC26" i="17" s="1"/>
  <c r="BE38" i="17"/>
  <c r="CC38" i="17" s="1"/>
  <c r="BE19" i="17"/>
  <c r="CC19" i="17" s="1"/>
  <c r="BE35" i="17"/>
  <c r="CC35" i="17" s="1"/>
  <c r="BE4" i="17"/>
  <c r="CC4" i="17" s="1"/>
  <c r="BE7" i="17"/>
  <c r="CC7" i="17" s="1"/>
  <c r="BE11" i="17"/>
  <c r="CC11" i="17" s="1"/>
  <c r="BE16" i="17"/>
  <c r="CC16" i="17" s="1"/>
  <c r="BE9" i="17"/>
  <c r="CC9" i="17" s="1"/>
  <c r="BE13" i="17"/>
  <c r="CC13" i="17" s="1"/>
  <c r="BE17" i="17"/>
  <c r="CC17" i="17" s="1"/>
  <c r="BE21" i="17"/>
  <c r="CC21" i="17" s="1"/>
  <c r="BE32" i="17"/>
  <c r="CC32" i="17" s="1"/>
  <c r="BE40" i="17"/>
  <c r="CC40" i="17" s="1"/>
  <c r="BE12" i="17"/>
  <c r="CC12" i="17" s="1"/>
  <c r="BE8" i="17"/>
  <c r="CC8" i="17" s="1"/>
  <c r="BE24" i="17"/>
  <c r="CC24" i="17" s="1"/>
  <c r="BE28" i="17"/>
  <c r="CC28" i="17" s="1"/>
  <c r="BE48" i="17"/>
  <c r="CC48" i="17" s="1"/>
  <c r="BE53" i="17"/>
  <c r="CC53" i="17" s="1"/>
  <c r="BE10" i="17"/>
  <c r="CC10" i="17" s="1"/>
  <c r="BE33" i="17"/>
  <c r="CC33" i="17" s="1"/>
  <c r="BE54" i="17"/>
  <c r="CC54" i="17" s="1"/>
  <c r="BE30" i="17"/>
  <c r="CC30" i="17" s="1"/>
  <c r="BE37" i="17"/>
  <c r="CC37" i="17" s="1"/>
  <c r="BE43" i="17"/>
  <c r="CC43" i="17" s="1"/>
  <c r="BE44" i="17"/>
  <c r="CC44" i="17" s="1"/>
  <c r="BE52" i="17"/>
  <c r="CC52" i="17" s="1"/>
  <c r="BE20" i="17"/>
  <c r="CC20" i="17" s="1"/>
  <c r="BE23" i="17"/>
  <c r="CC23" i="17" s="1"/>
  <c r="BE27" i="17"/>
  <c r="CC27" i="17" s="1"/>
  <c r="BE34" i="17"/>
  <c r="CC34" i="17" s="1"/>
  <c r="BE49" i="17"/>
  <c r="CC49" i="17" s="1"/>
  <c r="BE31" i="17"/>
  <c r="CC31" i="17" s="1"/>
  <c r="BE6" i="17"/>
  <c r="CC6" i="17" s="1"/>
  <c r="BE39" i="17"/>
  <c r="CC39" i="17" s="1"/>
  <c r="BE46" i="17"/>
  <c r="CC46" i="17" s="1"/>
  <c r="BE14" i="17"/>
  <c r="CC14" i="17" s="1"/>
  <c r="BE18" i="17"/>
  <c r="CC18" i="17" s="1"/>
  <c r="BE22" i="17"/>
  <c r="CC22" i="17" s="1"/>
  <c r="BE25" i="17"/>
  <c r="CC25" i="17" s="1"/>
  <c r="BE29" i="17"/>
  <c r="CC29" i="17" s="1"/>
  <c r="BE36" i="17"/>
  <c r="CC36" i="17" s="1"/>
  <c r="BE51" i="17"/>
  <c r="CC51" i="17" s="1"/>
  <c r="BE55" i="17"/>
  <c r="CC55" i="17" s="1"/>
  <c r="AA40" i="17"/>
  <c r="BW40" i="17" s="1"/>
  <c r="AA8" i="17"/>
  <c r="BW8" i="17" s="1"/>
  <c r="AA36" i="17"/>
  <c r="BW36" i="17" s="1"/>
  <c r="AA49" i="17"/>
  <c r="BW49" i="17" s="1"/>
  <c r="AA51" i="17"/>
  <c r="BW51" i="17" s="1"/>
  <c r="AA9" i="17"/>
  <c r="BW9" i="17" s="1"/>
  <c r="AA30" i="17"/>
  <c r="BW30" i="17" s="1"/>
  <c r="AA4" i="17"/>
  <c r="BW4" i="17" s="1"/>
  <c r="AA25" i="17"/>
  <c r="BW25" i="17" s="1"/>
  <c r="AA13" i="17"/>
  <c r="BW13" i="17" s="1"/>
  <c r="AA19" i="17"/>
  <c r="BW19" i="17" s="1"/>
  <c r="AA12" i="17"/>
  <c r="BW12" i="17" s="1"/>
  <c r="AA22" i="17"/>
  <c r="BW22" i="17" s="1"/>
  <c r="AA37" i="17"/>
  <c r="BW37" i="17" s="1"/>
  <c r="AA43" i="17"/>
  <c r="BW43" i="17" s="1"/>
  <c r="AA53" i="17"/>
  <c r="BW53" i="17" s="1"/>
  <c r="AA45" i="17"/>
  <c r="BW45" i="17" s="1"/>
  <c r="AA10" i="17"/>
  <c r="BW10" i="17" s="1"/>
  <c r="AA17" i="17"/>
  <c r="BW17" i="17" s="1"/>
  <c r="AA23" i="17"/>
  <c r="BW23" i="17" s="1"/>
  <c r="AA26" i="17"/>
  <c r="BW26" i="17" s="1"/>
  <c r="AA32" i="17"/>
  <c r="BW32" i="17" s="1"/>
  <c r="AA35" i="17"/>
  <c r="BW35" i="17" s="1"/>
  <c r="AA46" i="17"/>
  <c r="BW46" i="17" s="1"/>
  <c r="AA29" i="17"/>
  <c r="BW29" i="17" s="1"/>
  <c r="AA50" i="17"/>
  <c r="BW50" i="17" s="1"/>
  <c r="AA54" i="17"/>
  <c r="BW54" i="17" s="1"/>
  <c r="AA6" i="17"/>
  <c r="BW6" i="17" s="1"/>
  <c r="AA16" i="17"/>
  <c r="BW16" i="17" s="1"/>
  <c r="AA34" i="17"/>
  <c r="BW34" i="17" s="1"/>
  <c r="AA5" i="17"/>
  <c r="BW5" i="17" s="1"/>
  <c r="AA7" i="17"/>
  <c r="BW7" i="17" s="1"/>
  <c r="AA11" i="17"/>
  <c r="BW11" i="17" s="1"/>
  <c r="AA14" i="17"/>
  <c r="BW14" i="17" s="1"/>
  <c r="AA20" i="17"/>
  <c r="BW20" i="17" s="1"/>
  <c r="AA27" i="17"/>
  <c r="BW27" i="17" s="1"/>
  <c r="AA38" i="17"/>
  <c r="BW38" i="17" s="1"/>
  <c r="AA44" i="17"/>
  <c r="BW44" i="17" s="1"/>
  <c r="AA47" i="17"/>
  <c r="BW47" i="17" s="1"/>
  <c r="AA18" i="17"/>
  <c r="BW18" i="17" s="1"/>
  <c r="AA21" i="17"/>
  <c r="BW21" i="17" s="1"/>
  <c r="AA24" i="17"/>
  <c r="BW24" i="17" s="1"/>
  <c r="AA33" i="17"/>
  <c r="BW33" i="17" s="1"/>
  <c r="AA41" i="17"/>
  <c r="BW41" i="17" s="1"/>
  <c r="AA55" i="17"/>
  <c r="BW55" i="17" s="1"/>
  <c r="AA28" i="17"/>
  <c r="BW28" i="17" s="1"/>
  <c r="AA31" i="17"/>
  <c r="BW31" i="17" s="1"/>
  <c r="AA15" i="17"/>
  <c r="BW15" i="17" s="1"/>
  <c r="AA39" i="17"/>
  <c r="BW39" i="17" s="1"/>
  <c r="AA42" i="17"/>
  <c r="BW42" i="17" s="1"/>
  <c r="AA48" i="17"/>
  <c r="BW48" i="17" s="1"/>
  <c r="AA52" i="17"/>
  <c r="BW52" i="17" s="1"/>
  <c r="BE13" i="18"/>
  <c r="AA28" i="18"/>
  <c r="BS4" i="18"/>
  <c r="CH4" i="18" s="1"/>
  <c r="BE11" i="18"/>
  <c r="BQ4" i="18"/>
  <c r="BS5" i="18"/>
  <c r="CH5" i="18" s="1"/>
  <c r="BS8" i="18"/>
  <c r="CH8" i="18" s="1"/>
  <c r="BS19" i="18"/>
  <c r="CH19" i="18" s="1"/>
  <c r="AP32" i="18"/>
  <c r="BE4" i="18"/>
  <c r="BR4" i="18"/>
  <c r="CG4" i="18" s="1"/>
  <c r="BS9" i="18"/>
  <c r="CH9" i="18" s="1"/>
  <c r="BR10" i="18"/>
  <c r="CG10" i="18" s="1"/>
  <c r="BQ10" i="18"/>
  <c r="AG11" i="18"/>
  <c r="AN11" i="18"/>
  <c r="BR11" i="18" s="1"/>
  <c r="CG11" i="18" s="1"/>
  <c r="AA12" i="18"/>
  <c r="AA20" i="18"/>
  <c r="BE22" i="18"/>
  <c r="BR22" i="18"/>
  <c r="CG22" i="18" s="1"/>
  <c r="BS25" i="18"/>
  <c r="CH25" i="18" s="1"/>
  <c r="AA29" i="18"/>
  <c r="BR29" i="18"/>
  <c r="CG29" i="18" s="1"/>
  <c r="BR16" i="18"/>
  <c r="CG16" i="18" s="1"/>
  <c r="BQ16" i="18"/>
  <c r="BS17" i="18"/>
  <c r="CH17" i="18" s="1"/>
  <c r="BR24" i="18"/>
  <c r="CG24" i="18" s="1"/>
  <c r="BQ24" i="18"/>
  <c r="AP25" i="18"/>
  <c r="BQ31" i="18"/>
  <c r="BS31" i="18"/>
  <c r="CH31" i="18" s="1"/>
  <c r="AA5" i="18"/>
  <c r="AP5" i="18"/>
  <c r="BS6" i="18"/>
  <c r="CH6" i="18" s="1"/>
  <c r="AY10" i="18"/>
  <c r="AP17" i="18"/>
  <c r="BE8" i="18"/>
  <c r="BR8" i="18"/>
  <c r="CG8" i="18" s="1"/>
  <c r="BE10" i="18"/>
  <c r="BS10" i="18"/>
  <c r="CH10" i="18" s="1"/>
  <c r="AN6" i="18"/>
  <c r="BE6" i="18"/>
  <c r="AA9" i="18"/>
  <c r="AP9" i="18"/>
  <c r="AG13" i="18"/>
  <c r="AN13" i="18"/>
  <c r="BR13" i="18" s="1"/>
  <c r="CG13" i="18" s="1"/>
  <c r="BS42" i="18"/>
  <c r="CH42" i="18" s="1"/>
  <c r="AA4" i="18"/>
  <c r="AA10" i="18"/>
  <c r="BS11" i="18"/>
  <c r="CH11" i="18" s="1"/>
  <c r="AP28" i="18"/>
  <c r="AA33" i="18"/>
  <c r="AP10" i="18"/>
  <c r="BS12" i="18"/>
  <c r="CH12" i="18" s="1"/>
  <c r="BC15" i="18"/>
  <c r="AV15" i="18"/>
  <c r="BS27" i="18"/>
  <c r="CH27" i="18" s="1"/>
  <c r="AA14" i="18"/>
  <c r="BE17" i="18"/>
  <c r="BQ19" i="18"/>
  <c r="AP20" i="18"/>
  <c r="AA23" i="18"/>
  <c r="BE25" i="18"/>
  <c r="BQ27" i="18"/>
  <c r="AA32" i="18"/>
  <c r="BS38" i="18"/>
  <c r="CH38" i="18" s="1"/>
  <c r="BS13" i="18"/>
  <c r="CH13" i="18" s="1"/>
  <c r="BT17" i="18"/>
  <c r="CI17" i="18" s="1"/>
  <c r="BR19" i="18"/>
  <c r="CG19" i="18" s="1"/>
  <c r="BS22" i="18"/>
  <c r="CH22" i="18" s="1"/>
  <c r="BR27" i="18"/>
  <c r="CG27" i="18" s="1"/>
  <c r="BQ29" i="18"/>
  <c r="BR33" i="18"/>
  <c r="CG33" i="18" s="1"/>
  <c r="BS36" i="18"/>
  <c r="CH36" i="18" s="1"/>
  <c r="AA43" i="18"/>
  <c r="BR48" i="18"/>
  <c r="CG48" i="18" s="1"/>
  <c r="BQ48" i="18"/>
  <c r="AP49" i="18"/>
  <c r="BR37" i="18"/>
  <c r="CG37" i="18" s="1"/>
  <c r="BQ37" i="18"/>
  <c r="BR39" i="18"/>
  <c r="CG39" i="18" s="1"/>
  <c r="BQ39" i="18"/>
  <c r="AP40" i="18"/>
  <c r="BE45" i="18"/>
  <c r="BR53" i="18"/>
  <c r="CG53" i="18" s="1"/>
  <c r="BR21" i="18"/>
  <c r="CG21" i="18" s="1"/>
  <c r="BQ28" i="18"/>
  <c r="BR28" i="18"/>
  <c r="CG28" i="18" s="1"/>
  <c r="BS33" i="18"/>
  <c r="CH33" i="18" s="1"/>
  <c r="AN12" i="18"/>
  <c r="BQ5" i="18"/>
  <c r="BE7" i="18"/>
  <c r="BQ9" i="18"/>
  <c r="X10" i="18"/>
  <c r="BE12" i="18"/>
  <c r="BQ14" i="18"/>
  <c r="BQ15" i="18"/>
  <c r="AA19" i="18"/>
  <c r="BE21" i="18"/>
  <c r="BQ23" i="18"/>
  <c r="AA27" i="18"/>
  <c r="BS28" i="18"/>
  <c r="CH28" i="18" s="1"/>
  <c r="BS29" i="18"/>
  <c r="CH29" i="18" s="1"/>
  <c r="AP30" i="18"/>
  <c r="BS32" i="18"/>
  <c r="CH32" i="18" s="1"/>
  <c r="AA47" i="18"/>
  <c r="BS52" i="18"/>
  <c r="CH52" i="18" s="1"/>
  <c r="BR7" i="18"/>
  <c r="CG7" i="18" s="1"/>
  <c r="AA16" i="18"/>
  <c r="BE18" i="18"/>
  <c r="AA24" i="18"/>
  <c r="BE26" i="18"/>
  <c r="AP29" i="18"/>
  <c r="BE29" i="18"/>
  <c r="BE35" i="18"/>
  <c r="BS46" i="18"/>
  <c r="CH46" i="18" s="1"/>
  <c r="AM90" i="18"/>
  <c r="BQ42" i="18"/>
  <c r="BC47" i="18"/>
  <c r="AV47" i="18"/>
  <c r="AP50" i="18"/>
  <c r="AA53" i="18"/>
  <c r="BE55" i="18"/>
  <c r="BE31" i="18"/>
  <c r="BQ33" i="18"/>
  <c r="AP34" i="18"/>
  <c r="BR36" i="18"/>
  <c r="CG36" i="18" s="1"/>
  <c r="AA37" i="18"/>
  <c r="AN38" i="18"/>
  <c r="BR38" i="18" s="1"/>
  <c r="CG38" i="18" s="1"/>
  <c r="BS41" i="18"/>
  <c r="CH41" i="18" s="1"/>
  <c r="BR46" i="18"/>
  <c r="CG46" i="18" s="1"/>
  <c r="BR47" i="18"/>
  <c r="CG47" i="18" s="1"/>
  <c r="BS51" i="18"/>
  <c r="CH51" i="18" s="1"/>
  <c r="AA34" i="18"/>
  <c r="BE36" i="18"/>
  <c r="BE38" i="18"/>
  <c r="BQ40" i="18"/>
  <c r="AA44" i="18"/>
  <c r="BE46" i="18"/>
  <c r="BQ49" i="18"/>
  <c r="BQ50" i="18"/>
  <c r="AI90" i="18"/>
  <c r="AL92" i="18" s="1"/>
  <c r="AL95" i="18" s="1"/>
  <c r="BE30" i="18"/>
  <c r="BS30" i="18"/>
  <c r="CH30" i="18" s="1"/>
  <c r="BQ32" i="18"/>
  <c r="AP33" i="18"/>
  <c r="BR35" i="18"/>
  <c r="CG35" i="18" s="1"/>
  <c r="AA36" i="18"/>
  <c r="BE40" i="18"/>
  <c r="BS40" i="18"/>
  <c r="CH40" i="18" s="1"/>
  <c r="AP43" i="18"/>
  <c r="BR45" i="18"/>
  <c r="CG45" i="18" s="1"/>
  <c r="AA46" i="18"/>
  <c r="BE49" i="18"/>
  <c r="BS49" i="18"/>
  <c r="CH49" i="18" s="1"/>
  <c r="BE50" i="18"/>
  <c r="BS50" i="18"/>
  <c r="CH50" i="18" s="1"/>
  <c r="BQ52" i="18"/>
  <c r="AP53" i="18"/>
  <c r="BR55" i="18"/>
  <c r="CG55" i="18" s="1"/>
  <c r="BR42" i="18"/>
  <c r="CG42" i="18" s="1"/>
  <c r="AM71" i="18"/>
  <c r="AM80" i="18" s="1"/>
  <c r="AL90" i="18"/>
  <c r="BR34" i="18"/>
  <c r="CG34" i="18" s="1"/>
  <c r="AA35" i="18"/>
  <c r="BE37" i="18"/>
  <c r="BS37" i="18"/>
  <c r="CH37" i="18" s="1"/>
  <c r="BE39" i="18"/>
  <c r="BQ41" i="18"/>
  <c r="AA45" i="18"/>
  <c r="X47" i="18"/>
  <c r="BE48" i="18"/>
  <c r="BQ51" i="18"/>
  <c r="AA55" i="18"/>
  <c r="AD71" i="18"/>
  <c r="AD80" i="18" s="1"/>
  <c r="BE34" i="18"/>
  <c r="AA42" i="18"/>
  <c r="BE44" i="18"/>
  <c r="AA52" i="18"/>
  <c r="BE54" i="18"/>
  <c r="BE50" i="17"/>
  <c r="CC50" i="17" s="1"/>
  <c r="BC15" i="17"/>
  <c r="CA15" i="17" s="1"/>
  <c r="BC47" i="17"/>
  <c r="CA47" i="17" s="1"/>
  <c r="AN6" i="17"/>
  <c r="AN38" i="17"/>
  <c r="BX38" i="17" s="1"/>
  <c r="AN10" i="17"/>
  <c r="AP10" i="17" l="1"/>
  <c r="BZ10" i="17" s="1"/>
  <c r="BX10" i="17"/>
  <c r="AD6" i="19"/>
  <c r="AP6" i="17"/>
  <c r="BZ6" i="17" s="1"/>
  <c r="BX6" i="17"/>
  <c r="AD11" i="19"/>
  <c r="AG38" i="19"/>
  <c r="AD10" i="19"/>
  <c r="AG11" i="19"/>
  <c r="AG10" i="19"/>
  <c r="AP38" i="17"/>
  <c r="BZ38" i="17" s="1"/>
  <c r="BT34" i="18"/>
  <c r="CI34" i="18" s="1"/>
  <c r="AP11" i="17"/>
  <c r="BZ11" i="17" s="1"/>
  <c r="AP12" i="17"/>
  <c r="BZ12" i="17" s="1"/>
  <c r="AP13" i="17"/>
  <c r="BZ13" i="17" s="1"/>
  <c r="BE15" i="17"/>
  <c r="CC15" i="17" s="1"/>
  <c r="BE47" i="17"/>
  <c r="CC47" i="17" s="1"/>
  <c r="BT51" i="18"/>
  <c r="CI51" i="18" s="1"/>
  <c r="BT49" i="18"/>
  <c r="CI49" i="18" s="1"/>
  <c r="BT18" i="18"/>
  <c r="CI18" i="18" s="1"/>
  <c r="BT35" i="18"/>
  <c r="CI35" i="18" s="1"/>
  <c r="BT10" i="18"/>
  <c r="CI10" i="18" s="1"/>
  <c r="BT46" i="18"/>
  <c r="CI46" i="18" s="1"/>
  <c r="BT23" i="18"/>
  <c r="CI23" i="18" s="1"/>
  <c r="BT28" i="18"/>
  <c r="CI28" i="18" s="1"/>
  <c r="BT39" i="18"/>
  <c r="CI39" i="18" s="1"/>
  <c r="BE15" i="18"/>
  <c r="BT7" i="18"/>
  <c r="CI7" i="18" s="1"/>
  <c r="BT24" i="18"/>
  <c r="CI24" i="18" s="1"/>
  <c r="BT32" i="18"/>
  <c r="CI32" i="18" s="1"/>
  <c r="BT9" i="18"/>
  <c r="CI9" i="18" s="1"/>
  <c r="BT22" i="18"/>
  <c r="CI22" i="18" s="1"/>
  <c r="BT53" i="18"/>
  <c r="CI53" i="18" s="1"/>
  <c r="BT40" i="18"/>
  <c r="CI40" i="18" s="1"/>
  <c r="BT44" i="18"/>
  <c r="CI44" i="18" s="1"/>
  <c r="BT33" i="18"/>
  <c r="CI33" i="18" s="1"/>
  <c r="BE47" i="18"/>
  <c r="BT48" i="18"/>
  <c r="CI48" i="18" s="1"/>
  <c r="BR15" i="18"/>
  <c r="CG15" i="18" s="1"/>
  <c r="BT20" i="18"/>
  <c r="CI20" i="18" s="1"/>
  <c r="BT8" i="18"/>
  <c r="CI8" i="18" s="1"/>
  <c r="BT4" i="18"/>
  <c r="CI4" i="18" s="1"/>
  <c r="BT42" i="18"/>
  <c r="CI42" i="18" s="1"/>
  <c r="BT5" i="18"/>
  <c r="CI5" i="18" s="1"/>
  <c r="BT37" i="18"/>
  <c r="CI37" i="18" s="1"/>
  <c r="BT29" i="18"/>
  <c r="CI29" i="18" s="1"/>
  <c r="AP6" i="18"/>
  <c r="BR6" i="18"/>
  <c r="CG6" i="18" s="1"/>
  <c r="BT21" i="18"/>
  <c r="CI21" i="18" s="1"/>
  <c r="BT41" i="18"/>
  <c r="CI41" i="18" s="1"/>
  <c r="BT52" i="18"/>
  <c r="CI52" i="18" s="1"/>
  <c r="BT36" i="18"/>
  <c r="CI36" i="18" s="1"/>
  <c r="BT15" i="18"/>
  <c r="CI15" i="18" s="1"/>
  <c r="AP12" i="18"/>
  <c r="BR12" i="18"/>
  <c r="CG12" i="18" s="1"/>
  <c r="BT19" i="18"/>
  <c r="CI19" i="18" s="1"/>
  <c r="BT30" i="18"/>
  <c r="CI30" i="18" s="1"/>
  <c r="BT26" i="18"/>
  <c r="CI26" i="18" s="1"/>
  <c r="BT45" i="18"/>
  <c r="CI45" i="18" s="1"/>
  <c r="BT27" i="18"/>
  <c r="CI27" i="18" s="1"/>
  <c r="AP13" i="18"/>
  <c r="BT31" i="18"/>
  <c r="CI31" i="18" s="1"/>
  <c r="AP11" i="18"/>
  <c r="AP38" i="18"/>
  <c r="BT43" i="18"/>
  <c r="CI43" i="18" s="1"/>
  <c r="BT50" i="18"/>
  <c r="CI50" i="18" s="1"/>
  <c r="BT54" i="18"/>
  <c r="CI54" i="18" s="1"/>
  <c r="BT55" i="18"/>
  <c r="CI55" i="18" s="1"/>
  <c r="BT14" i="18"/>
  <c r="CI14" i="18" s="1"/>
  <c r="BT25" i="18"/>
  <c r="CI25" i="18" s="1"/>
  <c r="BT16" i="18"/>
  <c r="CI16" i="18" s="1"/>
  <c r="BT12" i="18"/>
  <c r="CI12" i="18" s="1"/>
  <c r="BT11" i="18" l="1"/>
  <c r="CI11" i="18" s="1"/>
  <c r="BT38" i="18"/>
  <c r="CI38" i="18" s="1"/>
  <c r="BT13" i="18"/>
  <c r="CI13" i="18" s="1"/>
  <c r="BT47" i="18"/>
  <c r="CI47" i="18" s="1"/>
  <c r="BT6" i="18"/>
  <c r="CI6" i="18" s="1"/>
  <c r="BP55" i="17" l="1"/>
  <c r="CE55" i="17" s="1"/>
  <c r="BO55" i="17"/>
  <c r="CD55" i="17" s="1"/>
  <c r="BN55" i="19"/>
  <c r="BK55" i="19"/>
  <c r="BH55" i="19"/>
  <c r="BP54" i="17"/>
  <c r="CE54" i="17" s="1"/>
  <c r="BO54" i="17"/>
  <c r="CD54" i="17" s="1"/>
  <c r="BN54" i="19"/>
  <c r="BK54" i="19"/>
  <c r="BH54" i="19"/>
  <c r="BP53" i="17"/>
  <c r="CE53" i="17" s="1"/>
  <c r="BO53" i="17"/>
  <c r="CD53" i="17" s="1"/>
  <c r="BN53" i="19"/>
  <c r="BK53" i="19"/>
  <c r="BH53" i="19"/>
  <c r="BP52" i="17"/>
  <c r="CE52" i="17" s="1"/>
  <c r="BO52" i="17"/>
  <c r="CD52" i="17" s="1"/>
  <c r="BN52" i="19"/>
  <c r="BK52" i="19"/>
  <c r="BH52" i="19"/>
  <c r="BP51" i="17"/>
  <c r="CE51" i="17" s="1"/>
  <c r="BO51" i="17"/>
  <c r="CD51" i="17" s="1"/>
  <c r="BN51" i="19"/>
  <c r="BK51" i="19"/>
  <c r="BH51" i="19"/>
  <c r="BP50" i="17"/>
  <c r="CE50" i="17" s="1"/>
  <c r="BO50" i="17"/>
  <c r="CD50" i="17" s="1"/>
  <c r="BN50" i="19"/>
  <c r="BK50" i="19"/>
  <c r="BH50" i="19"/>
  <c r="BP49" i="17"/>
  <c r="CE49" i="17" s="1"/>
  <c r="BO49" i="17"/>
  <c r="CD49" i="17" s="1"/>
  <c r="BN49" i="19"/>
  <c r="BK49" i="19"/>
  <c r="BH49" i="19"/>
  <c r="BP48" i="17"/>
  <c r="CE48" i="17" s="1"/>
  <c r="BO48" i="17"/>
  <c r="CD48" i="17" s="1"/>
  <c r="BN48" i="19"/>
  <c r="BK48" i="19"/>
  <c r="BH48" i="19"/>
  <c r="BP47" i="17"/>
  <c r="CE47" i="17" s="1"/>
  <c r="BO47" i="17"/>
  <c r="CD47" i="17" s="1"/>
  <c r="BN47" i="19"/>
  <c r="BK47" i="19"/>
  <c r="BH47" i="19"/>
  <c r="BP46" i="17"/>
  <c r="CE46" i="17" s="1"/>
  <c r="BO46" i="17"/>
  <c r="CD46" i="17" s="1"/>
  <c r="BN46" i="19"/>
  <c r="BK46" i="19"/>
  <c r="BH46" i="19"/>
  <c r="BP45" i="17"/>
  <c r="CE45" i="17" s="1"/>
  <c r="BO45" i="17"/>
  <c r="CD45" i="17" s="1"/>
  <c r="BN45" i="19"/>
  <c r="BK45" i="19"/>
  <c r="BH45" i="19"/>
  <c r="BP44" i="17"/>
  <c r="CE44" i="17" s="1"/>
  <c r="BO44" i="17"/>
  <c r="CD44" i="17" s="1"/>
  <c r="BN44" i="19"/>
  <c r="BK44" i="19"/>
  <c r="BH44" i="19"/>
  <c r="BP43" i="17"/>
  <c r="CE43" i="17" s="1"/>
  <c r="BO43" i="17"/>
  <c r="CD43" i="17" s="1"/>
  <c r="BN43" i="19"/>
  <c r="BK43" i="19"/>
  <c r="BH43" i="19"/>
  <c r="BP42" i="17"/>
  <c r="CE42" i="17" s="1"/>
  <c r="BO42" i="17"/>
  <c r="CD42" i="17" s="1"/>
  <c r="BN42" i="19"/>
  <c r="BK42" i="19"/>
  <c r="BH42" i="19"/>
  <c r="BP41" i="17"/>
  <c r="CE41" i="17" s="1"/>
  <c r="BO41" i="17"/>
  <c r="CD41" i="17" s="1"/>
  <c r="BN41" i="19"/>
  <c r="BK41" i="19"/>
  <c r="BH41" i="19"/>
  <c r="BP40" i="17"/>
  <c r="CE40" i="17" s="1"/>
  <c r="BO40" i="17"/>
  <c r="CD40" i="17" s="1"/>
  <c r="BN40" i="19"/>
  <c r="BK40" i="19"/>
  <c r="BH40" i="19"/>
  <c r="BP39" i="17"/>
  <c r="CE39" i="17" s="1"/>
  <c r="BO39" i="17"/>
  <c r="CD39" i="17" s="1"/>
  <c r="BN39" i="19"/>
  <c r="BK39" i="19"/>
  <c r="BH39" i="19"/>
  <c r="BP38" i="17"/>
  <c r="CE38" i="17" s="1"/>
  <c r="BO38" i="17"/>
  <c r="CD38" i="17" s="1"/>
  <c r="BN38" i="19"/>
  <c r="BK38" i="19"/>
  <c r="BH38" i="19"/>
  <c r="BP37" i="17"/>
  <c r="CE37" i="17" s="1"/>
  <c r="BO37" i="17"/>
  <c r="CD37" i="17" s="1"/>
  <c r="BN37" i="19"/>
  <c r="BK37" i="19"/>
  <c r="BH37" i="19"/>
  <c r="BP36" i="17"/>
  <c r="CE36" i="17" s="1"/>
  <c r="BO36" i="17"/>
  <c r="CD36" i="17" s="1"/>
  <c r="BN36" i="19"/>
  <c r="BK36" i="19"/>
  <c r="BH36" i="19"/>
  <c r="BP35" i="17"/>
  <c r="CE35" i="17" s="1"/>
  <c r="BO35" i="17"/>
  <c r="CD35" i="17" s="1"/>
  <c r="BN35" i="19"/>
  <c r="BK35" i="19"/>
  <c r="BH35" i="19"/>
  <c r="BP34" i="17"/>
  <c r="CE34" i="17" s="1"/>
  <c r="BO34" i="17"/>
  <c r="CD34" i="17" s="1"/>
  <c r="BN34" i="19"/>
  <c r="BK34" i="19"/>
  <c r="BH34" i="19"/>
  <c r="BP33" i="17"/>
  <c r="CE33" i="17" s="1"/>
  <c r="BO33" i="17"/>
  <c r="CD33" i="17" s="1"/>
  <c r="BN33" i="19"/>
  <c r="BK33" i="19"/>
  <c r="BH33" i="19"/>
  <c r="BP32" i="17"/>
  <c r="CE32" i="17" s="1"/>
  <c r="BO32" i="17"/>
  <c r="CD32" i="17" s="1"/>
  <c r="BN32" i="19"/>
  <c r="BK32" i="19"/>
  <c r="BH32" i="19"/>
  <c r="BP31" i="17"/>
  <c r="CE31" i="17" s="1"/>
  <c r="BO31" i="17"/>
  <c r="CD31" i="17" s="1"/>
  <c r="BN31" i="19"/>
  <c r="BK31" i="19"/>
  <c r="BH31" i="19"/>
  <c r="BP30" i="17"/>
  <c r="CE30" i="17" s="1"/>
  <c r="BO30" i="17"/>
  <c r="CD30" i="17" s="1"/>
  <c r="BN30" i="19"/>
  <c r="BK30" i="19"/>
  <c r="BH30" i="19"/>
  <c r="BP29" i="17"/>
  <c r="CE29" i="17" s="1"/>
  <c r="BO29" i="17"/>
  <c r="CD29" i="17" s="1"/>
  <c r="BN29" i="19"/>
  <c r="BK29" i="19"/>
  <c r="BH29" i="19"/>
  <c r="BP28" i="17"/>
  <c r="CE28" i="17" s="1"/>
  <c r="BO28" i="17"/>
  <c r="CD28" i="17" s="1"/>
  <c r="BN28" i="19"/>
  <c r="BK28" i="19"/>
  <c r="BH28" i="19"/>
  <c r="BP27" i="17"/>
  <c r="CE27" i="17" s="1"/>
  <c r="BO27" i="17"/>
  <c r="CD27" i="17" s="1"/>
  <c r="BN27" i="19"/>
  <c r="BK27" i="19"/>
  <c r="BH27" i="19"/>
  <c r="BP26" i="17"/>
  <c r="CE26" i="17" s="1"/>
  <c r="BO26" i="17"/>
  <c r="CD26" i="17" s="1"/>
  <c r="BN26" i="19"/>
  <c r="BK26" i="19"/>
  <c r="BH26" i="19"/>
  <c r="BP25" i="17"/>
  <c r="CE25" i="17" s="1"/>
  <c r="BO25" i="17"/>
  <c r="CD25" i="17" s="1"/>
  <c r="BN25" i="19"/>
  <c r="BK25" i="19"/>
  <c r="BH25" i="19"/>
  <c r="BP24" i="17"/>
  <c r="CE24" i="17" s="1"/>
  <c r="BO24" i="17"/>
  <c r="CD24" i="17" s="1"/>
  <c r="BN24" i="19"/>
  <c r="BK24" i="19"/>
  <c r="BH24" i="19"/>
  <c r="BP23" i="17"/>
  <c r="CE23" i="17" s="1"/>
  <c r="BO23" i="17"/>
  <c r="CD23" i="17" s="1"/>
  <c r="BN23" i="19"/>
  <c r="BK23" i="19"/>
  <c r="BH23" i="19"/>
  <c r="BP22" i="17"/>
  <c r="CE22" i="17" s="1"/>
  <c r="BO22" i="17"/>
  <c r="CD22" i="17" s="1"/>
  <c r="BN22" i="19"/>
  <c r="BK22" i="19"/>
  <c r="BH22" i="19"/>
  <c r="BP21" i="17"/>
  <c r="CE21" i="17" s="1"/>
  <c r="BO21" i="17"/>
  <c r="CD21" i="17" s="1"/>
  <c r="BN21" i="19"/>
  <c r="BK21" i="19"/>
  <c r="BH21" i="19"/>
  <c r="BP20" i="17"/>
  <c r="CE20" i="17" s="1"/>
  <c r="BO20" i="17"/>
  <c r="CD20" i="17" s="1"/>
  <c r="BN20" i="19"/>
  <c r="BK20" i="19"/>
  <c r="BH20" i="19"/>
  <c r="BP19" i="17"/>
  <c r="CE19" i="17" s="1"/>
  <c r="BO19" i="17"/>
  <c r="CD19" i="17" s="1"/>
  <c r="BN19" i="19"/>
  <c r="BK19" i="19"/>
  <c r="BH19" i="19"/>
  <c r="BP18" i="17"/>
  <c r="BO18" i="17"/>
  <c r="CD18" i="17" s="1"/>
  <c r="BN18" i="19"/>
  <c r="BK18" i="19"/>
  <c r="BH18" i="19"/>
  <c r="BP17" i="17"/>
  <c r="CE17" i="17" s="1"/>
  <c r="BO17" i="17"/>
  <c r="CD17" i="17" s="1"/>
  <c r="BN17" i="19"/>
  <c r="BK17" i="19"/>
  <c r="BH17" i="19"/>
  <c r="BP16" i="17"/>
  <c r="CE16" i="17" s="1"/>
  <c r="BO16" i="17"/>
  <c r="CD16" i="17" s="1"/>
  <c r="BN16" i="19"/>
  <c r="BK16" i="19"/>
  <c r="BH16" i="19"/>
  <c r="BP15" i="17"/>
  <c r="CE15" i="17" s="1"/>
  <c r="BO15" i="17"/>
  <c r="CD15" i="17" s="1"/>
  <c r="BN15" i="19"/>
  <c r="BK15" i="19"/>
  <c r="BH15" i="19"/>
  <c r="BP14" i="17"/>
  <c r="CE14" i="17" s="1"/>
  <c r="BO14" i="17"/>
  <c r="CD14" i="17" s="1"/>
  <c r="BN14" i="19"/>
  <c r="BK14" i="19"/>
  <c r="BH14" i="19"/>
  <c r="BP13" i="17"/>
  <c r="CE13" i="17" s="1"/>
  <c r="BO13" i="17"/>
  <c r="CD13" i="17" s="1"/>
  <c r="BN13" i="19"/>
  <c r="BK13" i="19"/>
  <c r="BH13" i="19"/>
  <c r="BP12" i="17"/>
  <c r="CE12" i="17" s="1"/>
  <c r="BO12" i="17"/>
  <c r="CD12" i="17" s="1"/>
  <c r="BN12" i="19"/>
  <c r="BK12" i="19"/>
  <c r="BH12" i="19"/>
  <c r="BP11" i="17"/>
  <c r="CE11" i="17" s="1"/>
  <c r="BO11" i="17"/>
  <c r="CD11" i="17" s="1"/>
  <c r="BN11" i="19"/>
  <c r="BK11" i="19"/>
  <c r="BH11" i="19"/>
  <c r="BP10" i="17"/>
  <c r="CE10" i="17" s="1"/>
  <c r="BO10" i="17"/>
  <c r="CD10" i="17" s="1"/>
  <c r="BN10" i="19"/>
  <c r="BK10" i="19"/>
  <c r="BH10" i="19"/>
  <c r="BP9" i="17"/>
  <c r="CE9" i="17" s="1"/>
  <c r="BO9" i="17"/>
  <c r="CD9" i="17" s="1"/>
  <c r="BN9" i="19"/>
  <c r="BK9" i="19"/>
  <c r="BH9" i="19"/>
  <c r="BP8" i="17"/>
  <c r="CE8" i="17" s="1"/>
  <c r="BO8" i="17"/>
  <c r="CD8" i="17" s="1"/>
  <c r="BN8" i="19"/>
  <c r="BK8" i="19"/>
  <c r="BH8" i="19"/>
  <c r="BP7" i="17"/>
  <c r="CE7" i="17" s="1"/>
  <c r="BO7" i="17"/>
  <c r="CD7" i="17" s="1"/>
  <c r="BN7" i="19"/>
  <c r="BK7" i="19"/>
  <c r="BH7" i="19"/>
  <c r="BP6" i="17"/>
  <c r="CE6" i="17" s="1"/>
  <c r="BO6" i="17"/>
  <c r="CD6" i="17" s="1"/>
  <c r="BN6" i="19"/>
  <c r="BK6" i="19"/>
  <c r="BH6" i="19"/>
  <c r="BP5" i="17"/>
  <c r="CE5" i="17" s="1"/>
  <c r="BO5" i="17"/>
  <c r="CD5" i="17" s="1"/>
  <c r="BN5" i="19"/>
  <c r="BK5" i="19"/>
  <c r="BH5" i="19"/>
  <c r="BP4" i="17"/>
  <c r="CE4" i="17" s="1"/>
  <c r="BO4" i="17"/>
  <c r="CD4" i="17" s="1"/>
  <c r="BN4" i="19"/>
  <c r="BK4" i="19"/>
  <c r="BH4" i="19"/>
  <c r="AH5" i="14"/>
  <c r="AO35" i="16"/>
  <c r="AN35" i="16"/>
  <c r="AM35" i="16"/>
  <c r="AL35" i="16"/>
  <c r="AK35" i="16"/>
  <c r="AJ35" i="16"/>
  <c r="AI35" i="16"/>
  <c r="AH35" i="16"/>
  <c r="AG35" i="16"/>
  <c r="AF35" i="16"/>
  <c r="AE35" i="16"/>
  <c r="AD35" i="16"/>
  <c r="AC35" i="16"/>
  <c r="AB35" i="16"/>
  <c r="AA35" i="16"/>
  <c r="Z35" i="16"/>
  <c r="Y35" i="16"/>
  <c r="X35" i="16"/>
  <c r="W35" i="16"/>
  <c r="V35" i="16"/>
  <c r="U35" i="16"/>
  <c r="T35" i="16"/>
  <c r="S35" i="16"/>
  <c r="R35" i="16"/>
  <c r="Q35" i="16"/>
  <c r="P35" i="16"/>
  <c r="O35" i="16"/>
  <c r="N35" i="16"/>
  <c r="M35" i="16"/>
  <c r="L35" i="16"/>
  <c r="K35" i="16"/>
  <c r="J35" i="16"/>
  <c r="I35" i="16"/>
  <c r="H35" i="16"/>
  <c r="G35" i="16"/>
  <c r="F35" i="16"/>
  <c r="E34" i="16"/>
  <c r="D34" i="16"/>
  <c r="C34" i="16"/>
  <c r="E33" i="16"/>
  <c r="D33" i="16"/>
  <c r="C33" i="16"/>
  <c r="E32" i="16"/>
  <c r="D32" i="16"/>
  <c r="C32" i="16"/>
  <c r="E31" i="16"/>
  <c r="D31" i="16"/>
  <c r="C31" i="16"/>
  <c r="E30" i="16"/>
  <c r="D30" i="16"/>
  <c r="C30" i="16"/>
  <c r="E29" i="16"/>
  <c r="D29" i="16"/>
  <c r="C29" i="16"/>
  <c r="E28" i="16"/>
  <c r="D28" i="16"/>
  <c r="C28" i="16"/>
  <c r="E27" i="16"/>
  <c r="D27" i="16"/>
  <c r="C27" i="16"/>
  <c r="E26" i="16"/>
  <c r="D26" i="16"/>
  <c r="C26" i="16"/>
  <c r="E25" i="16"/>
  <c r="D25" i="16"/>
  <c r="C25" i="16"/>
  <c r="E24" i="16"/>
  <c r="D24" i="16"/>
  <c r="C24" i="16"/>
  <c r="E23" i="16"/>
  <c r="D23" i="16"/>
  <c r="C23" i="16"/>
  <c r="E22" i="16"/>
  <c r="D22" i="16"/>
  <c r="C22" i="16"/>
  <c r="E21" i="16"/>
  <c r="D21" i="16"/>
  <c r="C21" i="16"/>
  <c r="E20" i="16"/>
  <c r="D20" i="16"/>
  <c r="C20" i="16"/>
  <c r="E19" i="16"/>
  <c r="D19" i="16"/>
  <c r="C19" i="16"/>
  <c r="E18" i="16"/>
  <c r="D18" i="16"/>
  <c r="C18" i="16"/>
  <c r="E17" i="16"/>
  <c r="D17" i="16"/>
  <c r="C17" i="16"/>
  <c r="E16" i="16"/>
  <c r="D16" i="16"/>
  <c r="C16" i="16"/>
  <c r="E15" i="16"/>
  <c r="D15" i="16"/>
  <c r="C15" i="16"/>
  <c r="E14" i="16"/>
  <c r="D14" i="16"/>
  <c r="C14" i="16"/>
  <c r="E13" i="16"/>
  <c r="D13" i="16"/>
  <c r="C13" i="16"/>
  <c r="E12" i="16"/>
  <c r="D12" i="16"/>
  <c r="C12" i="16"/>
  <c r="E11" i="16"/>
  <c r="D11" i="16"/>
  <c r="C11" i="16"/>
  <c r="E10" i="16"/>
  <c r="D10" i="16"/>
  <c r="C10" i="16"/>
  <c r="E9" i="16"/>
  <c r="D9" i="16"/>
  <c r="C9" i="16"/>
  <c r="E8" i="16"/>
  <c r="D8" i="16"/>
  <c r="C8" i="16"/>
  <c r="BS18" i="17" l="1"/>
  <c r="CH18" i="17" s="1"/>
  <c r="CE18" i="17"/>
  <c r="BQ8" i="17"/>
  <c r="CF8" i="17" s="1"/>
  <c r="BQ4" i="17"/>
  <c r="CF4" i="17" s="1"/>
  <c r="BQ28" i="17"/>
  <c r="CF28" i="17" s="1"/>
  <c r="C35" i="16"/>
  <c r="D35" i="16"/>
  <c r="E35" i="16"/>
  <c r="AH5" i="19"/>
  <c r="BQ10" i="17"/>
  <c r="CF10" i="17" s="1"/>
  <c r="BQ37" i="17"/>
  <c r="CF37" i="17" s="1"/>
  <c r="BQ24" i="17"/>
  <c r="CF24" i="17" s="1"/>
  <c r="BQ51" i="17"/>
  <c r="CF51" i="17" s="1"/>
  <c r="BQ6" i="17"/>
  <c r="CF6" i="17" s="1"/>
  <c r="BQ17" i="17"/>
  <c r="CF17" i="17" s="1"/>
  <c r="BQ18" i="17"/>
  <c r="CF18" i="17" s="1"/>
  <c r="BQ33" i="17"/>
  <c r="CF33" i="17" s="1"/>
  <c r="BQ39" i="17"/>
  <c r="CF39" i="17" s="1"/>
  <c r="BQ45" i="17"/>
  <c r="CF45" i="17" s="1"/>
  <c r="BQ50" i="17"/>
  <c r="CF50" i="17" s="1"/>
  <c r="BQ5" i="17"/>
  <c r="CF5" i="17" s="1"/>
  <c r="BQ11" i="17"/>
  <c r="CF11" i="17" s="1"/>
  <c r="BQ26" i="17"/>
  <c r="CF26" i="17" s="1"/>
  <c r="BQ32" i="17"/>
  <c r="CF32" i="17" s="1"/>
  <c r="BQ41" i="17"/>
  <c r="CF41" i="17" s="1"/>
  <c r="BQ49" i="17"/>
  <c r="CF49" i="17" s="1"/>
  <c r="BQ25" i="17"/>
  <c r="CF25" i="17" s="1"/>
  <c r="BS33" i="17"/>
  <c r="CH33" i="17" s="1"/>
  <c r="BR7" i="17"/>
  <c r="CG7" i="17" s="1"/>
  <c r="BS14" i="17"/>
  <c r="CH14" i="17" s="1"/>
  <c r="BS43" i="17"/>
  <c r="CH43" i="17" s="1"/>
  <c r="BR44" i="17"/>
  <c r="CG44" i="17" s="1"/>
  <c r="BS19" i="17"/>
  <c r="CH19" i="17" s="1"/>
  <c r="BR4" i="17"/>
  <c r="CG4" i="17" s="1"/>
  <c r="BR29" i="17"/>
  <c r="CG29" i="17" s="1"/>
  <c r="BR55" i="17"/>
  <c r="CG55" i="17" s="1"/>
  <c r="BS21" i="17"/>
  <c r="CH21" i="17" s="1"/>
  <c r="BQ21" i="17"/>
  <c r="CF21" i="17" s="1"/>
  <c r="BR27" i="17"/>
  <c r="CG27" i="17" s="1"/>
  <c r="BS51" i="17"/>
  <c r="CH51" i="17" s="1"/>
  <c r="BR8" i="17"/>
  <c r="CG8" i="17" s="1"/>
  <c r="BQ13" i="17"/>
  <c r="CF13" i="17" s="1"/>
  <c r="BS26" i="17"/>
  <c r="CH26" i="17" s="1"/>
  <c r="BQ53" i="17"/>
  <c r="CF53" i="17" s="1"/>
  <c r="BR50" i="17"/>
  <c r="CG50" i="17" s="1"/>
  <c r="BR11" i="17"/>
  <c r="CG11" i="17" s="1"/>
  <c r="BQ7" i="17"/>
  <c r="CF7" i="17" s="1"/>
  <c r="BS7" i="17"/>
  <c r="CH7" i="17" s="1"/>
  <c r="BR19" i="17"/>
  <c r="CG19" i="17" s="1"/>
  <c r="BS6" i="17"/>
  <c r="CH6" i="17" s="1"/>
  <c r="BQ9" i="17"/>
  <c r="CF9" i="17" s="1"/>
  <c r="BS12" i="17"/>
  <c r="CH12" i="17" s="1"/>
  <c r="BQ12" i="17"/>
  <c r="CF12" i="17" s="1"/>
  <c r="BS27" i="17"/>
  <c r="CH27" i="17" s="1"/>
  <c r="BS39" i="17"/>
  <c r="CH39" i="17" s="1"/>
  <c r="BR6" i="17"/>
  <c r="CG6" i="17" s="1"/>
  <c r="BR10" i="17"/>
  <c r="CG10" i="17" s="1"/>
  <c r="BQ20" i="17"/>
  <c r="CF20" i="17" s="1"/>
  <c r="BS28" i="17"/>
  <c r="CH28" i="17" s="1"/>
  <c r="BR30" i="17"/>
  <c r="CG30" i="17" s="1"/>
  <c r="BQ30" i="17"/>
  <c r="CF30" i="17" s="1"/>
  <c r="BQ31" i="17"/>
  <c r="CF31" i="17" s="1"/>
  <c r="BS54" i="17"/>
  <c r="CH54" i="17" s="1"/>
  <c r="BQ54" i="17"/>
  <c r="CF54" i="17" s="1"/>
  <c r="BR28" i="17"/>
  <c r="CG28" i="17" s="1"/>
  <c r="BS11" i="17"/>
  <c r="CH11" i="17" s="1"/>
  <c r="BQ29" i="17"/>
  <c r="CF29" i="17" s="1"/>
  <c r="BQ14" i="17"/>
  <c r="CF14" i="17" s="1"/>
  <c r="BQ23" i="17"/>
  <c r="CF23" i="17" s="1"/>
  <c r="BS24" i="17"/>
  <c r="CH24" i="17" s="1"/>
  <c r="BQ15" i="17"/>
  <c r="CF15" i="17" s="1"/>
  <c r="BR43" i="17"/>
  <c r="CG43" i="17" s="1"/>
  <c r="BR52" i="17"/>
  <c r="CG52" i="17" s="1"/>
  <c r="BR22" i="17"/>
  <c r="CG22" i="17" s="1"/>
  <c r="BQ22" i="17"/>
  <c r="CF22" i="17" s="1"/>
  <c r="BR23" i="17"/>
  <c r="CG23" i="17" s="1"/>
  <c r="BS46" i="17"/>
  <c r="CH46" i="17" s="1"/>
  <c r="BQ19" i="17"/>
  <c r="CF19" i="17" s="1"/>
  <c r="BQ27" i="17"/>
  <c r="CF27" i="17" s="1"/>
  <c r="BQ40" i="17"/>
  <c r="CF40" i="17" s="1"/>
  <c r="BS42" i="17"/>
  <c r="CH42" i="17" s="1"/>
  <c r="BQ42" i="17"/>
  <c r="CF42" i="17" s="1"/>
  <c r="BQ55" i="17"/>
  <c r="CF55" i="17" s="1"/>
  <c r="BQ35" i="17"/>
  <c r="CF35" i="17" s="1"/>
  <c r="BS32" i="17"/>
  <c r="CH32" i="17" s="1"/>
  <c r="BQ34" i="17"/>
  <c r="CF34" i="17" s="1"/>
  <c r="BS47" i="17"/>
  <c r="CH47" i="17" s="1"/>
  <c r="BQ47" i="17"/>
  <c r="CF47" i="17" s="1"/>
  <c r="BQ52" i="17"/>
  <c r="CF52" i="17" s="1"/>
  <c r="BQ16" i="17"/>
  <c r="CF16" i="17" s="1"/>
  <c r="BS34" i="17"/>
  <c r="CH34" i="17" s="1"/>
  <c r="BR37" i="17"/>
  <c r="CG37" i="17" s="1"/>
  <c r="BQ38" i="17"/>
  <c r="CF38" i="17" s="1"/>
  <c r="BQ43" i="17"/>
  <c r="CF43" i="17" s="1"/>
  <c r="BQ48" i="17"/>
  <c r="CF48" i="17" s="1"/>
  <c r="BR39" i="17"/>
  <c r="CG39" i="17" s="1"/>
  <c r="BS44" i="17"/>
  <c r="CH44" i="17" s="1"/>
  <c r="BR45" i="17"/>
  <c r="CG45" i="17" s="1"/>
  <c r="BQ46" i="17"/>
  <c r="CF46" i="17" s="1"/>
  <c r="BS50" i="17"/>
  <c r="CH50" i="17" s="1"/>
  <c r="BR51" i="17"/>
  <c r="CG51" i="17" s="1"/>
  <c r="BR33" i="17"/>
  <c r="CG33" i="17" s="1"/>
  <c r="BR53" i="17"/>
  <c r="CG53" i="17" s="1"/>
  <c r="BQ36" i="17"/>
  <c r="CF36" i="17" s="1"/>
  <c r="BQ44" i="17"/>
  <c r="CF44" i="17" s="1"/>
  <c r="BS52" i="17" l="1"/>
  <c r="CH52" i="17" s="1"/>
  <c r="BS40" i="17"/>
  <c r="CH40" i="17" s="1"/>
  <c r="BR48" i="17"/>
  <c r="CG48" i="17" s="1"/>
  <c r="BR36" i="17"/>
  <c r="CG36" i="17" s="1"/>
  <c r="BR21" i="17"/>
  <c r="CG21" i="17" s="1"/>
  <c r="BS38" i="17"/>
  <c r="CH38" i="17" s="1"/>
  <c r="BS29" i="17"/>
  <c r="CH29" i="17" s="1"/>
  <c r="BS36" i="17"/>
  <c r="CH36" i="17" s="1"/>
  <c r="BR54" i="17"/>
  <c r="CG54" i="17" s="1"/>
  <c r="BR18" i="17"/>
  <c r="CG18" i="17" s="1"/>
  <c r="BS20" i="17"/>
  <c r="CH20" i="17" s="1"/>
  <c r="BR46" i="17"/>
  <c r="CG46" i="17" s="1"/>
  <c r="BS5" i="17"/>
  <c r="CH5" i="17" s="1"/>
  <c r="BR14" i="17"/>
  <c r="CG14" i="17" s="1"/>
  <c r="BR9" i="17"/>
  <c r="CG9" i="17" s="1"/>
  <c r="BR16" i="17"/>
  <c r="CG16" i="17" s="1"/>
  <c r="BS49" i="17"/>
  <c r="CH49" i="17" s="1"/>
  <c r="BS31" i="17"/>
  <c r="CH31" i="17" s="1"/>
  <c r="BS13" i="17"/>
  <c r="CH13" i="17" s="1"/>
  <c r="BR40" i="17"/>
  <c r="CG40" i="17" s="1"/>
  <c r="BT28" i="17"/>
  <c r="CI28" i="17" s="1"/>
  <c r="BS17" i="17"/>
  <c r="CH17" i="17" s="1"/>
  <c r="BS9" i="17"/>
  <c r="CH9" i="17" s="1"/>
  <c r="BR20" i="17"/>
  <c r="CG20" i="17" s="1"/>
  <c r="BS48" i="17"/>
  <c r="CH48" i="17" s="1"/>
  <c r="BS41" i="17"/>
  <c r="CH41" i="17" s="1"/>
  <c r="BS53" i="17"/>
  <c r="CH53" i="17" s="1"/>
  <c r="BS8" i="17"/>
  <c r="CH8" i="17" s="1"/>
  <c r="BR13" i="17"/>
  <c r="CG13" i="17" s="1"/>
  <c r="BS30" i="17"/>
  <c r="CH30" i="17" s="1"/>
  <c r="BT52" i="17"/>
  <c r="CI52" i="17" s="1"/>
  <c r="BR24" i="17"/>
  <c r="CG24" i="17" s="1"/>
  <c r="BT44" i="17"/>
  <c r="CI44" i="17" s="1"/>
  <c r="BR17" i="17"/>
  <c r="CG17" i="17" s="1"/>
  <c r="BS35" i="17"/>
  <c r="CH35" i="17" s="1"/>
  <c r="BT35" i="17"/>
  <c r="CI35" i="17" s="1"/>
  <c r="BS15" i="17"/>
  <c r="CH15" i="17" s="1"/>
  <c r="BR26" i="17"/>
  <c r="CG26" i="17" s="1"/>
  <c r="BR41" i="17"/>
  <c r="CG41" i="17" s="1"/>
  <c r="BS16" i="17"/>
  <c r="CH16" i="17" s="1"/>
  <c r="BT21" i="17"/>
  <c r="CI21" i="17" s="1"/>
  <c r="BR34" i="17"/>
  <c r="CG34" i="17" s="1"/>
  <c r="BR25" i="17"/>
  <c r="CG25" i="17" s="1"/>
  <c r="BT50" i="17"/>
  <c r="CI50" i="17" s="1"/>
  <c r="BT27" i="17"/>
  <c r="CI27" i="17" s="1"/>
  <c r="BS55" i="17"/>
  <c r="CH55" i="17" s="1"/>
  <c r="BT29" i="17"/>
  <c r="CI29" i="17" s="1"/>
  <c r="BT36" i="17"/>
  <c r="CI36" i="17" s="1"/>
  <c r="BR47" i="17"/>
  <c r="CG47" i="17" s="1"/>
  <c r="BR35" i="17"/>
  <c r="CG35" i="17" s="1"/>
  <c r="BT19" i="17"/>
  <c r="CI19" i="17" s="1"/>
  <c r="BR15" i="17"/>
  <c r="CG15" i="17" s="1"/>
  <c r="BS25" i="17"/>
  <c r="CH25" i="17" s="1"/>
  <c r="BS22" i="17"/>
  <c r="CH22" i="17" s="1"/>
  <c r="BT11" i="17"/>
  <c r="CI11" i="17" s="1"/>
  <c r="AI5" i="14"/>
  <c r="AI6" i="14"/>
  <c r="AI8" i="14"/>
  <c r="AI9" i="14"/>
  <c r="AI10" i="14"/>
  <c r="AI14" i="14"/>
  <c r="AI15" i="14"/>
  <c r="AI16" i="14"/>
  <c r="AI17" i="14"/>
  <c r="AI18" i="14"/>
  <c r="AI19" i="14"/>
  <c r="AI20" i="14"/>
  <c r="AI21" i="14"/>
  <c r="AI22" i="14"/>
  <c r="AI23" i="14"/>
  <c r="AI24" i="14"/>
  <c r="AI25" i="14"/>
  <c r="AI26" i="14"/>
  <c r="AI27" i="14"/>
  <c r="AI28" i="14"/>
  <c r="AI29" i="14"/>
  <c r="AI30" i="14"/>
  <c r="AI31" i="14"/>
  <c r="AI32" i="14"/>
  <c r="AI33" i="14"/>
  <c r="AI34" i="14"/>
  <c r="AI35" i="14"/>
  <c r="AI36" i="14"/>
  <c r="AI37" i="14"/>
  <c r="AI39" i="14"/>
  <c r="AI40" i="14"/>
  <c r="AI41" i="14"/>
  <c r="AI42" i="14"/>
  <c r="AI43" i="14"/>
  <c r="AI44" i="14"/>
  <c r="AI45" i="14"/>
  <c r="AI46" i="14"/>
  <c r="AI47" i="14"/>
  <c r="AI48" i="14"/>
  <c r="AI49" i="14"/>
  <c r="AI51" i="14"/>
  <c r="AI52" i="14"/>
  <c r="AI53" i="14"/>
  <c r="AI54" i="14"/>
  <c r="AI55" i="14"/>
  <c r="AH8" i="14"/>
  <c r="AH9" i="14"/>
  <c r="AH14" i="14"/>
  <c r="AH15" i="14"/>
  <c r="AH16" i="14"/>
  <c r="AH17" i="14"/>
  <c r="AH18" i="14"/>
  <c r="AH19" i="14"/>
  <c r="AH20" i="14"/>
  <c r="AH21" i="14"/>
  <c r="AH22" i="14"/>
  <c r="AH23" i="14"/>
  <c r="AH24" i="14"/>
  <c r="AH25" i="14"/>
  <c r="AH26" i="14"/>
  <c r="AH27" i="14"/>
  <c r="AH28" i="14"/>
  <c r="AH29" i="14"/>
  <c r="AH30" i="14"/>
  <c r="AH31" i="14"/>
  <c r="AH32" i="14"/>
  <c r="AH33" i="14"/>
  <c r="AH34" i="14"/>
  <c r="AH35" i="14"/>
  <c r="AH36" i="14"/>
  <c r="AH37" i="14"/>
  <c r="AH39" i="14"/>
  <c r="AH40" i="14"/>
  <c r="AH41" i="14"/>
  <c r="AH42" i="14"/>
  <c r="AH43" i="14"/>
  <c r="AH44" i="14"/>
  <c r="AH45" i="14"/>
  <c r="AH46" i="14"/>
  <c r="AH47" i="14"/>
  <c r="AH48" i="14"/>
  <c r="AH49" i="14"/>
  <c r="AH51" i="14"/>
  <c r="AH52" i="14"/>
  <c r="AH53" i="14"/>
  <c r="AH54" i="14"/>
  <c r="AH55" i="14"/>
  <c r="AI4" i="14"/>
  <c r="AH4" i="14"/>
  <c r="AD16" i="10"/>
  <c r="AD7" i="10"/>
  <c r="BP55" i="14"/>
  <c r="BO55" i="14"/>
  <c r="BD55" i="14"/>
  <c r="BC55" i="14"/>
  <c r="Z55" i="14"/>
  <c r="Z55" i="19" s="1"/>
  <c r="Y55" i="14"/>
  <c r="Y55" i="19" s="1"/>
  <c r="BP54" i="14"/>
  <c r="BO54" i="14"/>
  <c r="BD54" i="14"/>
  <c r="BC54" i="14"/>
  <c r="Z54" i="14"/>
  <c r="Z54" i="19" s="1"/>
  <c r="Y54" i="14"/>
  <c r="Y54" i="19" s="1"/>
  <c r="BP53" i="14"/>
  <c r="BO53" i="14"/>
  <c r="BD53" i="14"/>
  <c r="BD53" i="19" s="1"/>
  <c r="BC53" i="14"/>
  <c r="BC53" i="19" s="1"/>
  <c r="Z53" i="14"/>
  <c r="Z53" i="19" s="1"/>
  <c r="Y53" i="14"/>
  <c r="Y53" i="19" s="1"/>
  <c r="BP52" i="14"/>
  <c r="BO52" i="14"/>
  <c r="BD52" i="14"/>
  <c r="BD52" i="19" s="1"/>
  <c r="BC52" i="14"/>
  <c r="BC52" i="19" s="1"/>
  <c r="Z52" i="14"/>
  <c r="Z52" i="19" s="1"/>
  <c r="Y52" i="14"/>
  <c r="Y52" i="19" s="1"/>
  <c r="BP51" i="14"/>
  <c r="BP51" i="19" s="1"/>
  <c r="BO51" i="14"/>
  <c r="BD51" i="14"/>
  <c r="BC51" i="14"/>
  <c r="Z51" i="14"/>
  <c r="Z51" i="19" s="1"/>
  <c r="Y51" i="14"/>
  <c r="Y51" i="19" s="1"/>
  <c r="BP50" i="14"/>
  <c r="BO50" i="14"/>
  <c r="BC50" i="14"/>
  <c r="AX50" i="14"/>
  <c r="Z50" i="14"/>
  <c r="Y50" i="14"/>
  <c r="BP49" i="14"/>
  <c r="BO49" i="14"/>
  <c r="BD49" i="14"/>
  <c r="BC49" i="14"/>
  <c r="Z49" i="14"/>
  <c r="Y49" i="14"/>
  <c r="BP48" i="14"/>
  <c r="BO48" i="14"/>
  <c r="BO48" i="19" s="1"/>
  <c r="BD48" i="14"/>
  <c r="BD48" i="19" s="1"/>
  <c r="BC48" i="14"/>
  <c r="BC48" i="19" s="1"/>
  <c r="Z48" i="14"/>
  <c r="Z48" i="19" s="1"/>
  <c r="Y48" i="14"/>
  <c r="Y48" i="19" s="1"/>
  <c r="BP47" i="14"/>
  <c r="BO47" i="14"/>
  <c r="BD47" i="14"/>
  <c r="BD47" i="19" s="1"/>
  <c r="AW47" i="14"/>
  <c r="AT47" i="14"/>
  <c r="Z47" i="14"/>
  <c r="Z47" i="19" s="1"/>
  <c r="V47" i="14"/>
  <c r="BP46" i="14"/>
  <c r="BO46" i="14"/>
  <c r="BD46" i="14"/>
  <c r="BD46" i="19" s="1"/>
  <c r="BC46" i="14"/>
  <c r="BC46" i="19" s="1"/>
  <c r="Z46" i="14"/>
  <c r="Y46" i="14"/>
  <c r="BP45" i="14"/>
  <c r="BO45" i="14"/>
  <c r="BD45" i="14"/>
  <c r="BC45" i="14"/>
  <c r="Z45" i="14"/>
  <c r="Y45" i="14"/>
  <c r="Y45" i="19" s="1"/>
  <c r="BP44" i="14"/>
  <c r="BO44" i="14"/>
  <c r="BD44" i="14"/>
  <c r="BD44" i="19" s="1"/>
  <c r="BC44" i="14"/>
  <c r="Z44" i="14"/>
  <c r="Z44" i="19" s="1"/>
  <c r="Y44" i="14"/>
  <c r="Y44" i="19" s="1"/>
  <c r="BP43" i="14"/>
  <c r="BP43" i="19" s="1"/>
  <c r="BO43" i="14"/>
  <c r="BD43" i="14"/>
  <c r="BC43" i="14"/>
  <c r="Z43" i="14"/>
  <c r="Z43" i="19" s="1"/>
  <c r="Y43" i="14"/>
  <c r="Y43" i="19" s="1"/>
  <c r="BP42" i="14"/>
  <c r="BO42" i="14"/>
  <c r="BD42" i="14"/>
  <c r="BC42" i="14"/>
  <c r="Z42" i="14"/>
  <c r="Z42" i="19" s="1"/>
  <c r="Y42" i="14"/>
  <c r="Y42" i="19" s="1"/>
  <c r="BP41" i="14"/>
  <c r="BO41" i="14"/>
  <c r="BD41" i="14"/>
  <c r="BC41" i="14"/>
  <c r="Z41" i="14"/>
  <c r="Z41" i="19" s="1"/>
  <c r="Y41" i="14"/>
  <c r="Y41" i="19" s="1"/>
  <c r="BP40" i="14"/>
  <c r="BO40" i="14"/>
  <c r="BO40" i="19" s="1"/>
  <c r="BD40" i="14"/>
  <c r="BD40" i="19" s="1"/>
  <c r="BC40" i="14"/>
  <c r="BC40" i="19" s="1"/>
  <c r="Z40" i="14"/>
  <c r="Z40" i="19" s="1"/>
  <c r="Y40" i="14"/>
  <c r="Y40" i="19" s="1"/>
  <c r="BP39" i="14"/>
  <c r="BO39" i="14"/>
  <c r="BD39" i="14"/>
  <c r="BC39" i="14"/>
  <c r="Z39" i="14"/>
  <c r="Z39" i="19" s="1"/>
  <c r="Y39" i="14"/>
  <c r="Y39" i="19" s="1"/>
  <c r="BP38" i="14"/>
  <c r="BO38" i="14"/>
  <c r="BD38" i="14"/>
  <c r="BD38" i="19" s="1"/>
  <c r="BC38" i="14"/>
  <c r="BC38" i="19" s="1"/>
  <c r="Z38" i="14"/>
  <c r="Y38" i="14"/>
  <c r="BP37" i="14"/>
  <c r="BO37" i="14"/>
  <c r="BD37" i="14"/>
  <c r="BD37" i="19" s="1"/>
  <c r="BC37" i="14"/>
  <c r="BC37" i="19" s="1"/>
  <c r="Z37" i="14"/>
  <c r="Z37" i="19" s="1"/>
  <c r="Y37" i="14"/>
  <c r="Y37" i="19" s="1"/>
  <c r="BP36" i="14"/>
  <c r="BO36" i="14"/>
  <c r="BD36" i="14"/>
  <c r="BD36" i="19" s="1"/>
  <c r="BC36" i="14"/>
  <c r="BC36" i="19" s="1"/>
  <c r="Z36" i="14"/>
  <c r="Z36" i="19" s="1"/>
  <c r="Y36" i="14"/>
  <c r="BP35" i="14"/>
  <c r="BP35" i="19" s="1"/>
  <c r="BO35" i="14"/>
  <c r="BD35" i="14"/>
  <c r="BD35" i="19" s="1"/>
  <c r="BC35" i="14"/>
  <c r="Z35" i="14"/>
  <c r="Y35" i="14"/>
  <c r="BP34" i="14"/>
  <c r="BO34" i="14"/>
  <c r="BD34" i="14"/>
  <c r="BD34" i="19" s="1"/>
  <c r="BC34" i="14"/>
  <c r="BC34" i="19" s="1"/>
  <c r="Z34" i="14"/>
  <c r="Y34" i="14"/>
  <c r="Y34" i="19" s="1"/>
  <c r="BP33" i="14"/>
  <c r="BO33" i="14"/>
  <c r="BD33" i="14"/>
  <c r="BD33" i="19" s="1"/>
  <c r="BC33" i="14"/>
  <c r="Z33" i="14"/>
  <c r="Y33" i="14"/>
  <c r="BP32" i="14"/>
  <c r="BO32" i="14"/>
  <c r="BO32" i="19" s="1"/>
  <c r="BD32" i="14"/>
  <c r="BC32" i="14"/>
  <c r="Z32" i="14"/>
  <c r="Y32" i="14"/>
  <c r="BP31" i="14"/>
  <c r="BO31" i="14"/>
  <c r="BD31" i="14"/>
  <c r="BD31" i="19" s="1"/>
  <c r="BC31" i="14"/>
  <c r="Z31" i="14"/>
  <c r="Y31" i="14"/>
  <c r="BP30" i="14"/>
  <c r="BO30" i="14"/>
  <c r="BD30" i="14"/>
  <c r="BD30" i="19" s="1"/>
  <c r="BC30" i="14"/>
  <c r="Z30" i="14"/>
  <c r="Y30" i="14"/>
  <c r="BP29" i="14"/>
  <c r="BO29" i="14"/>
  <c r="BD29" i="14"/>
  <c r="BD29" i="19" s="1"/>
  <c r="BC29" i="14"/>
  <c r="Z29" i="14"/>
  <c r="Y29" i="14"/>
  <c r="BP28" i="14"/>
  <c r="BO28" i="14"/>
  <c r="BD28" i="14"/>
  <c r="BD28" i="19" s="1"/>
  <c r="BC28" i="14"/>
  <c r="Z28" i="14"/>
  <c r="Z28" i="19" s="1"/>
  <c r="Y28" i="14"/>
  <c r="Y28" i="19" s="1"/>
  <c r="BP27" i="14"/>
  <c r="BP27" i="19" s="1"/>
  <c r="BO27" i="14"/>
  <c r="BD27" i="14"/>
  <c r="BD27" i="19" s="1"/>
  <c r="BC27" i="14"/>
  <c r="Z27" i="14"/>
  <c r="Z27" i="19" s="1"/>
  <c r="Y27" i="14"/>
  <c r="Y27" i="19" s="1"/>
  <c r="BP26" i="14"/>
  <c r="BO26" i="14"/>
  <c r="BD26" i="14"/>
  <c r="BD26" i="19" s="1"/>
  <c r="BC26" i="14"/>
  <c r="Z26" i="14"/>
  <c r="Z26" i="19" s="1"/>
  <c r="Y26" i="14"/>
  <c r="Y26" i="19" s="1"/>
  <c r="BP25" i="14"/>
  <c r="BO25" i="14"/>
  <c r="BD25" i="14"/>
  <c r="BD25" i="19" s="1"/>
  <c r="BC25" i="14"/>
  <c r="BC25" i="19" s="1"/>
  <c r="Z25" i="14"/>
  <c r="Z25" i="19" s="1"/>
  <c r="Y25" i="14"/>
  <c r="Y25" i="19" s="1"/>
  <c r="BP24" i="14"/>
  <c r="BO24" i="14"/>
  <c r="BO24" i="19" s="1"/>
  <c r="BD24" i="14"/>
  <c r="BD24" i="19" s="1"/>
  <c r="BC24" i="14"/>
  <c r="BC24" i="19" s="1"/>
  <c r="Z24" i="14"/>
  <c r="Z24" i="19" s="1"/>
  <c r="Y24" i="14"/>
  <c r="Y24" i="19" s="1"/>
  <c r="BP23" i="14"/>
  <c r="BO23" i="14"/>
  <c r="BD23" i="14"/>
  <c r="BD23" i="19" s="1"/>
  <c r="BC23" i="14"/>
  <c r="Z23" i="14"/>
  <c r="Z23" i="19" s="1"/>
  <c r="Y23" i="14"/>
  <c r="Y23" i="19" s="1"/>
  <c r="BP22" i="14"/>
  <c r="BO22" i="14"/>
  <c r="BD22" i="14"/>
  <c r="BD22" i="19" s="1"/>
  <c r="BC22" i="14"/>
  <c r="Z22" i="14"/>
  <c r="Z22" i="19" s="1"/>
  <c r="Y22" i="14"/>
  <c r="BP21" i="14"/>
  <c r="BO21" i="14"/>
  <c r="BO21" i="19" s="1"/>
  <c r="BD21" i="14"/>
  <c r="BD21" i="19" s="1"/>
  <c r="BC21" i="14"/>
  <c r="Z21" i="14"/>
  <c r="Z21" i="19" s="1"/>
  <c r="Y21" i="14"/>
  <c r="Y21" i="19" s="1"/>
  <c r="BP20" i="14"/>
  <c r="BO20" i="14"/>
  <c r="BD20" i="14"/>
  <c r="BD20" i="19" s="1"/>
  <c r="BC20" i="14"/>
  <c r="Z20" i="14"/>
  <c r="Z20" i="19" s="1"/>
  <c r="Y20" i="14"/>
  <c r="Y20" i="19" s="1"/>
  <c r="BP19" i="14"/>
  <c r="BP19" i="19" s="1"/>
  <c r="BO19" i="14"/>
  <c r="BD19" i="14"/>
  <c r="BD19" i="19" s="1"/>
  <c r="BC19" i="14"/>
  <c r="BC19" i="19" s="1"/>
  <c r="Z19" i="14"/>
  <c r="Y19" i="14"/>
  <c r="Y19" i="19" s="1"/>
  <c r="BP18" i="14"/>
  <c r="BO18" i="14"/>
  <c r="BD18" i="14"/>
  <c r="BD18" i="19" s="1"/>
  <c r="BC18" i="14"/>
  <c r="Z18" i="14"/>
  <c r="Z18" i="19" s="1"/>
  <c r="Y18" i="14"/>
  <c r="Y18" i="19" s="1"/>
  <c r="BP17" i="14"/>
  <c r="BO17" i="14"/>
  <c r="BD17" i="14"/>
  <c r="BD17" i="19" s="1"/>
  <c r="BC17" i="14"/>
  <c r="Z17" i="14"/>
  <c r="Z17" i="19" s="1"/>
  <c r="Y17" i="14"/>
  <c r="Y17" i="19" s="1"/>
  <c r="BP16" i="14"/>
  <c r="BO16" i="14"/>
  <c r="BD16" i="14"/>
  <c r="BD16" i="19" s="1"/>
  <c r="BC16" i="14"/>
  <c r="BC16" i="19" s="1"/>
  <c r="Z16" i="14"/>
  <c r="Z16" i="19" s="1"/>
  <c r="Y16" i="14"/>
  <c r="Y16" i="19" s="1"/>
  <c r="BP15" i="14"/>
  <c r="BO15" i="14"/>
  <c r="BD15" i="14"/>
  <c r="BD15" i="19" s="1"/>
  <c r="AW15" i="14"/>
  <c r="AT15" i="14"/>
  <c r="AQ15" i="14"/>
  <c r="Z15" i="14"/>
  <c r="Z15" i="19" s="1"/>
  <c r="Y15" i="14"/>
  <c r="Y15" i="19" s="1"/>
  <c r="BP14" i="14"/>
  <c r="BO14" i="14"/>
  <c r="BD14" i="14"/>
  <c r="BD14" i="19" s="1"/>
  <c r="BC14" i="14"/>
  <c r="BC14" i="19" s="1"/>
  <c r="Z14" i="14"/>
  <c r="Z14" i="19" s="1"/>
  <c r="Y14" i="14"/>
  <c r="BP13" i="14"/>
  <c r="BO13" i="14"/>
  <c r="BO13" i="19" s="1"/>
  <c r="BD13" i="14"/>
  <c r="BC13" i="14"/>
  <c r="Z13" i="14"/>
  <c r="Z13" i="19" s="1"/>
  <c r="Y13" i="14"/>
  <c r="Y13" i="19" s="1"/>
  <c r="BP12" i="14"/>
  <c r="BO12" i="14"/>
  <c r="BD12" i="14"/>
  <c r="BD12" i="19" s="1"/>
  <c r="BC12" i="14"/>
  <c r="Z12" i="14"/>
  <c r="Z12" i="19" s="1"/>
  <c r="Y12" i="14"/>
  <c r="Y12" i="19" s="1"/>
  <c r="BP11" i="14"/>
  <c r="BP11" i="19" s="1"/>
  <c r="BO11" i="14"/>
  <c r="BC11" i="14"/>
  <c r="AX11" i="14"/>
  <c r="Z11" i="14"/>
  <c r="Y11" i="14"/>
  <c r="Y11" i="19" s="1"/>
  <c r="BP10" i="14"/>
  <c r="BO10" i="14"/>
  <c r="AX10" i="14"/>
  <c r="AW10" i="14"/>
  <c r="W10" i="14"/>
  <c r="V10" i="14"/>
  <c r="BP9" i="14"/>
  <c r="BO9" i="14"/>
  <c r="BD9" i="14"/>
  <c r="BD9" i="19" s="1"/>
  <c r="BC9" i="14"/>
  <c r="Z9" i="14"/>
  <c r="Z9" i="19" s="1"/>
  <c r="Y9" i="14"/>
  <c r="Y9" i="19" s="1"/>
  <c r="BP8" i="14"/>
  <c r="BO8" i="14"/>
  <c r="BD8" i="14"/>
  <c r="BD8" i="19" s="1"/>
  <c r="BC8" i="14"/>
  <c r="BC8" i="19" s="1"/>
  <c r="Z8" i="14"/>
  <c r="Z8" i="19" s="1"/>
  <c r="Y8" i="14"/>
  <c r="Y8" i="19" s="1"/>
  <c r="BP7" i="14"/>
  <c r="BO7" i="14"/>
  <c r="BD7" i="14"/>
  <c r="BC7" i="14"/>
  <c r="Z7" i="14"/>
  <c r="Z7" i="19" s="1"/>
  <c r="Y7" i="14"/>
  <c r="Y7" i="19" s="1"/>
  <c r="BP6" i="14"/>
  <c r="BO6" i="14"/>
  <c r="BD6" i="14"/>
  <c r="BC6" i="14"/>
  <c r="BC6" i="19" s="1"/>
  <c r="Z6" i="14"/>
  <c r="Y6" i="14"/>
  <c r="Y6" i="19" s="1"/>
  <c r="BP5" i="14"/>
  <c r="BO5" i="14"/>
  <c r="BO5" i="19" s="1"/>
  <c r="BD5" i="14"/>
  <c r="BD5" i="19" s="1"/>
  <c r="BC5" i="14"/>
  <c r="Z5" i="14"/>
  <c r="Z5" i="19" s="1"/>
  <c r="Y5" i="14"/>
  <c r="Y5" i="19" s="1"/>
  <c r="BP4" i="14"/>
  <c r="BO4" i="14"/>
  <c r="BD4" i="14"/>
  <c r="BD4" i="19" s="1"/>
  <c r="BC4" i="14"/>
  <c r="Z4" i="14"/>
  <c r="Y4" i="14"/>
  <c r="AI51" i="19" l="1"/>
  <c r="AI49" i="19"/>
  <c r="AI32" i="19"/>
  <c r="AI24" i="19"/>
  <c r="AI48" i="19"/>
  <c r="AI40" i="19"/>
  <c r="AI30" i="19"/>
  <c r="AI46" i="19"/>
  <c r="AI29" i="19"/>
  <c r="AI21" i="19"/>
  <c r="AI54" i="19"/>
  <c r="AI45" i="19"/>
  <c r="AI36" i="19"/>
  <c r="AI9" i="19"/>
  <c r="AI53" i="19"/>
  <c r="AI27" i="19"/>
  <c r="AI52" i="19"/>
  <c r="BO14" i="19"/>
  <c r="BP18" i="19"/>
  <c r="BO26" i="19"/>
  <c r="Z45" i="19"/>
  <c r="AJ22" i="14"/>
  <c r="AH22" i="19"/>
  <c r="BC4" i="19"/>
  <c r="BO7" i="19"/>
  <c r="BO8" i="19"/>
  <c r="BP9" i="19"/>
  <c r="Z11" i="19"/>
  <c r="BP14" i="19"/>
  <c r="BO15" i="19"/>
  <c r="BO16" i="19"/>
  <c r="BP17" i="19"/>
  <c r="BO25" i="19"/>
  <c r="BP26" i="19"/>
  <c r="Z29" i="19"/>
  <c r="BD32" i="19"/>
  <c r="BO33" i="19"/>
  <c r="BP34" i="19"/>
  <c r="Z38" i="19"/>
  <c r="BD39" i="19"/>
  <c r="BO41" i="19"/>
  <c r="AY47" i="14"/>
  <c r="AW47" i="19"/>
  <c r="BD49" i="19"/>
  <c r="BP50" i="19"/>
  <c r="BD54" i="19"/>
  <c r="BO55" i="19"/>
  <c r="AJ53" i="14"/>
  <c r="AJ53" i="19" s="1"/>
  <c r="AH53" i="19"/>
  <c r="AJ45" i="14"/>
  <c r="AJ45" i="19" s="1"/>
  <c r="AH45" i="19"/>
  <c r="AJ37" i="14"/>
  <c r="AH37" i="19"/>
  <c r="AJ29" i="14"/>
  <c r="AJ29" i="19" s="1"/>
  <c r="AH29" i="19"/>
  <c r="AJ21" i="14"/>
  <c r="AJ21" i="19" s="1"/>
  <c r="AH21" i="19"/>
  <c r="AI55" i="19"/>
  <c r="AI47" i="19"/>
  <c r="BO9" i="19"/>
  <c r="BD55" i="19"/>
  <c r="BC5" i="19"/>
  <c r="BD6" i="19"/>
  <c r="BP7" i="19"/>
  <c r="BP8" i="19"/>
  <c r="X10" i="14"/>
  <c r="V10" i="19"/>
  <c r="AY11" i="14"/>
  <c r="AX11" i="19"/>
  <c r="BO12" i="19"/>
  <c r="BP13" i="19"/>
  <c r="BP15" i="19"/>
  <c r="BP16" i="19"/>
  <c r="Z19" i="19"/>
  <c r="BC21" i="19"/>
  <c r="BC22" i="19"/>
  <c r="BO23" i="19"/>
  <c r="BP25" i="19"/>
  <c r="BC30" i="19"/>
  <c r="BO31" i="19"/>
  <c r="BP33" i="19"/>
  <c r="Y35" i="19"/>
  <c r="Y36" i="19"/>
  <c r="BO39" i="19"/>
  <c r="BP41" i="19"/>
  <c r="BC45" i="19"/>
  <c r="BO49" i="19"/>
  <c r="BO54" i="19"/>
  <c r="BP55" i="19"/>
  <c r="AJ52" i="14"/>
  <c r="AJ52" i="19" s="1"/>
  <c r="AH52" i="19"/>
  <c r="AJ44" i="14"/>
  <c r="AH44" i="19"/>
  <c r="AJ36" i="14"/>
  <c r="AJ36" i="19" s="1"/>
  <c r="AH36" i="19"/>
  <c r="AJ28" i="14"/>
  <c r="AJ28" i="19" s="1"/>
  <c r="AH28" i="19"/>
  <c r="AH20" i="19"/>
  <c r="AJ20" i="14"/>
  <c r="BC12" i="19"/>
  <c r="BO27" i="19"/>
  <c r="BO34" i="19"/>
  <c r="BC49" i="19"/>
  <c r="AJ46" i="14"/>
  <c r="AJ46" i="19" s="1"/>
  <c r="AH46" i="19"/>
  <c r="BO4" i="19"/>
  <c r="BO6" i="19"/>
  <c r="Z10" i="14"/>
  <c r="Z10" i="19" s="1"/>
  <c r="W10" i="19"/>
  <c r="BC11" i="19"/>
  <c r="BP12" i="19"/>
  <c r="Y14" i="19"/>
  <c r="BC20" i="19"/>
  <c r="BP23" i="19"/>
  <c r="BP24" i="19"/>
  <c r="BC29" i="19"/>
  <c r="BP31" i="19"/>
  <c r="BP32" i="19"/>
  <c r="Z35" i="19"/>
  <c r="BP39" i="19"/>
  <c r="BP40" i="19"/>
  <c r="BC44" i="19"/>
  <c r="BD45" i="19"/>
  <c r="BO47" i="19"/>
  <c r="BP49" i="19"/>
  <c r="BP54" i="19"/>
  <c r="AJ51" i="14"/>
  <c r="AJ51" i="19" s="1"/>
  <c r="AH51" i="19"/>
  <c r="AJ43" i="14"/>
  <c r="AH43" i="19"/>
  <c r="AJ35" i="14"/>
  <c r="AH35" i="19"/>
  <c r="AJ27" i="14"/>
  <c r="AJ27" i="19" s="1"/>
  <c r="AH27" i="19"/>
  <c r="AH19" i="19"/>
  <c r="AJ19" i="14"/>
  <c r="AI37" i="19"/>
  <c r="BD13" i="19"/>
  <c r="BC32" i="19"/>
  <c r="BD41" i="19"/>
  <c r="BC54" i="19"/>
  <c r="AJ54" i="14"/>
  <c r="AJ54" i="19" s="1"/>
  <c r="AH54" i="19"/>
  <c r="AI5" i="19"/>
  <c r="AJ5" i="14"/>
  <c r="AJ5" i="19" s="1"/>
  <c r="AY10" i="14"/>
  <c r="AW10" i="19"/>
  <c r="BO11" i="19"/>
  <c r="BO22" i="19"/>
  <c r="BC28" i="19"/>
  <c r="BO30" i="19"/>
  <c r="Y32" i="19"/>
  <c r="Y33" i="19"/>
  <c r="Z34" i="19"/>
  <c r="BO38" i="19"/>
  <c r="BO45" i="19"/>
  <c r="BO46" i="19"/>
  <c r="BP47" i="19"/>
  <c r="BP48" i="19"/>
  <c r="Y50" i="19"/>
  <c r="BO53" i="19"/>
  <c r="AJ42" i="14"/>
  <c r="AH42" i="19"/>
  <c r="AJ34" i="14"/>
  <c r="AJ34" i="19" s="1"/>
  <c r="AH34" i="19"/>
  <c r="AJ26" i="14"/>
  <c r="AJ26" i="19" s="1"/>
  <c r="AH26" i="19"/>
  <c r="AJ18" i="14"/>
  <c r="AJ18" i="19" s="1"/>
  <c r="AH18" i="19"/>
  <c r="BC23" i="19"/>
  <c r="Z30" i="19"/>
  <c r="Y38" i="19"/>
  <c r="AV47" i="14"/>
  <c r="AT47" i="19"/>
  <c r="AJ30" i="14"/>
  <c r="AJ30" i="19" s="1"/>
  <c r="AH30" i="19"/>
  <c r="BP4" i="19"/>
  <c r="BP6" i="19"/>
  <c r="BP5" i="19"/>
  <c r="BD10" i="14"/>
  <c r="AX10" i="19"/>
  <c r="AS15" i="14"/>
  <c r="AQ15" i="19"/>
  <c r="BC18" i="19"/>
  <c r="BO20" i="19"/>
  <c r="BP21" i="19"/>
  <c r="BP22" i="19"/>
  <c r="BO29" i="19"/>
  <c r="BP30" i="19"/>
  <c r="Z32" i="19"/>
  <c r="Z33" i="19"/>
  <c r="BP38" i="19"/>
  <c r="BC42" i="19"/>
  <c r="BC43" i="19"/>
  <c r="BO44" i="19"/>
  <c r="BP45" i="19"/>
  <c r="BP46" i="19"/>
  <c r="Y49" i="19"/>
  <c r="Z50" i="19"/>
  <c r="BC51" i="19"/>
  <c r="BO52" i="19"/>
  <c r="BP53" i="19"/>
  <c r="AJ4" i="14"/>
  <c r="AH4" i="19"/>
  <c r="AJ49" i="14"/>
  <c r="AJ49" i="19" s="1"/>
  <c r="AH49" i="19"/>
  <c r="AJ41" i="14"/>
  <c r="AH41" i="19"/>
  <c r="AJ33" i="14"/>
  <c r="AH33" i="19"/>
  <c r="AJ25" i="14"/>
  <c r="AH25" i="19"/>
  <c r="AJ17" i="14"/>
  <c r="AH17" i="19"/>
  <c r="AJ9" i="14"/>
  <c r="AJ9" i="19" s="1"/>
  <c r="AH9" i="19"/>
  <c r="AI43" i="19"/>
  <c r="BO17" i="19"/>
  <c r="Y29" i="19"/>
  <c r="BO35" i="19"/>
  <c r="BP42" i="19"/>
  <c r="AJ14" i="14"/>
  <c r="AH14" i="19"/>
  <c r="Y4" i="19"/>
  <c r="BC9" i="19"/>
  <c r="BO10" i="19"/>
  <c r="AV15" i="14"/>
  <c r="AT15" i="19"/>
  <c r="BC17" i="19"/>
  <c r="BP20" i="19"/>
  <c r="Y22" i="19"/>
  <c r="BC26" i="19"/>
  <c r="BC27" i="19"/>
  <c r="BO28" i="19"/>
  <c r="BP29" i="19"/>
  <c r="Y31" i="19"/>
  <c r="BC35" i="19"/>
  <c r="BO36" i="19"/>
  <c r="BO37" i="19"/>
  <c r="BD42" i="19"/>
  <c r="BD43" i="19"/>
  <c r="BP44" i="19"/>
  <c r="Y46" i="19"/>
  <c r="X47" i="14"/>
  <c r="V47" i="19"/>
  <c r="Z49" i="19"/>
  <c r="AY50" i="14"/>
  <c r="AX50" i="19"/>
  <c r="BD51" i="19"/>
  <c r="BP52" i="19"/>
  <c r="AI4" i="19"/>
  <c r="AJ48" i="14"/>
  <c r="AJ48" i="19" s="1"/>
  <c r="AH48" i="19"/>
  <c r="AJ40" i="14"/>
  <c r="AJ40" i="19" s="1"/>
  <c r="AH40" i="19"/>
  <c r="AJ32" i="14"/>
  <c r="AJ32" i="19" s="1"/>
  <c r="AH32" i="19"/>
  <c r="AH24" i="19"/>
  <c r="AJ24" i="14"/>
  <c r="AJ24" i="19" s="1"/>
  <c r="AJ16" i="14"/>
  <c r="AH16" i="19"/>
  <c r="AH8" i="19"/>
  <c r="AJ8" i="14"/>
  <c r="BD7" i="19"/>
  <c r="BC31" i="19"/>
  <c r="BC39" i="19"/>
  <c r="BO50" i="19"/>
  <c r="Z4" i="19"/>
  <c r="Z6" i="19"/>
  <c r="BC7" i="19"/>
  <c r="BP10" i="19"/>
  <c r="BC13" i="19"/>
  <c r="AY15" i="14"/>
  <c r="AW15" i="19"/>
  <c r="BO18" i="19"/>
  <c r="BO19" i="19"/>
  <c r="BP28" i="19"/>
  <c r="Y30" i="19"/>
  <c r="Z31" i="19"/>
  <c r="BC33" i="19"/>
  <c r="BP36" i="19"/>
  <c r="BP37" i="19"/>
  <c r="BC41" i="19"/>
  <c r="BO42" i="19"/>
  <c r="BO43" i="19"/>
  <c r="Z46" i="19"/>
  <c r="BC50" i="19"/>
  <c r="BO51" i="19"/>
  <c r="BC55" i="19"/>
  <c r="AJ55" i="14"/>
  <c r="AH55" i="19"/>
  <c r="AJ47" i="14"/>
  <c r="AH47" i="19"/>
  <c r="AJ39" i="14"/>
  <c r="AH39" i="19"/>
  <c r="AJ31" i="14"/>
  <c r="AH31" i="19"/>
  <c r="AH23" i="19"/>
  <c r="AJ23" i="14"/>
  <c r="AH15" i="19"/>
  <c r="AJ15" i="14"/>
  <c r="AI41" i="19"/>
  <c r="AI44" i="19"/>
  <c r="AI28" i="19"/>
  <c r="AI20" i="19"/>
  <c r="AI35" i="19"/>
  <c r="AI19" i="19"/>
  <c r="AI42" i="19"/>
  <c r="AI34" i="19"/>
  <c r="AI26" i="19"/>
  <c r="AI18" i="19"/>
  <c r="AI10" i="19"/>
  <c r="AI33" i="19"/>
  <c r="AI25" i="19"/>
  <c r="AI17" i="19"/>
  <c r="AI16" i="19"/>
  <c r="AI8" i="19"/>
  <c r="AI39" i="19"/>
  <c r="AI31" i="19"/>
  <c r="AI23" i="19"/>
  <c r="AI15" i="19"/>
  <c r="AI22" i="19"/>
  <c r="AI14" i="19"/>
  <c r="AI6" i="19"/>
  <c r="BT40" i="17"/>
  <c r="CI40" i="17" s="1"/>
  <c r="BT7" i="17"/>
  <c r="CI7" i="17" s="1"/>
  <c r="BT14" i="17"/>
  <c r="CI14" i="17" s="1"/>
  <c r="BR42" i="17"/>
  <c r="CG42" i="17" s="1"/>
  <c r="BS10" i="17"/>
  <c r="CH10" i="17" s="1"/>
  <c r="BT17" i="17"/>
  <c r="CI17" i="17" s="1"/>
  <c r="BT8" i="17"/>
  <c r="CI8" i="17" s="1"/>
  <c r="BT48" i="17"/>
  <c r="CI48" i="17" s="1"/>
  <c r="BT22" i="17"/>
  <c r="CI22" i="17" s="1"/>
  <c r="BT33" i="17"/>
  <c r="CI33" i="17" s="1"/>
  <c r="BT15" i="17"/>
  <c r="CI15" i="17" s="1"/>
  <c r="BT10" i="17"/>
  <c r="CI10" i="17" s="1"/>
  <c r="BS37" i="17"/>
  <c r="CH37" i="17" s="1"/>
  <c r="BR5" i="17"/>
  <c r="CG5" i="17" s="1"/>
  <c r="BT18" i="17"/>
  <c r="CI18" i="17" s="1"/>
  <c r="BR38" i="17"/>
  <c r="CG38" i="17" s="1"/>
  <c r="BT41" i="17"/>
  <c r="CI41" i="17" s="1"/>
  <c r="BR32" i="17"/>
  <c r="CG32" i="17" s="1"/>
  <c r="BT25" i="17"/>
  <c r="CI25" i="17" s="1"/>
  <c r="BT20" i="17"/>
  <c r="CI20" i="17" s="1"/>
  <c r="BR12" i="17"/>
  <c r="CG12" i="17" s="1"/>
  <c r="BT34" i="17"/>
  <c r="CI34" i="17" s="1"/>
  <c r="BT51" i="17"/>
  <c r="CI51" i="17" s="1"/>
  <c r="BT43" i="17"/>
  <c r="CI43" i="17" s="1"/>
  <c r="BS4" i="17"/>
  <c r="CH4" i="17" s="1"/>
  <c r="BT39" i="17"/>
  <c r="CI39" i="17" s="1"/>
  <c r="BT47" i="17"/>
  <c r="CI47" i="17" s="1"/>
  <c r="BT54" i="17"/>
  <c r="CI54" i="17" s="1"/>
  <c r="BT13" i="17"/>
  <c r="CI13" i="17" s="1"/>
  <c r="BT23" i="17"/>
  <c r="CI23" i="17" s="1"/>
  <c r="BT46" i="17"/>
  <c r="CI46" i="17" s="1"/>
  <c r="BT6" i="17"/>
  <c r="CI6" i="17" s="1"/>
  <c r="BT55" i="17"/>
  <c r="CI55" i="17" s="1"/>
  <c r="BT24" i="17"/>
  <c r="CI24" i="17" s="1"/>
  <c r="BR31" i="17"/>
  <c r="CG31" i="17" s="1"/>
  <c r="BS45" i="17"/>
  <c r="CH45" i="17" s="1"/>
  <c r="BT30" i="17"/>
  <c r="CI30" i="17" s="1"/>
  <c r="BR49" i="17"/>
  <c r="CG49" i="17" s="1"/>
  <c r="BS23" i="17"/>
  <c r="CH23" i="17" s="1"/>
  <c r="BT26" i="17"/>
  <c r="CI26" i="17" s="1"/>
  <c r="BT53" i="17"/>
  <c r="CI53" i="17" s="1"/>
  <c r="BT42" i="17"/>
  <c r="CI42" i="17" s="1"/>
  <c r="AA4" i="14"/>
  <c r="BE4" i="14"/>
  <c r="BQ4" i="14"/>
  <c r="AA5" i="14"/>
  <c r="BE5" i="14"/>
  <c r="BQ5" i="14"/>
  <c r="AA6" i="14"/>
  <c r="BE6" i="14"/>
  <c r="BQ6" i="14"/>
  <c r="AA7" i="14"/>
  <c r="BE7" i="14"/>
  <c r="BQ7" i="14"/>
  <c r="AA8" i="14"/>
  <c r="BE8" i="14"/>
  <c r="BQ8" i="14"/>
  <c r="AA9" i="14"/>
  <c r="BE9" i="14"/>
  <c r="BQ9" i="14"/>
  <c r="Y10" i="14"/>
  <c r="BC10" i="14"/>
  <c r="BQ10" i="14"/>
  <c r="AA11" i="14"/>
  <c r="BD11" i="14"/>
  <c r="BE11" i="14" s="1"/>
  <c r="BQ11" i="14"/>
  <c r="AA12" i="14"/>
  <c r="BE12" i="14"/>
  <c r="BQ12" i="14"/>
  <c r="AA13" i="14"/>
  <c r="BE13" i="14"/>
  <c r="BQ13" i="14"/>
  <c r="AA14" i="14"/>
  <c r="BE14" i="14"/>
  <c r="BQ14" i="14"/>
  <c r="AA15" i="14"/>
  <c r="BC15" i="14"/>
  <c r="BQ15" i="14"/>
  <c r="AA16" i="14"/>
  <c r="BE16" i="14"/>
  <c r="BQ16" i="14"/>
  <c r="AA17" i="14"/>
  <c r="BE17" i="14"/>
  <c r="BQ17" i="14"/>
  <c r="AA18" i="14"/>
  <c r="BE18" i="14"/>
  <c r="BQ18" i="14"/>
  <c r="AA19" i="14"/>
  <c r="BE19" i="14"/>
  <c r="BQ19" i="14"/>
  <c r="AA20" i="14"/>
  <c r="BE20" i="14"/>
  <c r="BQ20" i="14"/>
  <c r="AA21" i="14"/>
  <c r="BE21" i="14"/>
  <c r="BQ21" i="14"/>
  <c r="AA22" i="14"/>
  <c r="BE22" i="14"/>
  <c r="BQ22" i="14"/>
  <c r="AA23" i="14"/>
  <c r="BE23" i="14"/>
  <c r="BQ23" i="14"/>
  <c r="AA24" i="14"/>
  <c r="BE24" i="14"/>
  <c r="BQ24" i="14"/>
  <c r="AA25" i="14"/>
  <c r="BE25" i="14"/>
  <c r="BQ25" i="14"/>
  <c r="AA26" i="14"/>
  <c r="BE26" i="14"/>
  <c r="BQ26" i="14"/>
  <c r="AA27" i="14"/>
  <c r="BE27" i="14"/>
  <c r="BQ27" i="14"/>
  <c r="AA28" i="14"/>
  <c r="BE28" i="14"/>
  <c r="BQ28" i="14"/>
  <c r="AA29" i="14"/>
  <c r="BE29" i="14"/>
  <c r="BQ29" i="14"/>
  <c r="AA30" i="14"/>
  <c r="BE30" i="14"/>
  <c r="BQ30" i="14"/>
  <c r="AA31" i="14"/>
  <c r="BE31" i="14"/>
  <c r="BQ31" i="14"/>
  <c r="AA32" i="14"/>
  <c r="BE32" i="14"/>
  <c r="BQ32" i="14"/>
  <c r="AA33" i="14"/>
  <c r="BE33" i="14"/>
  <c r="BQ33" i="14"/>
  <c r="AA34" i="14"/>
  <c r="BE34" i="14"/>
  <c r="BQ34" i="14"/>
  <c r="AA35" i="14"/>
  <c r="BE35" i="14"/>
  <c r="BQ35" i="14"/>
  <c r="AA36" i="14"/>
  <c r="BE36" i="14"/>
  <c r="BQ36" i="14"/>
  <c r="AA37" i="14"/>
  <c r="BE37" i="14"/>
  <c r="BQ37" i="14"/>
  <c r="AA38" i="14"/>
  <c r="BE38" i="14"/>
  <c r="BQ38" i="14"/>
  <c r="AA39" i="14"/>
  <c r="BE39" i="14"/>
  <c r="BQ39" i="14"/>
  <c r="AA40" i="14"/>
  <c r="BE40" i="14"/>
  <c r="BQ40" i="14"/>
  <c r="AA41" i="14"/>
  <c r="BE41" i="14"/>
  <c r="BQ41" i="14"/>
  <c r="AA42" i="14"/>
  <c r="BE42" i="14"/>
  <c r="BQ42" i="14"/>
  <c r="AA43" i="14"/>
  <c r="BE43" i="14"/>
  <c r="BQ43" i="14"/>
  <c r="AA44" i="14"/>
  <c r="BE44" i="14"/>
  <c r="BQ44" i="14"/>
  <c r="AA45" i="14"/>
  <c r="BE45" i="14"/>
  <c r="BQ45" i="14"/>
  <c r="AA46" i="14"/>
  <c r="BE46" i="14"/>
  <c r="BQ46" i="14"/>
  <c r="Y47" i="14"/>
  <c r="BC47" i="14"/>
  <c r="BQ47" i="14"/>
  <c r="AA48" i="14"/>
  <c r="BE48" i="14"/>
  <c r="BQ48" i="14"/>
  <c r="AA49" i="14"/>
  <c r="BE49" i="14"/>
  <c r="BQ49" i="14"/>
  <c r="AA50" i="14"/>
  <c r="BD50" i="14"/>
  <c r="BQ50" i="14"/>
  <c r="AA51" i="14"/>
  <c r="BE51" i="14"/>
  <c r="BQ51" i="14"/>
  <c r="AA52" i="14"/>
  <c r="BE52" i="14"/>
  <c r="BQ52" i="14"/>
  <c r="AA53" i="14"/>
  <c r="BE53" i="14"/>
  <c r="BQ53" i="14"/>
  <c r="AA54" i="14"/>
  <c r="BE54" i="14"/>
  <c r="BQ54" i="14"/>
  <c r="AA55" i="14"/>
  <c r="BE55" i="14"/>
  <c r="BQ55" i="14"/>
  <c r="BQ50" i="19" l="1"/>
  <c r="BQ8" i="19"/>
  <c r="AA6" i="19"/>
  <c r="AJ15" i="19"/>
  <c r="BQ55" i="19"/>
  <c r="BD50" i="19"/>
  <c r="BE50" i="14"/>
  <c r="BQ47" i="19"/>
  <c r="AA35" i="19"/>
  <c r="BQ16" i="19"/>
  <c r="BQ14" i="19"/>
  <c r="BE12" i="19"/>
  <c r="BQ45" i="19"/>
  <c r="AA33" i="19"/>
  <c r="BE43" i="19"/>
  <c r="BQ26" i="19"/>
  <c r="BQ52" i="19"/>
  <c r="BQ49" i="19"/>
  <c r="BQ44" i="19"/>
  <c r="BQ36" i="19"/>
  <c r="BQ7" i="19"/>
  <c r="AJ41" i="19"/>
  <c r="BQ30" i="19"/>
  <c r="BQ12" i="19"/>
  <c r="BE55" i="19"/>
  <c r="AA30" i="19"/>
  <c r="BQ53" i="19"/>
  <c r="BE49" i="19"/>
  <c r="BQ38" i="19"/>
  <c r="AY15" i="19"/>
  <c r="X47" i="19"/>
  <c r="BE46" i="19"/>
  <c r="BC15" i="19"/>
  <c r="BQ31" i="19"/>
  <c r="BQ19" i="19"/>
  <c r="BQ4" i="19"/>
  <c r="BQ48" i="19"/>
  <c r="BQ41" i="19"/>
  <c r="AA38" i="19"/>
  <c r="BQ35" i="19"/>
  <c r="BQ33" i="19"/>
  <c r="BE13" i="19"/>
  <c r="AA31" i="19"/>
  <c r="BQ13" i="19"/>
  <c r="AJ31" i="19"/>
  <c r="AJ47" i="19"/>
  <c r="AV15" i="19"/>
  <c r="AJ25" i="19"/>
  <c r="AY10" i="19"/>
  <c r="AJ20" i="19"/>
  <c r="AJ44" i="19"/>
  <c r="AA49" i="19"/>
  <c r="AA46" i="19"/>
  <c r="BE41" i="19"/>
  <c r="AA34" i="19"/>
  <c r="BQ32" i="19"/>
  <c r="BQ29" i="19"/>
  <c r="BQ10" i="19"/>
  <c r="BE7" i="19"/>
  <c r="BQ54" i="19"/>
  <c r="BQ51" i="19"/>
  <c r="BC47" i="19"/>
  <c r="BQ42" i="19"/>
  <c r="BQ39" i="19"/>
  <c r="BQ27" i="19"/>
  <c r="BQ23" i="19"/>
  <c r="BQ20" i="19"/>
  <c r="BQ17" i="19"/>
  <c r="BC10" i="19"/>
  <c r="BQ5" i="19"/>
  <c r="AJ16" i="19"/>
  <c r="AJ14" i="19"/>
  <c r="BD10" i="19"/>
  <c r="AJ42" i="19"/>
  <c r="X10" i="19"/>
  <c r="AY50" i="19"/>
  <c r="BE54" i="19"/>
  <c r="BE51" i="19"/>
  <c r="BE42" i="19"/>
  <c r="BQ40" i="19"/>
  <c r="BE39" i="19"/>
  <c r="BQ24" i="19"/>
  <c r="BQ21" i="19"/>
  <c r="BQ11" i="19"/>
  <c r="AA4" i="19"/>
  <c r="AJ23" i="19"/>
  <c r="AJ35" i="19"/>
  <c r="AA50" i="19"/>
  <c r="BE45" i="19"/>
  <c r="BQ37" i="19"/>
  <c r="BQ34" i="19"/>
  <c r="BQ18" i="19"/>
  <c r="BQ6" i="19"/>
  <c r="AJ39" i="19"/>
  <c r="AJ55" i="19"/>
  <c r="AJ17" i="19"/>
  <c r="AJ33" i="19"/>
  <c r="AJ4" i="19"/>
  <c r="AV47" i="19"/>
  <c r="BQ46" i="19"/>
  <c r="BQ43" i="19"/>
  <c r="AA36" i="19"/>
  <c r="AA32" i="19"/>
  <c r="AA29" i="19"/>
  <c r="BE11" i="19"/>
  <c r="BQ28" i="19"/>
  <c r="BQ25" i="19"/>
  <c r="BQ22" i="19"/>
  <c r="BQ15" i="19"/>
  <c r="BD11" i="19"/>
  <c r="BQ9" i="19"/>
  <c r="BE6" i="19"/>
  <c r="AJ8" i="19"/>
  <c r="AJ19" i="19"/>
  <c r="AY47" i="19"/>
  <c r="AJ22" i="19"/>
  <c r="AS15" i="19"/>
  <c r="AJ43" i="19"/>
  <c r="AY11" i="19"/>
  <c r="AJ37" i="19"/>
  <c r="BE4" i="19"/>
  <c r="BE5" i="19"/>
  <c r="BE31" i="19"/>
  <c r="BE35" i="19"/>
  <c r="BE34" i="19"/>
  <c r="BE32" i="19"/>
  <c r="BE29" i="19"/>
  <c r="BE28" i="19"/>
  <c r="BE36" i="19"/>
  <c r="BE27" i="19"/>
  <c r="BE33" i="19"/>
  <c r="BE30" i="19"/>
  <c r="BE38" i="19"/>
  <c r="BE53" i="19"/>
  <c r="BE52" i="19"/>
  <c r="BE48" i="19"/>
  <c r="BE44" i="19"/>
  <c r="BE40" i="19"/>
  <c r="BE37" i="19"/>
  <c r="BE24" i="19"/>
  <c r="BE18" i="19"/>
  <c r="BE20" i="19"/>
  <c r="BE25" i="19"/>
  <c r="BE22" i="19"/>
  <c r="BE26" i="19"/>
  <c r="BE19" i="19"/>
  <c r="BE16" i="19"/>
  <c r="BE17" i="19"/>
  <c r="BE21" i="19"/>
  <c r="BE23" i="19"/>
  <c r="BE14" i="19"/>
  <c r="BE9" i="19"/>
  <c r="BE8" i="19"/>
  <c r="AA53" i="19"/>
  <c r="AA54" i="19"/>
  <c r="AA55" i="19"/>
  <c r="AA52" i="19"/>
  <c r="AA51" i="19"/>
  <c r="Y47" i="19"/>
  <c r="AA48" i="19"/>
  <c r="AA42" i="19"/>
  <c r="AA44" i="19"/>
  <c r="AA39" i="19"/>
  <c r="AA45" i="19"/>
  <c r="AA40" i="19"/>
  <c r="AA43" i="19"/>
  <c r="AA41" i="19"/>
  <c r="AA37" i="19"/>
  <c r="AA5" i="19"/>
  <c r="AA9" i="19"/>
  <c r="AA14" i="19"/>
  <c r="AA22" i="19"/>
  <c r="AA26" i="19"/>
  <c r="AA23" i="19"/>
  <c r="AA19" i="19"/>
  <c r="AA16" i="19"/>
  <c r="Y10" i="19"/>
  <c r="AA7" i="19"/>
  <c r="AA21" i="19"/>
  <c r="AA25" i="19"/>
  <c r="AA15" i="19"/>
  <c r="AA12" i="19"/>
  <c r="AA11" i="19"/>
  <c r="AA28" i="19"/>
  <c r="AA18" i="19"/>
  <c r="AA27" i="19"/>
  <c r="AA20" i="19"/>
  <c r="AA17" i="19"/>
  <c r="AA24" i="19"/>
  <c r="AA13" i="19"/>
  <c r="AA8" i="19"/>
  <c r="BT16" i="17"/>
  <c r="CI16" i="17" s="1"/>
  <c r="BT9" i="17"/>
  <c r="CI9" i="17" s="1"/>
  <c r="BT49" i="17"/>
  <c r="CI49" i="17" s="1"/>
  <c r="BT31" i="17"/>
  <c r="CI31" i="17" s="1"/>
  <c r="BT37" i="17"/>
  <c r="CI37" i="17" s="1"/>
  <c r="BT38" i="17"/>
  <c r="CI38" i="17" s="1"/>
  <c r="BT32" i="17"/>
  <c r="CI32" i="17" s="1"/>
  <c r="BT12" i="17"/>
  <c r="CI12" i="17" s="1"/>
  <c r="BT45" i="17"/>
  <c r="CI45" i="17" s="1"/>
  <c r="BT5" i="17"/>
  <c r="CI5" i="17" s="1"/>
  <c r="BT4" i="17"/>
  <c r="CI4" i="17" s="1"/>
  <c r="AL95" i="14"/>
  <c r="BE47" i="14"/>
  <c r="AA47" i="14"/>
  <c r="BE15" i="14"/>
  <c r="BE10" i="14"/>
  <c r="AA10" i="14"/>
  <c r="BE50" i="19" l="1"/>
  <c r="BE10" i="19"/>
  <c r="BE47" i="19"/>
  <c r="BE15" i="19"/>
  <c r="AA47" i="19"/>
  <c r="AA10" i="19"/>
  <c r="AH5" i="10" l="1"/>
  <c r="AI5" i="10"/>
  <c r="AI6" i="10"/>
  <c r="AH8" i="10"/>
  <c r="AI8" i="10"/>
  <c r="AH9" i="10"/>
  <c r="AI9" i="10"/>
  <c r="AI10" i="10"/>
  <c r="AH14" i="10"/>
  <c r="AI14" i="10"/>
  <c r="AH15" i="10"/>
  <c r="AI15" i="10"/>
  <c r="AH16" i="10"/>
  <c r="AI16" i="10"/>
  <c r="AH17" i="10"/>
  <c r="AI17" i="10"/>
  <c r="AH18" i="10"/>
  <c r="AI18" i="10"/>
  <c r="AH19" i="10"/>
  <c r="AI19" i="10"/>
  <c r="AH20" i="10"/>
  <c r="AI20" i="10"/>
  <c r="AH21" i="10"/>
  <c r="AI21" i="10"/>
  <c r="AH22" i="10"/>
  <c r="AI22" i="10"/>
  <c r="AH23" i="10"/>
  <c r="AI23" i="10"/>
  <c r="AH24" i="10"/>
  <c r="AI24" i="10"/>
  <c r="AH25" i="10"/>
  <c r="AI25" i="10"/>
  <c r="AH26" i="10"/>
  <c r="AI26" i="10"/>
  <c r="AJ26" i="10" s="1"/>
  <c r="AH27" i="10"/>
  <c r="AI27" i="10"/>
  <c r="AH28" i="10"/>
  <c r="AI28" i="10"/>
  <c r="AH29" i="10"/>
  <c r="AI29" i="10"/>
  <c r="AH30" i="10"/>
  <c r="AI30" i="10"/>
  <c r="AH31" i="10"/>
  <c r="AI31" i="10"/>
  <c r="AH32" i="10"/>
  <c r="AI32" i="10"/>
  <c r="AH33" i="10"/>
  <c r="AI33" i="10"/>
  <c r="AH34" i="10"/>
  <c r="AI34" i="10"/>
  <c r="AH35" i="10"/>
  <c r="AI35" i="10"/>
  <c r="AH36" i="10"/>
  <c r="AI36" i="10"/>
  <c r="AH37" i="10"/>
  <c r="AI37" i="10"/>
  <c r="AH39" i="10"/>
  <c r="AI39" i="10"/>
  <c r="AH40" i="10"/>
  <c r="AI40" i="10"/>
  <c r="AH41" i="10"/>
  <c r="AI41" i="10"/>
  <c r="AH42" i="10"/>
  <c r="AI42" i="10"/>
  <c r="AH43" i="10"/>
  <c r="AI43" i="10"/>
  <c r="AH44" i="10"/>
  <c r="AI44" i="10"/>
  <c r="AH45" i="10"/>
  <c r="AI45" i="10"/>
  <c r="AH46" i="10"/>
  <c r="AI46" i="10"/>
  <c r="AH47" i="10"/>
  <c r="AI47" i="10"/>
  <c r="AH48" i="10"/>
  <c r="AI48" i="10"/>
  <c r="AH49" i="10"/>
  <c r="AI49" i="10"/>
  <c r="AJ49" i="10" s="1"/>
  <c r="AH50" i="10"/>
  <c r="AI50" i="10"/>
  <c r="AH51" i="10"/>
  <c r="AI51" i="10"/>
  <c r="AH52" i="10"/>
  <c r="AI52" i="10"/>
  <c r="AH53" i="10"/>
  <c r="AI53" i="10"/>
  <c r="AH54" i="10"/>
  <c r="AI54" i="10"/>
  <c r="AH55" i="10"/>
  <c r="AI55" i="10"/>
  <c r="AI4" i="10"/>
  <c r="AH4" i="10"/>
  <c r="AE4" i="10"/>
  <c r="AE5" i="10"/>
  <c r="AF5" i="10"/>
  <c r="AF6" i="10"/>
  <c r="AE7" i="10"/>
  <c r="AF7" i="10"/>
  <c r="AE8" i="10"/>
  <c r="AF8" i="10"/>
  <c r="AE9" i="10"/>
  <c r="AF9" i="10"/>
  <c r="AG9" i="10" s="1"/>
  <c r="AF10" i="10"/>
  <c r="AF12" i="10"/>
  <c r="AE14" i="10"/>
  <c r="AF14" i="10"/>
  <c r="AE15" i="10"/>
  <c r="AF15" i="10"/>
  <c r="AE16" i="10"/>
  <c r="AF16" i="10"/>
  <c r="AE17" i="10"/>
  <c r="AF17" i="10"/>
  <c r="AE18" i="10"/>
  <c r="AF18" i="10"/>
  <c r="AE19" i="10"/>
  <c r="AF19" i="10"/>
  <c r="AE20" i="10"/>
  <c r="AF20" i="10"/>
  <c r="AE21" i="10"/>
  <c r="AF21" i="10"/>
  <c r="AE22" i="10"/>
  <c r="AF22" i="10"/>
  <c r="AE23" i="10"/>
  <c r="AF23" i="10"/>
  <c r="AE24" i="10"/>
  <c r="AF24" i="10"/>
  <c r="AE25" i="10"/>
  <c r="AF25" i="10"/>
  <c r="AE26" i="10"/>
  <c r="AF26" i="10"/>
  <c r="AE27" i="10"/>
  <c r="AF27" i="10"/>
  <c r="AE28" i="10"/>
  <c r="AF28" i="10"/>
  <c r="AE29" i="10"/>
  <c r="AF29" i="10"/>
  <c r="AE30" i="10"/>
  <c r="AF30" i="10"/>
  <c r="AE31" i="10"/>
  <c r="AF31" i="10"/>
  <c r="AE32" i="10"/>
  <c r="AF32" i="10"/>
  <c r="AE33" i="10"/>
  <c r="AF33" i="10"/>
  <c r="AE34" i="10"/>
  <c r="AF34" i="10"/>
  <c r="AE35" i="10"/>
  <c r="AF35" i="10"/>
  <c r="AE36" i="10"/>
  <c r="AF36" i="10"/>
  <c r="AE37" i="10"/>
  <c r="AF37" i="10"/>
  <c r="AE39" i="10"/>
  <c r="AF39" i="10"/>
  <c r="AE40" i="10"/>
  <c r="AF40" i="10"/>
  <c r="AE41" i="10"/>
  <c r="AF41" i="10"/>
  <c r="AE42" i="10"/>
  <c r="AF42" i="10"/>
  <c r="AE43" i="10"/>
  <c r="AF43" i="10"/>
  <c r="AE44" i="10"/>
  <c r="AF44" i="10"/>
  <c r="AE45" i="10"/>
  <c r="AF45" i="10"/>
  <c r="AG45" i="10" s="1"/>
  <c r="AE46" i="10"/>
  <c r="AF46" i="10"/>
  <c r="AE47" i="10"/>
  <c r="AF47" i="10"/>
  <c r="AE48" i="10"/>
  <c r="AF48" i="10"/>
  <c r="AE49" i="10"/>
  <c r="AF49" i="10"/>
  <c r="AE51" i="10"/>
  <c r="AF51" i="10"/>
  <c r="AE52" i="10"/>
  <c r="AF52" i="10"/>
  <c r="AE53" i="10"/>
  <c r="AF53" i="10"/>
  <c r="AE54" i="10"/>
  <c r="AF54" i="10"/>
  <c r="AE55" i="10"/>
  <c r="AF55" i="10"/>
  <c r="AF4" i="10"/>
  <c r="AK90" i="10"/>
  <c r="AH90" i="10"/>
  <c r="AC90" i="10"/>
  <c r="AB90" i="10"/>
  <c r="AD89" i="10"/>
  <c r="AL88" i="10"/>
  <c r="AL90" i="10" s="1"/>
  <c r="AI88" i="10"/>
  <c r="AJ88" i="10" s="1"/>
  <c r="AD88" i="10"/>
  <c r="AM87" i="10"/>
  <c r="AL87" i="10"/>
  <c r="AI87" i="10"/>
  <c r="AD87" i="10"/>
  <c r="AK80" i="10"/>
  <c r="AH80" i="10"/>
  <c r="AE80" i="10"/>
  <c r="AB80" i="10"/>
  <c r="AM77" i="10"/>
  <c r="AL77" i="10"/>
  <c r="AJ77" i="10"/>
  <c r="AI77" i="10"/>
  <c r="AF77" i="10"/>
  <c r="AG77" i="10" s="1"/>
  <c r="AC77" i="10"/>
  <c r="AD77" i="10" s="1"/>
  <c r="AM76" i="10"/>
  <c r="AL76" i="10"/>
  <c r="AJ76" i="10"/>
  <c r="AI76" i="10"/>
  <c r="AF76" i="10"/>
  <c r="AG76" i="10" s="1"/>
  <c r="AC76" i="10"/>
  <c r="AD76" i="10" s="1"/>
  <c r="AM75" i="10"/>
  <c r="AL75" i="10"/>
  <c r="AJ75" i="10"/>
  <c r="AI75" i="10"/>
  <c r="AF75" i="10"/>
  <c r="AG75" i="10" s="1"/>
  <c r="AC75" i="10"/>
  <c r="AD75" i="10" s="1"/>
  <c r="AM74" i="10"/>
  <c r="AL74" i="10"/>
  <c r="AI74" i="10"/>
  <c r="AJ74" i="10" s="1"/>
  <c r="AG74" i="10"/>
  <c r="AF74" i="10"/>
  <c r="AD74" i="10"/>
  <c r="AC74" i="10"/>
  <c r="AM72" i="10"/>
  <c r="AL72" i="10"/>
  <c r="AI72" i="10"/>
  <c r="AJ72" i="10" s="1"/>
  <c r="AG72" i="10"/>
  <c r="AF72" i="10"/>
  <c r="AC72" i="10"/>
  <c r="AD72" i="10" s="1"/>
  <c r="AL71" i="10"/>
  <c r="AL80" i="10" s="1"/>
  <c r="AI71" i="10"/>
  <c r="AJ71" i="10" s="1"/>
  <c r="AF71" i="10"/>
  <c r="AF80" i="10" s="1"/>
  <c r="AD71" i="10"/>
  <c r="AC71" i="10"/>
  <c r="AC80" i="10" s="1"/>
  <c r="CA55" i="10"/>
  <c r="BP55" i="10"/>
  <c r="CE55" i="10" s="1"/>
  <c r="BO55" i="10"/>
  <c r="CD55" i="10" s="1"/>
  <c r="BN55" i="10"/>
  <c r="BK55" i="10"/>
  <c r="BH55" i="10"/>
  <c r="BD55" i="10"/>
  <c r="CB55" i="10" s="1"/>
  <c r="BC55" i="10"/>
  <c r="BB55" i="10"/>
  <c r="AY55" i="10"/>
  <c r="AV55" i="10"/>
  <c r="AS55" i="10"/>
  <c r="AD55" i="10"/>
  <c r="Z55" i="10"/>
  <c r="BV55" i="10" s="1"/>
  <c r="Y55" i="10"/>
  <c r="X55" i="10"/>
  <c r="U55" i="10"/>
  <c r="R55" i="10"/>
  <c r="O55" i="10"/>
  <c r="BP54" i="10"/>
  <c r="BO54" i="10"/>
  <c r="BN54" i="10"/>
  <c r="BK54" i="10"/>
  <c r="BH54" i="10"/>
  <c r="BD54" i="10"/>
  <c r="BE54" i="10" s="1"/>
  <c r="CC54" i="10" s="1"/>
  <c r="BC54" i="10"/>
  <c r="CA54" i="10" s="1"/>
  <c r="BB54" i="10"/>
  <c r="AY54" i="10"/>
  <c r="AV54" i="10"/>
  <c r="AS54" i="10"/>
  <c r="AD54" i="10"/>
  <c r="Z54" i="10"/>
  <c r="BV54" i="10" s="1"/>
  <c r="Y54" i="10"/>
  <c r="BU54" i="10" s="1"/>
  <c r="X54" i="10"/>
  <c r="U54" i="10"/>
  <c r="R54" i="10"/>
  <c r="O54" i="10"/>
  <c r="BU53" i="10"/>
  <c r="BP53" i="10"/>
  <c r="CE53" i="10" s="1"/>
  <c r="BO53" i="10"/>
  <c r="CD53" i="10" s="1"/>
  <c r="BN53" i="10"/>
  <c r="BK53" i="10"/>
  <c r="BH53" i="10"/>
  <c r="BD53" i="10"/>
  <c r="CB53" i="10" s="1"/>
  <c r="BC53" i="10"/>
  <c r="CA53" i="10" s="1"/>
  <c r="BB53" i="10"/>
  <c r="AY53" i="10"/>
  <c r="AV53" i="10"/>
  <c r="AS53" i="10"/>
  <c r="AD53" i="10"/>
  <c r="Z53" i="10"/>
  <c r="BV53" i="10" s="1"/>
  <c r="Y53" i="10"/>
  <c r="AA53" i="10" s="1"/>
  <c r="BW53" i="10" s="1"/>
  <c r="X53" i="10"/>
  <c r="U53" i="10"/>
  <c r="R53" i="10"/>
  <c r="O53" i="10"/>
  <c r="BP52" i="10"/>
  <c r="BO52" i="10"/>
  <c r="BN52" i="10"/>
  <c r="BK52" i="10"/>
  <c r="BH52" i="10"/>
  <c r="BD52" i="10"/>
  <c r="CB52" i="10" s="1"/>
  <c r="BC52" i="10"/>
  <c r="CA52" i="10" s="1"/>
  <c r="BB52" i="10"/>
  <c r="AY52" i="10"/>
  <c r="AV52" i="10"/>
  <c r="AS52" i="10"/>
  <c r="AD52" i="10"/>
  <c r="Z52" i="10"/>
  <c r="Y52" i="10"/>
  <c r="BU52" i="10" s="1"/>
  <c r="X52" i="10"/>
  <c r="U52" i="10"/>
  <c r="R52" i="10"/>
  <c r="O52" i="10"/>
  <c r="BP51" i="10"/>
  <c r="CE51" i="10" s="1"/>
  <c r="BO51" i="10"/>
  <c r="BN51" i="10"/>
  <c r="BK51" i="10"/>
  <c r="BH51" i="10"/>
  <c r="BD51" i="10"/>
  <c r="CB51" i="10" s="1"/>
  <c r="BC51" i="10"/>
  <c r="CA51" i="10" s="1"/>
  <c r="BB51" i="10"/>
  <c r="AY51" i="10"/>
  <c r="AV51" i="10"/>
  <c r="AS51" i="10"/>
  <c r="AD51" i="10"/>
  <c r="Z51" i="10"/>
  <c r="BV51" i="10" s="1"/>
  <c r="Y51" i="10"/>
  <c r="BU51" i="10" s="1"/>
  <c r="X51" i="10"/>
  <c r="U51" i="10"/>
  <c r="R51" i="10"/>
  <c r="O51" i="10"/>
  <c r="BP50" i="10"/>
  <c r="CE50" i="10" s="1"/>
  <c r="BO50" i="10"/>
  <c r="CD50" i="10" s="1"/>
  <c r="BN50" i="10"/>
  <c r="BK50" i="10"/>
  <c r="BH50" i="10"/>
  <c r="BC50" i="10"/>
  <c r="CA50" i="10" s="1"/>
  <c r="BB50" i="10"/>
  <c r="AX50" i="10"/>
  <c r="AY50" i="10" s="1"/>
  <c r="AV50" i="10"/>
  <c r="AS50" i="10"/>
  <c r="AD50" i="10"/>
  <c r="Z50" i="10"/>
  <c r="BV50" i="10" s="1"/>
  <c r="Y50" i="10"/>
  <c r="BU50" i="10" s="1"/>
  <c r="X50" i="10"/>
  <c r="U50" i="10"/>
  <c r="R50" i="10"/>
  <c r="O50" i="10"/>
  <c r="CD49" i="10"/>
  <c r="BP49" i="10"/>
  <c r="CE49" i="10" s="1"/>
  <c r="BO49" i="10"/>
  <c r="BN49" i="10"/>
  <c r="BK49" i="10"/>
  <c r="BH49" i="10"/>
  <c r="BD49" i="10"/>
  <c r="CB49" i="10" s="1"/>
  <c r="BC49" i="10"/>
  <c r="CA49" i="10" s="1"/>
  <c r="BB49" i="10"/>
  <c r="AY49" i="10"/>
  <c r="AV49" i="10"/>
  <c r="AS49" i="10"/>
  <c r="AD49" i="10"/>
  <c r="Z49" i="10"/>
  <c r="BV49" i="10" s="1"/>
  <c r="Y49" i="10"/>
  <c r="BU49" i="10" s="1"/>
  <c r="X49" i="10"/>
  <c r="U49" i="10"/>
  <c r="R49" i="10"/>
  <c r="O49" i="10"/>
  <c r="BP48" i="10"/>
  <c r="CE48" i="10" s="1"/>
  <c r="BO48" i="10"/>
  <c r="BQ48" i="10" s="1"/>
  <c r="BN48" i="10"/>
  <c r="BK48" i="10"/>
  <c r="BH48" i="10"/>
  <c r="BD48" i="10"/>
  <c r="CB48" i="10" s="1"/>
  <c r="BC48" i="10"/>
  <c r="BB48" i="10"/>
  <c r="AY48" i="10"/>
  <c r="AV48" i="10"/>
  <c r="AS48" i="10"/>
  <c r="AD48" i="10"/>
  <c r="Z48" i="10"/>
  <c r="BV48" i="10" s="1"/>
  <c r="Y48" i="10"/>
  <c r="BU48" i="10" s="1"/>
  <c r="X48" i="10"/>
  <c r="U48" i="10"/>
  <c r="R48" i="10"/>
  <c r="O48" i="10"/>
  <c r="BV47" i="10"/>
  <c r="BP47" i="10"/>
  <c r="BO47" i="10"/>
  <c r="CD47" i="10" s="1"/>
  <c r="BN47" i="10"/>
  <c r="BK47" i="10"/>
  <c r="BH47" i="10"/>
  <c r="BD47" i="10"/>
  <c r="CB47" i="10" s="1"/>
  <c r="BB47" i="10"/>
  <c r="AW47" i="10"/>
  <c r="AY47" i="10" s="1"/>
  <c r="AT47" i="10"/>
  <c r="AS47" i="10"/>
  <c r="AD47" i="10"/>
  <c r="Z47" i="10"/>
  <c r="V47" i="10"/>
  <c r="Y47" i="10" s="1"/>
  <c r="U47" i="10"/>
  <c r="R47" i="10"/>
  <c r="O47" i="10"/>
  <c r="BP46" i="10"/>
  <c r="CE46" i="10" s="1"/>
  <c r="BO46" i="10"/>
  <c r="BN46" i="10"/>
  <c r="BK46" i="10"/>
  <c r="BH46" i="10"/>
  <c r="BD46" i="10"/>
  <c r="CB46" i="10" s="1"/>
  <c r="BC46" i="10"/>
  <c r="CA46" i="10" s="1"/>
  <c r="BB46" i="10"/>
  <c r="AY46" i="10"/>
  <c r="AV46" i="10"/>
  <c r="AS46" i="10"/>
  <c r="AD46" i="10"/>
  <c r="Z46" i="10"/>
  <c r="BV46" i="10" s="1"/>
  <c r="Y46" i="10"/>
  <c r="BU46" i="10" s="1"/>
  <c r="X46" i="10"/>
  <c r="U46" i="10"/>
  <c r="R46" i="10"/>
  <c r="O46" i="10"/>
  <c r="BP45" i="10"/>
  <c r="CE45" i="10" s="1"/>
  <c r="BO45" i="10"/>
  <c r="CD45" i="10" s="1"/>
  <c r="BN45" i="10"/>
  <c r="BK45" i="10"/>
  <c r="BH45" i="10"/>
  <c r="BD45" i="10"/>
  <c r="CB45" i="10" s="1"/>
  <c r="BC45" i="10"/>
  <c r="CA45" i="10" s="1"/>
  <c r="BB45" i="10"/>
  <c r="AY45" i="10"/>
  <c r="AV45" i="10"/>
  <c r="AS45" i="10"/>
  <c r="AD45" i="10"/>
  <c r="Z45" i="10"/>
  <c r="BV45" i="10" s="1"/>
  <c r="Y45" i="10"/>
  <c r="X45" i="10"/>
  <c r="U45" i="10"/>
  <c r="R45" i="10"/>
  <c r="O45" i="10"/>
  <c r="BP44" i="10"/>
  <c r="BO44" i="10"/>
  <c r="CD44" i="10" s="1"/>
  <c r="BN44" i="10"/>
  <c r="BK44" i="10"/>
  <c r="BH44" i="10"/>
  <c r="BD44" i="10"/>
  <c r="CB44" i="10" s="1"/>
  <c r="BC44" i="10"/>
  <c r="CA44" i="10" s="1"/>
  <c r="BB44" i="10"/>
  <c r="AY44" i="10"/>
  <c r="AV44" i="10"/>
  <c r="AS44" i="10"/>
  <c r="AD44" i="10"/>
  <c r="Z44" i="10"/>
  <c r="BV44" i="10" s="1"/>
  <c r="Y44" i="10"/>
  <c r="BU44" i="10" s="1"/>
  <c r="X44" i="10"/>
  <c r="U44" i="10"/>
  <c r="R44" i="10"/>
  <c r="O44" i="10"/>
  <c r="BP43" i="10"/>
  <c r="CE43" i="10" s="1"/>
  <c r="BO43" i="10"/>
  <c r="BN43" i="10"/>
  <c r="BK43" i="10"/>
  <c r="BH43" i="10"/>
  <c r="BD43" i="10"/>
  <c r="CB43" i="10" s="1"/>
  <c r="BC43" i="10"/>
  <c r="CA43" i="10" s="1"/>
  <c r="BB43" i="10"/>
  <c r="AY43" i="10"/>
  <c r="AV43" i="10"/>
  <c r="AS43" i="10"/>
  <c r="AD43" i="10"/>
  <c r="Z43" i="10"/>
  <c r="BV43" i="10" s="1"/>
  <c r="Y43" i="10"/>
  <c r="AA43" i="10" s="1"/>
  <c r="BW43" i="10" s="1"/>
  <c r="X43" i="10"/>
  <c r="U43" i="10"/>
  <c r="R43" i="10"/>
  <c r="O43" i="10"/>
  <c r="BP42" i="10"/>
  <c r="BO42" i="10"/>
  <c r="CD42" i="10" s="1"/>
  <c r="BN42" i="10"/>
  <c r="BK42" i="10"/>
  <c r="BH42" i="10"/>
  <c r="BD42" i="10"/>
  <c r="BC42" i="10"/>
  <c r="CA42" i="10" s="1"/>
  <c r="BB42" i="10"/>
  <c r="AY42" i="10"/>
  <c r="AV42" i="10"/>
  <c r="AS42" i="10"/>
  <c r="AD42" i="10"/>
  <c r="Z42" i="10"/>
  <c r="BV42" i="10" s="1"/>
  <c r="Y42" i="10"/>
  <c r="BU42" i="10" s="1"/>
  <c r="X42" i="10"/>
  <c r="U42" i="10"/>
  <c r="R42" i="10"/>
  <c r="O42" i="10"/>
  <c r="BP41" i="10"/>
  <c r="CE41" i="10" s="1"/>
  <c r="BO41" i="10"/>
  <c r="BN41" i="10"/>
  <c r="BK41" i="10"/>
  <c r="BH41" i="10"/>
  <c r="BD41" i="10"/>
  <c r="CB41" i="10" s="1"/>
  <c r="BC41" i="10"/>
  <c r="BB41" i="10"/>
  <c r="AY41" i="10"/>
  <c r="AV41" i="10"/>
  <c r="AS41" i="10"/>
  <c r="AD41" i="10"/>
  <c r="Z41" i="10"/>
  <c r="BV41" i="10" s="1"/>
  <c r="Y41" i="10"/>
  <c r="BU41" i="10" s="1"/>
  <c r="X41" i="10"/>
  <c r="U41" i="10"/>
  <c r="R41" i="10"/>
  <c r="O41" i="10"/>
  <c r="BU40" i="10"/>
  <c r="BP40" i="10"/>
  <c r="CE40" i="10" s="1"/>
  <c r="BO40" i="10"/>
  <c r="BN40" i="10"/>
  <c r="BK40" i="10"/>
  <c r="BH40" i="10"/>
  <c r="BD40" i="10"/>
  <c r="CB40" i="10" s="1"/>
  <c r="BC40" i="10"/>
  <c r="CA40" i="10" s="1"/>
  <c r="BB40" i="10"/>
  <c r="AY40" i="10"/>
  <c r="AV40" i="10"/>
  <c r="AS40" i="10"/>
  <c r="AD40" i="10"/>
  <c r="Z40" i="10"/>
  <c r="Y40" i="10"/>
  <c r="X40" i="10"/>
  <c r="U40" i="10"/>
  <c r="R40" i="10"/>
  <c r="O40" i="10"/>
  <c r="BP39" i="10"/>
  <c r="CE39" i="10" s="1"/>
  <c r="BO39" i="10"/>
  <c r="BQ39" i="10" s="1"/>
  <c r="BN39" i="10"/>
  <c r="BK39" i="10"/>
  <c r="BH39" i="10"/>
  <c r="BD39" i="10"/>
  <c r="CB39" i="10" s="1"/>
  <c r="BC39" i="10"/>
  <c r="BB39" i="10"/>
  <c r="AY39" i="10"/>
  <c r="AV39" i="10"/>
  <c r="AS39" i="10"/>
  <c r="AD39" i="10"/>
  <c r="Z39" i="10"/>
  <c r="BV39" i="10" s="1"/>
  <c r="Y39" i="10"/>
  <c r="BU39" i="10" s="1"/>
  <c r="X39" i="10"/>
  <c r="U39" i="10"/>
  <c r="R39" i="10"/>
  <c r="O39" i="10"/>
  <c r="BP38" i="10"/>
  <c r="CE38" i="10" s="1"/>
  <c r="BO38" i="10"/>
  <c r="BQ38" i="10" s="1"/>
  <c r="BN38" i="10"/>
  <c r="BK38" i="10"/>
  <c r="BH38" i="10"/>
  <c r="BD38" i="10"/>
  <c r="CB38" i="10" s="1"/>
  <c r="BC38" i="10"/>
  <c r="CA38" i="10" s="1"/>
  <c r="BB38" i="10"/>
  <c r="AY38" i="10"/>
  <c r="AV38" i="10"/>
  <c r="AS38" i="10"/>
  <c r="AD38" i="10"/>
  <c r="Z38" i="10"/>
  <c r="Y38" i="10"/>
  <c r="BU38" i="10" s="1"/>
  <c r="X38" i="10"/>
  <c r="U38" i="10"/>
  <c r="R38" i="10"/>
  <c r="O38" i="10"/>
  <c r="BP37" i="10"/>
  <c r="CE37" i="10" s="1"/>
  <c r="BO37" i="10"/>
  <c r="BN37" i="10"/>
  <c r="BK37" i="10"/>
  <c r="BH37" i="10"/>
  <c r="BD37" i="10"/>
  <c r="CB37" i="10" s="1"/>
  <c r="BC37" i="10"/>
  <c r="BB37" i="10"/>
  <c r="AY37" i="10"/>
  <c r="AV37" i="10"/>
  <c r="AS37" i="10"/>
  <c r="AD37" i="10"/>
  <c r="Z37" i="10"/>
  <c r="BV37" i="10" s="1"/>
  <c r="Y37" i="10"/>
  <c r="BU37" i="10" s="1"/>
  <c r="X37" i="10"/>
  <c r="U37" i="10"/>
  <c r="R37" i="10"/>
  <c r="O37" i="10"/>
  <c r="BP36" i="10"/>
  <c r="CE36" i="10" s="1"/>
  <c r="BO36" i="10"/>
  <c r="BQ36" i="10" s="1"/>
  <c r="BN36" i="10"/>
  <c r="BK36" i="10"/>
  <c r="BH36" i="10"/>
  <c r="BD36" i="10"/>
  <c r="CB36" i="10" s="1"/>
  <c r="BC36" i="10"/>
  <c r="CA36" i="10" s="1"/>
  <c r="BB36" i="10"/>
  <c r="AY36" i="10"/>
  <c r="AV36" i="10"/>
  <c r="AS36" i="10"/>
  <c r="AD36" i="10"/>
  <c r="Z36" i="10"/>
  <c r="BV36" i="10" s="1"/>
  <c r="Y36" i="10"/>
  <c r="BU36" i="10" s="1"/>
  <c r="X36" i="10"/>
  <c r="U36" i="10"/>
  <c r="R36" i="10"/>
  <c r="O36" i="10"/>
  <c r="BP35" i="10"/>
  <c r="CE35" i="10" s="1"/>
  <c r="BO35" i="10"/>
  <c r="CD35" i="10" s="1"/>
  <c r="BN35" i="10"/>
  <c r="BK35" i="10"/>
  <c r="BH35" i="10"/>
  <c r="BD35" i="10"/>
  <c r="CB35" i="10" s="1"/>
  <c r="BC35" i="10"/>
  <c r="BE35" i="10" s="1"/>
  <c r="CC35" i="10" s="1"/>
  <c r="BB35" i="10"/>
  <c r="AY35" i="10"/>
  <c r="AV35" i="10"/>
  <c r="AS35" i="10"/>
  <c r="AD35" i="10"/>
  <c r="Z35" i="10"/>
  <c r="BV35" i="10" s="1"/>
  <c r="Y35" i="10"/>
  <c r="X35" i="10"/>
  <c r="U35" i="10"/>
  <c r="R35" i="10"/>
  <c r="O35" i="10"/>
  <c r="BP34" i="10"/>
  <c r="BO34" i="10"/>
  <c r="CD34" i="10" s="1"/>
  <c r="BN34" i="10"/>
  <c r="BK34" i="10"/>
  <c r="BH34" i="10"/>
  <c r="BD34" i="10"/>
  <c r="CB34" i="10" s="1"/>
  <c r="BC34" i="10"/>
  <c r="CA34" i="10" s="1"/>
  <c r="BB34" i="10"/>
  <c r="AY34" i="10"/>
  <c r="AV34" i="10"/>
  <c r="AS34" i="10"/>
  <c r="AJ34" i="10"/>
  <c r="AD34" i="10"/>
  <c r="Z34" i="10"/>
  <c r="BV34" i="10" s="1"/>
  <c r="Y34" i="10"/>
  <c r="BU34" i="10" s="1"/>
  <c r="X34" i="10"/>
  <c r="U34" i="10"/>
  <c r="R34" i="10"/>
  <c r="O34" i="10"/>
  <c r="BP33" i="10"/>
  <c r="CE33" i="10" s="1"/>
  <c r="BO33" i="10"/>
  <c r="BQ33" i="10" s="1"/>
  <c r="BN33" i="10"/>
  <c r="BK33" i="10"/>
  <c r="BH33" i="10"/>
  <c r="BD33" i="10"/>
  <c r="CB33" i="10" s="1"/>
  <c r="BC33" i="10"/>
  <c r="BB33" i="10"/>
  <c r="AY33" i="10"/>
  <c r="AV33" i="10"/>
  <c r="AS33" i="10"/>
  <c r="AD33" i="10"/>
  <c r="Z33" i="10"/>
  <c r="BV33" i="10" s="1"/>
  <c r="Y33" i="10"/>
  <c r="BU33" i="10" s="1"/>
  <c r="X33" i="10"/>
  <c r="U33" i="10"/>
  <c r="R33" i="10"/>
  <c r="O33" i="10"/>
  <c r="CD32" i="10"/>
  <c r="BP32" i="10"/>
  <c r="BO32" i="10"/>
  <c r="BN32" i="10"/>
  <c r="BK32" i="10"/>
  <c r="BH32" i="10"/>
  <c r="BD32" i="10"/>
  <c r="BC32" i="10"/>
  <c r="CA32" i="10" s="1"/>
  <c r="BB32" i="10"/>
  <c r="AY32" i="10"/>
  <c r="AV32" i="10"/>
  <c r="AS32" i="10"/>
  <c r="AD32" i="10"/>
  <c r="Z32" i="10"/>
  <c r="BV32" i="10" s="1"/>
  <c r="Y32" i="10"/>
  <c r="X32" i="10"/>
  <c r="U32" i="10"/>
  <c r="R32" i="10"/>
  <c r="O32" i="10"/>
  <c r="BP31" i="10"/>
  <c r="BO31" i="10"/>
  <c r="BN31" i="10"/>
  <c r="BK31" i="10"/>
  <c r="BH31" i="10"/>
  <c r="BD31" i="10"/>
  <c r="CB31" i="10" s="1"/>
  <c r="BC31" i="10"/>
  <c r="BE31" i="10" s="1"/>
  <c r="CC31" i="10" s="1"/>
  <c r="BB31" i="10"/>
  <c r="AY31" i="10"/>
  <c r="AV31" i="10"/>
  <c r="AS31" i="10"/>
  <c r="AD31" i="10"/>
  <c r="Z31" i="10"/>
  <c r="BV31" i="10" s="1"/>
  <c r="Y31" i="10"/>
  <c r="X31" i="10"/>
  <c r="U31" i="10"/>
  <c r="R31" i="10"/>
  <c r="O31" i="10"/>
  <c r="BP30" i="10"/>
  <c r="BO30" i="10"/>
  <c r="CD30" i="10" s="1"/>
  <c r="BN30" i="10"/>
  <c r="BK30" i="10"/>
  <c r="BH30" i="10"/>
  <c r="BD30" i="10"/>
  <c r="CB30" i="10" s="1"/>
  <c r="BC30" i="10"/>
  <c r="CA30" i="10" s="1"/>
  <c r="BB30" i="10"/>
  <c r="AY30" i="10"/>
  <c r="AV30" i="10"/>
  <c r="AS30" i="10"/>
  <c r="AJ30" i="10"/>
  <c r="AG30" i="10"/>
  <c r="AD30" i="10"/>
  <c r="Z30" i="10"/>
  <c r="AA30" i="10" s="1"/>
  <c r="BW30" i="10" s="1"/>
  <c r="Y30" i="10"/>
  <c r="BU30" i="10" s="1"/>
  <c r="X30" i="10"/>
  <c r="U30" i="10"/>
  <c r="R30" i="10"/>
  <c r="O30" i="10"/>
  <c r="BP29" i="10"/>
  <c r="CE29" i="10" s="1"/>
  <c r="BO29" i="10"/>
  <c r="CD29" i="10" s="1"/>
  <c r="BN29" i="10"/>
  <c r="BK29" i="10"/>
  <c r="BH29" i="10"/>
  <c r="BD29" i="10"/>
  <c r="CB29" i="10" s="1"/>
  <c r="BC29" i="10"/>
  <c r="BB29" i="10"/>
  <c r="AY29" i="10"/>
  <c r="AV29" i="10"/>
  <c r="AS29" i="10"/>
  <c r="AD29" i="10"/>
  <c r="Z29" i="10"/>
  <c r="BV29" i="10" s="1"/>
  <c r="Y29" i="10"/>
  <c r="BU29" i="10" s="1"/>
  <c r="X29" i="10"/>
  <c r="U29" i="10"/>
  <c r="R29" i="10"/>
  <c r="O29" i="10"/>
  <c r="BV28" i="10"/>
  <c r="BP28" i="10"/>
  <c r="CE28" i="10" s="1"/>
  <c r="BO28" i="10"/>
  <c r="CD28" i="10" s="1"/>
  <c r="BN28" i="10"/>
  <c r="BK28" i="10"/>
  <c r="BH28" i="10"/>
  <c r="BD28" i="10"/>
  <c r="CB28" i="10" s="1"/>
  <c r="BC28" i="10"/>
  <c r="CA28" i="10" s="1"/>
  <c r="BB28" i="10"/>
  <c r="AY28" i="10"/>
  <c r="AV28" i="10"/>
  <c r="AS28" i="10"/>
  <c r="AD28" i="10"/>
  <c r="AA28" i="10"/>
  <c r="BW28" i="10" s="1"/>
  <c r="Z28" i="10"/>
  <c r="Y28" i="10"/>
  <c r="BU28" i="10" s="1"/>
  <c r="X28" i="10"/>
  <c r="U28" i="10"/>
  <c r="R28" i="10"/>
  <c r="O28" i="10"/>
  <c r="CA27" i="10"/>
  <c r="BP27" i="10"/>
  <c r="CE27" i="10" s="1"/>
  <c r="BO27" i="10"/>
  <c r="CD27" i="10" s="1"/>
  <c r="BN27" i="10"/>
  <c r="BK27" i="10"/>
  <c r="BH27" i="10"/>
  <c r="BD27" i="10"/>
  <c r="CB27" i="10" s="1"/>
  <c r="BC27" i="10"/>
  <c r="BB27" i="10"/>
  <c r="AY27" i="10"/>
  <c r="AV27" i="10"/>
  <c r="AS27" i="10"/>
  <c r="AJ27" i="10"/>
  <c r="AD27" i="10"/>
  <c r="Z27" i="10"/>
  <c r="BV27" i="10" s="1"/>
  <c r="Y27" i="10"/>
  <c r="X27" i="10"/>
  <c r="U27" i="10"/>
  <c r="R27" i="10"/>
  <c r="O27" i="10"/>
  <c r="CB26" i="10"/>
  <c r="BP26" i="10"/>
  <c r="BO26" i="10"/>
  <c r="CD26" i="10" s="1"/>
  <c r="BN26" i="10"/>
  <c r="BK26" i="10"/>
  <c r="BH26" i="10"/>
  <c r="BD26" i="10"/>
  <c r="BC26" i="10"/>
  <c r="BE26" i="10" s="1"/>
  <c r="CC26" i="10" s="1"/>
  <c r="BB26" i="10"/>
  <c r="AY26" i="10"/>
  <c r="AV26" i="10"/>
  <c r="AS26" i="10"/>
  <c r="AD26" i="10"/>
  <c r="Z26" i="10"/>
  <c r="BV26" i="10" s="1"/>
  <c r="Y26" i="10"/>
  <c r="BU26" i="10" s="1"/>
  <c r="X26" i="10"/>
  <c r="U26" i="10"/>
  <c r="R26" i="10"/>
  <c r="O26" i="10"/>
  <c r="BV25" i="10"/>
  <c r="BP25" i="10"/>
  <c r="BO25" i="10"/>
  <c r="CD25" i="10" s="1"/>
  <c r="BN25" i="10"/>
  <c r="BK25" i="10"/>
  <c r="BH25" i="10"/>
  <c r="BD25" i="10"/>
  <c r="CB25" i="10" s="1"/>
  <c r="BC25" i="10"/>
  <c r="CA25" i="10" s="1"/>
  <c r="BB25" i="10"/>
  <c r="AY25" i="10"/>
  <c r="AV25" i="10"/>
  <c r="AS25" i="10"/>
  <c r="AD25" i="10"/>
  <c r="Z25" i="10"/>
  <c r="Y25" i="10"/>
  <c r="AA25" i="10" s="1"/>
  <c r="BW25" i="10" s="1"/>
  <c r="X25" i="10"/>
  <c r="U25" i="10"/>
  <c r="R25" i="10"/>
  <c r="O25" i="10"/>
  <c r="BP24" i="10"/>
  <c r="CE24" i="10" s="1"/>
  <c r="BO24" i="10"/>
  <c r="CD24" i="10" s="1"/>
  <c r="BN24" i="10"/>
  <c r="BK24" i="10"/>
  <c r="BH24" i="10"/>
  <c r="BD24" i="10"/>
  <c r="BC24" i="10"/>
  <c r="CA24" i="10" s="1"/>
  <c r="BB24" i="10"/>
  <c r="AY24" i="10"/>
  <c r="AV24" i="10"/>
  <c r="AS24" i="10"/>
  <c r="AD24" i="10"/>
  <c r="Z24" i="10"/>
  <c r="BV24" i="10" s="1"/>
  <c r="Y24" i="10"/>
  <c r="BU24" i="10" s="1"/>
  <c r="X24" i="10"/>
  <c r="U24" i="10"/>
  <c r="R24" i="10"/>
  <c r="O24" i="10"/>
  <c r="BP23" i="10"/>
  <c r="CE23" i="10" s="1"/>
  <c r="BO23" i="10"/>
  <c r="BN23" i="10"/>
  <c r="BK23" i="10"/>
  <c r="BH23" i="10"/>
  <c r="BD23" i="10"/>
  <c r="CB23" i="10" s="1"/>
  <c r="BC23" i="10"/>
  <c r="CA23" i="10" s="1"/>
  <c r="BB23" i="10"/>
  <c r="AY23" i="10"/>
  <c r="AV23" i="10"/>
  <c r="AS23" i="10"/>
  <c r="AD23" i="10"/>
  <c r="Z23" i="10"/>
  <c r="BV23" i="10" s="1"/>
  <c r="Y23" i="10"/>
  <c r="BU23" i="10" s="1"/>
  <c r="X23" i="10"/>
  <c r="U23" i="10"/>
  <c r="R23" i="10"/>
  <c r="O23" i="10"/>
  <c r="CE22" i="10"/>
  <c r="BP22" i="10"/>
  <c r="BO22" i="10"/>
  <c r="BN22" i="10"/>
  <c r="BK22" i="10"/>
  <c r="BH22" i="10"/>
  <c r="BD22" i="10"/>
  <c r="CB22" i="10" s="1"/>
  <c r="BC22" i="10"/>
  <c r="CA22" i="10" s="1"/>
  <c r="BB22" i="10"/>
  <c r="AY22" i="10"/>
  <c r="AV22" i="10"/>
  <c r="AS22" i="10"/>
  <c r="AD22" i="10"/>
  <c r="Z22" i="10"/>
  <c r="Y22" i="10"/>
  <c r="BU22" i="10" s="1"/>
  <c r="X22" i="10"/>
  <c r="U22" i="10"/>
  <c r="R22" i="10"/>
  <c r="O22" i="10"/>
  <c r="BQ21" i="10"/>
  <c r="BP21" i="10"/>
  <c r="CE21" i="10" s="1"/>
  <c r="BO21" i="10"/>
  <c r="CD21" i="10" s="1"/>
  <c r="BN21" i="10"/>
  <c r="BK21" i="10"/>
  <c r="BH21" i="10"/>
  <c r="BD21" i="10"/>
  <c r="CB21" i="10" s="1"/>
  <c r="BC21" i="10"/>
  <c r="BB21" i="10"/>
  <c r="AY21" i="10"/>
  <c r="AV21" i="10"/>
  <c r="AS21" i="10"/>
  <c r="AD21" i="10"/>
  <c r="Z21" i="10"/>
  <c r="BV21" i="10" s="1"/>
  <c r="Y21" i="10"/>
  <c r="BU21" i="10" s="1"/>
  <c r="X21" i="10"/>
  <c r="U21" i="10"/>
  <c r="R21" i="10"/>
  <c r="O21" i="10"/>
  <c r="CE20" i="10"/>
  <c r="BP20" i="10"/>
  <c r="BO20" i="10"/>
  <c r="BQ20" i="10" s="1"/>
  <c r="BN20" i="10"/>
  <c r="BK20" i="10"/>
  <c r="BH20" i="10"/>
  <c r="BD20" i="10"/>
  <c r="CB20" i="10" s="1"/>
  <c r="BC20" i="10"/>
  <c r="CA20" i="10" s="1"/>
  <c r="BB20" i="10"/>
  <c r="AY20" i="10"/>
  <c r="AV20" i="10"/>
  <c r="AS20" i="10"/>
  <c r="AD20" i="10"/>
  <c r="Z20" i="10"/>
  <c r="BV20" i="10" s="1"/>
  <c r="Y20" i="10"/>
  <c r="BU20" i="10" s="1"/>
  <c r="X20" i="10"/>
  <c r="U20" i="10"/>
  <c r="R20" i="10"/>
  <c r="O20" i="10"/>
  <c r="CA19" i="10"/>
  <c r="BP19" i="10"/>
  <c r="CE19" i="10" s="1"/>
  <c r="BO19" i="10"/>
  <c r="CD19" i="10" s="1"/>
  <c r="BN19" i="10"/>
  <c r="BK19" i="10"/>
  <c r="BH19" i="10"/>
  <c r="BD19" i="10"/>
  <c r="CB19" i="10" s="1"/>
  <c r="BC19" i="10"/>
  <c r="BB19" i="10"/>
  <c r="AY19" i="10"/>
  <c r="AV19" i="10"/>
  <c r="AS19" i="10"/>
  <c r="AJ19" i="10"/>
  <c r="AD19" i="10"/>
  <c r="Z19" i="10"/>
  <c r="BV19" i="10" s="1"/>
  <c r="Y19" i="10"/>
  <c r="X19" i="10"/>
  <c r="U19" i="10"/>
  <c r="R19" i="10"/>
  <c r="O19" i="10"/>
  <c r="BP18" i="10"/>
  <c r="BO18" i="10"/>
  <c r="CD18" i="10" s="1"/>
  <c r="BN18" i="10"/>
  <c r="BK18" i="10"/>
  <c r="BH18" i="10"/>
  <c r="BD18" i="10"/>
  <c r="BE18" i="10" s="1"/>
  <c r="CC18" i="10" s="1"/>
  <c r="BC18" i="10"/>
  <c r="CA18" i="10" s="1"/>
  <c r="BB18" i="10"/>
  <c r="AY18" i="10"/>
  <c r="AV18" i="10"/>
  <c r="AS18" i="10"/>
  <c r="AJ18" i="10"/>
  <c r="AD18" i="10"/>
  <c r="Z18" i="10"/>
  <c r="BV18" i="10" s="1"/>
  <c r="Y18" i="10"/>
  <c r="BU18" i="10" s="1"/>
  <c r="X18" i="10"/>
  <c r="U18" i="10"/>
  <c r="R18" i="10"/>
  <c r="O18" i="10"/>
  <c r="BU17" i="10"/>
  <c r="BP17" i="10"/>
  <c r="BO17" i="10"/>
  <c r="CD17" i="10" s="1"/>
  <c r="BN17" i="10"/>
  <c r="BK17" i="10"/>
  <c r="BH17" i="10"/>
  <c r="BD17" i="10"/>
  <c r="CB17" i="10" s="1"/>
  <c r="BC17" i="10"/>
  <c r="CA17" i="10" s="1"/>
  <c r="BB17" i="10"/>
  <c r="AY17" i="10"/>
  <c r="AV17" i="10"/>
  <c r="AS17" i="10"/>
  <c r="AD17" i="10"/>
  <c r="AA17" i="10"/>
  <c r="BW17" i="10" s="1"/>
  <c r="Z17" i="10"/>
  <c r="BV17" i="10" s="1"/>
  <c r="Y17" i="10"/>
  <c r="X17" i="10"/>
  <c r="U17" i="10"/>
  <c r="R17" i="10"/>
  <c r="O17" i="10"/>
  <c r="CA16" i="10"/>
  <c r="BP16" i="10"/>
  <c r="CE16" i="10" s="1"/>
  <c r="BO16" i="10"/>
  <c r="CD16" i="10" s="1"/>
  <c r="BN16" i="10"/>
  <c r="BK16" i="10"/>
  <c r="BH16" i="10"/>
  <c r="BD16" i="10"/>
  <c r="BC16" i="10"/>
  <c r="BB16" i="10"/>
  <c r="AY16" i="10"/>
  <c r="AV16" i="10"/>
  <c r="AS16" i="10"/>
  <c r="Z16" i="10"/>
  <c r="BV16" i="10" s="1"/>
  <c r="Y16" i="10"/>
  <c r="BU16" i="10" s="1"/>
  <c r="X16" i="10"/>
  <c r="U16" i="10"/>
  <c r="R16" i="10"/>
  <c r="O16" i="10"/>
  <c r="BP15" i="10"/>
  <c r="CE15" i="10" s="1"/>
  <c r="BO15" i="10"/>
  <c r="BN15" i="10"/>
  <c r="BK15" i="10"/>
  <c r="BH15" i="10"/>
  <c r="BD15" i="10"/>
  <c r="CB15" i="10" s="1"/>
  <c r="BB15" i="10"/>
  <c r="AW15" i="10"/>
  <c r="AY15" i="10" s="1"/>
  <c r="AT15" i="10"/>
  <c r="AV15" i="10" s="1"/>
  <c r="AQ15" i="10"/>
  <c r="AS15" i="10" s="1"/>
  <c r="AJ15" i="10"/>
  <c r="AD15" i="10"/>
  <c r="Z15" i="10"/>
  <c r="BV15" i="10" s="1"/>
  <c r="Y15" i="10"/>
  <c r="BU15" i="10" s="1"/>
  <c r="X15" i="10"/>
  <c r="U15" i="10"/>
  <c r="R15" i="10"/>
  <c r="O15" i="10"/>
  <c r="CE14" i="10"/>
  <c r="BP14" i="10"/>
  <c r="BO14" i="10"/>
  <c r="BN14" i="10"/>
  <c r="BK14" i="10"/>
  <c r="BH14" i="10"/>
  <c r="BD14" i="10"/>
  <c r="CB14" i="10" s="1"/>
  <c r="BC14" i="10"/>
  <c r="CA14" i="10" s="1"/>
  <c r="BB14" i="10"/>
  <c r="AY14" i="10"/>
  <c r="AV14" i="10"/>
  <c r="AS14" i="10"/>
  <c r="AD14" i="10"/>
  <c r="Z14" i="10"/>
  <c r="BV14" i="10" s="1"/>
  <c r="Y14" i="10"/>
  <c r="BU14" i="10" s="1"/>
  <c r="X14" i="10"/>
  <c r="U14" i="10"/>
  <c r="R14" i="10"/>
  <c r="O14" i="10"/>
  <c r="BP13" i="10"/>
  <c r="CE13" i="10" s="1"/>
  <c r="BO13" i="10"/>
  <c r="BN13" i="10"/>
  <c r="BK13" i="10"/>
  <c r="BH13" i="10"/>
  <c r="BD13" i="10"/>
  <c r="CB13" i="10" s="1"/>
  <c r="BC13" i="10"/>
  <c r="CA13" i="10" s="1"/>
  <c r="BB13" i="10"/>
  <c r="AY13" i="10"/>
  <c r="AV13" i="10"/>
  <c r="AS13" i="10"/>
  <c r="Z13" i="10"/>
  <c r="Y13" i="10"/>
  <c r="BU13" i="10" s="1"/>
  <c r="X13" i="10"/>
  <c r="U13" i="10"/>
  <c r="R13" i="10"/>
  <c r="O13" i="10"/>
  <c r="BP12" i="10"/>
  <c r="CE12" i="10" s="1"/>
  <c r="BO12" i="10"/>
  <c r="CD12" i="10" s="1"/>
  <c r="BN12" i="10"/>
  <c r="BK12" i="10"/>
  <c r="BH12" i="10"/>
  <c r="BD12" i="10"/>
  <c r="CB12" i="10" s="1"/>
  <c r="BC12" i="10"/>
  <c r="BB12" i="10"/>
  <c r="AY12" i="10"/>
  <c r="AV12" i="10"/>
  <c r="AS12" i="10"/>
  <c r="AD12" i="10"/>
  <c r="Z12" i="10"/>
  <c r="BV12" i="10" s="1"/>
  <c r="Y12" i="10"/>
  <c r="AA12" i="10" s="1"/>
  <c r="BW12" i="10" s="1"/>
  <c r="X12" i="10"/>
  <c r="U12" i="10"/>
  <c r="R12" i="10"/>
  <c r="O12" i="10"/>
  <c r="BP11" i="10"/>
  <c r="CE11" i="10" s="1"/>
  <c r="BO11" i="10"/>
  <c r="BN11" i="10"/>
  <c r="BK11" i="10"/>
  <c r="BH11" i="10"/>
  <c r="BC11" i="10"/>
  <c r="CA11" i="10" s="1"/>
  <c r="BB11" i="10"/>
  <c r="AY11" i="10"/>
  <c r="AX11" i="10"/>
  <c r="BD11" i="10" s="1"/>
  <c r="CB11" i="10" s="1"/>
  <c r="AV11" i="10"/>
  <c r="AS11" i="10"/>
  <c r="AD11" i="10"/>
  <c r="Z11" i="10"/>
  <c r="BV11" i="10" s="1"/>
  <c r="Y11" i="10"/>
  <c r="AA11" i="10" s="1"/>
  <c r="BW11" i="10" s="1"/>
  <c r="X11" i="10"/>
  <c r="U11" i="10"/>
  <c r="R11" i="10"/>
  <c r="O11" i="10"/>
  <c r="BP10" i="10"/>
  <c r="CE10" i="10" s="1"/>
  <c r="BO10" i="10"/>
  <c r="BN10" i="10"/>
  <c r="BK10" i="10"/>
  <c r="BH10" i="10"/>
  <c r="BD10" i="10"/>
  <c r="BB10" i="10"/>
  <c r="AX10" i="10"/>
  <c r="AW10" i="10"/>
  <c r="AV10" i="10"/>
  <c r="AS10" i="10"/>
  <c r="AD10" i="10"/>
  <c r="Y10" i="10"/>
  <c r="W10" i="10"/>
  <c r="Z10" i="10" s="1"/>
  <c r="BV10" i="10" s="1"/>
  <c r="V10" i="10"/>
  <c r="X10" i="10" s="1"/>
  <c r="U10" i="10"/>
  <c r="R10" i="10"/>
  <c r="O10" i="10"/>
  <c r="CE9" i="10"/>
  <c r="BP9" i="10"/>
  <c r="BO9" i="10"/>
  <c r="BN9" i="10"/>
  <c r="BK9" i="10"/>
  <c r="BH9" i="10"/>
  <c r="BD9" i="10"/>
  <c r="BC9" i="10"/>
  <c r="CA9" i="10" s="1"/>
  <c r="BB9" i="10"/>
  <c r="AY9" i="10"/>
  <c r="AV9" i="10"/>
  <c r="AS9" i="10"/>
  <c r="AD9" i="10"/>
  <c r="Z9" i="10"/>
  <c r="BV9" i="10" s="1"/>
  <c r="Y9" i="10"/>
  <c r="BU9" i="10" s="1"/>
  <c r="X9" i="10"/>
  <c r="U9" i="10"/>
  <c r="R9" i="10"/>
  <c r="O9" i="10"/>
  <c r="BP8" i="10"/>
  <c r="BO8" i="10"/>
  <c r="BN8" i="10"/>
  <c r="BK8" i="10"/>
  <c r="BH8" i="10"/>
  <c r="BD8" i="10"/>
  <c r="CB8" i="10" s="1"/>
  <c r="BC8" i="10"/>
  <c r="CA8" i="10" s="1"/>
  <c r="BB8" i="10"/>
  <c r="AY8" i="10"/>
  <c r="AV8" i="10"/>
  <c r="AS8" i="10"/>
  <c r="AD8" i="10"/>
  <c r="AA8" i="10"/>
  <c r="BW8" i="10" s="1"/>
  <c r="Z8" i="10"/>
  <c r="BV8" i="10" s="1"/>
  <c r="Y8" i="10"/>
  <c r="BU8" i="10" s="1"/>
  <c r="X8" i="10"/>
  <c r="U8" i="10"/>
  <c r="R8" i="10"/>
  <c r="O8" i="10"/>
  <c r="BP7" i="10"/>
  <c r="CE7" i="10" s="1"/>
  <c r="BO7" i="10"/>
  <c r="CD7" i="10" s="1"/>
  <c r="BN7" i="10"/>
  <c r="BK7" i="10"/>
  <c r="BH7" i="10"/>
  <c r="BD7" i="10"/>
  <c r="CB7" i="10" s="1"/>
  <c r="BC7" i="10"/>
  <c r="BB7" i="10"/>
  <c r="AY7" i="10"/>
  <c r="AV7" i="10"/>
  <c r="AS7" i="10"/>
  <c r="AA7" i="10"/>
  <c r="BW7" i="10" s="1"/>
  <c r="Z7" i="10"/>
  <c r="BV7" i="10" s="1"/>
  <c r="Y7" i="10"/>
  <c r="BU7" i="10" s="1"/>
  <c r="X7" i="10"/>
  <c r="U7" i="10"/>
  <c r="R7" i="10"/>
  <c r="O7" i="10"/>
  <c r="BP6" i="10"/>
  <c r="CE6" i="10" s="1"/>
  <c r="BO6" i="10"/>
  <c r="BN6" i="10"/>
  <c r="BK6" i="10"/>
  <c r="BH6" i="10"/>
  <c r="BD6" i="10"/>
  <c r="CB6" i="10" s="1"/>
  <c r="BC6" i="10"/>
  <c r="CA6" i="10" s="1"/>
  <c r="BB6" i="10"/>
  <c r="AY6" i="10"/>
  <c r="AV6" i="10"/>
  <c r="AS6" i="10"/>
  <c r="AD6" i="10"/>
  <c r="Z6" i="10"/>
  <c r="BV6" i="10" s="1"/>
  <c r="Y6" i="10"/>
  <c r="AA6" i="10" s="1"/>
  <c r="BW6" i="10" s="1"/>
  <c r="X6" i="10"/>
  <c r="U6" i="10"/>
  <c r="R6" i="10"/>
  <c r="O6" i="10"/>
  <c r="BP5" i="10"/>
  <c r="CE5" i="10" s="1"/>
  <c r="BO5" i="10"/>
  <c r="BN5" i="10"/>
  <c r="BK5" i="10"/>
  <c r="BH5" i="10"/>
  <c r="BD5" i="10"/>
  <c r="CB5" i="10" s="1"/>
  <c r="BC5" i="10"/>
  <c r="CA5" i="10" s="1"/>
  <c r="BB5" i="10"/>
  <c r="AY5" i="10"/>
  <c r="AV5" i="10"/>
  <c r="AS5" i="10"/>
  <c r="AD5" i="10"/>
  <c r="Z5" i="10"/>
  <c r="BV5" i="10" s="1"/>
  <c r="Y5" i="10"/>
  <c r="BU5" i="10" s="1"/>
  <c r="X5" i="10"/>
  <c r="U5" i="10"/>
  <c r="R5" i="10"/>
  <c r="O5" i="10"/>
  <c r="CE4" i="10"/>
  <c r="BP4" i="10"/>
  <c r="BO4" i="10"/>
  <c r="CD4" i="10" s="1"/>
  <c r="BN4" i="10"/>
  <c r="BK4" i="10"/>
  <c r="BH4" i="10"/>
  <c r="BD4" i="10"/>
  <c r="BE4" i="10" s="1"/>
  <c r="CC4" i="10" s="1"/>
  <c r="BC4" i="10"/>
  <c r="CA4" i="10" s="1"/>
  <c r="BB4" i="10"/>
  <c r="AY4" i="10"/>
  <c r="AV4" i="10"/>
  <c r="AS4" i="10"/>
  <c r="AD4" i="10"/>
  <c r="Z4" i="10"/>
  <c r="BV4" i="10" s="1"/>
  <c r="Y4" i="10"/>
  <c r="BU4" i="10" s="1"/>
  <c r="X4" i="10"/>
  <c r="U4" i="10"/>
  <c r="R4" i="10"/>
  <c r="O4" i="10"/>
  <c r="AL88" i="3"/>
  <c r="AM88" i="3" s="1"/>
  <c r="AL87" i="3"/>
  <c r="AM87" i="3" s="1"/>
  <c r="AK90" i="3"/>
  <c r="AL7" i="3"/>
  <c r="AI7" i="3"/>
  <c r="AI7" i="14" s="1"/>
  <c r="AK7" i="3"/>
  <c r="AH7" i="3"/>
  <c r="AH7" i="14" s="1"/>
  <c r="AG42" i="10" l="1"/>
  <c r="AJ46" i="10"/>
  <c r="AG5" i="10"/>
  <c r="AG17" i="10"/>
  <c r="AG37" i="10"/>
  <c r="AJ29" i="10"/>
  <c r="AJ21" i="10"/>
  <c r="AG29" i="10"/>
  <c r="AJ54" i="10"/>
  <c r="AJ50" i="10"/>
  <c r="AJ42" i="10"/>
  <c r="AJ17" i="10"/>
  <c r="BQ12" i="10"/>
  <c r="AA52" i="10"/>
  <c r="BW52" i="10" s="1"/>
  <c r="AG71" i="10"/>
  <c r="AG80" i="10" s="1"/>
  <c r="AD90" i="10"/>
  <c r="AM88" i="10"/>
  <c r="CD38" i="10"/>
  <c r="AI90" i="10"/>
  <c r="AL92" i="10" s="1"/>
  <c r="AI7" i="10"/>
  <c r="AA20" i="10"/>
  <c r="BW20" i="10" s="1"/>
  <c r="CA26" i="10"/>
  <c r="X47" i="10"/>
  <c r="AJ87" i="10"/>
  <c r="AJ90" i="10" s="1"/>
  <c r="AH7" i="10"/>
  <c r="AH7" i="19"/>
  <c r="AJ7" i="14"/>
  <c r="AA16" i="10"/>
  <c r="BW16" i="10" s="1"/>
  <c r="BQ29" i="10"/>
  <c r="CD36" i="10"/>
  <c r="BQ52" i="10"/>
  <c r="AM71" i="10"/>
  <c r="AM80" i="10" s="1"/>
  <c r="BQ28" i="10"/>
  <c r="CF28" i="10" s="1"/>
  <c r="AA29" i="10"/>
  <c r="BW29" i="10" s="1"/>
  <c r="BE29" i="10"/>
  <c r="CC29" i="10" s="1"/>
  <c r="BE45" i="10"/>
  <c r="CC45" i="10" s="1"/>
  <c r="BQ46" i="10"/>
  <c r="AM90" i="10"/>
  <c r="CB18" i="10"/>
  <c r="BQ37" i="10"/>
  <c r="BE55" i="10"/>
  <c r="CC55" i="10" s="1"/>
  <c r="AI7" i="19"/>
  <c r="CB4" i="10"/>
  <c r="AA15" i="10"/>
  <c r="BW15" i="10" s="1"/>
  <c r="AA24" i="10"/>
  <c r="BW24" i="10" s="1"/>
  <c r="AA33" i="10"/>
  <c r="BW33" i="10" s="1"/>
  <c r="BQ42" i="10"/>
  <c r="BC47" i="10"/>
  <c r="BQ47" i="10"/>
  <c r="AD80" i="10"/>
  <c r="AI80" i="10"/>
  <c r="BQ7" i="10"/>
  <c r="CF7" i="10" s="1"/>
  <c r="BQ24" i="10"/>
  <c r="CF24" i="10" s="1"/>
  <c r="BE27" i="10"/>
  <c r="CC27" i="10" s="1"/>
  <c r="CA41" i="10"/>
  <c r="BE41" i="10"/>
  <c r="CC41" i="10" s="1"/>
  <c r="AJ35" i="10"/>
  <c r="BE32" i="10"/>
  <c r="CC32" i="10" s="1"/>
  <c r="BQ40" i="10"/>
  <c r="CF40" i="10" s="1"/>
  <c r="CD40" i="10"/>
  <c r="AG14" i="10"/>
  <c r="AJ22" i="10"/>
  <c r="AJ14" i="10"/>
  <c r="BQ6" i="10"/>
  <c r="CF6" i="10" s="1"/>
  <c r="CD6" i="10"/>
  <c r="BU11" i="10"/>
  <c r="CD20" i="10"/>
  <c r="CA35" i="10"/>
  <c r="AA39" i="10"/>
  <c r="BW39" i="10" s="1"/>
  <c r="BQ10" i="10"/>
  <c r="CF10" i="10" s="1"/>
  <c r="CD10" i="10"/>
  <c r="BU25" i="10"/>
  <c r="CD43" i="10"/>
  <c r="BQ43" i="10"/>
  <c r="CF43" i="10" s="1"/>
  <c r="BQ16" i="10"/>
  <c r="CF16" i="10" s="1"/>
  <c r="AG46" i="10"/>
  <c r="BU6" i="10"/>
  <c r="CA31" i="10"/>
  <c r="AA38" i="10"/>
  <c r="BW38" i="10" s="1"/>
  <c r="AG41" i="10"/>
  <c r="BU43" i="10"/>
  <c r="BQ32" i="10"/>
  <c r="CF32" i="10" s="1"/>
  <c r="CD52" i="10"/>
  <c r="BE5" i="10"/>
  <c r="CC5" i="10" s="1"/>
  <c r="BE19" i="10"/>
  <c r="CC19" i="10" s="1"/>
  <c r="BE22" i="10"/>
  <c r="CC22" i="10" s="1"/>
  <c r="BV30" i="10"/>
  <c r="CD46" i="10"/>
  <c r="AJ55" i="10"/>
  <c r="AJ51" i="10"/>
  <c r="AJ47" i="10"/>
  <c r="AJ43" i="10"/>
  <c r="AJ39" i="10"/>
  <c r="AJ31" i="10"/>
  <c r="AJ23" i="10"/>
  <c r="AJ5" i="10"/>
  <c r="AG55" i="10"/>
  <c r="AG49" i="10"/>
  <c r="AJ41" i="10"/>
  <c r="AJ37" i="10"/>
  <c r="AJ33" i="10"/>
  <c r="AJ25" i="10"/>
  <c r="AJ44" i="10"/>
  <c r="AJ36" i="10"/>
  <c r="AJ32" i="10"/>
  <c r="AJ28" i="10"/>
  <c r="AJ24" i="10"/>
  <c r="AJ20" i="10"/>
  <c r="AJ16" i="10"/>
  <c r="AJ48" i="10"/>
  <c r="AJ40" i="10"/>
  <c r="AG54" i="10"/>
  <c r="AG53" i="10"/>
  <c r="AG20" i="10"/>
  <c r="AG16" i="10"/>
  <c r="AG4" i="10"/>
  <c r="AJ45" i="10"/>
  <c r="AG51" i="10"/>
  <c r="AG43" i="10"/>
  <c r="AG35" i="10"/>
  <c r="AG31" i="10"/>
  <c r="AG23" i="10"/>
  <c r="AG19" i="10"/>
  <c r="AG7" i="10"/>
  <c r="AG34" i="10"/>
  <c r="AG18" i="10"/>
  <c r="AJ9" i="10"/>
  <c r="AG25" i="10"/>
  <c r="AG21" i="10"/>
  <c r="AJ4" i="10"/>
  <c r="AJ52" i="10"/>
  <c r="AJ8" i="10"/>
  <c r="AJ53" i="10"/>
  <c r="AG26" i="10"/>
  <c r="AG33" i="10"/>
  <c r="AG8" i="10"/>
  <c r="AG22" i="10"/>
  <c r="AG15" i="10"/>
  <c r="AG48" i="10"/>
  <c r="AG39" i="10"/>
  <c r="AG47" i="10"/>
  <c r="AG27" i="10"/>
  <c r="AG28" i="10"/>
  <c r="AG36" i="10"/>
  <c r="AG44" i="10"/>
  <c r="AG24" i="10"/>
  <c r="AG32" i="10"/>
  <c r="AG40" i="10"/>
  <c r="AG52" i="10"/>
  <c r="CE18" i="10"/>
  <c r="BQ18" i="10"/>
  <c r="AA10" i="10"/>
  <c r="BW10" i="10" s="1"/>
  <c r="BU19" i="10"/>
  <c r="AA19" i="10"/>
  <c r="BW19" i="10" s="1"/>
  <c r="CF46" i="10"/>
  <c r="BU47" i="10"/>
  <c r="AA47" i="10"/>
  <c r="BW47" i="10" s="1"/>
  <c r="AA4" i="10"/>
  <c r="BW4" i="10" s="1"/>
  <c r="CD14" i="10"/>
  <c r="BQ14" i="10"/>
  <c r="CE26" i="10"/>
  <c r="BQ26" i="10"/>
  <c r="BQ5" i="10"/>
  <c r="CD5" i="10"/>
  <c r="BE6" i="10"/>
  <c r="CC6" i="10" s="1"/>
  <c r="BC10" i="10"/>
  <c r="AY10" i="10"/>
  <c r="CF12" i="10"/>
  <c r="CB16" i="10"/>
  <c r="BE16" i="10"/>
  <c r="CC16" i="10" s="1"/>
  <c r="CF21" i="10"/>
  <c r="BU27" i="10"/>
  <c r="AA27" i="10"/>
  <c r="BW27" i="10" s="1"/>
  <c r="CD9" i="10"/>
  <c r="BQ9" i="10"/>
  <c r="BQ11" i="10"/>
  <c r="CD11" i="10"/>
  <c r="CA12" i="10"/>
  <c r="BE12" i="10"/>
  <c r="CC12" i="10" s="1"/>
  <c r="BV13" i="10"/>
  <c r="AA13" i="10"/>
  <c r="BW13" i="10" s="1"/>
  <c r="CA21" i="10"/>
  <c r="BE21" i="10"/>
  <c r="CC21" i="10" s="1"/>
  <c r="CE30" i="10"/>
  <c r="BU10" i="10"/>
  <c r="CD15" i="10"/>
  <c r="BQ15" i="10"/>
  <c r="BV22" i="10"/>
  <c r="AA22" i="10"/>
  <c r="BW22" i="10" s="1"/>
  <c r="CD23" i="10"/>
  <c r="BQ23" i="10"/>
  <c r="CB24" i="10"/>
  <c r="BE24" i="10"/>
  <c r="CC24" i="10" s="1"/>
  <c r="BU31" i="10"/>
  <c r="AA31" i="10"/>
  <c r="BW31" i="10" s="1"/>
  <c r="BQ4" i="10"/>
  <c r="CE8" i="10"/>
  <c r="CB10" i="10"/>
  <c r="CB9" i="10"/>
  <c r="BE9" i="10"/>
  <c r="CC9" i="10" s="1"/>
  <c r="AA5" i="10"/>
  <c r="BW5" i="10" s="1"/>
  <c r="CA7" i="10"/>
  <c r="BE7" i="10"/>
  <c r="BQ8" i="10"/>
  <c r="CD8" i="10"/>
  <c r="BQ34" i="10"/>
  <c r="CE34" i="10"/>
  <c r="CB42" i="10"/>
  <c r="BE42" i="10"/>
  <c r="CC42" i="10" s="1"/>
  <c r="CF33" i="10"/>
  <c r="BU35" i="10"/>
  <c r="AA35" i="10"/>
  <c r="BW35" i="10" s="1"/>
  <c r="BV38" i="10"/>
  <c r="BQ44" i="10"/>
  <c r="CE44" i="10"/>
  <c r="CD13" i="10"/>
  <c r="BC15" i="10"/>
  <c r="CE17" i="10"/>
  <c r="CF20" i="10"/>
  <c r="CD22" i="10"/>
  <c r="CE25" i="10"/>
  <c r="CA29" i="10"/>
  <c r="CA33" i="10"/>
  <c r="BE33" i="10"/>
  <c r="CC33" i="10" s="1"/>
  <c r="BQ41" i="10"/>
  <c r="CD41" i="10"/>
  <c r="BU45" i="10"/>
  <c r="AA45" i="10"/>
  <c r="BW45" i="10" s="1"/>
  <c r="CA47" i="10"/>
  <c r="BE47" i="10"/>
  <c r="CC47" i="10" s="1"/>
  <c r="CF47" i="10"/>
  <c r="AJ80" i="10"/>
  <c r="CF29" i="10"/>
  <c r="CD31" i="10"/>
  <c r="CF37" i="10"/>
  <c r="CF39" i="10"/>
  <c r="BQ51" i="10"/>
  <c r="CD51" i="10"/>
  <c r="AL82" i="10"/>
  <c r="AL95" i="10" s="1"/>
  <c r="BU12" i="10"/>
  <c r="AD13" i="10"/>
  <c r="BE14" i="10"/>
  <c r="CC14" i="10" s="1"/>
  <c r="BQ17" i="10"/>
  <c r="AA21" i="10"/>
  <c r="BW21" i="10" s="1"/>
  <c r="BE23" i="10"/>
  <c r="CC23" i="10" s="1"/>
  <c r="BQ25" i="10"/>
  <c r="CA37" i="10"/>
  <c r="BE37" i="10"/>
  <c r="CC37" i="10" s="1"/>
  <c r="CA39" i="10"/>
  <c r="BE39" i="10"/>
  <c r="CC39" i="10" s="1"/>
  <c r="BV40" i="10"/>
  <c r="AA40" i="10"/>
  <c r="BW40" i="10" s="1"/>
  <c r="CF42" i="10"/>
  <c r="CF48" i="10"/>
  <c r="CF52" i="10"/>
  <c r="BQ13" i="10"/>
  <c r="AA18" i="10"/>
  <c r="BW18" i="10" s="1"/>
  <c r="BE20" i="10"/>
  <c r="CC20" i="10" s="1"/>
  <c r="BQ22" i="10"/>
  <c r="AA26" i="10"/>
  <c r="BW26" i="10" s="1"/>
  <c r="BE28" i="10"/>
  <c r="CC28" i="10" s="1"/>
  <c r="BQ31" i="10"/>
  <c r="CE31" i="10"/>
  <c r="BU32" i="10"/>
  <c r="AA32" i="10"/>
  <c r="BW32" i="10" s="1"/>
  <c r="CA48" i="10"/>
  <c r="BE48" i="10"/>
  <c r="CC48" i="10" s="1"/>
  <c r="AA9" i="10"/>
  <c r="BW9" i="10" s="1"/>
  <c r="AA14" i="10"/>
  <c r="BW14" i="10" s="1"/>
  <c r="BE17" i="10"/>
  <c r="CC17" i="10" s="1"/>
  <c r="BQ19" i="10"/>
  <c r="AA23" i="10"/>
  <c r="BW23" i="10" s="1"/>
  <c r="BE25" i="10"/>
  <c r="CC25" i="10" s="1"/>
  <c r="BQ27" i="10"/>
  <c r="CB32" i="10"/>
  <c r="BQ54" i="10"/>
  <c r="BU55" i="10"/>
  <c r="AA55" i="10"/>
  <c r="BW55" i="10" s="1"/>
  <c r="BE8" i="10"/>
  <c r="CC8" i="10" s="1"/>
  <c r="BE11" i="10"/>
  <c r="CC11" i="10" s="1"/>
  <c r="BE13" i="10"/>
  <c r="CC13" i="10" s="1"/>
  <c r="BQ30" i="10"/>
  <c r="CD33" i="10"/>
  <c r="CF36" i="10"/>
  <c r="CF38" i="10"/>
  <c r="CE54" i="10"/>
  <c r="AA37" i="10"/>
  <c r="BW37" i="10" s="1"/>
  <c r="AA48" i="10"/>
  <c r="BW48" i="10" s="1"/>
  <c r="BE51" i="10"/>
  <c r="CC51" i="10" s="1"/>
  <c r="BV52" i="10"/>
  <c r="BQ53" i="10"/>
  <c r="CB54" i="10"/>
  <c r="CE32" i="10"/>
  <c r="AA34" i="10"/>
  <c r="BW34" i="10" s="1"/>
  <c r="BE36" i="10"/>
  <c r="CC36" i="10" s="1"/>
  <c r="CD37" i="10"/>
  <c r="BE38" i="10"/>
  <c r="CC38" i="10" s="1"/>
  <c r="CD39" i="10"/>
  <c r="CE42" i="10"/>
  <c r="AA44" i="10"/>
  <c r="BW44" i="10" s="1"/>
  <c r="BE46" i="10"/>
  <c r="CC46" i="10" s="1"/>
  <c r="CD48" i="10"/>
  <c r="BQ49" i="10"/>
  <c r="BQ50" i="10"/>
  <c r="CE52" i="10"/>
  <c r="AA54" i="10"/>
  <c r="BW54" i="10" s="1"/>
  <c r="BQ35" i="10"/>
  <c r="AA41" i="10"/>
  <c r="BW41" i="10" s="1"/>
  <c r="BE43" i="10"/>
  <c r="CC43" i="10" s="1"/>
  <c r="BQ45" i="10"/>
  <c r="AA50" i="10"/>
  <c r="BW50" i="10" s="1"/>
  <c r="BD50" i="10"/>
  <c r="CB50" i="10" s="1"/>
  <c r="AA51" i="10"/>
  <c r="BW51" i="10" s="1"/>
  <c r="BE53" i="10"/>
  <c r="CC53" i="10" s="1"/>
  <c r="CD54" i="10"/>
  <c r="BQ55" i="10"/>
  <c r="BE30" i="10"/>
  <c r="CC30" i="10" s="1"/>
  <c r="AA36" i="10"/>
  <c r="BW36" i="10" s="1"/>
  <c r="BE40" i="10"/>
  <c r="AA46" i="10"/>
  <c r="BW46" i="10" s="1"/>
  <c r="AV47" i="10"/>
  <c r="BE49" i="10"/>
  <c r="CC49" i="10" s="1"/>
  <c r="CE47" i="10"/>
  <c r="AA49" i="10"/>
  <c r="BW49" i="10" s="1"/>
  <c r="BE52" i="10"/>
  <c r="CC52" i="10" s="1"/>
  <c r="BE34" i="10"/>
  <c r="CC34" i="10" s="1"/>
  <c r="AA42" i="10"/>
  <c r="BW42" i="10" s="1"/>
  <c r="BE44" i="10"/>
  <c r="CC44" i="10" s="1"/>
  <c r="AM90" i="3"/>
  <c r="AL90" i="3"/>
  <c r="AI11" i="3"/>
  <c r="AI88" i="3"/>
  <c r="AI87" i="3"/>
  <c r="AL11" i="3"/>
  <c r="AK11" i="3"/>
  <c r="AH11" i="3"/>
  <c r="AJ7" i="10" l="1"/>
  <c r="AJ7" i="19"/>
  <c r="BE50" i="10"/>
  <c r="CC50" i="10" s="1"/>
  <c r="CF4" i="10"/>
  <c r="CF50" i="10"/>
  <c r="CF51" i="10"/>
  <c r="CF5" i="10"/>
  <c r="CF14" i="10"/>
  <c r="CF49" i="10"/>
  <c r="CF17" i="10"/>
  <c r="CF35" i="10"/>
  <c r="CF53" i="10"/>
  <c r="CF27" i="10"/>
  <c r="CF31" i="10"/>
  <c r="CF22" i="10"/>
  <c r="CF8" i="10"/>
  <c r="CF34" i="10"/>
  <c r="CF11" i="10"/>
  <c r="CF26" i="10"/>
  <c r="CC40" i="10"/>
  <c r="CF54" i="10"/>
  <c r="CF25" i="10"/>
  <c r="CA15" i="10"/>
  <c r="BE15" i="10"/>
  <c r="CC15" i="10" s="1"/>
  <c r="CF15" i="10"/>
  <c r="CA10" i="10"/>
  <c r="BE10" i="10"/>
  <c r="CF18" i="10"/>
  <c r="CF45" i="10"/>
  <c r="CF19" i="10"/>
  <c r="CF13" i="10"/>
  <c r="CF41" i="10"/>
  <c r="CF44" i="10"/>
  <c r="CC7" i="10"/>
  <c r="CF9" i="10"/>
  <c r="CF55" i="10"/>
  <c r="CF30" i="10"/>
  <c r="CF23" i="10"/>
  <c r="AJ88" i="3"/>
  <c r="AH90" i="3"/>
  <c r="AJ87" i="3"/>
  <c r="CC10" i="10" l="1"/>
  <c r="AJ90" i="3"/>
  <c r="AI90" i="3"/>
  <c r="AL92" i="3" s="1"/>
  <c r="AC90" i="3" l="1"/>
  <c r="AB90" i="3"/>
  <c r="AD89" i="3"/>
  <c r="AD88" i="3"/>
  <c r="AD87" i="3"/>
  <c r="AK80" i="3"/>
  <c r="AH80" i="3"/>
  <c r="AE80" i="3"/>
  <c r="AB80" i="3"/>
  <c r="AL77" i="3"/>
  <c r="AM77" i="3" s="1"/>
  <c r="AI77" i="3"/>
  <c r="AJ77" i="3" s="1"/>
  <c r="AF77" i="3"/>
  <c r="AG77" i="3" s="1"/>
  <c r="AC77" i="3"/>
  <c r="AD77" i="3" s="1"/>
  <c r="AL76" i="3"/>
  <c r="AM76" i="3" s="1"/>
  <c r="AI76" i="3"/>
  <c r="AJ76" i="3" s="1"/>
  <c r="AF76" i="3"/>
  <c r="AG76" i="3" s="1"/>
  <c r="AC76" i="3"/>
  <c r="AD76" i="3" s="1"/>
  <c r="AL75" i="3"/>
  <c r="AM75" i="3" s="1"/>
  <c r="AI75" i="3"/>
  <c r="AJ75" i="3" s="1"/>
  <c r="AF75" i="3"/>
  <c r="AG75" i="3" s="1"/>
  <c r="AC75" i="3"/>
  <c r="AD75" i="3" s="1"/>
  <c r="AL74" i="3"/>
  <c r="AM74" i="3" s="1"/>
  <c r="AI74" i="3"/>
  <c r="AJ74" i="3" s="1"/>
  <c r="AF74" i="3"/>
  <c r="AG74" i="3" s="1"/>
  <c r="AC74" i="3"/>
  <c r="AD74" i="3" s="1"/>
  <c r="AL72" i="3"/>
  <c r="AM72" i="3" s="1"/>
  <c r="AI72" i="3"/>
  <c r="AJ72" i="3" s="1"/>
  <c r="AF72" i="3"/>
  <c r="AG72" i="3" s="1"/>
  <c r="AC72" i="3"/>
  <c r="AD72" i="3" s="1"/>
  <c r="AL71" i="3"/>
  <c r="AM71" i="3" s="1"/>
  <c r="AI71" i="3"/>
  <c r="AI80" i="3" s="1"/>
  <c r="AF71" i="3"/>
  <c r="AC71" i="3"/>
  <c r="AD90" i="3" l="1"/>
  <c r="AM80" i="3"/>
  <c r="AF80" i="3"/>
  <c r="AL80" i="3"/>
  <c r="AC80" i="3"/>
  <c r="AG71" i="3"/>
  <c r="AG80" i="3" s="1"/>
  <c r="AJ71" i="3"/>
  <c r="AJ80" i="3" s="1"/>
  <c r="AD71" i="3"/>
  <c r="AD80" i="3" s="1"/>
  <c r="AL82" i="3" l="1"/>
  <c r="AL95" i="3" s="1"/>
  <c r="AW10" i="3"/>
  <c r="V10" i="3"/>
  <c r="AX10" i="3"/>
  <c r="W10" i="3"/>
  <c r="AL13" i="3"/>
  <c r="AK13" i="3"/>
  <c r="AI13" i="3"/>
  <c r="AH13" i="3"/>
  <c r="AF13" i="3"/>
  <c r="AE13" i="3"/>
  <c r="AC13" i="3"/>
  <c r="AB13" i="3"/>
  <c r="AI13" i="14" l="1"/>
  <c r="AI13" i="10"/>
  <c r="AE13" i="10"/>
  <c r="AF13" i="10"/>
  <c r="AH13" i="14"/>
  <c r="AH13" i="10"/>
  <c r="AJ13" i="10" s="1"/>
  <c r="AL12" i="3"/>
  <c r="AI12" i="3"/>
  <c r="AK12" i="3"/>
  <c r="AH12" i="3"/>
  <c r="AI12" i="14" l="1"/>
  <c r="AI12" i="10"/>
  <c r="AG13" i="10"/>
  <c r="AJ13" i="14"/>
  <c r="AJ13" i="19" s="1"/>
  <c r="AH13" i="19"/>
  <c r="AI13" i="19"/>
  <c r="AF11" i="3"/>
  <c r="AF11" i="10" s="1"/>
  <c r="AC11" i="3"/>
  <c r="AE11" i="3"/>
  <c r="AE11" i="10" s="1"/>
  <c r="AB11" i="3"/>
  <c r="AI11" i="14" l="1"/>
  <c r="AI11" i="10"/>
  <c r="AG11" i="10"/>
  <c r="AI12" i="19"/>
  <c r="AH11" i="10"/>
  <c r="AJ11" i="10" s="1"/>
  <c r="AH11" i="14"/>
  <c r="AK10" i="3"/>
  <c r="AK6" i="3"/>
  <c r="AH10" i="3"/>
  <c r="AH6" i="3"/>
  <c r="AE12" i="3"/>
  <c r="AE12" i="10" s="1"/>
  <c r="AE10" i="3"/>
  <c r="AE10" i="10" s="1"/>
  <c r="AE6" i="3"/>
  <c r="AE6" i="10" s="1"/>
  <c r="AB12" i="3"/>
  <c r="AB10" i="3"/>
  <c r="AB6" i="3"/>
  <c r="AG12" i="10" l="1"/>
  <c r="AH10" i="10"/>
  <c r="AJ10" i="10" s="1"/>
  <c r="AG10" i="10"/>
  <c r="AH6" i="14"/>
  <c r="AH6" i="10"/>
  <c r="AJ6" i="10" s="1"/>
  <c r="AH12" i="14"/>
  <c r="AH12" i="10"/>
  <c r="AJ12" i="10" s="1"/>
  <c r="AJ11" i="14"/>
  <c r="AH11" i="19"/>
  <c r="AG6" i="10"/>
  <c r="AI11" i="19"/>
  <c r="AX11" i="3"/>
  <c r="AV13" i="3"/>
  <c r="AS13" i="3"/>
  <c r="AV12" i="3"/>
  <c r="AS12" i="3"/>
  <c r="AV11" i="3"/>
  <c r="AS11" i="3"/>
  <c r="AM13" i="3"/>
  <c r="AJ13" i="3"/>
  <c r="AG13" i="3"/>
  <c r="AD13" i="3"/>
  <c r="AM12" i="3"/>
  <c r="AJ12" i="3"/>
  <c r="AG12" i="3"/>
  <c r="AD12" i="3"/>
  <c r="AM11" i="3"/>
  <c r="AJ11" i="3"/>
  <c r="AG11" i="3"/>
  <c r="AD11" i="3"/>
  <c r="AJ6" i="14" l="1"/>
  <c r="AH6" i="19"/>
  <c r="AJ11" i="19"/>
  <c r="AJ10" i="14"/>
  <c r="AH10" i="19"/>
  <c r="AJ12" i="14"/>
  <c r="AJ12" i="19" s="1"/>
  <c r="AH12" i="19"/>
  <c r="H42" i="5"/>
  <c r="H44" i="5" s="1"/>
  <c r="AJ10" i="19" l="1"/>
  <c r="AJ6" i="19"/>
  <c r="AX50" i="3"/>
  <c r="AE50" i="3"/>
  <c r="AF50" i="3"/>
  <c r="AI50" i="14" l="1"/>
  <c r="AF50" i="10"/>
  <c r="AH50" i="14"/>
  <c r="AE50" i="10"/>
  <c r="AL38" i="3"/>
  <c r="AK38" i="3"/>
  <c r="AI38" i="3"/>
  <c r="AH38" i="3"/>
  <c r="AF38" i="3"/>
  <c r="AF38" i="10" s="1"/>
  <c r="AE38" i="3"/>
  <c r="AE38" i="10" s="1"/>
  <c r="AY46" i="3"/>
  <c r="AV46" i="3"/>
  <c r="AS46" i="3"/>
  <c r="AO46" i="3"/>
  <c r="AL46" i="14" s="1"/>
  <c r="AN46" i="3"/>
  <c r="AK46" i="14" s="1"/>
  <c r="AM46" i="3"/>
  <c r="AJ46" i="3"/>
  <c r="AG46" i="3"/>
  <c r="AD46" i="3"/>
  <c r="Z46" i="3"/>
  <c r="BV46" i="14" s="1"/>
  <c r="BV46" i="19" s="1"/>
  <c r="Y46" i="3"/>
  <c r="BU46" i="14" s="1"/>
  <c r="BU46" i="19" s="1"/>
  <c r="X46" i="3"/>
  <c r="U46" i="3"/>
  <c r="R46" i="3"/>
  <c r="O46" i="3"/>
  <c r="AY38" i="3"/>
  <c r="AV38" i="3"/>
  <c r="AS38" i="3"/>
  <c r="AD38" i="3"/>
  <c r="Z38" i="3"/>
  <c r="BV38" i="14" s="1"/>
  <c r="BV38" i="19" s="1"/>
  <c r="Y38" i="3"/>
  <c r="BU38" i="14" s="1"/>
  <c r="BU38" i="19" s="1"/>
  <c r="X38" i="3"/>
  <c r="U38" i="3"/>
  <c r="R38" i="3"/>
  <c r="O38" i="3"/>
  <c r="AG50" i="10" l="1"/>
  <c r="AJ50" i="14"/>
  <c r="AH50" i="19"/>
  <c r="AG38" i="10"/>
  <c r="AI50" i="19"/>
  <c r="AH38" i="14"/>
  <c r="AK38" i="14" s="1"/>
  <c r="AH38" i="10"/>
  <c r="AK46" i="10"/>
  <c r="AI38" i="14"/>
  <c r="AI38" i="10"/>
  <c r="AL46" i="10"/>
  <c r="AO46" i="10" s="1"/>
  <c r="AO38" i="3"/>
  <c r="AG38" i="3"/>
  <c r="AM38" i="3"/>
  <c r="AA38" i="3"/>
  <c r="BW38" i="14" s="1"/>
  <c r="BW38" i="19" s="1"/>
  <c r="AP46" i="3"/>
  <c r="AA46" i="3"/>
  <c r="BW46" i="14" s="1"/>
  <c r="BW46" i="19" s="1"/>
  <c r="AN38" i="3"/>
  <c r="AJ38" i="3"/>
  <c r="AW15" i="3"/>
  <c r="AT15" i="3"/>
  <c r="AV15" i="3" s="1"/>
  <c r="AQ15" i="3"/>
  <c r="AS15" i="3" s="1"/>
  <c r="AO15" i="3"/>
  <c r="AL15" i="14" s="1"/>
  <c r="AN15" i="3"/>
  <c r="AK15" i="14" s="1"/>
  <c r="AM15" i="3"/>
  <c r="AJ15" i="3"/>
  <c r="AG15" i="3"/>
  <c r="AD15" i="3"/>
  <c r="Z15" i="3"/>
  <c r="BV15" i="14" s="1"/>
  <c r="BV15" i="19" s="1"/>
  <c r="Y15" i="3"/>
  <c r="BU15" i="14" s="1"/>
  <c r="BU15" i="19" s="1"/>
  <c r="X15" i="3"/>
  <c r="U15" i="3"/>
  <c r="R15" i="3"/>
  <c r="O15" i="3"/>
  <c r="AL38" i="14" l="1"/>
  <c r="AJ38" i="14"/>
  <c r="AH38" i="19"/>
  <c r="AL46" i="19"/>
  <c r="AO46" i="14"/>
  <c r="AO38" i="14"/>
  <c r="AL38" i="10"/>
  <c r="AK15" i="10"/>
  <c r="AI38" i="19"/>
  <c r="AJ50" i="19"/>
  <c r="BY46" i="10"/>
  <c r="BS46" i="10"/>
  <c r="CH46" i="10" s="1"/>
  <c r="AN38" i="14"/>
  <c r="AK38" i="10"/>
  <c r="AL15" i="10"/>
  <c r="AO15" i="10" s="1"/>
  <c r="AM46" i="10"/>
  <c r="AN46" i="10"/>
  <c r="AM46" i="14"/>
  <c r="AM46" i="19" s="1"/>
  <c r="AK46" i="19"/>
  <c r="AN46" i="14"/>
  <c r="AJ38" i="10"/>
  <c r="AN38" i="10"/>
  <c r="AP38" i="3"/>
  <c r="AA15" i="3"/>
  <c r="BW15" i="14" s="1"/>
  <c r="BW15" i="19" s="1"/>
  <c r="AP15" i="3"/>
  <c r="AV54" i="3"/>
  <c r="AS54" i="3"/>
  <c r="AO54" i="3"/>
  <c r="AL54" i="14" s="1"/>
  <c r="AN54" i="3"/>
  <c r="AK54" i="14" s="1"/>
  <c r="AM54" i="3"/>
  <c r="AJ54" i="3"/>
  <c r="AG54" i="3"/>
  <c r="AD54" i="3"/>
  <c r="Z54" i="3"/>
  <c r="BV54" i="14" s="1"/>
  <c r="BV54" i="19" s="1"/>
  <c r="Y54" i="3"/>
  <c r="BU54" i="14" s="1"/>
  <c r="BU54" i="19" s="1"/>
  <c r="X54" i="3"/>
  <c r="U54" i="3"/>
  <c r="R54" i="3"/>
  <c r="O54" i="3"/>
  <c r="AV51" i="3"/>
  <c r="AS51" i="3"/>
  <c r="AO51" i="3"/>
  <c r="AL51" i="14" s="1"/>
  <c r="AN51" i="3"/>
  <c r="AK51" i="14" s="1"/>
  <c r="AM51" i="3"/>
  <c r="AJ51" i="3"/>
  <c r="AG51" i="3"/>
  <c r="AD51" i="3"/>
  <c r="Z51" i="3"/>
  <c r="BV51" i="14" s="1"/>
  <c r="BV51" i="19" s="1"/>
  <c r="Y51" i="3"/>
  <c r="BU51" i="14" s="1"/>
  <c r="BU51" i="19" s="1"/>
  <c r="X51" i="3"/>
  <c r="U51" i="3"/>
  <c r="R51" i="3"/>
  <c r="O51" i="3"/>
  <c r="BR38" i="14" l="1"/>
  <c r="AN38" i="19"/>
  <c r="BX38" i="14"/>
  <c r="BX38" i="19" s="1"/>
  <c r="AP38" i="14"/>
  <c r="BY15" i="10"/>
  <c r="BS15" i="10"/>
  <c r="CH15" i="10" s="1"/>
  <c r="AL15" i="19"/>
  <c r="AO15" i="14"/>
  <c r="AO46" i="19"/>
  <c r="BY46" i="14"/>
  <c r="BY46" i="19" s="1"/>
  <c r="BS46" i="14"/>
  <c r="BX38" i="10"/>
  <c r="BR38" i="10"/>
  <c r="CG38" i="10" s="1"/>
  <c r="AK51" i="10"/>
  <c r="AN46" i="19"/>
  <c r="BX46" i="14"/>
  <c r="BX46" i="19" s="1"/>
  <c r="BR46" i="14"/>
  <c r="AP46" i="14"/>
  <c r="AM38" i="14"/>
  <c r="AK38" i="19"/>
  <c r="AM15" i="10"/>
  <c r="AN15" i="10"/>
  <c r="AL54" i="10"/>
  <c r="AO54" i="10" s="1"/>
  <c r="AL51" i="10"/>
  <c r="AO51" i="10" s="1"/>
  <c r="AM15" i="14"/>
  <c r="AK15" i="19"/>
  <c r="AN15" i="14"/>
  <c r="AJ38" i="19"/>
  <c r="AO38" i="19"/>
  <c r="BY38" i="14"/>
  <c r="BY38" i="19" s="1"/>
  <c r="BS38" i="14"/>
  <c r="AK54" i="10"/>
  <c r="AM38" i="10"/>
  <c r="BX46" i="10"/>
  <c r="BR46" i="10"/>
  <c r="CG46" i="10" s="1"/>
  <c r="AP46" i="10"/>
  <c r="AL38" i="19"/>
  <c r="AO38" i="10"/>
  <c r="AP54" i="3"/>
  <c r="AA54" i="3"/>
  <c r="BW54" i="14" s="1"/>
  <c r="BW54" i="19" s="1"/>
  <c r="AA51" i="3"/>
  <c r="BW51" i="14" s="1"/>
  <c r="BW51" i="19" s="1"/>
  <c r="AP51" i="3"/>
  <c r="AV50" i="3"/>
  <c r="AS50" i="3"/>
  <c r="AO50" i="3"/>
  <c r="AL50" i="14" s="1"/>
  <c r="AN50" i="3"/>
  <c r="AK50" i="14" s="1"/>
  <c r="AM50" i="3"/>
  <c r="AJ50" i="3"/>
  <c r="AG50" i="3"/>
  <c r="AD50" i="3"/>
  <c r="Z50" i="3"/>
  <c r="BV50" i="14" s="1"/>
  <c r="BV50" i="19" s="1"/>
  <c r="Y50" i="3"/>
  <c r="BU50" i="14" s="1"/>
  <c r="BU50" i="19" s="1"/>
  <c r="X50" i="3"/>
  <c r="U50" i="3"/>
  <c r="R50" i="3"/>
  <c r="O50" i="3"/>
  <c r="AV42" i="3"/>
  <c r="AS42" i="3"/>
  <c r="AO42" i="3"/>
  <c r="AL42" i="14" s="1"/>
  <c r="AN42" i="3"/>
  <c r="AK42" i="14" s="1"/>
  <c r="AM42" i="3"/>
  <c r="AJ42" i="3"/>
  <c r="AG42" i="3"/>
  <c r="AD42" i="3"/>
  <c r="Z42" i="3"/>
  <c r="BV42" i="14" s="1"/>
  <c r="BV42" i="19" s="1"/>
  <c r="Y42" i="3"/>
  <c r="BU42" i="14" s="1"/>
  <c r="BU42" i="19" s="1"/>
  <c r="X42" i="3"/>
  <c r="U42" i="3"/>
  <c r="R42" i="3"/>
  <c r="O42" i="3"/>
  <c r="BZ46" i="10" l="1"/>
  <c r="BT46" i="10"/>
  <c r="CI46" i="10" s="1"/>
  <c r="BY54" i="10"/>
  <c r="BS54" i="10"/>
  <c r="CH54" i="10" s="1"/>
  <c r="CG46" i="14"/>
  <c r="CG46" i="19" s="1"/>
  <c r="BR46" i="19"/>
  <c r="AO54" i="14"/>
  <c r="AL54" i="19"/>
  <c r="CH46" i="14"/>
  <c r="CH46" i="19" s="1"/>
  <c r="BS46" i="19"/>
  <c r="AP46" i="19"/>
  <c r="BZ46" i="14"/>
  <c r="BZ46" i="19" s="1"/>
  <c r="BT46" i="14"/>
  <c r="AN15" i="19"/>
  <c r="BX15" i="14"/>
  <c r="BX15" i="19" s="1"/>
  <c r="AP15" i="14"/>
  <c r="BR15" i="14"/>
  <c r="BX15" i="10"/>
  <c r="BR15" i="10"/>
  <c r="CG15" i="10" s="1"/>
  <c r="AP15" i="10"/>
  <c r="AP38" i="19"/>
  <c r="BZ38" i="14"/>
  <c r="BZ38" i="19" s="1"/>
  <c r="BT38" i="14"/>
  <c r="AL42" i="10"/>
  <c r="AO42" i="10" s="1"/>
  <c r="BS51" i="10"/>
  <c r="CH51" i="10" s="1"/>
  <c r="BY51" i="10"/>
  <c r="AL51" i="19"/>
  <c r="AO51" i="14"/>
  <c r="AK50" i="10"/>
  <c r="BS38" i="10"/>
  <c r="CH38" i="10" s="1"/>
  <c r="BY38" i="10"/>
  <c r="AN54" i="10"/>
  <c r="AM54" i="10"/>
  <c r="AN51" i="10"/>
  <c r="AM51" i="10"/>
  <c r="AL50" i="10"/>
  <c r="AO50" i="10" s="1"/>
  <c r="AN54" i="14"/>
  <c r="AM54" i="14"/>
  <c r="AM54" i="19" s="1"/>
  <c r="AK54" i="19"/>
  <c r="AM51" i="14"/>
  <c r="AM51" i="19" s="1"/>
  <c r="AK51" i="19"/>
  <c r="AN51" i="14"/>
  <c r="AM38" i="19"/>
  <c r="AK42" i="10"/>
  <c r="CH38" i="14"/>
  <c r="CH38" i="19" s="1"/>
  <c r="BS38" i="19"/>
  <c r="AM15" i="19"/>
  <c r="AP38" i="10"/>
  <c r="AO15" i="19"/>
  <c r="BY15" i="14"/>
  <c r="BY15" i="19" s="1"/>
  <c r="BS15" i="14"/>
  <c r="CG38" i="14"/>
  <c r="CG38" i="19" s="1"/>
  <c r="BR38" i="19"/>
  <c r="AP50" i="3"/>
  <c r="AA50" i="3"/>
  <c r="BW50" i="14" s="1"/>
  <c r="BW50" i="19" s="1"/>
  <c r="AP42" i="3"/>
  <c r="AA42" i="3"/>
  <c r="BW42" i="14" s="1"/>
  <c r="BW42" i="19" s="1"/>
  <c r="AW47" i="3"/>
  <c r="AT47" i="3"/>
  <c r="AV47" i="3" s="1"/>
  <c r="AS47" i="3"/>
  <c r="AO47" i="3"/>
  <c r="AL47" i="14" s="1"/>
  <c r="AM47" i="3"/>
  <c r="AJ47" i="3"/>
  <c r="AG47" i="3"/>
  <c r="AD47" i="3"/>
  <c r="Z47" i="3"/>
  <c r="BV47" i="14" s="1"/>
  <c r="BV47" i="19" s="1"/>
  <c r="V47" i="3"/>
  <c r="Y47" i="3" s="1"/>
  <c r="BU47" i="14" s="1"/>
  <c r="BU47" i="19" s="1"/>
  <c r="U47" i="3"/>
  <c r="R47" i="3"/>
  <c r="O47" i="3"/>
  <c r="AL50" i="19" l="1"/>
  <c r="AO50" i="14"/>
  <c r="AN51" i="19"/>
  <c r="BX51" i="14"/>
  <c r="BX51" i="19" s="1"/>
  <c r="AP51" i="14"/>
  <c r="BR51" i="14"/>
  <c r="AO51" i="19"/>
  <c r="BY51" i="14"/>
  <c r="BY51" i="19" s="1"/>
  <c r="BS51" i="14"/>
  <c r="CI46" i="14"/>
  <c r="CI46" i="19" s="1"/>
  <c r="BT46" i="19"/>
  <c r="BY50" i="10"/>
  <c r="BS50" i="10"/>
  <c r="CH50" i="10" s="1"/>
  <c r="BX51" i="10"/>
  <c r="AP51" i="10"/>
  <c r="BR51" i="10"/>
  <c r="CG51" i="10" s="1"/>
  <c r="BZ15" i="10"/>
  <c r="BT15" i="10"/>
  <c r="CI15" i="10" s="1"/>
  <c r="CI38" i="14"/>
  <c r="CI38" i="19" s="1"/>
  <c r="BT38" i="19"/>
  <c r="AM50" i="14"/>
  <c r="AM50" i="19" s="1"/>
  <c r="AK50" i="19"/>
  <c r="AN50" i="14"/>
  <c r="AO54" i="19"/>
  <c r="BY54" i="14"/>
  <c r="BY54" i="19" s="1"/>
  <c r="BS54" i="14"/>
  <c r="AL47" i="10"/>
  <c r="AO47" i="10" s="1"/>
  <c r="BR54" i="10"/>
  <c r="CG54" i="10" s="1"/>
  <c r="AP54" i="10"/>
  <c r="BX54" i="10"/>
  <c r="AM50" i="10"/>
  <c r="AN50" i="10"/>
  <c r="CH15" i="14"/>
  <c r="CH15" i="19" s="1"/>
  <c r="BS15" i="19"/>
  <c r="AN42" i="10"/>
  <c r="AM42" i="10"/>
  <c r="BY42" i="10"/>
  <c r="BS42" i="10"/>
  <c r="CH42" i="10" s="1"/>
  <c r="CG15" i="14"/>
  <c r="CG15" i="19" s="1"/>
  <c r="BR15" i="19"/>
  <c r="BZ38" i="10"/>
  <c r="BT38" i="10"/>
  <c r="CI38" i="10" s="1"/>
  <c r="AN42" i="14"/>
  <c r="AM42" i="14"/>
  <c r="AK42" i="19"/>
  <c r="AN54" i="19"/>
  <c r="BX54" i="14"/>
  <c r="BX54" i="19" s="1"/>
  <c r="BR54" i="14"/>
  <c r="AP54" i="14"/>
  <c r="AL42" i="19"/>
  <c r="AO42" i="14"/>
  <c r="AP15" i="19"/>
  <c r="BZ15" i="14"/>
  <c r="BZ15" i="19" s="1"/>
  <c r="BT15" i="14"/>
  <c r="AA47" i="3"/>
  <c r="BW47" i="14" s="1"/>
  <c r="BW47" i="19" s="1"/>
  <c r="X47" i="3"/>
  <c r="AN47" i="3"/>
  <c r="AK47" i="14" s="1"/>
  <c r="BZ51" i="10" l="1"/>
  <c r="BT51" i="10"/>
  <c r="CI51" i="10" s="1"/>
  <c r="AO42" i="19"/>
  <c r="BY42" i="14"/>
  <c r="BY42" i="19" s="1"/>
  <c r="BS42" i="14"/>
  <c r="BZ54" i="10"/>
  <c r="BT54" i="10"/>
  <c r="CI54" i="10" s="1"/>
  <c r="BR51" i="19"/>
  <c r="CG51" i="14"/>
  <c r="CG51" i="19" s="1"/>
  <c r="AP51" i="19"/>
  <c r="BZ51" i="14"/>
  <c r="BZ51" i="19" s="1"/>
  <c r="BT51" i="14"/>
  <c r="AM42" i="19"/>
  <c r="AN42" i="19"/>
  <c r="BX42" i="14"/>
  <c r="BX42" i="19" s="1"/>
  <c r="BR42" i="14"/>
  <c r="AP42" i="14"/>
  <c r="BR42" i="10"/>
  <c r="CG42" i="10" s="1"/>
  <c r="AP42" i="10"/>
  <c r="BX42" i="10"/>
  <c r="BY47" i="10"/>
  <c r="BS47" i="10"/>
  <c r="CH47" i="10" s="1"/>
  <c r="AP54" i="19"/>
  <c r="BZ54" i="14"/>
  <c r="BZ54" i="19" s="1"/>
  <c r="BT54" i="14"/>
  <c r="AL47" i="19"/>
  <c r="AO47" i="14"/>
  <c r="AN50" i="19"/>
  <c r="BX50" i="14"/>
  <c r="BX50" i="19" s="1"/>
  <c r="BR50" i="14"/>
  <c r="AP50" i="14"/>
  <c r="AP47" i="3"/>
  <c r="AK47" i="10"/>
  <c r="CG54" i="14"/>
  <c r="CG54" i="19" s="1"/>
  <c r="BR54" i="19"/>
  <c r="CH54" i="14"/>
  <c r="CH54" i="19" s="1"/>
  <c r="BS54" i="19"/>
  <c r="AO50" i="19"/>
  <c r="BY50" i="14"/>
  <c r="BY50" i="19" s="1"/>
  <c r="BS50" i="14"/>
  <c r="BT15" i="19"/>
  <c r="CI15" i="14"/>
  <c r="CI15" i="19" s="1"/>
  <c r="BR50" i="10"/>
  <c r="CG50" i="10" s="1"/>
  <c r="BX50" i="10"/>
  <c r="AP50" i="10"/>
  <c r="CH51" i="14"/>
  <c r="CH51" i="19" s="1"/>
  <c r="BS51" i="19"/>
  <c r="AV43" i="3"/>
  <c r="AS43" i="3"/>
  <c r="AO43" i="3"/>
  <c r="AL43" i="14" s="1"/>
  <c r="AN43" i="3"/>
  <c r="AK43" i="14" s="1"/>
  <c r="AM43" i="3"/>
  <c r="AJ43" i="3"/>
  <c r="AG43" i="3"/>
  <c r="AD43" i="3"/>
  <c r="Z43" i="3"/>
  <c r="BV43" i="14" s="1"/>
  <c r="BV43" i="19" s="1"/>
  <c r="Y43" i="3"/>
  <c r="BU43" i="14" s="1"/>
  <c r="BU43" i="19" s="1"/>
  <c r="X43" i="3"/>
  <c r="U43" i="3"/>
  <c r="R43" i="3"/>
  <c r="O43" i="3"/>
  <c r="CG50" i="14" l="1"/>
  <c r="CG50" i="19" s="1"/>
  <c r="BR50" i="19"/>
  <c r="AL43" i="10"/>
  <c r="AO43" i="10" s="1"/>
  <c r="AO47" i="19"/>
  <c r="BY47" i="14"/>
  <c r="BY47" i="19" s="1"/>
  <c r="BS47" i="14"/>
  <c r="BS42" i="19"/>
  <c r="CH42" i="14"/>
  <c r="CH42" i="19" s="1"/>
  <c r="BZ42" i="10"/>
  <c r="BT42" i="10"/>
  <c r="CI42" i="10" s="1"/>
  <c r="CI51" i="14"/>
  <c r="CI51" i="19" s="1"/>
  <c r="BT51" i="19"/>
  <c r="AK43" i="10"/>
  <c r="CH50" i="14"/>
  <c r="CH50" i="19" s="1"/>
  <c r="BS50" i="19"/>
  <c r="AM47" i="14"/>
  <c r="AK47" i="19"/>
  <c r="AN47" i="14"/>
  <c r="BZ50" i="10"/>
  <c r="BT50" i="10"/>
  <c r="CI50" i="10" s="1"/>
  <c r="CI54" i="14"/>
  <c r="CI54" i="19" s="1"/>
  <c r="BT54" i="19"/>
  <c r="AP42" i="19"/>
  <c r="BZ42" i="14"/>
  <c r="BZ42" i="19" s="1"/>
  <c r="BT42" i="14"/>
  <c r="AN47" i="10"/>
  <c r="AM47" i="10"/>
  <c r="AP50" i="19"/>
  <c r="BZ50" i="14"/>
  <c r="BZ50" i="19" s="1"/>
  <c r="BT50" i="14"/>
  <c r="CG42" i="14"/>
  <c r="CG42" i="19" s="1"/>
  <c r="BR42" i="19"/>
  <c r="AP43" i="3"/>
  <c r="AA43" i="3"/>
  <c r="BW43" i="14" s="1"/>
  <c r="BW43" i="19" s="1"/>
  <c r="AN43" i="10" l="1"/>
  <c r="AM43" i="10"/>
  <c r="AM43" i="14"/>
  <c r="AK43" i="19"/>
  <c r="AN43" i="14"/>
  <c r="BX47" i="10"/>
  <c r="AP47" i="10"/>
  <c r="BR47" i="10"/>
  <c r="CG47" i="10" s="1"/>
  <c r="AN47" i="19"/>
  <c r="BX47" i="14"/>
  <c r="BX47" i="19" s="1"/>
  <c r="BR47" i="14"/>
  <c r="AP47" i="14"/>
  <c r="BS43" i="10"/>
  <c r="CH43" i="10" s="1"/>
  <c r="BY43" i="10"/>
  <c r="BT42" i="19"/>
  <c r="CI42" i="14"/>
  <c r="CI42" i="19" s="1"/>
  <c r="AL43" i="19"/>
  <c r="AO43" i="14"/>
  <c r="BS47" i="19"/>
  <c r="CH47" i="14"/>
  <c r="CH47" i="19" s="1"/>
  <c r="AM47" i="19"/>
  <c r="CI50" i="14"/>
  <c r="CI50" i="19" s="1"/>
  <c r="BT50" i="19"/>
  <c r="AY49" i="3"/>
  <c r="AN43" i="19" l="1"/>
  <c r="BX43" i="14"/>
  <c r="BX43" i="19" s="1"/>
  <c r="BR43" i="14"/>
  <c r="AP43" i="14"/>
  <c r="AP47" i="19"/>
  <c r="BZ47" i="14"/>
  <c r="BZ47" i="19" s="1"/>
  <c r="BT47" i="14"/>
  <c r="CG47" i="14"/>
  <c r="CG47" i="19" s="1"/>
  <c r="BR47" i="19"/>
  <c r="AM43" i="19"/>
  <c r="BZ47" i="10"/>
  <c r="BT47" i="10"/>
  <c r="CI47" i="10" s="1"/>
  <c r="AO43" i="19"/>
  <c r="BY43" i="14"/>
  <c r="BY43" i="19" s="1"/>
  <c r="BS43" i="14"/>
  <c r="BX43" i="10"/>
  <c r="BR43" i="10"/>
  <c r="CG43" i="10" s="1"/>
  <c r="AP43" i="10"/>
  <c r="AP43" i="19" l="1"/>
  <c r="BZ43" i="14"/>
  <c r="BZ43" i="19" s="1"/>
  <c r="BT43" i="14"/>
  <c r="BR43" i="19"/>
  <c r="CG43" i="14"/>
  <c r="CG43" i="19" s="1"/>
  <c r="CH43" i="14"/>
  <c r="CH43" i="19" s="1"/>
  <c r="BS43" i="19"/>
  <c r="CI47" i="14"/>
  <c r="CI47" i="19" s="1"/>
  <c r="BT47" i="19"/>
  <c r="BZ43" i="10"/>
  <c r="BT43" i="10"/>
  <c r="CI43" i="10" s="1"/>
  <c r="BP55" i="6"/>
  <c r="CE55" i="6" s="1"/>
  <c r="BO55" i="6"/>
  <c r="CD55" i="6" s="1"/>
  <c r="BN55" i="6"/>
  <c r="BK55" i="6"/>
  <c r="BH55" i="6"/>
  <c r="BD55" i="6"/>
  <c r="CB55" i="6" s="1"/>
  <c r="BC55" i="6"/>
  <c r="BB55" i="6"/>
  <c r="AY55" i="6"/>
  <c r="AV55" i="6"/>
  <c r="AS55" i="6"/>
  <c r="AO55" i="6"/>
  <c r="AN55" i="6"/>
  <c r="AM55" i="6"/>
  <c r="AJ55" i="6"/>
  <c r="AG55" i="6"/>
  <c r="AD55" i="6"/>
  <c r="Z55" i="6"/>
  <c r="Y55" i="6"/>
  <c r="X55" i="6"/>
  <c r="U55" i="6"/>
  <c r="R55" i="6"/>
  <c r="O55" i="6"/>
  <c r="BH55" i="3"/>
  <c r="BK55" i="3"/>
  <c r="BN55" i="3"/>
  <c r="BO55" i="3"/>
  <c r="CD55" i="14" s="1"/>
  <c r="CD55" i="19" s="1"/>
  <c r="BP55" i="3"/>
  <c r="BB55" i="3"/>
  <c r="BC55" i="3"/>
  <c r="BD55" i="3"/>
  <c r="CB55" i="14" s="1"/>
  <c r="CB55" i="19" s="1"/>
  <c r="AY55" i="3"/>
  <c r="AV55" i="3"/>
  <c r="AS55" i="3"/>
  <c r="AM55" i="3"/>
  <c r="AN55" i="3"/>
  <c r="AK55" i="14" s="1"/>
  <c r="AO55" i="3"/>
  <c r="AL55" i="14" s="1"/>
  <c r="AJ55" i="3"/>
  <c r="AG55" i="3"/>
  <c r="AD55" i="3"/>
  <c r="O55" i="3"/>
  <c r="R55" i="3"/>
  <c r="U55" i="3"/>
  <c r="X55" i="3"/>
  <c r="Y55" i="3"/>
  <c r="BU55" i="14" s="1"/>
  <c r="BU55" i="19" s="1"/>
  <c r="Z55" i="3"/>
  <c r="BV55" i="3" l="1"/>
  <c r="BV55" i="14"/>
  <c r="BV55" i="19" s="1"/>
  <c r="CA55" i="3"/>
  <c r="CA55" i="14"/>
  <c r="CA55" i="19" s="1"/>
  <c r="CI43" i="14"/>
  <c r="CI43" i="19" s="1"/>
  <c r="BT43" i="19"/>
  <c r="AL55" i="10"/>
  <c r="AO55" i="10" s="1"/>
  <c r="AK55" i="10"/>
  <c r="CE55" i="3"/>
  <c r="CE55" i="14"/>
  <c r="CE55" i="19" s="1"/>
  <c r="BE55" i="6"/>
  <c r="CC55" i="6" s="1"/>
  <c r="BY55" i="3"/>
  <c r="BX55" i="6"/>
  <c r="BX55" i="3"/>
  <c r="BU55" i="6"/>
  <c r="BV55" i="6"/>
  <c r="BE55" i="3"/>
  <c r="AP55" i="3"/>
  <c r="BZ55" i="3" s="1"/>
  <c r="CA55" i="6"/>
  <c r="AP55" i="6"/>
  <c r="BZ55" i="6" s="1"/>
  <c r="AA55" i="6"/>
  <c r="BW55" i="6" s="1"/>
  <c r="BQ55" i="6"/>
  <c r="BY55" i="6"/>
  <c r="BS55" i="6"/>
  <c r="CH55" i="6" s="1"/>
  <c r="BR55" i="6"/>
  <c r="CG55" i="6" s="1"/>
  <c r="BS55" i="3"/>
  <c r="CH55" i="3" s="1"/>
  <c r="AA55" i="3"/>
  <c r="BU55" i="3"/>
  <c r="CB55" i="3"/>
  <c r="BQ55" i="3"/>
  <c r="CD55" i="3"/>
  <c r="BR55" i="3"/>
  <c r="CG55" i="3" s="1"/>
  <c r="BP54" i="6"/>
  <c r="BO54" i="6"/>
  <c r="BN54" i="6"/>
  <c r="BK54" i="6"/>
  <c r="BH54" i="6"/>
  <c r="BB54" i="6"/>
  <c r="AO54" i="6"/>
  <c r="AN54" i="6"/>
  <c r="AM54" i="6"/>
  <c r="AJ54" i="6"/>
  <c r="AG54" i="6"/>
  <c r="AD54" i="6"/>
  <c r="Z54" i="6"/>
  <c r="Y54" i="6"/>
  <c r="X54" i="6"/>
  <c r="U54" i="6"/>
  <c r="R54" i="6"/>
  <c r="O54" i="6"/>
  <c r="BP53" i="6"/>
  <c r="BO53" i="6"/>
  <c r="BN53" i="6"/>
  <c r="BK53" i="6"/>
  <c r="BH53" i="6"/>
  <c r="BB53" i="6"/>
  <c r="AO53" i="6"/>
  <c r="AN53" i="6"/>
  <c r="AM53" i="6"/>
  <c r="AJ53" i="6"/>
  <c r="AG53" i="6"/>
  <c r="AD53" i="6"/>
  <c r="Z53" i="6"/>
  <c r="Y53" i="6"/>
  <c r="X53" i="6"/>
  <c r="U53" i="6"/>
  <c r="R53" i="6"/>
  <c r="O53" i="6"/>
  <c r="BP52" i="6"/>
  <c r="BO52" i="6"/>
  <c r="BN52" i="6"/>
  <c r="BK52" i="6"/>
  <c r="BH52" i="6"/>
  <c r="BB52" i="6"/>
  <c r="AO52" i="6"/>
  <c r="AN52" i="6"/>
  <c r="AM52" i="6"/>
  <c r="AJ52" i="6"/>
  <c r="AG52" i="6"/>
  <c r="AD52" i="6"/>
  <c r="Z52" i="6"/>
  <c r="Y52" i="6"/>
  <c r="X52" i="6"/>
  <c r="U52" i="6"/>
  <c r="R52" i="6"/>
  <c r="O52" i="6"/>
  <c r="BP51" i="6"/>
  <c r="BO51" i="6"/>
  <c r="BN51" i="6"/>
  <c r="BK51" i="6"/>
  <c r="BH51" i="6"/>
  <c r="BB51" i="6"/>
  <c r="AO51" i="6"/>
  <c r="AN51" i="6"/>
  <c r="AM51" i="6"/>
  <c r="AJ51" i="6"/>
  <c r="AG51" i="6"/>
  <c r="AD51" i="6"/>
  <c r="Z51" i="6"/>
  <c r="Y51" i="6"/>
  <c r="X51" i="6"/>
  <c r="U51" i="6"/>
  <c r="R51" i="6"/>
  <c r="O51" i="6"/>
  <c r="BP50" i="6"/>
  <c r="BO50" i="6"/>
  <c r="BN50" i="6"/>
  <c r="BK50" i="6"/>
  <c r="BH50" i="6"/>
  <c r="BB50" i="6"/>
  <c r="AO50" i="6"/>
  <c r="AN50" i="6"/>
  <c r="AM50" i="6"/>
  <c r="AJ50" i="6"/>
  <c r="AG50" i="6"/>
  <c r="AD50" i="6"/>
  <c r="Z50" i="6"/>
  <c r="Y50" i="6"/>
  <c r="X50" i="6"/>
  <c r="U50" i="6"/>
  <c r="R50" i="6"/>
  <c r="O50" i="6"/>
  <c r="BP49" i="6"/>
  <c r="BO49" i="6"/>
  <c r="BN49" i="6"/>
  <c r="BK49" i="6"/>
  <c r="BH49" i="6"/>
  <c r="BB49" i="6"/>
  <c r="AO49" i="6"/>
  <c r="AN49" i="6"/>
  <c r="AM49" i="6"/>
  <c r="AJ49" i="6"/>
  <c r="AG49" i="6"/>
  <c r="AD49" i="6"/>
  <c r="Z49" i="6"/>
  <c r="Y49" i="6"/>
  <c r="AW49" i="6" s="1"/>
  <c r="X49" i="6"/>
  <c r="U49" i="6"/>
  <c r="R49" i="6"/>
  <c r="O49" i="6"/>
  <c r="BP48" i="6"/>
  <c r="BO48" i="6"/>
  <c r="BN48" i="6"/>
  <c r="BK48" i="6"/>
  <c r="BH48" i="6"/>
  <c r="BB48" i="6"/>
  <c r="AO48" i="6"/>
  <c r="AN48" i="6"/>
  <c r="AM48" i="6"/>
  <c r="AJ48" i="6"/>
  <c r="AG48" i="6"/>
  <c r="AD48" i="6"/>
  <c r="Z48" i="6"/>
  <c r="Y48" i="6"/>
  <c r="X48" i="6"/>
  <c r="U48" i="6"/>
  <c r="R48" i="6"/>
  <c r="O48" i="6"/>
  <c r="BP47" i="6"/>
  <c r="BO47" i="6"/>
  <c r="BN47" i="6"/>
  <c r="BK47" i="6"/>
  <c r="BH47" i="6"/>
  <c r="BB47" i="6"/>
  <c r="AO47" i="6"/>
  <c r="AN47" i="6"/>
  <c r="AM47" i="6"/>
  <c r="AJ47" i="6"/>
  <c r="AG47" i="6"/>
  <c r="AD47" i="6"/>
  <c r="Z47" i="6"/>
  <c r="Y47" i="6"/>
  <c r="X47" i="6"/>
  <c r="U47" i="6"/>
  <c r="R47" i="6"/>
  <c r="O47" i="6"/>
  <c r="BP46" i="6"/>
  <c r="BO46" i="6"/>
  <c r="BN46" i="6"/>
  <c r="BK46" i="6"/>
  <c r="BH46" i="6"/>
  <c r="BB46" i="6"/>
  <c r="AO46" i="6"/>
  <c r="AN46" i="6"/>
  <c r="AM46" i="6"/>
  <c r="AJ46" i="6"/>
  <c r="AG46" i="6"/>
  <c r="AD46" i="6"/>
  <c r="Z46" i="6"/>
  <c r="Y46" i="6"/>
  <c r="X46" i="6"/>
  <c r="U46" i="6"/>
  <c r="R46" i="6"/>
  <c r="O46" i="6"/>
  <c r="BP45" i="6"/>
  <c r="BO45" i="6"/>
  <c r="BN45" i="6"/>
  <c r="BK45" i="6"/>
  <c r="BH45" i="6"/>
  <c r="BB45" i="6"/>
  <c r="AO45" i="6"/>
  <c r="AN45" i="6"/>
  <c r="AM45" i="6"/>
  <c r="AJ45" i="6"/>
  <c r="AG45" i="6"/>
  <c r="AD45" i="6"/>
  <c r="Z45" i="6"/>
  <c r="Y45" i="6"/>
  <c r="X45" i="6"/>
  <c r="U45" i="6"/>
  <c r="R45" i="6"/>
  <c r="O45" i="6"/>
  <c r="BP44" i="6"/>
  <c r="BO44" i="6"/>
  <c r="BN44" i="6"/>
  <c r="BK44" i="6"/>
  <c r="BH44" i="6"/>
  <c r="BB44" i="6"/>
  <c r="AO44" i="6"/>
  <c r="AN44" i="6"/>
  <c r="AM44" i="6"/>
  <c r="AJ44" i="6"/>
  <c r="AG44" i="6"/>
  <c r="AD44" i="6"/>
  <c r="Z44" i="6"/>
  <c r="Y44" i="6"/>
  <c r="X44" i="6"/>
  <c r="U44" i="6"/>
  <c r="R44" i="6"/>
  <c r="O44" i="6"/>
  <c r="BP43" i="6"/>
  <c r="BO43" i="6"/>
  <c r="BN43" i="6"/>
  <c r="BK43" i="6"/>
  <c r="BH43" i="6"/>
  <c r="BB43" i="6"/>
  <c r="AO43" i="6"/>
  <c r="AN43" i="6"/>
  <c r="AM43" i="6"/>
  <c r="AJ43" i="6"/>
  <c r="AG43" i="6"/>
  <c r="AD43" i="6"/>
  <c r="Z43" i="6"/>
  <c r="Y43" i="6"/>
  <c r="X43" i="6"/>
  <c r="U43" i="6"/>
  <c r="R43" i="6"/>
  <c r="O43" i="6"/>
  <c r="BP42" i="6"/>
  <c r="BO42" i="6"/>
  <c r="BN42" i="6"/>
  <c r="BK42" i="6"/>
  <c r="BH42" i="6"/>
  <c r="BB42" i="6"/>
  <c r="AO42" i="6"/>
  <c r="AN42" i="6"/>
  <c r="AM42" i="6"/>
  <c r="AJ42" i="6"/>
  <c r="AG42" i="6"/>
  <c r="AD42" i="6"/>
  <c r="Z42" i="6"/>
  <c r="Y42" i="6"/>
  <c r="X42" i="6"/>
  <c r="U42" i="6"/>
  <c r="R42" i="6"/>
  <c r="O42" i="6"/>
  <c r="BP41" i="6"/>
  <c r="BO41" i="6"/>
  <c r="BN41" i="6"/>
  <c r="BK41" i="6"/>
  <c r="BH41" i="6"/>
  <c r="BB41" i="6"/>
  <c r="AO41" i="6"/>
  <c r="AN41" i="6"/>
  <c r="AM41" i="6"/>
  <c r="AJ41" i="6"/>
  <c r="AG41" i="6"/>
  <c r="AD41" i="6"/>
  <c r="Z41" i="6"/>
  <c r="Y41" i="6"/>
  <c r="X41" i="6"/>
  <c r="U41" i="6"/>
  <c r="R41" i="6"/>
  <c r="O41" i="6"/>
  <c r="BP40" i="6"/>
  <c r="BO40" i="6"/>
  <c r="BN40" i="6"/>
  <c r="BK40" i="6"/>
  <c r="BH40" i="6"/>
  <c r="BB40" i="6"/>
  <c r="AO40" i="6"/>
  <c r="AN40" i="6"/>
  <c r="AM40" i="6"/>
  <c r="AJ40" i="6"/>
  <c r="AG40" i="6"/>
  <c r="AD40" i="6"/>
  <c r="Z40" i="6"/>
  <c r="Y40" i="6"/>
  <c r="X40" i="6"/>
  <c r="U40" i="6"/>
  <c r="R40" i="6"/>
  <c r="O40" i="6"/>
  <c r="BP39" i="6"/>
  <c r="BO39" i="6"/>
  <c r="BN39" i="6"/>
  <c r="BK39" i="6"/>
  <c r="BH39" i="6"/>
  <c r="BB39" i="6"/>
  <c r="AO39" i="6"/>
  <c r="AN39" i="6"/>
  <c r="AM39" i="6"/>
  <c r="AJ39" i="6"/>
  <c r="AG39" i="6"/>
  <c r="AD39" i="6"/>
  <c r="Z39" i="6"/>
  <c r="Y39" i="6"/>
  <c r="X39" i="6"/>
  <c r="U39" i="6"/>
  <c r="R39" i="6"/>
  <c r="O39" i="6"/>
  <c r="BP38" i="6"/>
  <c r="BO38" i="6"/>
  <c r="BN38" i="6"/>
  <c r="BK38" i="6"/>
  <c r="BH38" i="6"/>
  <c r="BB38" i="6"/>
  <c r="AO38" i="6"/>
  <c r="AN38" i="6"/>
  <c r="AM38" i="6"/>
  <c r="AJ38" i="6"/>
  <c r="AG38" i="6"/>
  <c r="AD38" i="6"/>
  <c r="Z38" i="6"/>
  <c r="Y38" i="6"/>
  <c r="X38" i="6"/>
  <c r="U38" i="6"/>
  <c r="R38" i="6"/>
  <c r="O38" i="6"/>
  <c r="BP37" i="6"/>
  <c r="BO37" i="6"/>
  <c r="BN37" i="6"/>
  <c r="BK37" i="6"/>
  <c r="BH37" i="6"/>
  <c r="BB37" i="6"/>
  <c r="AO37" i="6"/>
  <c r="AN37" i="6"/>
  <c r="AP37" i="6" s="1"/>
  <c r="AM37" i="6"/>
  <c r="AJ37" i="6"/>
  <c r="AG37" i="6"/>
  <c r="AD37" i="6"/>
  <c r="Z37" i="6"/>
  <c r="Y37" i="6"/>
  <c r="X37" i="6"/>
  <c r="U37" i="6"/>
  <c r="R37" i="6"/>
  <c r="O37" i="6"/>
  <c r="BP36" i="6"/>
  <c r="BO36" i="6"/>
  <c r="BN36" i="6"/>
  <c r="BK36" i="6"/>
  <c r="BH36" i="6"/>
  <c r="BB36" i="6"/>
  <c r="AO36" i="6"/>
  <c r="AN36" i="6"/>
  <c r="AM36" i="6"/>
  <c r="AJ36" i="6"/>
  <c r="AG36" i="6"/>
  <c r="AD36" i="6"/>
  <c r="Z36" i="6"/>
  <c r="Y36" i="6"/>
  <c r="X36" i="6"/>
  <c r="U36" i="6"/>
  <c r="R36" i="6"/>
  <c r="O36" i="6"/>
  <c r="BP35" i="6"/>
  <c r="BO35" i="6"/>
  <c r="BN35" i="6"/>
  <c r="BK35" i="6"/>
  <c r="BH35" i="6"/>
  <c r="BB35" i="6"/>
  <c r="AO35" i="6"/>
  <c r="AN35" i="6"/>
  <c r="AM35" i="6"/>
  <c r="AJ35" i="6"/>
  <c r="AG35" i="6"/>
  <c r="AD35" i="6"/>
  <c r="Z35" i="6"/>
  <c r="Y35" i="6"/>
  <c r="X35" i="6"/>
  <c r="U35" i="6"/>
  <c r="R35" i="6"/>
  <c r="O35" i="6"/>
  <c r="BP34" i="6"/>
  <c r="BO34" i="6"/>
  <c r="BN34" i="6"/>
  <c r="BK34" i="6"/>
  <c r="BH34" i="6"/>
  <c r="BB34" i="6"/>
  <c r="AO34" i="6"/>
  <c r="AN34" i="6"/>
  <c r="AM34" i="6"/>
  <c r="AJ34" i="6"/>
  <c r="AG34" i="6"/>
  <c r="AD34" i="6"/>
  <c r="Z34" i="6"/>
  <c r="Y34" i="6"/>
  <c r="X34" i="6"/>
  <c r="U34" i="6"/>
  <c r="R34" i="6"/>
  <c r="O34" i="6"/>
  <c r="BP33" i="6"/>
  <c r="BO33" i="6"/>
  <c r="BN33" i="6"/>
  <c r="BK33" i="6"/>
  <c r="BH33" i="6"/>
  <c r="BB33" i="6"/>
  <c r="AO33" i="6"/>
  <c r="AN33" i="6"/>
  <c r="AM33" i="6"/>
  <c r="AJ33" i="6"/>
  <c r="AG33" i="6"/>
  <c r="AD33" i="6"/>
  <c r="Z33" i="6"/>
  <c r="Y33" i="6"/>
  <c r="X33" i="6"/>
  <c r="U33" i="6"/>
  <c r="R33" i="6"/>
  <c r="O33" i="6"/>
  <c r="BP32" i="6"/>
  <c r="BO32" i="6"/>
  <c r="BN32" i="6"/>
  <c r="BK32" i="6"/>
  <c r="BH32" i="6"/>
  <c r="BB32" i="6"/>
  <c r="AO32" i="6"/>
  <c r="AN32" i="6"/>
  <c r="AM32" i="6"/>
  <c r="AJ32" i="6"/>
  <c r="AG32" i="6"/>
  <c r="AD32" i="6"/>
  <c r="Z32" i="6"/>
  <c r="Y32" i="6"/>
  <c r="X32" i="6"/>
  <c r="U32" i="6"/>
  <c r="R32" i="6"/>
  <c r="O32" i="6"/>
  <c r="BP31" i="6"/>
  <c r="BO31" i="6"/>
  <c r="BN31" i="6"/>
  <c r="BK31" i="6"/>
  <c r="BH31" i="6"/>
  <c r="BB31" i="6"/>
  <c r="AO31" i="6"/>
  <c r="AN31" i="6"/>
  <c r="AM31" i="6"/>
  <c r="AJ31" i="6"/>
  <c r="AG31" i="6"/>
  <c r="AD31" i="6"/>
  <c r="Z31" i="6"/>
  <c r="Y31" i="6"/>
  <c r="X31" i="6"/>
  <c r="U31" i="6"/>
  <c r="R31" i="6"/>
  <c r="O31" i="6"/>
  <c r="BP30" i="6"/>
  <c r="BO30" i="6"/>
  <c r="BN30" i="6"/>
  <c r="BK30" i="6"/>
  <c r="BH30" i="6"/>
  <c r="BB30" i="6"/>
  <c r="AO30" i="6"/>
  <c r="AN30" i="6"/>
  <c r="AP30" i="6" s="1"/>
  <c r="AM30" i="6"/>
  <c r="AJ30" i="6"/>
  <c r="AG30" i="6"/>
  <c r="AD30" i="6"/>
  <c r="Z30" i="6"/>
  <c r="Y30" i="6"/>
  <c r="X30" i="6"/>
  <c r="U30" i="6"/>
  <c r="R30" i="6"/>
  <c r="O30" i="6"/>
  <c r="BP29" i="6"/>
  <c r="BO29" i="6"/>
  <c r="BN29" i="6"/>
  <c r="BK29" i="6"/>
  <c r="BH29" i="6"/>
  <c r="BB29" i="6"/>
  <c r="AO29" i="6"/>
  <c r="AN29" i="6"/>
  <c r="AM29" i="6"/>
  <c r="AJ29" i="6"/>
  <c r="AG29" i="6"/>
  <c r="AD29" i="6"/>
  <c r="Z29" i="6"/>
  <c r="Y29" i="6"/>
  <c r="X29" i="6"/>
  <c r="U29" i="6"/>
  <c r="R29" i="6"/>
  <c r="O29" i="6"/>
  <c r="BP28" i="6"/>
  <c r="BO28" i="6"/>
  <c r="BN28" i="6"/>
  <c r="BK28" i="6"/>
  <c r="BH28" i="6"/>
  <c r="BB28" i="6"/>
  <c r="AO28" i="6"/>
  <c r="AN28" i="6"/>
  <c r="AM28" i="6"/>
  <c r="AJ28" i="6"/>
  <c r="AG28" i="6"/>
  <c r="AD28" i="6"/>
  <c r="Z28" i="6"/>
  <c r="Y28" i="6"/>
  <c r="X28" i="6"/>
  <c r="U28" i="6"/>
  <c r="R28" i="6"/>
  <c r="O28" i="6"/>
  <c r="BP27" i="6"/>
  <c r="BO27" i="6"/>
  <c r="BN27" i="6"/>
  <c r="BK27" i="6"/>
  <c r="BH27" i="6"/>
  <c r="BB27" i="6"/>
  <c r="AO27" i="6"/>
  <c r="AN27" i="6"/>
  <c r="AM27" i="6"/>
  <c r="AJ27" i="6"/>
  <c r="AG27" i="6"/>
  <c r="AD27" i="6"/>
  <c r="Z27" i="6"/>
  <c r="Y27" i="6"/>
  <c r="X27" i="6"/>
  <c r="U27" i="6"/>
  <c r="R27" i="6"/>
  <c r="O27" i="6"/>
  <c r="BP26" i="6"/>
  <c r="BO26" i="6"/>
  <c r="BN26" i="6"/>
  <c r="BK26" i="6"/>
  <c r="BH26" i="6"/>
  <c r="BB26" i="6"/>
  <c r="AO26" i="6"/>
  <c r="AN26" i="6"/>
  <c r="AM26" i="6"/>
  <c r="AJ26" i="6"/>
  <c r="AG26" i="6"/>
  <c r="AD26" i="6"/>
  <c r="Z26" i="6"/>
  <c r="Y26" i="6"/>
  <c r="X26" i="6"/>
  <c r="U26" i="6"/>
  <c r="R26" i="6"/>
  <c r="O26" i="6"/>
  <c r="BP25" i="6"/>
  <c r="BO25" i="6"/>
  <c r="BN25" i="6"/>
  <c r="BK25" i="6"/>
  <c r="BH25" i="6"/>
  <c r="BB25" i="6"/>
  <c r="AO25" i="6"/>
  <c r="AN25" i="6"/>
  <c r="AP25" i="6" s="1"/>
  <c r="AM25" i="6"/>
  <c r="AJ25" i="6"/>
  <c r="AG25" i="6"/>
  <c r="AD25" i="6"/>
  <c r="Z25" i="6"/>
  <c r="Y25" i="6"/>
  <c r="X25" i="6"/>
  <c r="U25" i="6"/>
  <c r="R25" i="6"/>
  <c r="O25" i="6"/>
  <c r="BP24" i="6"/>
  <c r="BO24" i="6"/>
  <c r="BN24" i="6"/>
  <c r="BK24" i="6"/>
  <c r="BH24" i="6"/>
  <c r="BB24" i="6"/>
  <c r="AO24" i="6"/>
  <c r="AN24" i="6"/>
  <c r="AM24" i="6"/>
  <c r="AJ24" i="6"/>
  <c r="AG24" i="6"/>
  <c r="AD24" i="6"/>
  <c r="Z24" i="6"/>
  <c r="Y24" i="6"/>
  <c r="X24" i="6"/>
  <c r="U24" i="6"/>
  <c r="R24" i="6"/>
  <c r="O24" i="6"/>
  <c r="BP23" i="6"/>
  <c r="BO23" i="6"/>
  <c r="BN23" i="6"/>
  <c r="BK23" i="6"/>
  <c r="BH23" i="6"/>
  <c r="BB23" i="6"/>
  <c r="AO23" i="6"/>
  <c r="AN23" i="6"/>
  <c r="AM23" i="6"/>
  <c r="AJ23" i="6"/>
  <c r="AG23" i="6"/>
  <c r="AD23" i="6"/>
  <c r="Z23" i="6"/>
  <c r="Y23" i="6"/>
  <c r="X23" i="6"/>
  <c r="U23" i="6"/>
  <c r="R23" i="6"/>
  <c r="O23" i="6"/>
  <c r="BP22" i="6"/>
  <c r="BO22" i="6"/>
  <c r="BN22" i="6"/>
  <c r="BK22" i="6"/>
  <c r="BH22" i="6"/>
  <c r="BB22" i="6"/>
  <c r="AO22" i="6"/>
  <c r="AN22" i="6"/>
  <c r="AM22" i="6"/>
  <c r="AJ22" i="6"/>
  <c r="AG22" i="6"/>
  <c r="AD22" i="6"/>
  <c r="Z22" i="6"/>
  <c r="Y22" i="6"/>
  <c r="X22" i="6"/>
  <c r="U22" i="6"/>
  <c r="R22" i="6"/>
  <c r="O22" i="6"/>
  <c r="BP21" i="6"/>
  <c r="BO21" i="6"/>
  <c r="BN21" i="6"/>
  <c r="BK21" i="6"/>
  <c r="BH21" i="6"/>
  <c r="BB21" i="6"/>
  <c r="AO21" i="6"/>
  <c r="AP21" i="6" s="1"/>
  <c r="AN21" i="6"/>
  <c r="AM21" i="6"/>
  <c r="AJ21" i="6"/>
  <c r="AG21" i="6"/>
  <c r="AD21" i="6"/>
  <c r="Z21" i="6"/>
  <c r="Y21" i="6"/>
  <c r="X21" i="6"/>
  <c r="U21" i="6"/>
  <c r="R21" i="6"/>
  <c r="O21" i="6"/>
  <c r="BP20" i="6"/>
  <c r="BO20" i="6"/>
  <c r="BN20" i="6"/>
  <c r="BK20" i="6"/>
  <c r="BH20" i="6"/>
  <c r="BB20" i="6"/>
  <c r="AO20" i="6"/>
  <c r="AN20" i="6"/>
  <c r="AM20" i="6"/>
  <c r="AJ20" i="6"/>
  <c r="AG20" i="6"/>
  <c r="AD20" i="6"/>
  <c r="Z20" i="6"/>
  <c r="Y20" i="6"/>
  <c r="X20" i="6"/>
  <c r="U20" i="6"/>
  <c r="R20" i="6"/>
  <c r="O20" i="6"/>
  <c r="BP19" i="6"/>
  <c r="BO19" i="6"/>
  <c r="BQ19" i="6" s="1"/>
  <c r="BN19" i="6"/>
  <c r="BK19" i="6"/>
  <c r="BH19" i="6"/>
  <c r="BB19" i="6"/>
  <c r="AO19" i="6"/>
  <c r="AN19" i="6"/>
  <c r="AM19" i="6"/>
  <c r="AJ19" i="6"/>
  <c r="AG19" i="6"/>
  <c r="AD19" i="6"/>
  <c r="Z19" i="6"/>
  <c r="Y19" i="6"/>
  <c r="X19" i="6"/>
  <c r="U19" i="6"/>
  <c r="R19" i="6"/>
  <c r="O19" i="6"/>
  <c r="BP18" i="6"/>
  <c r="BO18" i="6"/>
  <c r="BN18" i="6"/>
  <c r="BK18" i="6"/>
  <c r="BH18" i="6"/>
  <c r="BB18" i="6"/>
  <c r="AO18" i="6"/>
  <c r="AN18" i="6"/>
  <c r="AM18" i="6"/>
  <c r="AJ18" i="6"/>
  <c r="AG18" i="6"/>
  <c r="AD18" i="6"/>
  <c r="Z18" i="6"/>
  <c r="Y18" i="6"/>
  <c r="X18" i="6"/>
  <c r="U18" i="6"/>
  <c r="R18" i="6"/>
  <c r="O18" i="6"/>
  <c r="BP17" i="6"/>
  <c r="BO17" i="6"/>
  <c r="BN17" i="6"/>
  <c r="BK17" i="6"/>
  <c r="BH17" i="6"/>
  <c r="BB17" i="6"/>
  <c r="AO17" i="6"/>
  <c r="AN17" i="6"/>
  <c r="AM17" i="6"/>
  <c r="AJ17" i="6"/>
  <c r="AG17" i="6"/>
  <c r="AD17" i="6"/>
  <c r="Z17" i="6"/>
  <c r="Y17" i="6"/>
  <c r="X17" i="6"/>
  <c r="U17" i="6"/>
  <c r="R17" i="6"/>
  <c r="O17" i="6"/>
  <c r="BP16" i="6"/>
  <c r="BO16" i="6"/>
  <c r="BN16" i="6"/>
  <c r="BK16" i="6"/>
  <c r="BH16" i="6"/>
  <c r="BB16" i="6"/>
  <c r="AO16" i="6"/>
  <c r="AN16" i="6"/>
  <c r="AM16" i="6"/>
  <c r="AJ16" i="6"/>
  <c r="AG16" i="6"/>
  <c r="AD16" i="6"/>
  <c r="Z16" i="6"/>
  <c r="Y16" i="6"/>
  <c r="X16" i="6"/>
  <c r="U16" i="6"/>
  <c r="R16" i="6"/>
  <c r="O16" i="6"/>
  <c r="BP15" i="6"/>
  <c r="BO15" i="6"/>
  <c r="BN15" i="6"/>
  <c r="BK15" i="6"/>
  <c r="BH15" i="6"/>
  <c r="BB15" i="6"/>
  <c r="AO15" i="6"/>
  <c r="AN15" i="6"/>
  <c r="AM15" i="6"/>
  <c r="AJ15" i="6"/>
  <c r="AG15" i="6"/>
  <c r="AD15" i="6"/>
  <c r="Z15" i="6"/>
  <c r="Y15" i="6"/>
  <c r="X15" i="6"/>
  <c r="U15" i="6"/>
  <c r="R15" i="6"/>
  <c r="O15" i="6"/>
  <c r="BP14" i="6"/>
  <c r="BO14" i="6"/>
  <c r="BQ14" i="6" s="1"/>
  <c r="BN14" i="6"/>
  <c r="BK14" i="6"/>
  <c r="BH14" i="6"/>
  <c r="BB14" i="6"/>
  <c r="AO14" i="6"/>
  <c r="AN14" i="6"/>
  <c r="AM14" i="6"/>
  <c r="AJ14" i="6"/>
  <c r="AG14" i="6"/>
  <c r="AD14" i="6"/>
  <c r="Z14" i="6"/>
  <c r="Y14" i="6"/>
  <c r="X14" i="6"/>
  <c r="U14" i="6"/>
  <c r="R14" i="6"/>
  <c r="O14" i="6"/>
  <c r="BP13" i="6"/>
  <c r="BO13" i="6"/>
  <c r="BN13" i="6"/>
  <c r="BK13" i="6"/>
  <c r="BH13" i="6"/>
  <c r="BB13" i="6"/>
  <c r="AO13" i="6"/>
  <c r="AN13" i="6"/>
  <c r="AM13" i="6"/>
  <c r="AJ13" i="6"/>
  <c r="AG13" i="6"/>
  <c r="AD13" i="6"/>
  <c r="Z13" i="6"/>
  <c r="Y13" i="6"/>
  <c r="X13" i="6"/>
  <c r="U13" i="6"/>
  <c r="R13" i="6"/>
  <c r="O13" i="6"/>
  <c r="BP12" i="6"/>
  <c r="BO12" i="6"/>
  <c r="BN12" i="6"/>
  <c r="BK12" i="6"/>
  <c r="BH12" i="6"/>
  <c r="BB12" i="6"/>
  <c r="AO12" i="6"/>
  <c r="AN12" i="6"/>
  <c r="AP12" i="6" s="1"/>
  <c r="AM12" i="6"/>
  <c r="AJ12" i="6"/>
  <c r="AG12" i="6"/>
  <c r="AD12" i="6"/>
  <c r="Z12" i="6"/>
  <c r="Y12" i="6"/>
  <c r="X12" i="6"/>
  <c r="U12" i="6"/>
  <c r="R12" i="6"/>
  <c r="O12" i="6"/>
  <c r="BP11" i="6"/>
  <c r="BO11" i="6"/>
  <c r="BN11" i="6"/>
  <c r="BK11" i="6"/>
  <c r="BH11" i="6"/>
  <c r="BB11" i="6"/>
  <c r="AO11" i="6"/>
  <c r="AN11" i="6"/>
  <c r="AM11" i="6"/>
  <c r="AJ11" i="6"/>
  <c r="AG11" i="6"/>
  <c r="AD11" i="6"/>
  <c r="Z11" i="6"/>
  <c r="Y11" i="6"/>
  <c r="X11" i="6"/>
  <c r="U11" i="6"/>
  <c r="R11" i="6"/>
  <c r="O11" i="6"/>
  <c r="BP10" i="6"/>
  <c r="BO10" i="6"/>
  <c r="BN10" i="6"/>
  <c r="BK10" i="6"/>
  <c r="BH10" i="6"/>
  <c r="BB10" i="6"/>
  <c r="AO10" i="6"/>
  <c r="AN10" i="6"/>
  <c r="AM10" i="6"/>
  <c r="AJ10" i="6"/>
  <c r="AG10" i="6"/>
  <c r="AD10" i="6"/>
  <c r="Z10" i="6"/>
  <c r="Y10" i="6"/>
  <c r="X10" i="6"/>
  <c r="U10" i="6"/>
  <c r="R10" i="6"/>
  <c r="O10" i="6"/>
  <c r="BP9" i="6"/>
  <c r="BO9" i="6"/>
  <c r="BN9" i="6"/>
  <c r="BK9" i="6"/>
  <c r="BH9" i="6"/>
  <c r="BB9" i="6"/>
  <c r="AO9" i="6"/>
  <c r="AN9" i="6"/>
  <c r="AM9" i="6"/>
  <c r="AJ9" i="6"/>
  <c r="AG9" i="6"/>
  <c r="AD9" i="6"/>
  <c r="Z9" i="6"/>
  <c r="Y9" i="6"/>
  <c r="X9" i="6"/>
  <c r="U9" i="6"/>
  <c r="R9" i="6"/>
  <c r="O9" i="6"/>
  <c r="BP8" i="6"/>
  <c r="BO8" i="6"/>
  <c r="BN8" i="6"/>
  <c r="BK8" i="6"/>
  <c r="BH8" i="6"/>
  <c r="BB8" i="6"/>
  <c r="AO8" i="6"/>
  <c r="AN8" i="6"/>
  <c r="AP8" i="6" s="1"/>
  <c r="AM8" i="6"/>
  <c r="AJ8" i="6"/>
  <c r="AG8" i="6"/>
  <c r="AD8" i="6"/>
  <c r="Z8" i="6"/>
  <c r="Y8" i="6"/>
  <c r="X8" i="6"/>
  <c r="U8" i="6"/>
  <c r="R8" i="6"/>
  <c r="O8" i="6"/>
  <c r="BP7" i="6"/>
  <c r="BO7" i="6"/>
  <c r="BN7" i="6"/>
  <c r="BK7" i="6"/>
  <c r="BH7" i="6"/>
  <c r="BB7" i="6"/>
  <c r="AO7" i="6"/>
  <c r="AN7" i="6"/>
  <c r="AM7" i="6"/>
  <c r="AJ7" i="6"/>
  <c r="AG7" i="6"/>
  <c r="AD7" i="6"/>
  <c r="Z7" i="6"/>
  <c r="Y7" i="6"/>
  <c r="X7" i="6"/>
  <c r="U7" i="6"/>
  <c r="R7" i="6"/>
  <c r="O7" i="6"/>
  <c r="BP6" i="6"/>
  <c r="BO6" i="6"/>
  <c r="BN6" i="6"/>
  <c r="BK6" i="6"/>
  <c r="BH6" i="6"/>
  <c r="BB6" i="6"/>
  <c r="AO6" i="6"/>
  <c r="AN6" i="6"/>
  <c r="AM6" i="6"/>
  <c r="AJ6" i="6"/>
  <c r="AG6" i="6"/>
  <c r="AD6" i="6"/>
  <c r="Z6" i="6"/>
  <c r="Y6" i="6"/>
  <c r="X6" i="6"/>
  <c r="U6" i="6"/>
  <c r="BP5" i="6"/>
  <c r="BO5" i="6"/>
  <c r="BN5" i="6"/>
  <c r="BK5" i="6"/>
  <c r="BH5" i="6"/>
  <c r="BB5" i="6"/>
  <c r="AO5" i="6"/>
  <c r="AN5" i="6"/>
  <c r="AP5" i="6" s="1"/>
  <c r="AM5" i="6"/>
  <c r="AJ5" i="6"/>
  <c r="AG5" i="6"/>
  <c r="AD5" i="6"/>
  <c r="Z5" i="6"/>
  <c r="Y5" i="6"/>
  <c r="X5" i="6"/>
  <c r="U5" i="6"/>
  <c r="R5" i="6"/>
  <c r="O5" i="6"/>
  <c r="BP4" i="6"/>
  <c r="BO4" i="6"/>
  <c r="BN4" i="6"/>
  <c r="BK4" i="6"/>
  <c r="BH4" i="6"/>
  <c r="BB4" i="6"/>
  <c r="AO4" i="6"/>
  <c r="AN4" i="6"/>
  <c r="AP4" i="6" s="1"/>
  <c r="AM4" i="6"/>
  <c r="AJ4" i="6"/>
  <c r="AG4" i="6"/>
  <c r="AD4" i="6"/>
  <c r="Z4" i="6"/>
  <c r="Y4" i="6"/>
  <c r="X4" i="6"/>
  <c r="U4" i="6"/>
  <c r="R4" i="6"/>
  <c r="O4" i="6"/>
  <c r="BW55" i="3" l="1"/>
  <c r="BW55" i="14"/>
  <c r="BW55" i="19" s="1"/>
  <c r="BY55" i="10"/>
  <c r="BS55" i="10"/>
  <c r="CH55" i="10" s="1"/>
  <c r="AP45" i="6"/>
  <c r="CC55" i="3"/>
  <c r="CC55" i="14"/>
  <c r="CC55" i="19" s="1"/>
  <c r="AN55" i="10"/>
  <c r="AM55" i="10"/>
  <c r="AL55" i="19"/>
  <c r="AO55" i="14"/>
  <c r="BQ44" i="6"/>
  <c r="CF55" i="3"/>
  <c r="CF55" i="14"/>
  <c r="CF55" i="19" s="1"/>
  <c r="AM55" i="14"/>
  <c r="AK55" i="19"/>
  <c r="AN55" i="14"/>
  <c r="BQ33" i="6"/>
  <c r="AP29" i="6"/>
  <c r="BQ11" i="6"/>
  <c r="AP52" i="6"/>
  <c r="BQ15" i="6"/>
  <c r="BT55" i="3"/>
  <c r="CI55" i="3" s="1"/>
  <c r="CF55" i="6"/>
  <c r="BT55" i="6"/>
  <c r="CI55" i="6" s="1"/>
  <c r="BQ8" i="6"/>
  <c r="AP16" i="6"/>
  <c r="BQ18" i="6"/>
  <c r="BQ21" i="6"/>
  <c r="AP38" i="6"/>
  <c r="AP48" i="6"/>
  <c r="BQ36" i="6"/>
  <c r="AA40" i="6"/>
  <c r="BQ7" i="6"/>
  <c r="BQ24" i="6"/>
  <c r="BQ27" i="6"/>
  <c r="AP13" i="6"/>
  <c r="BQ20" i="6"/>
  <c r="BQ28" i="6"/>
  <c r="AP34" i="6"/>
  <c r="BQ43" i="6"/>
  <c r="AP44" i="6"/>
  <c r="AA48" i="6"/>
  <c r="BQ47" i="6"/>
  <c r="AA52" i="6"/>
  <c r="BQ6" i="6"/>
  <c r="BQ10" i="6"/>
  <c r="AP33" i="6"/>
  <c r="AA44" i="6"/>
  <c r="AP40" i="6"/>
  <c r="BQ23" i="6"/>
  <c r="AA28" i="6"/>
  <c r="BQ32" i="6"/>
  <c r="BQ51" i="6"/>
  <c r="AP53" i="6"/>
  <c r="AA36" i="6"/>
  <c r="AQ49" i="6"/>
  <c r="AT49" i="6"/>
  <c r="BC49" i="6" s="1"/>
  <c r="BQ48" i="6"/>
  <c r="AX49" i="6"/>
  <c r="AU49" i="6"/>
  <c r="AR49" i="6"/>
  <c r="BQ52" i="6"/>
  <c r="AP49" i="6"/>
  <c r="AA4" i="6"/>
  <c r="AA37" i="6"/>
  <c r="AA19" i="6"/>
  <c r="AA33" i="6"/>
  <c r="AA7" i="6"/>
  <c r="AA15" i="6"/>
  <c r="AA43" i="6"/>
  <c r="AA47" i="6"/>
  <c r="AA11" i="6"/>
  <c r="AA24" i="6"/>
  <c r="AA32" i="6"/>
  <c r="AA51" i="6"/>
  <c r="AA20" i="6"/>
  <c r="AA5" i="6"/>
  <c r="AP6" i="6"/>
  <c r="AA13" i="6"/>
  <c r="AP14" i="6"/>
  <c r="BQ29" i="6"/>
  <c r="AP11" i="6"/>
  <c r="BQ17" i="6"/>
  <c r="BQ4" i="6"/>
  <c r="AA6" i="6"/>
  <c r="AA9" i="6"/>
  <c r="AP9" i="6"/>
  <c r="AP10" i="6"/>
  <c r="BQ12" i="6"/>
  <c r="AA14" i="6"/>
  <c r="AP17" i="6"/>
  <c r="AA21" i="6"/>
  <c r="AA27" i="6"/>
  <c r="AP35" i="6"/>
  <c r="BQ35" i="6"/>
  <c r="AA10" i="6"/>
  <c r="AP18" i="6"/>
  <c r="AA8" i="6"/>
  <c r="BQ9" i="6"/>
  <c r="AA16" i="6"/>
  <c r="AA23" i="6"/>
  <c r="BQ5" i="6"/>
  <c r="AP7" i="6"/>
  <c r="AA12" i="6"/>
  <c r="BQ13" i="6"/>
  <c r="BQ16" i="6"/>
  <c r="AA17" i="6"/>
  <c r="BQ25" i="6"/>
  <c r="AP39" i="6"/>
  <c r="BQ39" i="6"/>
  <c r="BQ26" i="6"/>
  <c r="AP20" i="6"/>
  <c r="AA22" i="6"/>
  <c r="AP22" i="6"/>
  <c r="AP23" i="6"/>
  <c r="AA25" i="6"/>
  <c r="AA26" i="6"/>
  <c r="AP26" i="6"/>
  <c r="AP27" i="6"/>
  <c r="AA29" i="6"/>
  <c r="AA30" i="6"/>
  <c r="AP41" i="6"/>
  <c r="AA53" i="6"/>
  <c r="AP54" i="6"/>
  <c r="BQ54" i="6"/>
  <c r="BQ22" i="6"/>
  <c r="AP24" i="6"/>
  <c r="AP28" i="6"/>
  <c r="AP15" i="6"/>
  <c r="AA18" i="6"/>
  <c r="AP19" i="6"/>
  <c r="AP31" i="6"/>
  <c r="BQ31" i="6"/>
  <c r="AA34" i="6"/>
  <c r="AA38" i="6"/>
  <c r="AP50" i="6"/>
  <c r="BQ50" i="6"/>
  <c r="AA31" i="6"/>
  <c r="AA35" i="6"/>
  <c r="AA39" i="6"/>
  <c r="AP42" i="6"/>
  <c r="BQ42" i="6"/>
  <c r="AA45" i="6"/>
  <c r="BQ30" i="6"/>
  <c r="AP32" i="6"/>
  <c r="BQ34" i="6"/>
  <c r="AP36" i="6"/>
  <c r="BQ37" i="6"/>
  <c r="BQ38" i="6"/>
  <c r="BQ40" i="6"/>
  <c r="AP46" i="6"/>
  <c r="BQ46" i="6"/>
  <c r="AA49" i="6"/>
  <c r="BQ41" i="6"/>
  <c r="AA42" i="6"/>
  <c r="AA46" i="6"/>
  <c r="AA50" i="6"/>
  <c r="AA54" i="6"/>
  <c r="AA41" i="6"/>
  <c r="AP43" i="6"/>
  <c r="BQ45" i="6"/>
  <c r="AP47" i="6"/>
  <c r="BQ49" i="6"/>
  <c r="AP51" i="6"/>
  <c r="BQ53" i="6"/>
  <c r="AO55" i="19" l="1"/>
  <c r="BY55" i="14"/>
  <c r="BY55" i="19" s="1"/>
  <c r="BS55" i="14"/>
  <c r="AM55" i="19"/>
  <c r="AP55" i="14"/>
  <c r="AN55" i="19"/>
  <c r="BX55" i="14"/>
  <c r="BX55" i="19" s="1"/>
  <c r="BR55" i="14"/>
  <c r="BX55" i="10"/>
  <c r="BR55" i="10"/>
  <c r="CG55" i="10" s="1"/>
  <c r="AP55" i="10"/>
  <c r="AY49" i="6"/>
  <c r="AS49" i="6"/>
  <c r="BD49" i="6"/>
  <c r="AV49" i="6"/>
  <c r="BR49" i="6"/>
  <c r="CG49" i="6" s="1"/>
  <c r="AP55" i="19" l="1"/>
  <c r="BZ55" i="14"/>
  <c r="BZ55" i="19" s="1"/>
  <c r="BT55" i="14"/>
  <c r="BT55" i="10"/>
  <c r="CI55" i="10" s="1"/>
  <c r="BZ55" i="10"/>
  <c r="CH55" i="14"/>
  <c r="CH55" i="19" s="1"/>
  <c r="BS55" i="19"/>
  <c r="CG55" i="14"/>
  <c r="CG55" i="19" s="1"/>
  <c r="BR55" i="19"/>
  <c r="BS49" i="6"/>
  <c r="CH49" i="6" s="1"/>
  <c r="BE49" i="6"/>
  <c r="CI55" i="14" l="1"/>
  <c r="CI55" i="19" s="1"/>
  <c r="BT55" i="19"/>
  <c r="BT49" i="6"/>
  <c r="CI49" i="6" s="1"/>
  <c r="BP54" i="3"/>
  <c r="CE54" i="14" s="1"/>
  <c r="CE54" i="19" s="1"/>
  <c r="BO54" i="3"/>
  <c r="CD54" i="14" s="1"/>
  <c r="CD54" i="19" s="1"/>
  <c r="BN54" i="3"/>
  <c r="BK54" i="3"/>
  <c r="BH54" i="3"/>
  <c r="BD54" i="3"/>
  <c r="CB54" i="14" s="1"/>
  <c r="CB54" i="19" s="1"/>
  <c r="BC54" i="3"/>
  <c r="CA54" i="14" s="1"/>
  <c r="CA54" i="19" s="1"/>
  <c r="BB54" i="3"/>
  <c r="AY54" i="3"/>
  <c r="BP53" i="3"/>
  <c r="CE53" i="14" s="1"/>
  <c r="CE53" i="19" s="1"/>
  <c r="BO53" i="3"/>
  <c r="CD53" i="14" s="1"/>
  <c r="CD53" i="19" s="1"/>
  <c r="BN53" i="3"/>
  <c r="BK53" i="3"/>
  <c r="BH53" i="3"/>
  <c r="BD53" i="3"/>
  <c r="CB53" i="14" s="1"/>
  <c r="CB53" i="19" s="1"/>
  <c r="BC53" i="3"/>
  <c r="CA53" i="14" s="1"/>
  <c r="CA53" i="19" s="1"/>
  <c r="BB53" i="3"/>
  <c r="AY53" i="3"/>
  <c r="AV53" i="3"/>
  <c r="AS53" i="3"/>
  <c r="AO53" i="3"/>
  <c r="AL53" i="14" s="1"/>
  <c r="AN53" i="3"/>
  <c r="AK53" i="14" s="1"/>
  <c r="AM53" i="3"/>
  <c r="AJ53" i="3"/>
  <c r="AG53" i="3"/>
  <c r="AD53" i="3"/>
  <c r="Z53" i="3"/>
  <c r="BV53" i="14" s="1"/>
  <c r="BV53" i="19" s="1"/>
  <c r="Y53" i="3"/>
  <c r="BU53" i="14" s="1"/>
  <c r="BU53" i="19" s="1"/>
  <c r="X53" i="3"/>
  <c r="U53" i="3"/>
  <c r="R53" i="3"/>
  <c r="O53" i="3"/>
  <c r="BP52" i="3"/>
  <c r="CE52" i="14" s="1"/>
  <c r="CE52" i="19" s="1"/>
  <c r="BO52" i="3"/>
  <c r="CD52" i="14" s="1"/>
  <c r="CD52" i="19" s="1"/>
  <c r="BN52" i="3"/>
  <c r="BK52" i="3"/>
  <c r="BH52" i="3"/>
  <c r="BD52" i="3"/>
  <c r="CB52" i="14" s="1"/>
  <c r="CB52" i="19" s="1"/>
  <c r="BC52" i="3"/>
  <c r="CA52" i="14" s="1"/>
  <c r="CA52" i="19" s="1"/>
  <c r="BB52" i="3"/>
  <c r="AY52" i="3"/>
  <c r="AV52" i="3"/>
  <c r="AS52" i="3"/>
  <c r="AO52" i="3"/>
  <c r="AL52" i="14" s="1"/>
  <c r="AN52" i="3"/>
  <c r="AK52" i="14" s="1"/>
  <c r="AM52" i="3"/>
  <c r="AJ52" i="3"/>
  <c r="AG52" i="3"/>
  <c r="AD52" i="3"/>
  <c r="Z52" i="3"/>
  <c r="BV52" i="14" s="1"/>
  <c r="BV52" i="19" s="1"/>
  <c r="Y52" i="3"/>
  <c r="BU52" i="14" s="1"/>
  <c r="BU52" i="19" s="1"/>
  <c r="X52" i="3"/>
  <c r="U52" i="3"/>
  <c r="R52" i="3"/>
  <c r="O52" i="3"/>
  <c r="BP51" i="3"/>
  <c r="CE51" i="14" s="1"/>
  <c r="CE51" i="19" s="1"/>
  <c r="BO51" i="3"/>
  <c r="CD51" i="14" s="1"/>
  <c r="CD51" i="19" s="1"/>
  <c r="BN51" i="3"/>
  <c r="BK51" i="3"/>
  <c r="BH51" i="3"/>
  <c r="BD51" i="3"/>
  <c r="CB51" i="14" s="1"/>
  <c r="CB51" i="19" s="1"/>
  <c r="BC51" i="3"/>
  <c r="CA51" i="14" s="1"/>
  <c r="CA51" i="19" s="1"/>
  <c r="BB51" i="3"/>
  <c r="AY51" i="3"/>
  <c r="BP50" i="3"/>
  <c r="CE50" i="14" s="1"/>
  <c r="CE50" i="19" s="1"/>
  <c r="BO50" i="3"/>
  <c r="CD50" i="14" s="1"/>
  <c r="CD50" i="19" s="1"/>
  <c r="BN50" i="3"/>
  <c r="BK50" i="3"/>
  <c r="BH50" i="3"/>
  <c r="BD50" i="3"/>
  <c r="CB50" i="14" s="1"/>
  <c r="CB50" i="19" s="1"/>
  <c r="BC50" i="3"/>
  <c r="CA50" i="14" s="1"/>
  <c r="CA50" i="19" s="1"/>
  <c r="BB50" i="3"/>
  <c r="AY50" i="3"/>
  <c r="BP49" i="3"/>
  <c r="CE49" i="14" s="1"/>
  <c r="CE49" i="19" s="1"/>
  <c r="BO49" i="3"/>
  <c r="CD49" i="14" s="1"/>
  <c r="CD49" i="19" s="1"/>
  <c r="BN49" i="3"/>
  <c r="BK49" i="3"/>
  <c r="BH49" i="3"/>
  <c r="BD49" i="3"/>
  <c r="CB49" i="14" s="1"/>
  <c r="CB49" i="19" s="1"/>
  <c r="BC49" i="3"/>
  <c r="CA49" i="14" s="1"/>
  <c r="CA49" i="19" s="1"/>
  <c r="BB49" i="3"/>
  <c r="AV49" i="3"/>
  <c r="AS49" i="3"/>
  <c r="AO49" i="3"/>
  <c r="AL49" i="14" s="1"/>
  <c r="AN49" i="3"/>
  <c r="AK49" i="14" s="1"/>
  <c r="AM49" i="3"/>
  <c r="AJ49" i="3"/>
  <c r="AG49" i="3"/>
  <c r="AD49" i="3"/>
  <c r="Z49" i="3"/>
  <c r="BV49" i="14" s="1"/>
  <c r="BV49" i="19" s="1"/>
  <c r="Y49" i="3"/>
  <c r="BU49" i="14" s="1"/>
  <c r="BU49" i="19" s="1"/>
  <c r="X49" i="3"/>
  <c r="U49" i="3"/>
  <c r="R49" i="3"/>
  <c r="O49" i="3"/>
  <c r="BP48" i="3"/>
  <c r="CE48" i="14" s="1"/>
  <c r="CE48" i="19" s="1"/>
  <c r="BO48" i="3"/>
  <c r="CD48" i="14" s="1"/>
  <c r="CD48" i="19" s="1"/>
  <c r="BN48" i="3"/>
  <c r="BK48" i="3"/>
  <c r="BH48" i="3"/>
  <c r="BD48" i="3"/>
  <c r="CB48" i="14" s="1"/>
  <c r="CB48" i="19" s="1"/>
  <c r="BC48" i="3"/>
  <c r="CA48" i="14" s="1"/>
  <c r="CA48" i="19" s="1"/>
  <c r="BB48" i="3"/>
  <c r="AY48" i="3"/>
  <c r="AV48" i="3"/>
  <c r="AS48" i="3"/>
  <c r="AO48" i="3"/>
  <c r="AL48" i="14" s="1"/>
  <c r="AN48" i="3"/>
  <c r="AK48" i="14" s="1"/>
  <c r="AM48" i="3"/>
  <c r="AJ48" i="3"/>
  <c r="AG48" i="3"/>
  <c r="AD48" i="3"/>
  <c r="Z48" i="3"/>
  <c r="BV48" i="14" s="1"/>
  <c r="BV48" i="19" s="1"/>
  <c r="Y48" i="3"/>
  <c r="BU48" i="14" s="1"/>
  <c r="BU48" i="19" s="1"/>
  <c r="X48" i="3"/>
  <c r="U48" i="3"/>
  <c r="R48" i="3"/>
  <c r="O48" i="3"/>
  <c r="BP47" i="3"/>
  <c r="CE47" i="14" s="1"/>
  <c r="CE47" i="19" s="1"/>
  <c r="BO47" i="3"/>
  <c r="CD47" i="14" s="1"/>
  <c r="CD47" i="19" s="1"/>
  <c r="BN47" i="3"/>
  <c r="BK47" i="3"/>
  <c r="BH47" i="3"/>
  <c r="BD47" i="3"/>
  <c r="CB47" i="14" s="1"/>
  <c r="CB47" i="19" s="1"/>
  <c r="BC47" i="3"/>
  <c r="CA47" i="14" s="1"/>
  <c r="CA47" i="19" s="1"/>
  <c r="BB47" i="3"/>
  <c r="AY47" i="3"/>
  <c r="BP46" i="3"/>
  <c r="CE46" i="14" s="1"/>
  <c r="CE46" i="19" s="1"/>
  <c r="BO46" i="3"/>
  <c r="CD46" i="14" s="1"/>
  <c r="CD46" i="19" s="1"/>
  <c r="BN46" i="3"/>
  <c r="BK46" i="3"/>
  <c r="BH46" i="3"/>
  <c r="BD46" i="3"/>
  <c r="CB46" i="14" s="1"/>
  <c r="CB46" i="19" s="1"/>
  <c r="BC46" i="3"/>
  <c r="CA46" i="14" s="1"/>
  <c r="CA46" i="19" s="1"/>
  <c r="BB46" i="3"/>
  <c r="BP45" i="3"/>
  <c r="CE45" i="14" s="1"/>
  <c r="CE45" i="19" s="1"/>
  <c r="BO45" i="3"/>
  <c r="CD45" i="14" s="1"/>
  <c r="CD45" i="19" s="1"/>
  <c r="BN45" i="3"/>
  <c r="BK45" i="3"/>
  <c r="BH45" i="3"/>
  <c r="BD45" i="3"/>
  <c r="CB45" i="14" s="1"/>
  <c r="CB45" i="19" s="1"/>
  <c r="BC45" i="3"/>
  <c r="CA45" i="14" s="1"/>
  <c r="CA45" i="19" s="1"/>
  <c r="BB45" i="3"/>
  <c r="AY45" i="3"/>
  <c r="AV45" i="3"/>
  <c r="AS45" i="3"/>
  <c r="AO45" i="3"/>
  <c r="AL45" i="14" s="1"/>
  <c r="AN45" i="3"/>
  <c r="AK45" i="14" s="1"/>
  <c r="AM45" i="3"/>
  <c r="AJ45" i="3"/>
  <c r="AG45" i="3"/>
  <c r="AD45" i="3"/>
  <c r="Z45" i="3"/>
  <c r="BV45" i="14" s="1"/>
  <c r="BV45" i="19" s="1"/>
  <c r="Y45" i="3"/>
  <c r="BU45" i="14" s="1"/>
  <c r="BU45" i="19" s="1"/>
  <c r="X45" i="3"/>
  <c r="U45" i="3"/>
  <c r="R45" i="3"/>
  <c r="O45" i="3"/>
  <c r="BP44" i="3"/>
  <c r="CE44" i="14" s="1"/>
  <c r="CE44" i="19" s="1"/>
  <c r="BO44" i="3"/>
  <c r="CD44" i="14" s="1"/>
  <c r="CD44" i="19" s="1"/>
  <c r="BN44" i="3"/>
  <c r="BK44" i="3"/>
  <c r="BH44" i="3"/>
  <c r="BD44" i="3"/>
  <c r="CB44" i="14" s="1"/>
  <c r="CB44" i="19" s="1"/>
  <c r="BC44" i="3"/>
  <c r="CA44" i="14" s="1"/>
  <c r="CA44" i="19" s="1"/>
  <c r="BB44" i="3"/>
  <c r="AY44" i="3"/>
  <c r="AV44" i="3"/>
  <c r="AS44" i="3"/>
  <c r="AO44" i="3"/>
  <c r="AL44" i="14" s="1"/>
  <c r="AN44" i="3"/>
  <c r="AK44" i="14" s="1"/>
  <c r="AM44" i="3"/>
  <c r="AJ44" i="3"/>
  <c r="AG44" i="3"/>
  <c r="AD44" i="3"/>
  <c r="Z44" i="3"/>
  <c r="BV44" i="14" s="1"/>
  <c r="BV44" i="19" s="1"/>
  <c r="Y44" i="3"/>
  <c r="BU44" i="14" s="1"/>
  <c r="BU44" i="19" s="1"/>
  <c r="X44" i="3"/>
  <c r="U44" i="3"/>
  <c r="R44" i="3"/>
  <c r="O44" i="3"/>
  <c r="BP43" i="3"/>
  <c r="CE43" i="14" s="1"/>
  <c r="CE43" i="19" s="1"/>
  <c r="BO43" i="3"/>
  <c r="CD43" i="14" s="1"/>
  <c r="CD43" i="19" s="1"/>
  <c r="BN43" i="3"/>
  <c r="BK43" i="3"/>
  <c r="BH43" i="3"/>
  <c r="BD43" i="3"/>
  <c r="CB43" i="14" s="1"/>
  <c r="CB43" i="19" s="1"/>
  <c r="BC43" i="3"/>
  <c r="CA43" i="14" s="1"/>
  <c r="CA43" i="19" s="1"/>
  <c r="BB43" i="3"/>
  <c r="AY43" i="3"/>
  <c r="BP42" i="3"/>
  <c r="CE42" i="14" s="1"/>
  <c r="CE42" i="19" s="1"/>
  <c r="BO42" i="3"/>
  <c r="CD42" i="14" s="1"/>
  <c r="CD42" i="19" s="1"/>
  <c r="BN42" i="3"/>
  <c r="BK42" i="3"/>
  <c r="BH42" i="3"/>
  <c r="BD42" i="3"/>
  <c r="CB42" i="14" s="1"/>
  <c r="CB42" i="19" s="1"/>
  <c r="BC42" i="3"/>
  <c r="CA42" i="14" s="1"/>
  <c r="CA42" i="19" s="1"/>
  <c r="BB42" i="3"/>
  <c r="AY42" i="3"/>
  <c r="BP41" i="3"/>
  <c r="CE41" i="14" s="1"/>
  <c r="CE41" i="19" s="1"/>
  <c r="BO41" i="3"/>
  <c r="CD41" i="14" s="1"/>
  <c r="CD41" i="19" s="1"/>
  <c r="BN41" i="3"/>
  <c r="BK41" i="3"/>
  <c r="BH41" i="3"/>
  <c r="BD41" i="3"/>
  <c r="CB41" i="14" s="1"/>
  <c r="CB41" i="19" s="1"/>
  <c r="BC41" i="3"/>
  <c r="CA41" i="14" s="1"/>
  <c r="CA41" i="19" s="1"/>
  <c r="BB41" i="3"/>
  <c r="AY41" i="3"/>
  <c r="AV41" i="3"/>
  <c r="AS41" i="3"/>
  <c r="AO41" i="3"/>
  <c r="AL41" i="14" s="1"/>
  <c r="AN41" i="3"/>
  <c r="AK41" i="14" s="1"/>
  <c r="AM41" i="3"/>
  <c r="AJ41" i="3"/>
  <c r="AG41" i="3"/>
  <c r="AD41" i="3"/>
  <c r="Z41" i="3"/>
  <c r="BV41" i="14" s="1"/>
  <c r="BV41" i="19" s="1"/>
  <c r="Y41" i="3"/>
  <c r="BU41" i="14" s="1"/>
  <c r="BU41" i="19" s="1"/>
  <c r="X41" i="3"/>
  <c r="U41" i="3"/>
  <c r="R41" i="3"/>
  <c r="O41" i="3"/>
  <c r="BP40" i="3"/>
  <c r="CE40" i="14" s="1"/>
  <c r="CE40" i="19" s="1"/>
  <c r="BO40" i="3"/>
  <c r="CD40" i="14" s="1"/>
  <c r="CD40" i="19" s="1"/>
  <c r="BN40" i="3"/>
  <c r="BK40" i="3"/>
  <c r="BH40" i="3"/>
  <c r="BD40" i="3"/>
  <c r="CB40" i="14" s="1"/>
  <c r="CB40" i="19" s="1"/>
  <c r="BC40" i="3"/>
  <c r="CA40" i="14" s="1"/>
  <c r="CA40" i="19" s="1"/>
  <c r="BB40" i="3"/>
  <c r="AY40" i="3"/>
  <c r="AV40" i="3"/>
  <c r="AS40" i="3"/>
  <c r="AO40" i="3"/>
  <c r="AL40" i="14" s="1"/>
  <c r="AN40" i="3"/>
  <c r="AK40" i="14" s="1"/>
  <c r="AM40" i="3"/>
  <c r="AJ40" i="3"/>
  <c r="AG40" i="3"/>
  <c r="AD40" i="3"/>
  <c r="Z40" i="3"/>
  <c r="BV40" i="14" s="1"/>
  <c r="BV40" i="19" s="1"/>
  <c r="Y40" i="3"/>
  <c r="BU40" i="14" s="1"/>
  <c r="BU40" i="19" s="1"/>
  <c r="X40" i="3"/>
  <c r="U40" i="3"/>
  <c r="R40" i="3"/>
  <c r="O40" i="3"/>
  <c r="BP39" i="3"/>
  <c r="CE39" i="14" s="1"/>
  <c r="CE39" i="19" s="1"/>
  <c r="BO39" i="3"/>
  <c r="CD39" i="14" s="1"/>
  <c r="CD39" i="19" s="1"/>
  <c r="BN39" i="3"/>
  <c r="BK39" i="3"/>
  <c r="BH39" i="3"/>
  <c r="BD39" i="3"/>
  <c r="CB39" i="14" s="1"/>
  <c r="CB39" i="19" s="1"/>
  <c r="BC39" i="3"/>
  <c r="CA39" i="14" s="1"/>
  <c r="CA39" i="19" s="1"/>
  <c r="BB39" i="3"/>
  <c r="AY39" i="3"/>
  <c r="AV39" i="3"/>
  <c r="AS39" i="3"/>
  <c r="AO39" i="3"/>
  <c r="AL39" i="14" s="1"/>
  <c r="AN39" i="3"/>
  <c r="AK39" i="14" s="1"/>
  <c r="AM39" i="3"/>
  <c r="AJ39" i="3"/>
  <c r="AG39" i="3"/>
  <c r="AD39" i="3"/>
  <c r="Z39" i="3"/>
  <c r="BV39" i="14" s="1"/>
  <c r="BV39" i="19" s="1"/>
  <c r="Y39" i="3"/>
  <c r="BU39" i="14" s="1"/>
  <c r="BU39" i="19" s="1"/>
  <c r="X39" i="3"/>
  <c r="U39" i="3"/>
  <c r="R39" i="3"/>
  <c r="O39" i="3"/>
  <c r="BP38" i="3"/>
  <c r="CE38" i="14" s="1"/>
  <c r="CE38" i="19" s="1"/>
  <c r="BO38" i="3"/>
  <c r="CD38" i="14" s="1"/>
  <c r="CD38" i="19" s="1"/>
  <c r="BN38" i="3"/>
  <c r="BK38" i="3"/>
  <c r="BH38" i="3"/>
  <c r="BD38" i="3"/>
  <c r="CB38" i="14" s="1"/>
  <c r="CB38" i="19" s="1"/>
  <c r="BC38" i="3"/>
  <c r="CA38" i="14" s="1"/>
  <c r="CA38" i="19" s="1"/>
  <c r="BB38" i="3"/>
  <c r="BP37" i="3"/>
  <c r="CE37" i="14" s="1"/>
  <c r="CE37" i="19" s="1"/>
  <c r="BO37" i="3"/>
  <c r="CD37" i="14" s="1"/>
  <c r="CD37" i="19" s="1"/>
  <c r="BN37" i="3"/>
  <c r="BK37" i="3"/>
  <c r="BH37" i="3"/>
  <c r="BD37" i="3"/>
  <c r="CB37" i="14" s="1"/>
  <c r="CB37" i="19" s="1"/>
  <c r="BC37" i="3"/>
  <c r="CA37" i="14" s="1"/>
  <c r="CA37" i="19" s="1"/>
  <c r="BB37" i="3"/>
  <c r="AY37" i="3"/>
  <c r="AV37" i="3"/>
  <c r="AS37" i="3"/>
  <c r="AO37" i="3"/>
  <c r="AL37" i="14" s="1"/>
  <c r="AN37" i="3"/>
  <c r="AK37" i="14" s="1"/>
  <c r="AM37" i="3"/>
  <c r="AJ37" i="3"/>
  <c r="AG37" i="3"/>
  <c r="AD37" i="3"/>
  <c r="Z37" i="3"/>
  <c r="BV37" i="14" s="1"/>
  <c r="BV37" i="19" s="1"/>
  <c r="Y37" i="3"/>
  <c r="BU37" i="14" s="1"/>
  <c r="BU37" i="19" s="1"/>
  <c r="X37" i="3"/>
  <c r="U37" i="3"/>
  <c r="R37" i="3"/>
  <c r="O37" i="3"/>
  <c r="BP36" i="3"/>
  <c r="CE36" i="14" s="1"/>
  <c r="CE36" i="19" s="1"/>
  <c r="BO36" i="3"/>
  <c r="CD36" i="14" s="1"/>
  <c r="CD36" i="19" s="1"/>
  <c r="BN36" i="3"/>
  <c r="BK36" i="3"/>
  <c r="BH36" i="3"/>
  <c r="BD36" i="3"/>
  <c r="CB36" i="14" s="1"/>
  <c r="CB36" i="19" s="1"/>
  <c r="BC36" i="3"/>
  <c r="CA36" i="14" s="1"/>
  <c r="CA36" i="19" s="1"/>
  <c r="BB36" i="3"/>
  <c r="AY36" i="3"/>
  <c r="AV36" i="3"/>
  <c r="AS36" i="3"/>
  <c r="AO36" i="3"/>
  <c r="AL36" i="14" s="1"/>
  <c r="AN36" i="3"/>
  <c r="AK36" i="14" s="1"/>
  <c r="AM36" i="3"/>
  <c r="AJ36" i="3"/>
  <c r="AG36" i="3"/>
  <c r="AD36" i="3"/>
  <c r="Z36" i="3"/>
  <c r="BV36" i="14" s="1"/>
  <c r="BV36" i="19" s="1"/>
  <c r="Y36" i="3"/>
  <c r="BU36" i="14" s="1"/>
  <c r="BU36" i="19" s="1"/>
  <c r="X36" i="3"/>
  <c r="U36" i="3"/>
  <c r="R36" i="3"/>
  <c r="O36" i="3"/>
  <c r="BP35" i="3"/>
  <c r="CE35" i="14" s="1"/>
  <c r="CE35" i="19" s="1"/>
  <c r="BO35" i="3"/>
  <c r="CD35" i="14" s="1"/>
  <c r="CD35" i="19" s="1"/>
  <c r="BN35" i="3"/>
  <c r="BK35" i="3"/>
  <c r="BH35" i="3"/>
  <c r="BD35" i="3"/>
  <c r="CB35" i="14" s="1"/>
  <c r="CB35" i="19" s="1"/>
  <c r="BC35" i="3"/>
  <c r="CA35" i="14" s="1"/>
  <c r="CA35" i="19" s="1"/>
  <c r="BB35" i="3"/>
  <c r="AY35" i="3"/>
  <c r="AV35" i="3"/>
  <c r="AS35" i="3"/>
  <c r="AO35" i="3"/>
  <c r="AL35" i="14" s="1"/>
  <c r="AN35" i="3"/>
  <c r="AK35" i="14" s="1"/>
  <c r="AM35" i="3"/>
  <c r="AJ35" i="3"/>
  <c r="AG35" i="3"/>
  <c r="AD35" i="3"/>
  <c r="Z35" i="3"/>
  <c r="BV35" i="14" s="1"/>
  <c r="BV35" i="19" s="1"/>
  <c r="Y35" i="3"/>
  <c r="BU35" i="14" s="1"/>
  <c r="BU35" i="19" s="1"/>
  <c r="X35" i="3"/>
  <c r="U35" i="3"/>
  <c r="R35" i="3"/>
  <c r="O35" i="3"/>
  <c r="BP34" i="3"/>
  <c r="CE34" i="14" s="1"/>
  <c r="CE34" i="19" s="1"/>
  <c r="BO34" i="3"/>
  <c r="CD34" i="14" s="1"/>
  <c r="CD34" i="19" s="1"/>
  <c r="BN34" i="3"/>
  <c r="BK34" i="3"/>
  <c r="BH34" i="3"/>
  <c r="BD34" i="3"/>
  <c r="CB34" i="14" s="1"/>
  <c r="CB34" i="19" s="1"/>
  <c r="BC34" i="3"/>
  <c r="CA34" i="14" s="1"/>
  <c r="CA34" i="19" s="1"/>
  <c r="BB34" i="3"/>
  <c r="AY34" i="3"/>
  <c r="AV34" i="3"/>
  <c r="AS34" i="3"/>
  <c r="AO34" i="3"/>
  <c r="AL34" i="14" s="1"/>
  <c r="AN34" i="3"/>
  <c r="AK34" i="14" s="1"/>
  <c r="AM34" i="3"/>
  <c r="AJ34" i="3"/>
  <c r="AG34" i="3"/>
  <c r="AD34" i="3"/>
  <c r="Z34" i="3"/>
  <c r="BV34" i="14" s="1"/>
  <c r="BV34" i="19" s="1"/>
  <c r="Y34" i="3"/>
  <c r="BU34" i="14" s="1"/>
  <c r="BU34" i="19" s="1"/>
  <c r="X34" i="3"/>
  <c r="U34" i="3"/>
  <c r="R34" i="3"/>
  <c r="O34" i="3"/>
  <c r="BP33" i="3"/>
  <c r="CE33" i="14" s="1"/>
  <c r="CE33" i="19" s="1"/>
  <c r="BO33" i="3"/>
  <c r="CD33" i="14" s="1"/>
  <c r="CD33" i="19" s="1"/>
  <c r="BN33" i="3"/>
  <c r="BK33" i="3"/>
  <c r="BH33" i="3"/>
  <c r="BD33" i="3"/>
  <c r="CB33" i="14" s="1"/>
  <c r="CB33" i="19" s="1"/>
  <c r="BC33" i="3"/>
  <c r="CA33" i="14" s="1"/>
  <c r="CA33" i="19" s="1"/>
  <c r="BB33" i="3"/>
  <c r="AY33" i="3"/>
  <c r="AV33" i="3"/>
  <c r="AS33" i="3"/>
  <c r="AO33" i="3"/>
  <c r="AL33" i="14" s="1"/>
  <c r="AN33" i="3"/>
  <c r="AK33" i="14" s="1"/>
  <c r="AM33" i="3"/>
  <c r="AJ33" i="3"/>
  <c r="AG33" i="3"/>
  <c r="AD33" i="3"/>
  <c r="Z33" i="3"/>
  <c r="BV33" i="14" s="1"/>
  <c r="BV33" i="19" s="1"/>
  <c r="Y33" i="3"/>
  <c r="BU33" i="14" s="1"/>
  <c r="BU33" i="19" s="1"/>
  <c r="X33" i="3"/>
  <c r="U33" i="3"/>
  <c r="R33" i="3"/>
  <c r="O33" i="3"/>
  <c r="BP32" i="3"/>
  <c r="CE32" i="14" s="1"/>
  <c r="CE32" i="19" s="1"/>
  <c r="BO32" i="3"/>
  <c r="CD32" i="14" s="1"/>
  <c r="CD32" i="19" s="1"/>
  <c r="BN32" i="3"/>
  <c r="BK32" i="3"/>
  <c r="BH32" i="3"/>
  <c r="BD32" i="3"/>
  <c r="CB32" i="14" s="1"/>
  <c r="CB32" i="19" s="1"/>
  <c r="BC32" i="3"/>
  <c r="CA32" i="14" s="1"/>
  <c r="CA32" i="19" s="1"/>
  <c r="BB32" i="3"/>
  <c r="AY32" i="3"/>
  <c r="AV32" i="3"/>
  <c r="AS32" i="3"/>
  <c r="AO32" i="3"/>
  <c r="AL32" i="14" s="1"/>
  <c r="AN32" i="3"/>
  <c r="AK32" i="14" s="1"/>
  <c r="AM32" i="3"/>
  <c r="AJ32" i="3"/>
  <c r="AG32" i="3"/>
  <c r="AD32" i="3"/>
  <c r="Z32" i="3"/>
  <c r="BV32" i="14" s="1"/>
  <c r="BV32" i="19" s="1"/>
  <c r="Y32" i="3"/>
  <c r="BU32" i="14" s="1"/>
  <c r="BU32" i="19" s="1"/>
  <c r="X32" i="3"/>
  <c r="U32" i="3"/>
  <c r="R32" i="3"/>
  <c r="O32" i="3"/>
  <c r="BP31" i="3"/>
  <c r="CE31" i="14" s="1"/>
  <c r="CE31" i="19" s="1"/>
  <c r="BO31" i="3"/>
  <c r="CD31" i="14" s="1"/>
  <c r="CD31" i="19" s="1"/>
  <c r="BN31" i="3"/>
  <c r="BK31" i="3"/>
  <c r="BH31" i="3"/>
  <c r="BD31" i="3"/>
  <c r="CB31" i="14" s="1"/>
  <c r="CB31" i="19" s="1"/>
  <c r="BC31" i="3"/>
  <c r="CA31" i="14" s="1"/>
  <c r="CA31" i="19" s="1"/>
  <c r="BB31" i="3"/>
  <c r="AY31" i="3"/>
  <c r="AV31" i="3"/>
  <c r="AS31" i="3"/>
  <c r="AO31" i="3"/>
  <c r="AL31" i="14" s="1"/>
  <c r="AN31" i="3"/>
  <c r="AK31" i="14" s="1"/>
  <c r="AM31" i="3"/>
  <c r="AJ31" i="3"/>
  <c r="AG31" i="3"/>
  <c r="AD31" i="3"/>
  <c r="Z31" i="3"/>
  <c r="BV31" i="14" s="1"/>
  <c r="BV31" i="19" s="1"/>
  <c r="Y31" i="3"/>
  <c r="BU31" i="14" s="1"/>
  <c r="BU31" i="19" s="1"/>
  <c r="X31" i="3"/>
  <c r="U31" i="3"/>
  <c r="R31" i="3"/>
  <c r="O31" i="3"/>
  <c r="BP30" i="3"/>
  <c r="CE30" i="14" s="1"/>
  <c r="CE30" i="19" s="1"/>
  <c r="BO30" i="3"/>
  <c r="CD30" i="14" s="1"/>
  <c r="CD30" i="19" s="1"/>
  <c r="BN30" i="3"/>
  <c r="BK30" i="3"/>
  <c r="BH30" i="3"/>
  <c r="BD30" i="3"/>
  <c r="CB30" i="14" s="1"/>
  <c r="CB30" i="19" s="1"/>
  <c r="BC30" i="3"/>
  <c r="CA30" i="14" s="1"/>
  <c r="CA30" i="19" s="1"/>
  <c r="BB30" i="3"/>
  <c r="AY30" i="3"/>
  <c r="AV30" i="3"/>
  <c r="AS30" i="3"/>
  <c r="AO30" i="3"/>
  <c r="AL30" i="14" s="1"/>
  <c r="AN30" i="3"/>
  <c r="AK30" i="14" s="1"/>
  <c r="AM30" i="3"/>
  <c r="AJ30" i="3"/>
  <c r="AG30" i="3"/>
  <c r="AD30" i="3"/>
  <c r="Z30" i="3"/>
  <c r="BV30" i="14" s="1"/>
  <c r="BV30" i="19" s="1"/>
  <c r="Y30" i="3"/>
  <c r="BU30" i="14" s="1"/>
  <c r="BU30" i="19" s="1"/>
  <c r="X30" i="3"/>
  <c r="U30" i="3"/>
  <c r="R30" i="3"/>
  <c r="O30" i="3"/>
  <c r="BP29" i="3"/>
  <c r="CE29" i="14" s="1"/>
  <c r="CE29" i="19" s="1"/>
  <c r="BO29" i="3"/>
  <c r="CD29" i="14" s="1"/>
  <c r="CD29" i="19" s="1"/>
  <c r="BN29" i="3"/>
  <c r="BK29" i="3"/>
  <c r="BH29" i="3"/>
  <c r="BD29" i="3"/>
  <c r="CB29" i="14" s="1"/>
  <c r="CB29" i="19" s="1"/>
  <c r="BC29" i="3"/>
  <c r="CA29" i="14" s="1"/>
  <c r="CA29" i="19" s="1"/>
  <c r="BB29" i="3"/>
  <c r="AY29" i="3"/>
  <c r="AV29" i="3"/>
  <c r="AS29" i="3"/>
  <c r="AO29" i="3"/>
  <c r="AL29" i="14" s="1"/>
  <c r="AN29" i="3"/>
  <c r="AK29" i="14" s="1"/>
  <c r="AM29" i="3"/>
  <c r="AJ29" i="3"/>
  <c r="AG29" i="3"/>
  <c r="AD29" i="3"/>
  <c r="Z29" i="3"/>
  <c r="BV29" i="14" s="1"/>
  <c r="BV29" i="19" s="1"/>
  <c r="Y29" i="3"/>
  <c r="BU29" i="14" s="1"/>
  <c r="BU29" i="19" s="1"/>
  <c r="X29" i="3"/>
  <c r="U29" i="3"/>
  <c r="R29" i="3"/>
  <c r="O29" i="3"/>
  <c r="BP28" i="3"/>
  <c r="CE28" i="14" s="1"/>
  <c r="CE28" i="19" s="1"/>
  <c r="BO28" i="3"/>
  <c r="CD28" i="14" s="1"/>
  <c r="CD28" i="19" s="1"/>
  <c r="BN28" i="3"/>
  <c r="BK28" i="3"/>
  <c r="BH28" i="3"/>
  <c r="BD28" i="3"/>
  <c r="CB28" i="14" s="1"/>
  <c r="CB28" i="19" s="1"/>
  <c r="BC28" i="3"/>
  <c r="CA28" i="14" s="1"/>
  <c r="CA28" i="19" s="1"/>
  <c r="BB28" i="3"/>
  <c r="AY28" i="3"/>
  <c r="AV28" i="3"/>
  <c r="AS28" i="3"/>
  <c r="AO28" i="3"/>
  <c r="AL28" i="14" s="1"/>
  <c r="AN28" i="3"/>
  <c r="AK28" i="14" s="1"/>
  <c r="AM28" i="3"/>
  <c r="AJ28" i="3"/>
  <c r="AG28" i="3"/>
  <c r="AD28" i="3"/>
  <c r="Z28" i="3"/>
  <c r="BV28" i="14" s="1"/>
  <c r="BV28" i="19" s="1"/>
  <c r="Y28" i="3"/>
  <c r="BU28" i="14" s="1"/>
  <c r="BU28" i="19" s="1"/>
  <c r="X28" i="3"/>
  <c r="U28" i="3"/>
  <c r="R28" i="3"/>
  <c r="O28" i="3"/>
  <c r="BP27" i="3"/>
  <c r="CE27" i="14" s="1"/>
  <c r="CE27" i="19" s="1"/>
  <c r="BO27" i="3"/>
  <c r="CD27" i="14" s="1"/>
  <c r="CD27" i="19" s="1"/>
  <c r="BN27" i="3"/>
  <c r="BK27" i="3"/>
  <c r="BH27" i="3"/>
  <c r="BD27" i="3"/>
  <c r="CB27" i="14" s="1"/>
  <c r="CB27" i="19" s="1"/>
  <c r="BC27" i="3"/>
  <c r="CA27" i="14" s="1"/>
  <c r="CA27" i="19" s="1"/>
  <c r="BB27" i="3"/>
  <c r="AY27" i="3"/>
  <c r="AV27" i="3"/>
  <c r="AS27" i="3"/>
  <c r="AO27" i="3"/>
  <c r="AL27" i="14" s="1"/>
  <c r="AN27" i="3"/>
  <c r="AK27" i="14" s="1"/>
  <c r="AM27" i="3"/>
  <c r="AJ27" i="3"/>
  <c r="AG27" i="3"/>
  <c r="AD27" i="3"/>
  <c r="Z27" i="3"/>
  <c r="BV27" i="14" s="1"/>
  <c r="BV27" i="19" s="1"/>
  <c r="Y27" i="3"/>
  <c r="BU27" i="14" s="1"/>
  <c r="BU27" i="19" s="1"/>
  <c r="X27" i="3"/>
  <c r="U27" i="3"/>
  <c r="R27" i="3"/>
  <c r="O27" i="3"/>
  <c r="BP26" i="3"/>
  <c r="CE26" i="14" s="1"/>
  <c r="CE26" i="19" s="1"/>
  <c r="BO26" i="3"/>
  <c r="CD26" i="14" s="1"/>
  <c r="CD26" i="19" s="1"/>
  <c r="BN26" i="3"/>
  <c r="BK26" i="3"/>
  <c r="BH26" i="3"/>
  <c r="BD26" i="3"/>
  <c r="CB26" i="14" s="1"/>
  <c r="CB26" i="19" s="1"/>
  <c r="BC26" i="3"/>
  <c r="CA26" i="14" s="1"/>
  <c r="CA26" i="19" s="1"/>
  <c r="BB26" i="3"/>
  <c r="AY26" i="3"/>
  <c r="AV26" i="3"/>
  <c r="AS26" i="3"/>
  <c r="AO26" i="3"/>
  <c r="AL26" i="14" s="1"/>
  <c r="AN26" i="3"/>
  <c r="AK26" i="14" s="1"/>
  <c r="AM26" i="3"/>
  <c r="AJ26" i="3"/>
  <c r="AG26" i="3"/>
  <c r="AD26" i="3"/>
  <c r="Z26" i="3"/>
  <c r="BV26" i="14" s="1"/>
  <c r="BV26" i="19" s="1"/>
  <c r="Y26" i="3"/>
  <c r="BU26" i="14" s="1"/>
  <c r="BU26" i="19" s="1"/>
  <c r="X26" i="3"/>
  <c r="U26" i="3"/>
  <c r="R26" i="3"/>
  <c r="O26" i="3"/>
  <c r="BP25" i="3"/>
  <c r="CE25" i="14" s="1"/>
  <c r="CE25" i="19" s="1"/>
  <c r="BO25" i="3"/>
  <c r="CD25" i="14" s="1"/>
  <c r="CD25" i="19" s="1"/>
  <c r="BN25" i="3"/>
  <c r="BK25" i="3"/>
  <c r="BH25" i="3"/>
  <c r="BD25" i="3"/>
  <c r="CB25" i="14" s="1"/>
  <c r="CB25" i="19" s="1"/>
  <c r="BC25" i="3"/>
  <c r="CA25" i="14" s="1"/>
  <c r="CA25" i="19" s="1"/>
  <c r="BB25" i="3"/>
  <c r="AY25" i="3"/>
  <c r="AV25" i="3"/>
  <c r="AS25" i="3"/>
  <c r="AO25" i="3"/>
  <c r="AL25" i="14" s="1"/>
  <c r="AN25" i="3"/>
  <c r="AK25" i="14" s="1"/>
  <c r="AM25" i="3"/>
  <c r="AJ25" i="3"/>
  <c r="AG25" i="3"/>
  <c r="AD25" i="3"/>
  <c r="Z25" i="3"/>
  <c r="BV25" i="14" s="1"/>
  <c r="BV25" i="19" s="1"/>
  <c r="Y25" i="3"/>
  <c r="BU25" i="14" s="1"/>
  <c r="BU25" i="19" s="1"/>
  <c r="X25" i="3"/>
  <c r="U25" i="3"/>
  <c r="R25" i="3"/>
  <c r="O25" i="3"/>
  <c r="BP24" i="3"/>
  <c r="CE24" i="14" s="1"/>
  <c r="CE24" i="19" s="1"/>
  <c r="BO24" i="3"/>
  <c r="CD24" i="14" s="1"/>
  <c r="CD24" i="19" s="1"/>
  <c r="BN24" i="3"/>
  <c r="BK24" i="3"/>
  <c r="BH24" i="3"/>
  <c r="BD24" i="3"/>
  <c r="CB24" i="14" s="1"/>
  <c r="CB24" i="19" s="1"/>
  <c r="BC24" i="3"/>
  <c r="CA24" i="14" s="1"/>
  <c r="CA24" i="19" s="1"/>
  <c r="BB24" i="3"/>
  <c r="AY24" i="3"/>
  <c r="AV24" i="3"/>
  <c r="AS24" i="3"/>
  <c r="AO24" i="3"/>
  <c r="AL24" i="14" s="1"/>
  <c r="AN24" i="3"/>
  <c r="AK24" i="14" s="1"/>
  <c r="AM24" i="3"/>
  <c r="AJ24" i="3"/>
  <c r="AG24" i="3"/>
  <c r="AD24" i="3"/>
  <c r="Z24" i="3"/>
  <c r="BV24" i="14" s="1"/>
  <c r="BV24" i="19" s="1"/>
  <c r="Y24" i="3"/>
  <c r="BU24" i="14" s="1"/>
  <c r="BU24" i="19" s="1"/>
  <c r="X24" i="3"/>
  <c r="U24" i="3"/>
  <c r="R24" i="3"/>
  <c r="O24" i="3"/>
  <c r="BP23" i="3"/>
  <c r="CE23" i="14" s="1"/>
  <c r="CE23" i="19" s="1"/>
  <c r="BO23" i="3"/>
  <c r="CD23" i="14" s="1"/>
  <c r="CD23" i="19" s="1"/>
  <c r="BN23" i="3"/>
  <c r="BK23" i="3"/>
  <c r="BH23" i="3"/>
  <c r="BD23" i="3"/>
  <c r="CB23" i="14" s="1"/>
  <c r="CB23" i="19" s="1"/>
  <c r="BC23" i="3"/>
  <c r="CA23" i="14" s="1"/>
  <c r="CA23" i="19" s="1"/>
  <c r="BB23" i="3"/>
  <c r="AY23" i="3"/>
  <c r="AV23" i="3"/>
  <c r="AS23" i="3"/>
  <c r="AO23" i="3"/>
  <c r="AL23" i="14" s="1"/>
  <c r="AN23" i="3"/>
  <c r="AK23" i="14" s="1"/>
  <c r="AM23" i="3"/>
  <c r="AJ23" i="3"/>
  <c r="AG23" i="3"/>
  <c r="AD23" i="3"/>
  <c r="Z23" i="3"/>
  <c r="BV23" i="14" s="1"/>
  <c r="BV23" i="19" s="1"/>
  <c r="Y23" i="3"/>
  <c r="BU23" i="14" s="1"/>
  <c r="BU23" i="19" s="1"/>
  <c r="X23" i="3"/>
  <c r="U23" i="3"/>
  <c r="R23" i="3"/>
  <c r="O23" i="3"/>
  <c r="BP22" i="3"/>
  <c r="CE22" i="14" s="1"/>
  <c r="CE22" i="19" s="1"/>
  <c r="BO22" i="3"/>
  <c r="CD22" i="14" s="1"/>
  <c r="CD22" i="19" s="1"/>
  <c r="BN22" i="3"/>
  <c r="BK22" i="3"/>
  <c r="BH22" i="3"/>
  <c r="BD22" i="3"/>
  <c r="CB22" i="14" s="1"/>
  <c r="CB22" i="19" s="1"/>
  <c r="BC22" i="3"/>
  <c r="CA22" i="14" s="1"/>
  <c r="CA22" i="19" s="1"/>
  <c r="BB22" i="3"/>
  <c r="AY22" i="3"/>
  <c r="AV22" i="3"/>
  <c r="AS22" i="3"/>
  <c r="AO22" i="3"/>
  <c r="AL22" i="14" s="1"/>
  <c r="AN22" i="3"/>
  <c r="AK22" i="14" s="1"/>
  <c r="AM22" i="3"/>
  <c r="AJ22" i="3"/>
  <c r="AG22" i="3"/>
  <c r="AD22" i="3"/>
  <c r="Z22" i="3"/>
  <c r="BV22" i="14" s="1"/>
  <c r="BV22" i="19" s="1"/>
  <c r="Y22" i="3"/>
  <c r="BU22" i="14" s="1"/>
  <c r="BU22" i="19" s="1"/>
  <c r="X22" i="3"/>
  <c r="U22" i="3"/>
  <c r="R22" i="3"/>
  <c r="O22" i="3"/>
  <c r="BP21" i="3"/>
  <c r="CE21" i="14" s="1"/>
  <c r="CE21" i="19" s="1"/>
  <c r="BO21" i="3"/>
  <c r="CD21" i="14" s="1"/>
  <c r="CD21" i="19" s="1"/>
  <c r="BN21" i="3"/>
  <c r="BK21" i="3"/>
  <c r="BH21" i="3"/>
  <c r="BD21" i="3"/>
  <c r="CB21" i="14" s="1"/>
  <c r="CB21" i="19" s="1"/>
  <c r="BC21" i="3"/>
  <c r="CA21" i="14" s="1"/>
  <c r="CA21" i="19" s="1"/>
  <c r="BB21" i="3"/>
  <c r="AY21" i="3"/>
  <c r="AV21" i="3"/>
  <c r="AS21" i="3"/>
  <c r="AO21" i="3"/>
  <c r="AL21" i="14" s="1"/>
  <c r="AN21" i="3"/>
  <c r="AK21" i="14" s="1"/>
  <c r="AM21" i="3"/>
  <c r="AJ21" i="3"/>
  <c r="AG21" i="3"/>
  <c r="AD21" i="3"/>
  <c r="Z21" i="3"/>
  <c r="BV21" i="14" s="1"/>
  <c r="BV21" i="19" s="1"/>
  <c r="Y21" i="3"/>
  <c r="BU21" i="14" s="1"/>
  <c r="BU21" i="19" s="1"/>
  <c r="X21" i="3"/>
  <c r="U21" i="3"/>
  <c r="R21" i="3"/>
  <c r="O21" i="3"/>
  <c r="BP20" i="3"/>
  <c r="CE20" i="14" s="1"/>
  <c r="CE20" i="19" s="1"/>
  <c r="BO20" i="3"/>
  <c r="CD20" i="14" s="1"/>
  <c r="CD20" i="19" s="1"/>
  <c r="BN20" i="3"/>
  <c r="BK20" i="3"/>
  <c r="BH20" i="3"/>
  <c r="BD20" i="3"/>
  <c r="CB20" i="14" s="1"/>
  <c r="CB20" i="19" s="1"/>
  <c r="BC20" i="3"/>
  <c r="CA20" i="14" s="1"/>
  <c r="CA20" i="19" s="1"/>
  <c r="BB20" i="3"/>
  <c r="AY20" i="3"/>
  <c r="AV20" i="3"/>
  <c r="AS20" i="3"/>
  <c r="AO20" i="3"/>
  <c r="AL20" i="14" s="1"/>
  <c r="AN20" i="3"/>
  <c r="AK20" i="14" s="1"/>
  <c r="AM20" i="3"/>
  <c r="AJ20" i="3"/>
  <c r="AG20" i="3"/>
  <c r="AD20" i="3"/>
  <c r="Z20" i="3"/>
  <c r="BV20" i="14" s="1"/>
  <c r="BV20" i="19" s="1"/>
  <c r="Y20" i="3"/>
  <c r="BU20" i="14" s="1"/>
  <c r="BU20" i="19" s="1"/>
  <c r="X20" i="3"/>
  <c r="U20" i="3"/>
  <c r="R20" i="3"/>
  <c r="O20" i="3"/>
  <c r="BP19" i="3"/>
  <c r="CE19" i="14" s="1"/>
  <c r="CE19" i="19" s="1"/>
  <c r="BO19" i="3"/>
  <c r="CD19" i="14" s="1"/>
  <c r="CD19" i="19" s="1"/>
  <c r="BN19" i="3"/>
  <c r="BK19" i="3"/>
  <c r="BH19" i="3"/>
  <c r="BD19" i="3"/>
  <c r="CB19" i="14" s="1"/>
  <c r="CB19" i="19" s="1"/>
  <c r="BC19" i="3"/>
  <c r="CA19" i="14" s="1"/>
  <c r="CA19" i="19" s="1"/>
  <c r="BB19" i="3"/>
  <c r="AY19" i="3"/>
  <c r="AV19" i="3"/>
  <c r="AS19" i="3"/>
  <c r="AO19" i="3"/>
  <c r="AL19" i="14" s="1"/>
  <c r="AN19" i="3"/>
  <c r="AK19" i="14" s="1"/>
  <c r="AM19" i="3"/>
  <c r="AJ19" i="3"/>
  <c r="AG19" i="3"/>
  <c r="AD19" i="3"/>
  <c r="Z19" i="3"/>
  <c r="BV19" i="14" s="1"/>
  <c r="BV19" i="19" s="1"/>
  <c r="Y19" i="3"/>
  <c r="BU19" i="14" s="1"/>
  <c r="BU19" i="19" s="1"/>
  <c r="X19" i="3"/>
  <c r="U19" i="3"/>
  <c r="R19" i="3"/>
  <c r="O19" i="3"/>
  <c r="BP18" i="3"/>
  <c r="CE18" i="14" s="1"/>
  <c r="CE18" i="19" s="1"/>
  <c r="BO18" i="3"/>
  <c r="CD18" i="14" s="1"/>
  <c r="CD18" i="19" s="1"/>
  <c r="BN18" i="3"/>
  <c r="BK18" i="3"/>
  <c r="BH18" i="3"/>
  <c r="BD18" i="3"/>
  <c r="CB18" i="14" s="1"/>
  <c r="CB18" i="19" s="1"/>
  <c r="BC18" i="3"/>
  <c r="CA18" i="14" s="1"/>
  <c r="CA18" i="19" s="1"/>
  <c r="BB18" i="3"/>
  <c r="AY18" i="3"/>
  <c r="AV18" i="3"/>
  <c r="AS18" i="3"/>
  <c r="AO18" i="3"/>
  <c r="AL18" i="14" s="1"/>
  <c r="AN18" i="3"/>
  <c r="AK18" i="14" s="1"/>
  <c r="AM18" i="3"/>
  <c r="AJ18" i="3"/>
  <c r="AG18" i="3"/>
  <c r="AD18" i="3"/>
  <c r="Z18" i="3"/>
  <c r="BV18" i="14" s="1"/>
  <c r="BV18" i="19" s="1"/>
  <c r="Y18" i="3"/>
  <c r="BU18" i="14" s="1"/>
  <c r="BU18" i="19" s="1"/>
  <c r="X18" i="3"/>
  <c r="U18" i="3"/>
  <c r="R18" i="3"/>
  <c r="O18" i="3"/>
  <c r="BP17" i="3"/>
  <c r="CE17" i="14" s="1"/>
  <c r="CE17" i="19" s="1"/>
  <c r="BO17" i="3"/>
  <c r="CD17" i="14" s="1"/>
  <c r="CD17" i="19" s="1"/>
  <c r="BN17" i="3"/>
  <c r="BK17" i="3"/>
  <c r="BH17" i="3"/>
  <c r="BD17" i="3"/>
  <c r="CB17" i="14" s="1"/>
  <c r="CB17" i="19" s="1"/>
  <c r="BC17" i="3"/>
  <c r="CA17" i="14" s="1"/>
  <c r="CA17" i="19" s="1"/>
  <c r="BB17" i="3"/>
  <c r="AY17" i="3"/>
  <c r="AV17" i="3"/>
  <c r="AS17" i="3"/>
  <c r="AO17" i="3"/>
  <c r="AL17" i="14" s="1"/>
  <c r="AN17" i="3"/>
  <c r="AK17" i="14" s="1"/>
  <c r="AM17" i="3"/>
  <c r="AJ17" i="3"/>
  <c r="AG17" i="3"/>
  <c r="AD17" i="3"/>
  <c r="Z17" i="3"/>
  <c r="BV17" i="14" s="1"/>
  <c r="BV17" i="19" s="1"/>
  <c r="Y17" i="3"/>
  <c r="BU17" i="14" s="1"/>
  <c r="BU17" i="19" s="1"/>
  <c r="X17" i="3"/>
  <c r="U17" i="3"/>
  <c r="R17" i="3"/>
  <c r="O17" i="3"/>
  <c r="BP16" i="3"/>
  <c r="CE16" i="14" s="1"/>
  <c r="CE16" i="19" s="1"/>
  <c r="BO16" i="3"/>
  <c r="CD16" i="14" s="1"/>
  <c r="CD16" i="19" s="1"/>
  <c r="BN16" i="3"/>
  <c r="BK16" i="3"/>
  <c r="BH16" i="3"/>
  <c r="BD16" i="3"/>
  <c r="CB16" i="14" s="1"/>
  <c r="CB16" i="19" s="1"/>
  <c r="BC16" i="3"/>
  <c r="CA16" i="14" s="1"/>
  <c r="CA16" i="19" s="1"/>
  <c r="BB16" i="3"/>
  <c r="AY16" i="3"/>
  <c r="AV16" i="3"/>
  <c r="AS16" i="3"/>
  <c r="AO16" i="3"/>
  <c r="AL16" i="14" s="1"/>
  <c r="AN16" i="3"/>
  <c r="AK16" i="14" s="1"/>
  <c r="AM16" i="3"/>
  <c r="AJ16" i="3"/>
  <c r="AG16" i="3"/>
  <c r="AD16" i="3"/>
  <c r="Z16" i="3"/>
  <c r="BV16" i="14" s="1"/>
  <c r="BV16" i="19" s="1"/>
  <c r="Y16" i="3"/>
  <c r="BU16" i="14" s="1"/>
  <c r="BU16" i="19" s="1"/>
  <c r="X16" i="3"/>
  <c r="U16" i="3"/>
  <c r="R16" i="3"/>
  <c r="O16" i="3"/>
  <c r="BP15" i="3"/>
  <c r="CE15" i="14" s="1"/>
  <c r="CE15" i="19" s="1"/>
  <c r="BO15" i="3"/>
  <c r="CD15" i="14" s="1"/>
  <c r="CD15" i="19" s="1"/>
  <c r="BN15" i="3"/>
  <c r="BK15" i="3"/>
  <c r="BH15" i="3"/>
  <c r="BD15" i="3"/>
  <c r="CB15" i="14" s="1"/>
  <c r="CB15" i="19" s="1"/>
  <c r="BC15" i="3"/>
  <c r="CA15" i="14" s="1"/>
  <c r="CA15" i="19" s="1"/>
  <c r="BB15" i="3"/>
  <c r="AY15" i="3"/>
  <c r="BP14" i="3"/>
  <c r="CE14" i="14" s="1"/>
  <c r="CE14" i="19" s="1"/>
  <c r="BO14" i="3"/>
  <c r="CD14" i="14" s="1"/>
  <c r="CD14" i="19" s="1"/>
  <c r="BN14" i="3"/>
  <c r="BK14" i="3"/>
  <c r="BH14" i="3"/>
  <c r="BD14" i="3"/>
  <c r="CB14" i="14" s="1"/>
  <c r="CB14" i="19" s="1"/>
  <c r="BC14" i="3"/>
  <c r="CA14" i="14" s="1"/>
  <c r="CA14" i="19" s="1"/>
  <c r="BB14" i="3"/>
  <c r="AY14" i="3"/>
  <c r="AV14" i="3"/>
  <c r="AS14" i="3"/>
  <c r="AO14" i="3"/>
  <c r="AL14" i="14" s="1"/>
  <c r="AN14" i="3"/>
  <c r="AK14" i="14" s="1"/>
  <c r="AM14" i="3"/>
  <c r="AJ14" i="3"/>
  <c r="AG14" i="3"/>
  <c r="AD14" i="3"/>
  <c r="Z14" i="3"/>
  <c r="BV14" i="14" s="1"/>
  <c r="BV14" i="19" s="1"/>
  <c r="Y14" i="3"/>
  <c r="BU14" i="14" s="1"/>
  <c r="BU14" i="19" s="1"/>
  <c r="X14" i="3"/>
  <c r="U14" i="3"/>
  <c r="R14" i="3"/>
  <c r="O14" i="3"/>
  <c r="BP13" i="3"/>
  <c r="CE13" i="14" s="1"/>
  <c r="CE13" i="19" s="1"/>
  <c r="BO13" i="3"/>
  <c r="CD13" i="14" s="1"/>
  <c r="CD13" i="19" s="1"/>
  <c r="BN13" i="3"/>
  <c r="BK13" i="3"/>
  <c r="BH13" i="3"/>
  <c r="BD13" i="3"/>
  <c r="CB13" i="14" s="1"/>
  <c r="CB13" i="19" s="1"/>
  <c r="BC13" i="3"/>
  <c r="CA13" i="14" s="1"/>
  <c r="CA13" i="19" s="1"/>
  <c r="BB13" i="3"/>
  <c r="AY13" i="3"/>
  <c r="AO13" i="3"/>
  <c r="AL13" i="14" s="1"/>
  <c r="AN13" i="3"/>
  <c r="AK13" i="14" s="1"/>
  <c r="Z13" i="3"/>
  <c r="BV13" i="14" s="1"/>
  <c r="BV13" i="19" s="1"/>
  <c r="Y13" i="3"/>
  <c r="BU13" i="14" s="1"/>
  <c r="BU13" i="19" s="1"/>
  <c r="X13" i="3"/>
  <c r="U13" i="3"/>
  <c r="R13" i="3"/>
  <c r="O13" i="3"/>
  <c r="BP12" i="3"/>
  <c r="CE12" i="14" s="1"/>
  <c r="CE12" i="19" s="1"/>
  <c r="BO12" i="3"/>
  <c r="CD12" i="14" s="1"/>
  <c r="CD12" i="19" s="1"/>
  <c r="BN12" i="3"/>
  <c r="BK12" i="3"/>
  <c r="BH12" i="3"/>
  <c r="BD12" i="3"/>
  <c r="CB12" i="14" s="1"/>
  <c r="CB12" i="19" s="1"/>
  <c r="BC12" i="3"/>
  <c r="CA12" i="14" s="1"/>
  <c r="CA12" i="19" s="1"/>
  <c r="BB12" i="3"/>
  <c r="AY12" i="3"/>
  <c r="AO12" i="3"/>
  <c r="AL12" i="14" s="1"/>
  <c r="AN12" i="3"/>
  <c r="AK12" i="14" s="1"/>
  <c r="Z12" i="3"/>
  <c r="BV12" i="14" s="1"/>
  <c r="BV12" i="19" s="1"/>
  <c r="Y12" i="3"/>
  <c r="BU12" i="14" s="1"/>
  <c r="BU12" i="19" s="1"/>
  <c r="X12" i="3"/>
  <c r="U12" i="3"/>
  <c r="R12" i="3"/>
  <c r="O12" i="3"/>
  <c r="BP11" i="3"/>
  <c r="CE11" i="14" s="1"/>
  <c r="CE11" i="19" s="1"/>
  <c r="BO11" i="3"/>
  <c r="CD11" i="14" s="1"/>
  <c r="CD11" i="19" s="1"/>
  <c r="BN11" i="3"/>
  <c r="BK11" i="3"/>
  <c r="BH11" i="3"/>
  <c r="BD11" i="3"/>
  <c r="CB11" i="14" s="1"/>
  <c r="CB11" i="19" s="1"/>
  <c r="BC11" i="3"/>
  <c r="CA11" i="14" s="1"/>
  <c r="CA11" i="19" s="1"/>
  <c r="BB11" i="3"/>
  <c r="AY11" i="3"/>
  <c r="AO11" i="3"/>
  <c r="AL11" i="14" s="1"/>
  <c r="AN11" i="3"/>
  <c r="AK11" i="14" s="1"/>
  <c r="Z11" i="3"/>
  <c r="BV11" i="14" s="1"/>
  <c r="BV11" i="19" s="1"/>
  <c r="Y11" i="3"/>
  <c r="BU11" i="14" s="1"/>
  <c r="BU11" i="19" s="1"/>
  <c r="X11" i="3"/>
  <c r="U11" i="3"/>
  <c r="R11" i="3"/>
  <c r="O11" i="3"/>
  <c r="BP10" i="3"/>
  <c r="CE10" i="14" s="1"/>
  <c r="CE10" i="19" s="1"/>
  <c r="BO10" i="3"/>
  <c r="CD10" i="14" s="1"/>
  <c r="CD10" i="19" s="1"/>
  <c r="BN10" i="3"/>
  <c r="BK10" i="3"/>
  <c r="BH10" i="3"/>
  <c r="BD10" i="3"/>
  <c r="CB10" i="14" s="1"/>
  <c r="CB10" i="19" s="1"/>
  <c r="BC10" i="3"/>
  <c r="CA10" i="14" s="1"/>
  <c r="CA10" i="19" s="1"/>
  <c r="BB10" i="3"/>
  <c r="AY10" i="3"/>
  <c r="AV10" i="3"/>
  <c r="AS10" i="3"/>
  <c r="AO10" i="3"/>
  <c r="AL10" i="14" s="1"/>
  <c r="AN10" i="3"/>
  <c r="AK10" i="14" s="1"/>
  <c r="AM10" i="3"/>
  <c r="AJ10" i="3"/>
  <c r="AG10" i="3"/>
  <c r="AD10" i="3"/>
  <c r="Z10" i="3"/>
  <c r="BV10" i="14" s="1"/>
  <c r="BV10" i="19" s="1"/>
  <c r="Y10" i="3"/>
  <c r="BU10" i="14" s="1"/>
  <c r="BU10" i="19" s="1"/>
  <c r="X10" i="3"/>
  <c r="U10" i="3"/>
  <c r="R10" i="3"/>
  <c r="O10" i="3"/>
  <c r="BP9" i="3"/>
  <c r="CE9" i="14" s="1"/>
  <c r="CE9" i="19" s="1"/>
  <c r="BO9" i="3"/>
  <c r="CD9" i="14" s="1"/>
  <c r="CD9" i="19" s="1"/>
  <c r="BN9" i="3"/>
  <c r="BK9" i="3"/>
  <c r="BH9" i="3"/>
  <c r="BD9" i="3"/>
  <c r="CB9" i="14" s="1"/>
  <c r="CB9" i="19" s="1"/>
  <c r="BC9" i="3"/>
  <c r="CA9" i="14" s="1"/>
  <c r="CA9" i="19" s="1"/>
  <c r="BB9" i="3"/>
  <c r="AY9" i="3"/>
  <c r="AV9" i="3"/>
  <c r="AS9" i="3"/>
  <c r="AO9" i="3"/>
  <c r="AL9" i="14" s="1"/>
  <c r="AN9" i="3"/>
  <c r="AK9" i="14" s="1"/>
  <c r="AM9" i="3"/>
  <c r="AJ9" i="3"/>
  <c r="AG9" i="3"/>
  <c r="AD9" i="3"/>
  <c r="Z9" i="3"/>
  <c r="BV9" i="14" s="1"/>
  <c r="BV9" i="19" s="1"/>
  <c r="Y9" i="3"/>
  <c r="BU9" i="14" s="1"/>
  <c r="BU9" i="19" s="1"/>
  <c r="X9" i="3"/>
  <c r="U9" i="3"/>
  <c r="R9" i="3"/>
  <c r="O9" i="3"/>
  <c r="BP8" i="3"/>
  <c r="CE8" i="14" s="1"/>
  <c r="CE8" i="19" s="1"/>
  <c r="BO8" i="3"/>
  <c r="CD8" i="14" s="1"/>
  <c r="CD8" i="19" s="1"/>
  <c r="BN8" i="3"/>
  <c r="BK8" i="3"/>
  <c r="BH8" i="3"/>
  <c r="BD8" i="3"/>
  <c r="CB8" i="14" s="1"/>
  <c r="CB8" i="19" s="1"/>
  <c r="BC8" i="3"/>
  <c r="CA8" i="14" s="1"/>
  <c r="CA8" i="19" s="1"/>
  <c r="BB8" i="3"/>
  <c r="AY8" i="3"/>
  <c r="AV8" i="3"/>
  <c r="AS8" i="3"/>
  <c r="AO8" i="3"/>
  <c r="AL8" i="14" s="1"/>
  <c r="AN8" i="3"/>
  <c r="AK8" i="14" s="1"/>
  <c r="AM8" i="3"/>
  <c r="AJ8" i="3"/>
  <c r="AG8" i="3"/>
  <c r="AD8" i="3"/>
  <c r="Z8" i="3"/>
  <c r="BV8" i="14" s="1"/>
  <c r="BV8" i="19" s="1"/>
  <c r="Y8" i="3"/>
  <c r="BU8" i="14" s="1"/>
  <c r="BU8" i="19" s="1"/>
  <c r="X8" i="3"/>
  <c r="U8" i="3"/>
  <c r="R8" i="3"/>
  <c r="O8" i="3"/>
  <c r="BP7" i="3"/>
  <c r="CE7" i="14" s="1"/>
  <c r="CE7" i="19" s="1"/>
  <c r="BO7" i="3"/>
  <c r="CD7" i="14" s="1"/>
  <c r="CD7" i="19" s="1"/>
  <c r="BN7" i="3"/>
  <c r="BK7" i="3"/>
  <c r="BH7" i="3"/>
  <c r="BD7" i="3"/>
  <c r="CB7" i="14" s="1"/>
  <c r="CB7" i="19" s="1"/>
  <c r="BC7" i="3"/>
  <c r="CA7" i="14" s="1"/>
  <c r="CA7" i="19" s="1"/>
  <c r="BB7" i="3"/>
  <c r="AY7" i="3"/>
  <c r="AV7" i="3"/>
  <c r="AS7" i="3"/>
  <c r="AO7" i="3"/>
  <c r="AL7" i="14" s="1"/>
  <c r="AN7" i="3"/>
  <c r="AK7" i="14" s="1"/>
  <c r="AM7" i="3"/>
  <c r="AJ7" i="3"/>
  <c r="AG7" i="3"/>
  <c r="AD7" i="3"/>
  <c r="Z7" i="3"/>
  <c r="BV7" i="14" s="1"/>
  <c r="BV7" i="19" s="1"/>
  <c r="Y7" i="3"/>
  <c r="BU7" i="14" s="1"/>
  <c r="BU7" i="19" s="1"/>
  <c r="X7" i="3"/>
  <c r="U7" i="3"/>
  <c r="R7" i="3"/>
  <c r="O7" i="3"/>
  <c r="BP6" i="3"/>
  <c r="CE6" i="14" s="1"/>
  <c r="CE6" i="19" s="1"/>
  <c r="BO6" i="3"/>
  <c r="CD6" i="14" s="1"/>
  <c r="CD6" i="19" s="1"/>
  <c r="BN6" i="3"/>
  <c r="BK6" i="3"/>
  <c r="BH6" i="3"/>
  <c r="BD6" i="3"/>
  <c r="CB6" i="14" s="1"/>
  <c r="CB6" i="19" s="1"/>
  <c r="BC6" i="3"/>
  <c r="CA6" i="14" s="1"/>
  <c r="CA6" i="19" s="1"/>
  <c r="BB6" i="3"/>
  <c r="AY6" i="3"/>
  <c r="AV6" i="3"/>
  <c r="AS6" i="3"/>
  <c r="AO6" i="3"/>
  <c r="AL6" i="14" s="1"/>
  <c r="AN6" i="3"/>
  <c r="AK6" i="14" s="1"/>
  <c r="AM6" i="3"/>
  <c r="AJ6" i="3"/>
  <c r="AG6" i="3"/>
  <c r="AD6" i="3"/>
  <c r="Z6" i="3"/>
  <c r="BV6" i="14" s="1"/>
  <c r="BV6" i="19" s="1"/>
  <c r="Y6" i="3"/>
  <c r="BU6" i="14" s="1"/>
  <c r="BU6" i="19" s="1"/>
  <c r="X6" i="3"/>
  <c r="U6" i="3"/>
  <c r="R6" i="3"/>
  <c r="O6" i="3"/>
  <c r="BP5" i="3"/>
  <c r="CE5" i="14" s="1"/>
  <c r="CE5" i="19" s="1"/>
  <c r="BO5" i="3"/>
  <c r="CD5" i="14" s="1"/>
  <c r="CD5" i="19" s="1"/>
  <c r="BN5" i="3"/>
  <c r="BK5" i="3"/>
  <c r="BH5" i="3"/>
  <c r="BD5" i="3"/>
  <c r="CB5" i="14" s="1"/>
  <c r="CB5" i="19" s="1"/>
  <c r="BC5" i="3"/>
  <c r="CA5" i="14" s="1"/>
  <c r="CA5" i="19" s="1"/>
  <c r="BB5" i="3"/>
  <c r="AY5" i="3"/>
  <c r="AV5" i="3"/>
  <c r="AS5" i="3"/>
  <c r="AO5" i="3"/>
  <c r="AL5" i="14" s="1"/>
  <c r="AN5" i="3"/>
  <c r="AK5" i="14" s="1"/>
  <c r="AM5" i="3"/>
  <c r="AJ5" i="3"/>
  <c r="AG5" i="3"/>
  <c r="AD5" i="3"/>
  <c r="Z5" i="3"/>
  <c r="BV5" i="14" s="1"/>
  <c r="BV5" i="19" s="1"/>
  <c r="Y5" i="3"/>
  <c r="BU5" i="14" s="1"/>
  <c r="BU5" i="19" s="1"/>
  <c r="X5" i="3"/>
  <c r="U5" i="3"/>
  <c r="R5" i="3"/>
  <c r="O5" i="3"/>
  <c r="BP4" i="3"/>
  <c r="CE4" i="14" s="1"/>
  <c r="CE4" i="19" s="1"/>
  <c r="BO4" i="3"/>
  <c r="CD4" i="14" s="1"/>
  <c r="CD4" i="19" s="1"/>
  <c r="BN4" i="3"/>
  <c r="BK4" i="3"/>
  <c r="BH4" i="3"/>
  <c r="BD4" i="3"/>
  <c r="CB4" i="14" s="1"/>
  <c r="CB4" i="19" s="1"/>
  <c r="BC4" i="3"/>
  <c r="CA4" i="14" s="1"/>
  <c r="CA4" i="19" s="1"/>
  <c r="BB4" i="3"/>
  <c r="AY4" i="3"/>
  <c r="AV4" i="3"/>
  <c r="AS4" i="3"/>
  <c r="AO4" i="3"/>
  <c r="AL4" i="14" s="1"/>
  <c r="AN4" i="3"/>
  <c r="AK4" i="14" s="1"/>
  <c r="AM4" i="3"/>
  <c r="AJ4" i="3"/>
  <c r="AG4" i="3"/>
  <c r="AD4" i="3"/>
  <c r="Z4" i="3"/>
  <c r="BV4" i="14" s="1"/>
  <c r="BV4" i="19" s="1"/>
  <c r="Y4" i="3"/>
  <c r="BU4" i="14" s="1"/>
  <c r="BU4" i="19" s="1"/>
  <c r="X4" i="3"/>
  <c r="U4" i="3"/>
  <c r="R4" i="3"/>
  <c r="O4" i="3"/>
  <c r="AK8" i="10" l="1"/>
  <c r="AL9" i="10"/>
  <c r="AO9" i="10" s="1"/>
  <c r="AK14" i="10"/>
  <c r="AK16" i="10"/>
  <c r="AL17" i="10"/>
  <c r="AO17" i="10" s="1"/>
  <c r="AK24" i="10"/>
  <c r="AL25" i="10"/>
  <c r="AO25" i="10" s="1"/>
  <c r="AK32" i="10"/>
  <c r="AL33" i="10"/>
  <c r="AO33" i="10" s="1"/>
  <c r="AK41" i="10"/>
  <c r="AK45" i="10"/>
  <c r="AK48" i="10"/>
  <c r="AL49" i="10"/>
  <c r="AO49" i="10" s="1"/>
  <c r="AL52" i="10"/>
  <c r="AO52" i="10" s="1"/>
  <c r="AK7" i="10"/>
  <c r="AL8" i="10"/>
  <c r="AO8" i="10" s="1"/>
  <c r="AK11" i="10"/>
  <c r="AL14" i="10"/>
  <c r="AO14" i="10" s="1"/>
  <c r="AL16" i="10"/>
  <c r="AO16" i="10" s="1"/>
  <c r="AK23" i="10"/>
  <c r="AL24" i="10"/>
  <c r="AO24" i="10" s="1"/>
  <c r="AK31" i="10"/>
  <c r="AL32" i="10"/>
  <c r="AO32" i="10" s="1"/>
  <c r="AK40" i="10"/>
  <c r="AN40" i="10" s="1"/>
  <c r="AL41" i="10"/>
  <c r="AO41" i="10" s="1"/>
  <c r="AK44" i="10"/>
  <c r="AL45" i="10"/>
  <c r="AO45" i="10" s="1"/>
  <c r="AL48" i="10"/>
  <c r="AO48" i="10" s="1"/>
  <c r="AK25" i="10"/>
  <c r="AK49" i="10"/>
  <c r="AK6" i="10"/>
  <c r="AL7" i="10"/>
  <c r="AO7" i="10" s="1"/>
  <c r="AL11" i="10"/>
  <c r="AO11" i="10" s="1"/>
  <c r="AK12" i="10"/>
  <c r="AN12" i="10" s="1"/>
  <c r="AK22" i="10"/>
  <c r="AL23" i="10"/>
  <c r="AO23" i="10" s="1"/>
  <c r="AK30" i="10"/>
  <c r="AL31" i="10"/>
  <c r="AO31" i="10" s="1"/>
  <c r="AK39" i="10"/>
  <c r="AL40" i="10"/>
  <c r="AO40" i="10" s="1"/>
  <c r="AL44" i="10"/>
  <c r="AO44" i="10" s="1"/>
  <c r="AK9" i="10"/>
  <c r="AK17" i="10"/>
  <c r="AK33" i="10"/>
  <c r="AL53" i="10"/>
  <c r="AO53" i="10" s="1"/>
  <c r="AK5" i="10"/>
  <c r="AL6" i="10"/>
  <c r="AO6" i="10" s="1"/>
  <c r="AL12" i="10"/>
  <c r="AK13" i="10"/>
  <c r="AK21" i="10"/>
  <c r="AL22" i="10"/>
  <c r="AO22" i="10" s="1"/>
  <c r="AK29" i="10"/>
  <c r="AL30" i="10"/>
  <c r="AO30" i="10" s="1"/>
  <c r="AK37" i="10"/>
  <c r="AL39" i="10"/>
  <c r="AO39" i="10" s="1"/>
  <c r="AL10" i="10"/>
  <c r="AO10" i="10" s="1"/>
  <c r="AK52" i="10"/>
  <c r="AK4" i="10"/>
  <c r="AL5" i="10"/>
  <c r="AO5" i="10" s="1"/>
  <c r="AL13" i="10"/>
  <c r="AO13" i="10" s="1"/>
  <c r="AK20" i="10"/>
  <c r="AL21" i="10"/>
  <c r="AO21" i="10" s="1"/>
  <c r="AK28" i="10"/>
  <c r="AL29" i="10"/>
  <c r="AO29" i="10" s="1"/>
  <c r="AK36" i="10"/>
  <c r="AL37" i="10"/>
  <c r="AO37" i="10" s="1"/>
  <c r="AK19" i="10"/>
  <c r="AL20" i="10"/>
  <c r="AO20" i="10" s="1"/>
  <c r="AK27" i="10"/>
  <c r="AL28" i="10"/>
  <c r="AO28" i="10" s="1"/>
  <c r="AK35" i="10"/>
  <c r="AL36" i="10"/>
  <c r="AO36" i="10" s="1"/>
  <c r="AL18" i="10"/>
  <c r="AO18" i="10" s="1"/>
  <c r="AL26" i="10"/>
  <c r="AL34" i="10"/>
  <c r="AO34" i="10" s="1"/>
  <c r="AL4" i="10"/>
  <c r="AO4" i="10" s="1"/>
  <c r="AK10" i="10"/>
  <c r="AK18" i="10"/>
  <c r="AL19" i="10"/>
  <c r="AO19" i="10" s="1"/>
  <c r="AK26" i="10"/>
  <c r="AN26" i="10" s="1"/>
  <c r="AL27" i="10"/>
  <c r="AO27" i="10" s="1"/>
  <c r="AK34" i="10"/>
  <c r="AL35" i="10"/>
  <c r="AO35" i="10" s="1"/>
  <c r="AK53" i="10"/>
  <c r="AM53" i="10" s="1"/>
  <c r="BQ4" i="3"/>
  <c r="CF4" i="14" s="1"/>
  <c r="CF4" i="19" s="1"/>
  <c r="BQ12" i="3"/>
  <c r="CF12" i="14" s="1"/>
  <c r="CF12" i="19" s="1"/>
  <c r="AA19" i="3"/>
  <c r="BW19" i="14" s="1"/>
  <c r="BW19" i="19" s="1"/>
  <c r="BE19" i="3"/>
  <c r="CC19" i="14" s="1"/>
  <c r="CC19" i="19" s="1"/>
  <c r="BQ6" i="3"/>
  <c r="CF6" i="14" s="1"/>
  <c r="CF6" i="19" s="1"/>
  <c r="AA41" i="3"/>
  <c r="BW41" i="14" s="1"/>
  <c r="BW41" i="19" s="1"/>
  <c r="AA45" i="3"/>
  <c r="BW45" i="14" s="1"/>
  <c r="BW45" i="19" s="1"/>
  <c r="AP53" i="3"/>
  <c r="BE10" i="3"/>
  <c r="CC10" i="14" s="1"/>
  <c r="CC10" i="19" s="1"/>
  <c r="BE14" i="3"/>
  <c r="CC14" i="14" s="1"/>
  <c r="CC14" i="19" s="1"/>
  <c r="BE42" i="3"/>
  <c r="CC42" i="14" s="1"/>
  <c r="CC42" i="19" s="1"/>
  <c r="BQ43" i="3"/>
  <c r="CF43" i="14" s="1"/>
  <c r="CF43" i="19" s="1"/>
  <c r="BE46" i="3"/>
  <c r="CC46" i="14" s="1"/>
  <c r="CC46" i="19" s="1"/>
  <c r="AA52" i="3"/>
  <c r="BW52" i="14" s="1"/>
  <c r="BW52" i="19" s="1"/>
  <c r="BQ14" i="3"/>
  <c r="CF14" i="14" s="1"/>
  <c r="CF14" i="19" s="1"/>
  <c r="AA28" i="3"/>
  <c r="BW28" i="14" s="1"/>
  <c r="BW28" i="19" s="1"/>
  <c r="BE40" i="3"/>
  <c r="CC40" i="14" s="1"/>
  <c r="CC40" i="19" s="1"/>
  <c r="AP14" i="3"/>
  <c r="BE9" i="3"/>
  <c r="CC9" i="14" s="1"/>
  <c r="CC9" i="19" s="1"/>
  <c r="BQ18" i="3"/>
  <c r="CF18" i="14" s="1"/>
  <c r="CF18" i="19" s="1"/>
  <c r="AP40" i="3"/>
  <c r="BE27" i="3"/>
  <c r="CC27" i="14" s="1"/>
  <c r="CC27" i="19" s="1"/>
  <c r="BE38" i="3"/>
  <c r="CC38" i="14" s="1"/>
  <c r="CC38" i="19" s="1"/>
  <c r="AA4" i="3"/>
  <c r="BW4" i="14" s="1"/>
  <c r="BW4" i="19" s="1"/>
  <c r="AA18" i="3"/>
  <c r="BW18" i="14" s="1"/>
  <c r="BW18" i="19" s="1"/>
  <c r="AA22" i="3"/>
  <c r="BW22" i="14" s="1"/>
  <c r="BW22" i="19" s="1"/>
  <c r="AA48" i="3"/>
  <c r="BW48" i="14" s="1"/>
  <c r="BW48" i="19" s="1"/>
  <c r="AA23" i="3"/>
  <c r="BW23" i="14" s="1"/>
  <c r="BW23" i="19" s="1"/>
  <c r="AA24" i="3"/>
  <c r="BW24" i="14" s="1"/>
  <c r="BW24" i="19" s="1"/>
  <c r="AA35" i="3"/>
  <c r="BW35" i="14" s="1"/>
  <c r="BW35" i="19" s="1"/>
  <c r="AA39" i="3"/>
  <c r="BW39" i="14" s="1"/>
  <c r="BW39" i="19" s="1"/>
  <c r="AA11" i="3"/>
  <c r="BW11" i="14" s="1"/>
  <c r="BW11" i="19" s="1"/>
  <c r="AA16" i="3"/>
  <c r="BW16" i="14" s="1"/>
  <c r="BW16" i="19" s="1"/>
  <c r="AA20" i="3"/>
  <c r="BW20" i="14" s="1"/>
  <c r="BW20" i="19" s="1"/>
  <c r="BR25" i="3"/>
  <c r="CG25" i="3" s="1"/>
  <c r="AA37" i="3"/>
  <c r="BW37" i="14" s="1"/>
  <c r="BW37" i="19" s="1"/>
  <c r="AA14" i="3"/>
  <c r="BW14" i="14" s="1"/>
  <c r="BW14" i="19" s="1"/>
  <c r="BE31" i="3"/>
  <c r="CC31" i="14" s="1"/>
  <c r="CC31" i="19" s="1"/>
  <c r="AA40" i="3"/>
  <c r="BW40" i="14" s="1"/>
  <c r="BW40" i="19" s="1"/>
  <c r="BE53" i="3"/>
  <c r="CC53" i="14" s="1"/>
  <c r="CC53" i="19" s="1"/>
  <c r="BE13" i="3"/>
  <c r="CC13" i="14" s="1"/>
  <c r="CC13" i="19" s="1"/>
  <c r="BE47" i="3"/>
  <c r="CC47" i="14" s="1"/>
  <c r="CC47" i="19" s="1"/>
  <c r="BQ26" i="3"/>
  <c r="CF26" i="14" s="1"/>
  <c r="CF26" i="19" s="1"/>
  <c r="AA30" i="3"/>
  <c r="BW30" i="14" s="1"/>
  <c r="BW30" i="19" s="1"/>
  <c r="AP36" i="3"/>
  <c r="BS41" i="3"/>
  <c r="CH41" i="3" s="1"/>
  <c r="AP44" i="3"/>
  <c r="AA6" i="3"/>
  <c r="BW6" i="14" s="1"/>
  <c r="BW6" i="19" s="1"/>
  <c r="AA7" i="3"/>
  <c r="BW7" i="14" s="1"/>
  <c r="BW7" i="19" s="1"/>
  <c r="BE7" i="3"/>
  <c r="CC7" i="14" s="1"/>
  <c r="CC7" i="19" s="1"/>
  <c r="AA12" i="3"/>
  <c r="BW12" i="14" s="1"/>
  <c r="BW12" i="19" s="1"/>
  <c r="AP12" i="3"/>
  <c r="BQ22" i="3"/>
  <c r="CF22" i="14" s="1"/>
  <c r="CF22" i="19" s="1"/>
  <c r="BS23" i="3"/>
  <c r="CH23" i="3" s="1"/>
  <c r="AA25" i="3"/>
  <c r="BW25" i="14" s="1"/>
  <c r="BW25" i="19" s="1"/>
  <c r="AA26" i="3"/>
  <c r="BW26" i="14" s="1"/>
  <c r="BW26" i="19" s="1"/>
  <c r="BE29" i="3"/>
  <c r="CC29" i="14" s="1"/>
  <c r="CC29" i="19" s="1"/>
  <c r="AA32" i="3"/>
  <c r="BW32" i="14" s="1"/>
  <c r="BW32" i="19" s="1"/>
  <c r="BE33" i="3"/>
  <c r="CC33" i="14" s="1"/>
  <c r="CC33" i="19" s="1"/>
  <c r="AA36" i="3"/>
  <c r="BW36" i="14" s="1"/>
  <c r="BW36" i="19" s="1"/>
  <c r="AA44" i="3"/>
  <c r="BW44" i="14" s="1"/>
  <c r="BW44" i="19" s="1"/>
  <c r="AP52" i="3"/>
  <c r="AP20" i="3"/>
  <c r="AP26" i="3"/>
  <c r="BS5" i="3"/>
  <c r="CH5" i="3" s="1"/>
  <c r="AP8" i="3"/>
  <c r="BS9" i="3"/>
  <c r="CH9" i="3" s="1"/>
  <c r="BQ29" i="3"/>
  <c r="CF29" i="14" s="1"/>
  <c r="CF29" i="19" s="1"/>
  <c r="BQ49" i="3"/>
  <c r="CF49" i="14" s="1"/>
  <c r="CF49" i="19" s="1"/>
  <c r="BE4" i="3"/>
  <c r="CC4" i="14" s="1"/>
  <c r="CC4" i="19" s="1"/>
  <c r="AA5" i="3"/>
  <c r="BW5" i="14" s="1"/>
  <c r="BW5" i="19" s="1"/>
  <c r="BE5" i="3"/>
  <c r="CC5" i="14" s="1"/>
  <c r="CC5" i="19" s="1"/>
  <c r="BS15" i="3"/>
  <c r="CH15" i="3" s="1"/>
  <c r="BS17" i="3"/>
  <c r="CH17" i="3" s="1"/>
  <c r="BS21" i="3"/>
  <c r="CH21" i="3" s="1"/>
  <c r="BQ27" i="3"/>
  <c r="CF27" i="14" s="1"/>
  <c r="CF27" i="19" s="1"/>
  <c r="AP29" i="3"/>
  <c r="AP33" i="3"/>
  <c r="BE39" i="3"/>
  <c r="CC39" i="14" s="1"/>
  <c r="CC39" i="19" s="1"/>
  <c r="BQ39" i="3"/>
  <c r="CF39" i="14" s="1"/>
  <c r="CF39" i="19" s="1"/>
  <c r="BQ47" i="3"/>
  <c r="CF47" i="14" s="1"/>
  <c r="CF47" i="19" s="1"/>
  <c r="BS49" i="3"/>
  <c r="CH49" i="3" s="1"/>
  <c r="BQ53" i="3"/>
  <c r="CF53" i="14" s="1"/>
  <c r="CF53" i="19" s="1"/>
  <c r="AP6" i="3"/>
  <c r="AP9" i="3"/>
  <c r="AP10" i="3"/>
  <c r="BS13" i="3"/>
  <c r="CH13" i="3" s="1"/>
  <c r="AP16" i="3"/>
  <c r="BS16" i="3"/>
  <c r="CH16" i="3" s="1"/>
  <c r="BS19" i="3"/>
  <c r="CH19" i="3" s="1"/>
  <c r="BS20" i="3"/>
  <c r="CH20" i="3" s="1"/>
  <c r="AP23" i="3"/>
  <c r="BS24" i="3"/>
  <c r="CH24" i="3" s="1"/>
  <c r="AP4" i="3"/>
  <c r="BE6" i="3"/>
  <c r="CC6" i="14" s="1"/>
  <c r="CC6" i="19" s="1"/>
  <c r="BQ8" i="3"/>
  <c r="CF8" i="14" s="1"/>
  <c r="CF8" i="19" s="1"/>
  <c r="BE11" i="3"/>
  <c r="CC11" i="14" s="1"/>
  <c r="CC11" i="19" s="1"/>
  <c r="BE23" i="3"/>
  <c r="CC23" i="14" s="1"/>
  <c r="CC23" i="19" s="1"/>
  <c r="BE28" i="3"/>
  <c r="CC28" i="14" s="1"/>
  <c r="CC28" i="19" s="1"/>
  <c r="AP30" i="3"/>
  <c r="BS36" i="3"/>
  <c r="CH36" i="3" s="1"/>
  <c r="BE49" i="3"/>
  <c r="CC49" i="14" s="1"/>
  <c r="CC49" i="19" s="1"/>
  <c r="BR4" i="3"/>
  <c r="CG4" i="3" s="1"/>
  <c r="AP7" i="3"/>
  <c r="BQ7" i="3"/>
  <c r="CF7" i="14" s="1"/>
  <c r="CF7" i="19" s="1"/>
  <c r="BR8" i="3"/>
  <c r="CG8" i="3" s="1"/>
  <c r="BR10" i="3"/>
  <c r="CG10" i="3" s="1"/>
  <c r="BQ10" i="3"/>
  <c r="CF10" i="14" s="1"/>
  <c r="CF10" i="19" s="1"/>
  <c r="BS12" i="3"/>
  <c r="CH12" i="3" s="1"/>
  <c r="AP13" i="3"/>
  <c r="BE15" i="3"/>
  <c r="CC15" i="14" s="1"/>
  <c r="CC15" i="19" s="1"/>
  <c r="BQ16" i="3"/>
  <c r="CF16" i="14" s="1"/>
  <c r="CF16" i="19" s="1"/>
  <c r="AP17" i="3"/>
  <c r="BE17" i="3"/>
  <c r="CC17" i="14" s="1"/>
  <c r="CC17" i="19" s="1"/>
  <c r="BQ20" i="3"/>
  <c r="CF20" i="14" s="1"/>
  <c r="CF20" i="19" s="1"/>
  <c r="BE21" i="3"/>
  <c r="CC21" i="14" s="1"/>
  <c r="CC21" i="19" s="1"/>
  <c r="BQ24" i="3"/>
  <c r="CF24" i="14" s="1"/>
  <c r="CF24" i="19" s="1"/>
  <c r="BS26" i="3"/>
  <c r="CH26" i="3" s="1"/>
  <c r="AP28" i="3"/>
  <c r="AP32" i="3"/>
  <c r="BS32" i="3"/>
  <c r="CH32" i="3" s="1"/>
  <c r="AP34" i="3"/>
  <c r="BE51" i="3"/>
  <c r="CC51" i="14" s="1"/>
  <c r="CC51" i="19" s="1"/>
  <c r="BQ51" i="3"/>
  <c r="CF51" i="14" s="1"/>
  <c r="CF51" i="19" s="1"/>
  <c r="BE41" i="3"/>
  <c r="CC41" i="14" s="1"/>
  <c r="CC41" i="19" s="1"/>
  <c r="BQ41" i="3"/>
  <c r="CF41" i="14" s="1"/>
  <c r="CF41" i="19" s="1"/>
  <c r="BE43" i="3"/>
  <c r="CC43" i="14" s="1"/>
  <c r="CC43" i="19" s="1"/>
  <c r="BE44" i="3"/>
  <c r="CC44" i="14" s="1"/>
  <c r="CC44" i="19" s="1"/>
  <c r="BE45" i="3"/>
  <c r="CC45" i="14" s="1"/>
  <c r="CC45" i="19" s="1"/>
  <c r="BQ45" i="3"/>
  <c r="CF45" i="14" s="1"/>
  <c r="CF45" i="19" s="1"/>
  <c r="AP49" i="3"/>
  <c r="AP5" i="3"/>
  <c r="BR5" i="3"/>
  <c r="CG5" i="3" s="1"/>
  <c r="BR6" i="3"/>
  <c r="CG6" i="3" s="1"/>
  <c r="BS7" i="3"/>
  <c r="CH7" i="3" s="1"/>
  <c r="AA8" i="3"/>
  <c r="BW8" i="14" s="1"/>
  <c r="BW8" i="19" s="1"/>
  <c r="BE8" i="3"/>
  <c r="CC8" i="14" s="1"/>
  <c r="CC8" i="19" s="1"/>
  <c r="AA9" i="3"/>
  <c r="BW9" i="14" s="1"/>
  <c r="BW9" i="19" s="1"/>
  <c r="BE12" i="3"/>
  <c r="CC12" i="14" s="1"/>
  <c r="CC12" i="19" s="1"/>
  <c r="AA13" i="3"/>
  <c r="BW13" i="14" s="1"/>
  <c r="BW13" i="19" s="1"/>
  <c r="BR14" i="3"/>
  <c r="CG14" i="3" s="1"/>
  <c r="AP21" i="3"/>
  <c r="AP24" i="3"/>
  <c r="BQ25" i="3"/>
  <c r="CF25" i="14" s="1"/>
  <c r="CF25" i="19" s="1"/>
  <c r="BE26" i="3"/>
  <c r="CC26" i="14" s="1"/>
  <c r="CC26" i="19" s="1"/>
  <c r="BS28" i="3"/>
  <c r="CH28" i="3" s="1"/>
  <c r="AA31" i="3"/>
  <c r="BW31" i="14" s="1"/>
  <c r="BW31" i="19" s="1"/>
  <c r="AA34" i="3"/>
  <c r="BW34" i="14" s="1"/>
  <c r="BW34" i="19" s="1"/>
  <c r="BE34" i="3"/>
  <c r="CC34" i="14" s="1"/>
  <c r="CC34" i="19" s="1"/>
  <c r="BE35" i="3"/>
  <c r="CC35" i="14" s="1"/>
  <c r="CC35" i="19" s="1"/>
  <c r="BQ35" i="3"/>
  <c r="CF35" i="14" s="1"/>
  <c r="CF35" i="19" s="1"/>
  <c r="BE36" i="3"/>
  <c r="CC36" i="14" s="1"/>
  <c r="CC36" i="19" s="1"/>
  <c r="BE37" i="3"/>
  <c r="CC37" i="14" s="1"/>
  <c r="CC37" i="19" s="1"/>
  <c r="BQ37" i="3"/>
  <c r="CF37" i="14" s="1"/>
  <c r="CF37" i="19" s="1"/>
  <c r="AP41" i="3"/>
  <c r="AP45" i="3"/>
  <c r="BS48" i="3"/>
  <c r="CH48" i="3" s="1"/>
  <c r="BS52" i="3"/>
  <c r="CH52" i="3" s="1"/>
  <c r="BS11" i="3"/>
  <c r="CH11" i="3" s="1"/>
  <c r="BS14" i="3"/>
  <c r="CH14" i="3" s="1"/>
  <c r="AA17" i="3"/>
  <c r="BW17" i="14" s="1"/>
  <c r="BW17" i="19" s="1"/>
  <c r="AP18" i="3"/>
  <c r="BS18" i="3"/>
  <c r="CH18" i="3" s="1"/>
  <c r="AP19" i="3"/>
  <c r="AA21" i="3"/>
  <c r="BW21" i="14" s="1"/>
  <c r="BW21" i="19" s="1"/>
  <c r="AP22" i="3"/>
  <c r="BS22" i="3"/>
  <c r="CH22" i="3" s="1"/>
  <c r="BE24" i="3"/>
  <c r="CC24" i="14" s="1"/>
  <c r="CC24" i="19" s="1"/>
  <c r="AP25" i="3"/>
  <c r="AA27" i="3"/>
  <c r="BW27" i="14" s="1"/>
  <c r="BW27" i="19" s="1"/>
  <c r="AA29" i="3"/>
  <c r="BW29" i="14" s="1"/>
  <c r="BW29" i="19" s="1"/>
  <c r="BE30" i="3"/>
  <c r="CC30" i="14" s="1"/>
  <c r="CC30" i="19" s="1"/>
  <c r="BQ31" i="3"/>
  <c r="CF31" i="14" s="1"/>
  <c r="CF31" i="19" s="1"/>
  <c r="BE32" i="3"/>
  <c r="CC32" i="14" s="1"/>
  <c r="CC32" i="19" s="1"/>
  <c r="BQ33" i="3"/>
  <c r="CF33" i="14" s="1"/>
  <c r="CF33" i="19" s="1"/>
  <c r="AP37" i="3"/>
  <c r="BS40" i="3"/>
  <c r="CH40" i="3" s="1"/>
  <c r="BS44" i="3"/>
  <c r="CH44" i="3" s="1"/>
  <c r="AP48" i="3"/>
  <c r="AA49" i="3"/>
  <c r="BW49" i="14" s="1"/>
  <c r="BW49" i="19" s="1"/>
  <c r="AA53" i="3"/>
  <c r="BW53" i="14" s="1"/>
  <c r="BW53" i="19" s="1"/>
  <c r="BE54" i="3"/>
  <c r="CC54" i="14" s="1"/>
  <c r="CC54" i="19" s="1"/>
  <c r="BS33" i="3"/>
  <c r="CH33" i="3" s="1"/>
  <c r="AA33" i="3"/>
  <c r="BW33" i="14" s="1"/>
  <c r="BW33" i="19" s="1"/>
  <c r="AA10" i="3"/>
  <c r="BW10" i="14" s="1"/>
  <c r="BW10" i="19" s="1"/>
  <c r="BS10" i="3"/>
  <c r="CH10" i="3" s="1"/>
  <c r="BE18" i="3"/>
  <c r="CC18" i="14" s="1"/>
  <c r="CC18" i="19" s="1"/>
  <c r="BR18" i="3"/>
  <c r="CG18" i="3" s="1"/>
  <c r="BR19" i="3"/>
  <c r="CG19" i="3" s="1"/>
  <c r="BQ19" i="3"/>
  <c r="CF19" i="14" s="1"/>
  <c r="CF19" i="19" s="1"/>
  <c r="AP11" i="3"/>
  <c r="BR11" i="3"/>
  <c r="CG11" i="3" s="1"/>
  <c r="BQ11" i="3"/>
  <c r="CF11" i="14" s="1"/>
  <c r="CF11" i="19" s="1"/>
  <c r="BR12" i="3"/>
  <c r="CG12" i="3" s="1"/>
  <c r="BS34" i="3"/>
  <c r="CH34" i="3" s="1"/>
  <c r="BQ34" i="3"/>
  <c r="CF34" i="14" s="1"/>
  <c r="CF34" i="19" s="1"/>
  <c r="BS42" i="3"/>
  <c r="CH42" i="3" s="1"/>
  <c r="BQ42" i="3"/>
  <c r="CF42" i="14" s="1"/>
  <c r="CF42" i="19" s="1"/>
  <c r="BS50" i="3"/>
  <c r="CH50" i="3" s="1"/>
  <c r="BQ50" i="3"/>
  <c r="CF50" i="14" s="1"/>
  <c r="CF50" i="19" s="1"/>
  <c r="BE22" i="3"/>
  <c r="CC22" i="14" s="1"/>
  <c r="CC22" i="19" s="1"/>
  <c r="BR22" i="3"/>
  <c r="CG22" i="3" s="1"/>
  <c r="BR23" i="3"/>
  <c r="CG23" i="3" s="1"/>
  <c r="BQ23" i="3"/>
  <c r="CF23" i="14" s="1"/>
  <c r="CF23" i="19" s="1"/>
  <c r="BS4" i="3"/>
  <c r="CH4" i="3" s="1"/>
  <c r="BQ5" i="3"/>
  <c r="CF5" i="14" s="1"/>
  <c r="CF5" i="19" s="1"/>
  <c r="BS6" i="3"/>
  <c r="CH6" i="3" s="1"/>
  <c r="BR7" i="3"/>
  <c r="CG7" i="3" s="1"/>
  <c r="BR9" i="3"/>
  <c r="CG9" i="3" s="1"/>
  <c r="BQ9" i="3"/>
  <c r="CF9" i="14" s="1"/>
  <c r="CF9" i="19" s="1"/>
  <c r="BE16" i="3"/>
  <c r="CC16" i="14" s="1"/>
  <c r="CC16" i="19" s="1"/>
  <c r="BR16" i="3"/>
  <c r="CG16" i="3" s="1"/>
  <c r="BR17" i="3"/>
  <c r="CG17" i="3" s="1"/>
  <c r="BQ17" i="3"/>
  <c r="CF17" i="14" s="1"/>
  <c r="CF17" i="19" s="1"/>
  <c r="BE20" i="3"/>
  <c r="CC20" i="14" s="1"/>
  <c r="CC20" i="19" s="1"/>
  <c r="BR20" i="3"/>
  <c r="CG20" i="3" s="1"/>
  <c r="BR21" i="3"/>
  <c r="CG21" i="3" s="1"/>
  <c r="BQ21" i="3"/>
  <c r="CF21" i="14" s="1"/>
  <c r="CF21" i="19" s="1"/>
  <c r="BS29" i="3"/>
  <c r="CH29" i="3" s="1"/>
  <c r="BS37" i="3"/>
  <c r="CH37" i="3" s="1"/>
  <c r="BS45" i="3"/>
  <c r="CH45" i="3" s="1"/>
  <c r="BE52" i="3"/>
  <c r="CC52" i="14" s="1"/>
  <c r="CC52" i="19" s="1"/>
  <c r="BR52" i="3"/>
  <c r="CG52" i="3" s="1"/>
  <c r="BS53" i="3"/>
  <c r="CH53" i="3" s="1"/>
  <c r="BR13" i="3"/>
  <c r="CG13" i="3" s="1"/>
  <c r="BQ13" i="3"/>
  <c r="CF13" i="14" s="1"/>
  <c r="CF13" i="19" s="1"/>
  <c r="BE48" i="3"/>
  <c r="CC48" i="14" s="1"/>
  <c r="CC48" i="19" s="1"/>
  <c r="BR48" i="3"/>
  <c r="CG48" i="3" s="1"/>
  <c r="BS8" i="3"/>
  <c r="CH8" i="3" s="1"/>
  <c r="BR15" i="3"/>
  <c r="CG15" i="3" s="1"/>
  <c r="BQ15" i="3"/>
  <c r="CF15" i="14" s="1"/>
  <c r="CF15" i="19" s="1"/>
  <c r="BS25" i="3"/>
  <c r="CH25" i="3" s="1"/>
  <c r="BE25" i="3"/>
  <c r="CC25" i="14" s="1"/>
  <c r="CC25" i="19" s="1"/>
  <c r="BS30" i="3"/>
  <c r="CH30" i="3" s="1"/>
  <c r="BQ30" i="3"/>
  <c r="CF30" i="14" s="1"/>
  <c r="CF30" i="19" s="1"/>
  <c r="BS38" i="3"/>
  <c r="CH38" i="3" s="1"/>
  <c r="BQ38" i="3"/>
  <c r="CF38" i="14" s="1"/>
  <c r="CF38" i="19" s="1"/>
  <c r="BS46" i="3"/>
  <c r="CH46" i="3" s="1"/>
  <c r="BQ46" i="3"/>
  <c r="CF46" i="14" s="1"/>
  <c r="CF46" i="19" s="1"/>
  <c r="BS54" i="3"/>
  <c r="CH54" i="3" s="1"/>
  <c r="BQ54" i="3"/>
  <c r="CF54" i="14" s="1"/>
  <c r="CF54" i="19" s="1"/>
  <c r="BR27" i="3"/>
  <c r="CG27" i="3" s="1"/>
  <c r="BR28" i="3"/>
  <c r="CG28" i="3" s="1"/>
  <c r="BR31" i="3"/>
  <c r="CG31" i="3" s="1"/>
  <c r="BR32" i="3"/>
  <c r="CG32" i="3" s="1"/>
  <c r="BR35" i="3"/>
  <c r="CG35" i="3" s="1"/>
  <c r="BR36" i="3"/>
  <c r="CG36" i="3" s="1"/>
  <c r="BR39" i="3"/>
  <c r="CG39" i="3" s="1"/>
  <c r="BR40" i="3"/>
  <c r="CG40" i="3" s="1"/>
  <c r="BR43" i="3"/>
  <c r="CG43" i="3" s="1"/>
  <c r="BR44" i="3"/>
  <c r="CG44" i="3" s="1"/>
  <c r="BR47" i="3"/>
  <c r="CG47" i="3" s="1"/>
  <c r="BR51" i="3"/>
  <c r="CG51" i="3" s="1"/>
  <c r="BR24" i="3"/>
  <c r="CG24" i="3" s="1"/>
  <c r="BR26" i="3"/>
  <c r="CG26" i="3" s="1"/>
  <c r="BS27" i="3"/>
  <c r="CH27" i="3" s="1"/>
  <c r="BS31" i="3"/>
  <c r="CH31" i="3" s="1"/>
  <c r="BS35" i="3"/>
  <c r="CH35" i="3" s="1"/>
  <c r="BS39" i="3"/>
  <c r="CH39" i="3" s="1"/>
  <c r="BS43" i="3"/>
  <c r="CH43" i="3" s="1"/>
  <c r="BS47" i="3"/>
  <c r="CH47" i="3" s="1"/>
  <c r="BE50" i="3"/>
  <c r="CC50" i="14" s="1"/>
  <c r="CC50" i="19" s="1"/>
  <c r="BR50" i="3"/>
  <c r="CG50" i="3" s="1"/>
  <c r="BS51" i="3"/>
  <c r="CH51" i="3" s="1"/>
  <c r="AP27" i="3"/>
  <c r="BQ28" i="3"/>
  <c r="CF28" i="14" s="1"/>
  <c r="CF28" i="19" s="1"/>
  <c r="BR29" i="3"/>
  <c r="CG29" i="3" s="1"/>
  <c r="BR30" i="3"/>
  <c r="CG30" i="3" s="1"/>
  <c r="AP31" i="3"/>
  <c r="BQ32" i="3"/>
  <c r="CF32" i="14" s="1"/>
  <c r="CF32" i="19" s="1"/>
  <c r="BR33" i="3"/>
  <c r="CG33" i="3" s="1"/>
  <c r="BR34" i="3"/>
  <c r="CG34" i="3" s="1"/>
  <c r="AP35" i="3"/>
  <c r="BQ36" i="3"/>
  <c r="CF36" i="14" s="1"/>
  <c r="CF36" i="19" s="1"/>
  <c r="BR37" i="3"/>
  <c r="CG37" i="3" s="1"/>
  <c r="BR38" i="3"/>
  <c r="CG38" i="3" s="1"/>
  <c r="AP39" i="3"/>
  <c r="BQ40" i="3"/>
  <c r="CF40" i="14" s="1"/>
  <c r="CF40" i="19" s="1"/>
  <c r="BR41" i="3"/>
  <c r="CG41" i="3" s="1"/>
  <c r="BR42" i="3"/>
  <c r="CG42" i="3" s="1"/>
  <c r="BQ44" i="3"/>
  <c r="CF44" i="14" s="1"/>
  <c r="CF44" i="19" s="1"/>
  <c r="BR45" i="3"/>
  <c r="CG45" i="3" s="1"/>
  <c r="BR46" i="3"/>
  <c r="CG46" i="3" s="1"/>
  <c r="BQ48" i="3"/>
  <c r="CF48" i="14" s="1"/>
  <c r="CF48" i="19" s="1"/>
  <c r="BR49" i="3"/>
  <c r="CG49" i="3" s="1"/>
  <c r="BQ52" i="3"/>
  <c r="CF52" i="14" s="1"/>
  <c r="CF52" i="19" s="1"/>
  <c r="BR53" i="3"/>
  <c r="CG53" i="3" s="1"/>
  <c r="BR54" i="3"/>
  <c r="CG54" i="3" s="1"/>
  <c r="AN53" i="10" l="1"/>
  <c r="BY4" i="10"/>
  <c r="BS4" i="10"/>
  <c r="CH4" i="10" s="1"/>
  <c r="BY40" i="10"/>
  <c r="BS40" i="10"/>
  <c r="CH40" i="10" s="1"/>
  <c r="AM48" i="10"/>
  <c r="AN48" i="10"/>
  <c r="AM26" i="14"/>
  <c r="AM26" i="19" s="1"/>
  <c r="AK26" i="19"/>
  <c r="AN26" i="14"/>
  <c r="AL4" i="19"/>
  <c r="AO4" i="14"/>
  <c r="AO36" i="14"/>
  <c r="AL36" i="19"/>
  <c r="AO20" i="14"/>
  <c r="AL20" i="19"/>
  <c r="AO29" i="14"/>
  <c r="AL29" i="19"/>
  <c r="AL13" i="19"/>
  <c r="AO13" i="14"/>
  <c r="AL10" i="19"/>
  <c r="AO10" i="14"/>
  <c r="AM29" i="14"/>
  <c r="AM29" i="19" s="1"/>
  <c r="AK29" i="19"/>
  <c r="AN29" i="14"/>
  <c r="AM12" i="10"/>
  <c r="AO12" i="10"/>
  <c r="AN33" i="14"/>
  <c r="AM33" i="14"/>
  <c r="AK33" i="19"/>
  <c r="AL40" i="19"/>
  <c r="AO40" i="14"/>
  <c r="AL23" i="19"/>
  <c r="AO23" i="14"/>
  <c r="AO7" i="14"/>
  <c r="AL7" i="19"/>
  <c r="AL48" i="19"/>
  <c r="AO48" i="14"/>
  <c r="AM23" i="14"/>
  <c r="AK23" i="19"/>
  <c r="AN23" i="14"/>
  <c r="AL8" i="19"/>
  <c r="AO8" i="14"/>
  <c r="AM48" i="14"/>
  <c r="AM48" i="19" s="1"/>
  <c r="AK48" i="19"/>
  <c r="AN48" i="14"/>
  <c r="AM32" i="14"/>
  <c r="AM32" i="19" s="1"/>
  <c r="AK32" i="19"/>
  <c r="AN32" i="14"/>
  <c r="AK16" i="19"/>
  <c r="AM16" i="14"/>
  <c r="AN16" i="14"/>
  <c r="BY29" i="10"/>
  <c r="BS29" i="10"/>
  <c r="CH29" i="10" s="1"/>
  <c r="BY23" i="10"/>
  <c r="BS23" i="10"/>
  <c r="CH23" i="10" s="1"/>
  <c r="AM23" i="10"/>
  <c r="AN23" i="10"/>
  <c r="AP35" i="10"/>
  <c r="BS35" i="10"/>
  <c r="CH35" i="10" s="1"/>
  <c r="BY35" i="10"/>
  <c r="BS19" i="10"/>
  <c r="CH19" i="10" s="1"/>
  <c r="BY19" i="10"/>
  <c r="BY34" i="10"/>
  <c r="BS34" i="10"/>
  <c r="CH34" i="10" s="1"/>
  <c r="AN35" i="10"/>
  <c r="AM35" i="10"/>
  <c r="AN19" i="10"/>
  <c r="AM19" i="10"/>
  <c r="AN28" i="10"/>
  <c r="AM28" i="10"/>
  <c r="BY5" i="10"/>
  <c r="BS5" i="10"/>
  <c r="CH5" i="10" s="1"/>
  <c r="BY39" i="10"/>
  <c r="BS39" i="10"/>
  <c r="CH39" i="10" s="1"/>
  <c r="BY22" i="10"/>
  <c r="BS22" i="10"/>
  <c r="CH22" i="10" s="1"/>
  <c r="BY6" i="10"/>
  <c r="BS6" i="10"/>
  <c r="CH6" i="10" s="1"/>
  <c r="AM17" i="10"/>
  <c r="AN17" i="10"/>
  <c r="AM39" i="10"/>
  <c r="AN39" i="10"/>
  <c r="AM22" i="10"/>
  <c r="AN22" i="10"/>
  <c r="AM6" i="14"/>
  <c r="AK6" i="19"/>
  <c r="AN6" i="14"/>
  <c r="BS45" i="10"/>
  <c r="CH45" i="10" s="1"/>
  <c r="BY45" i="10"/>
  <c r="BY32" i="10"/>
  <c r="BS32" i="10"/>
  <c r="CH32" i="10" s="1"/>
  <c r="BY16" i="10"/>
  <c r="BS16" i="10"/>
  <c r="CH16" i="10" s="1"/>
  <c r="AN7" i="10"/>
  <c r="AM7" i="10"/>
  <c r="AN45" i="10"/>
  <c r="AM45" i="10"/>
  <c r="BY25" i="10"/>
  <c r="BS25" i="10"/>
  <c r="CH25" i="10" s="1"/>
  <c r="AN14" i="10"/>
  <c r="AM14" i="10"/>
  <c r="BY20" i="10"/>
  <c r="BS20" i="10"/>
  <c r="CH20" i="10" s="1"/>
  <c r="AO12" i="14"/>
  <c r="AL12" i="19"/>
  <c r="AM32" i="10"/>
  <c r="AN32" i="10"/>
  <c r="AL35" i="19"/>
  <c r="AO35" i="14"/>
  <c r="AL19" i="19"/>
  <c r="AO19" i="14"/>
  <c r="AL34" i="19"/>
  <c r="AO34" i="14"/>
  <c r="AM35" i="14"/>
  <c r="AK35" i="19"/>
  <c r="AN35" i="14"/>
  <c r="AK19" i="19"/>
  <c r="AM19" i="14"/>
  <c r="AN19" i="14"/>
  <c r="AM28" i="14"/>
  <c r="AM28" i="19" s="1"/>
  <c r="AK28" i="19"/>
  <c r="AN28" i="14"/>
  <c r="AL5" i="19"/>
  <c r="AO5" i="14"/>
  <c r="AL39" i="19"/>
  <c r="AO39" i="14"/>
  <c r="AL22" i="19"/>
  <c r="AO22" i="14"/>
  <c r="AL6" i="19"/>
  <c r="AO6" i="14"/>
  <c r="AM39" i="14"/>
  <c r="AK39" i="19"/>
  <c r="AN39" i="14"/>
  <c r="AM22" i="14"/>
  <c r="AK22" i="19"/>
  <c r="AN22" i="14"/>
  <c r="AM6" i="10"/>
  <c r="AN6" i="10"/>
  <c r="AO45" i="14"/>
  <c r="AL45" i="19"/>
  <c r="AL32" i="19"/>
  <c r="AO32" i="14"/>
  <c r="AL16" i="19"/>
  <c r="AO16" i="14"/>
  <c r="AM7" i="14"/>
  <c r="AK7" i="19"/>
  <c r="AN7" i="14"/>
  <c r="AM45" i="14"/>
  <c r="AM45" i="19" s="1"/>
  <c r="AK45" i="19"/>
  <c r="AN45" i="14"/>
  <c r="AL25" i="19"/>
  <c r="AO25" i="14"/>
  <c r="AN14" i="14"/>
  <c r="AM14" i="14"/>
  <c r="AK14" i="19"/>
  <c r="BY13" i="10"/>
  <c r="BS13" i="10"/>
  <c r="CH13" i="10" s="1"/>
  <c r="AN33" i="10"/>
  <c r="AM33" i="10"/>
  <c r="BS48" i="10"/>
  <c r="CH48" i="10" s="1"/>
  <c r="BY48" i="10"/>
  <c r="AN34" i="10"/>
  <c r="AM34" i="10"/>
  <c r="AN18" i="10"/>
  <c r="AM18" i="10"/>
  <c r="AM26" i="10"/>
  <c r="AO26" i="10"/>
  <c r="AP26" i="10" s="1"/>
  <c r="BY28" i="10"/>
  <c r="BS28" i="10"/>
  <c r="CH28" i="10" s="1"/>
  <c r="BS37" i="10"/>
  <c r="CH37" i="10" s="1"/>
  <c r="BY37" i="10"/>
  <c r="BY21" i="10"/>
  <c r="BS21" i="10"/>
  <c r="CH21" i="10" s="1"/>
  <c r="AM4" i="10"/>
  <c r="AN4" i="10"/>
  <c r="AN37" i="10"/>
  <c r="AM37" i="10"/>
  <c r="AN21" i="10"/>
  <c r="AM21" i="10"/>
  <c r="AM5" i="10"/>
  <c r="AN5" i="10"/>
  <c r="AN9" i="10"/>
  <c r="AM9" i="10"/>
  <c r="BY31" i="10"/>
  <c r="BS31" i="10"/>
  <c r="CH31" i="10" s="1"/>
  <c r="BR12" i="10"/>
  <c r="CG12" i="10" s="1"/>
  <c r="BX12" i="10"/>
  <c r="AN49" i="10"/>
  <c r="AM49" i="10"/>
  <c r="AN44" i="10"/>
  <c r="AM44" i="10"/>
  <c r="AN31" i="10"/>
  <c r="AM31" i="10"/>
  <c r="BY14" i="10"/>
  <c r="BS14" i="10"/>
  <c r="CH14" i="10" s="1"/>
  <c r="BY52" i="10"/>
  <c r="BS52" i="10"/>
  <c r="CH52" i="10" s="1"/>
  <c r="AM41" i="10"/>
  <c r="AN41" i="10"/>
  <c r="AN24" i="10"/>
  <c r="AM24" i="10"/>
  <c r="BY9" i="10"/>
  <c r="BS9" i="10"/>
  <c r="CH9" i="10" s="1"/>
  <c r="BY36" i="10"/>
  <c r="BS36" i="10"/>
  <c r="CH36" i="10" s="1"/>
  <c r="BY7" i="10"/>
  <c r="BS7" i="10"/>
  <c r="CH7" i="10" s="1"/>
  <c r="AM40" i="14"/>
  <c r="AM40" i="19" s="1"/>
  <c r="AK40" i="19"/>
  <c r="AN40" i="14"/>
  <c r="AM34" i="14"/>
  <c r="AM34" i="19" s="1"/>
  <c r="AK34" i="19"/>
  <c r="AN34" i="14"/>
  <c r="AL26" i="19"/>
  <c r="AO26" i="14"/>
  <c r="AL28" i="19"/>
  <c r="AO28" i="14"/>
  <c r="AL37" i="19"/>
  <c r="AO37" i="14"/>
  <c r="AL21" i="19"/>
  <c r="AO21" i="14"/>
  <c r="AM4" i="14"/>
  <c r="AK4" i="19"/>
  <c r="AN4" i="14"/>
  <c r="AM37" i="14"/>
  <c r="AK37" i="19"/>
  <c r="AN37" i="14"/>
  <c r="AN21" i="14"/>
  <c r="AM21" i="14"/>
  <c r="AM21" i="19" s="1"/>
  <c r="AK21" i="19"/>
  <c r="AM5" i="14"/>
  <c r="AM5" i="19" s="1"/>
  <c r="AK5" i="19"/>
  <c r="AN5" i="14"/>
  <c r="AM9" i="14"/>
  <c r="AM9" i="19" s="1"/>
  <c r="AK9" i="19"/>
  <c r="AN9" i="14"/>
  <c r="AL31" i="19"/>
  <c r="AO31" i="14"/>
  <c r="AM12" i="14"/>
  <c r="AM12" i="19" s="1"/>
  <c r="AK12" i="19"/>
  <c r="AN12" i="14"/>
  <c r="AM49" i="14"/>
  <c r="AM49" i="19" s="1"/>
  <c r="AK49" i="19"/>
  <c r="AN49" i="14"/>
  <c r="AM44" i="14"/>
  <c r="AK44" i="19"/>
  <c r="AN44" i="14"/>
  <c r="AM31" i="14"/>
  <c r="AK31" i="19"/>
  <c r="AN31" i="14"/>
  <c r="AL14" i="19"/>
  <c r="AO14" i="14"/>
  <c r="AO52" i="14"/>
  <c r="AL52" i="19"/>
  <c r="AN41" i="14"/>
  <c r="AM41" i="14"/>
  <c r="AK41" i="19"/>
  <c r="AM24" i="14"/>
  <c r="AM24" i="19" s="1"/>
  <c r="AK24" i="19"/>
  <c r="AN24" i="14"/>
  <c r="AL9" i="19"/>
  <c r="AO9" i="14"/>
  <c r="BX26" i="10"/>
  <c r="BR26" i="10"/>
  <c r="CG26" i="10" s="1"/>
  <c r="AN29" i="10"/>
  <c r="AM29" i="10"/>
  <c r="AN16" i="10"/>
  <c r="AM16" i="10"/>
  <c r="BY27" i="10"/>
  <c r="BS27" i="10"/>
  <c r="CH27" i="10" s="1"/>
  <c r="AM10" i="10"/>
  <c r="AN10" i="10"/>
  <c r="BY18" i="10"/>
  <c r="BS18" i="10"/>
  <c r="CH18" i="10" s="1"/>
  <c r="AN27" i="10"/>
  <c r="AM27" i="10"/>
  <c r="AN36" i="10"/>
  <c r="AM36" i="10"/>
  <c r="AN20" i="10"/>
  <c r="AM20" i="10"/>
  <c r="AM52" i="10"/>
  <c r="AN52" i="10"/>
  <c r="BY30" i="10"/>
  <c r="BS30" i="10"/>
  <c r="CH30" i="10" s="1"/>
  <c r="AM13" i="10"/>
  <c r="AN13" i="10"/>
  <c r="BY53" i="10"/>
  <c r="BS53" i="10"/>
  <c r="CH53" i="10" s="1"/>
  <c r="BY44" i="10"/>
  <c r="BS44" i="10"/>
  <c r="CH44" i="10" s="1"/>
  <c r="AM30" i="10"/>
  <c r="AN30" i="10"/>
  <c r="BY11" i="10"/>
  <c r="BS11" i="10"/>
  <c r="CH11" i="10" s="1"/>
  <c r="AN25" i="10"/>
  <c r="AM25" i="10"/>
  <c r="BY41" i="10"/>
  <c r="BS41" i="10"/>
  <c r="CH41" i="10" s="1"/>
  <c r="BY24" i="10"/>
  <c r="BS24" i="10"/>
  <c r="CH24" i="10" s="1"/>
  <c r="AM11" i="10"/>
  <c r="AN11" i="10"/>
  <c r="BY49" i="10"/>
  <c r="BS49" i="10"/>
  <c r="CH49" i="10" s="1"/>
  <c r="BS33" i="10"/>
  <c r="CH33" i="10" s="1"/>
  <c r="BY33" i="10"/>
  <c r="BY17" i="10"/>
  <c r="BS17" i="10"/>
  <c r="CH17" i="10" s="1"/>
  <c r="AM8" i="10"/>
  <c r="AN8" i="10"/>
  <c r="AN53" i="14"/>
  <c r="AM53" i="14"/>
  <c r="AM53" i="19" s="1"/>
  <c r="AK53" i="19"/>
  <c r="BS10" i="10"/>
  <c r="CH10" i="10" s="1"/>
  <c r="BY10" i="10"/>
  <c r="BY8" i="10"/>
  <c r="BS8" i="10"/>
  <c r="CH8" i="10" s="1"/>
  <c r="AM40" i="10"/>
  <c r="AL27" i="19"/>
  <c r="AO27" i="14"/>
  <c r="AM10" i="14"/>
  <c r="AK10" i="19"/>
  <c r="AN10" i="14"/>
  <c r="AL18" i="19"/>
  <c r="AO18" i="14"/>
  <c r="AM27" i="14"/>
  <c r="AM27" i="19" s="1"/>
  <c r="AK27" i="19"/>
  <c r="AN27" i="14"/>
  <c r="AM36" i="14"/>
  <c r="AM36" i="19" s="1"/>
  <c r="AK36" i="19"/>
  <c r="AN36" i="14"/>
  <c r="AK20" i="19"/>
  <c r="AM20" i="14"/>
  <c r="AN20" i="14"/>
  <c r="AM52" i="14"/>
  <c r="AM52" i="19" s="1"/>
  <c r="AK52" i="19"/>
  <c r="AN52" i="14"/>
  <c r="AL30" i="19"/>
  <c r="AO30" i="14"/>
  <c r="AM13" i="14"/>
  <c r="AM13" i="19" s="1"/>
  <c r="AK13" i="19"/>
  <c r="AN13" i="14"/>
  <c r="AL53" i="19"/>
  <c r="AO53" i="14"/>
  <c r="AO44" i="14"/>
  <c r="AL44" i="19"/>
  <c r="AN30" i="14"/>
  <c r="AM30" i="14"/>
  <c r="AM30" i="19" s="1"/>
  <c r="AK30" i="19"/>
  <c r="AL11" i="19"/>
  <c r="AO11" i="14"/>
  <c r="AM25" i="14"/>
  <c r="AK25" i="19"/>
  <c r="AN25" i="14"/>
  <c r="AL41" i="19"/>
  <c r="AO41" i="14"/>
  <c r="AL24" i="19"/>
  <c r="AO24" i="14"/>
  <c r="AM11" i="14"/>
  <c r="AK11" i="19"/>
  <c r="AN11" i="14"/>
  <c r="AL49" i="19"/>
  <c r="AO49" i="14"/>
  <c r="AL33" i="19"/>
  <c r="AO33" i="14"/>
  <c r="AL17" i="19"/>
  <c r="AO17" i="14"/>
  <c r="AM8" i="14"/>
  <c r="AK8" i="19"/>
  <c r="AN8" i="14"/>
  <c r="AP40" i="10"/>
  <c r="BR40" i="10"/>
  <c r="CG40" i="10" s="1"/>
  <c r="BX40" i="10"/>
  <c r="AP53" i="10"/>
  <c r="BR53" i="10"/>
  <c r="CG53" i="10" s="1"/>
  <c r="BX53" i="10"/>
  <c r="BT22" i="3"/>
  <c r="CI22" i="3" s="1"/>
  <c r="BT14" i="3"/>
  <c r="CI14" i="3" s="1"/>
  <c r="BT33" i="3"/>
  <c r="CI33" i="3" s="1"/>
  <c r="BT6" i="3"/>
  <c r="CI6" i="3" s="1"/>
  <c r="BT18" i="3"/>
  <c r="CI18" i="3" s="1"/>
  <c r="BT20" i="3"/>
  <c r="CI20" i="3" s="1"/>
  <c r="BT39" i="3"/>
  <c r="CI39" i="3" s="1"/>
  <c r="BT4" i="3"/>
  <c r="CI4" i="3" s="1"/>
  <c r="BT37" i="3"/>
  <c r="CI37" i="3" s="1"/>
  <c r="BT16" i="3"/>
  <c r="CI16" i="3" s="1"/>
  <c r="BT53" i="3"/>
  <c r="CI53" i="3" s="1"/>
  <c r="BT8" i="3"/>
  <c r="CI8" i="3" s="1"/>
  <c r="BT26" i="3"/>
  <c r="CI26" i="3" s="1"/>
  <c r="BT36" i="3"/>
  <c r="CI36" i="3" s="1"/>
  <c r="BT30" i="3"/>
  <c r="CI30" i="3" s="1"/>
  <c r="BT23" i="3"/>
  <c r="CI23" i="3" s="1"/>
  <c r="BT50" i="3"/>
  <c r="CI50" i="3" s="1"/>
  <c r="BT34" i="3"/>
  <c r="CI34" i="3" s="1"/>
  <c r="BT52" i="3"/>
  <c r="CI52" i="3" s="1"/>
  <c r="BT35" i="3"/>
  <c r="CI35" i="3" s="1"/>
  <c r="BT12" i="3"/>
  <c r="CI12" i="3" s="1"/>
  <c r="BT13" i="3"/>
  <c r="CI13" i="3" s="1"/>
  <c r="BT51" i="3"/>
  <c r="CI51" i="3" s="1"/>
  <c r="BT47" i="3"/>
  <c r="CI47" i="3" s="1"/>
  <c r="BT44" i="3"/>
  <c r="CI44" i="3" s="1"/>
  <c r="BT27" i="3"/>
  <c r="CI27" i="3" s="1"/>
  <c r="BT41" i="3"/>
  <c r="CI41" i="3" s="1"/>
  <c r="BT54" i="3"/>
  <c r="CI54" i="3" s="1"/>
  <c r="BT38" i="3"/>
  <c r="CI38" i="3" s="1"/>
  <c r="BT25" i="3"/>
  <c r="CI25" i="3" s="1"/>
  <c r="BT21" i="3"/>
  <c r="CI21" i="3" s="1"/>
  <c r="BT17" i="3"/>
  <c r="CI17" i="3" s="1"/>
  <c r="BT9" i="3"/>
  <c r="CI9" i="3" s="1"/>
  <c r="BT5" i="3"/>
  <c r="CI5" i="3" s="1"/>
  <c r="BT42" i="3"/>
  <c r="CI42" i="3" s="1"/>
  <c r="BT24" i="3"/>
  <c r="CI24" i="3" s="1"/>
  <c r="BT32" i="3"/>
  <c r="CI32" i="3" s="1"/>
  <c r="BT46" i="3"/>
  <c r="CI46" i="3" s="1"/>
  <c r="BT19" i="3"/>
  <c r="CI19" i="3" s="1"/>
  <c r="BT31" i="3"/>
  <c r="CI31" i="3" s="1"/>
  <c r="BT28" i="3"/>
  <c r="CI28" i="3" s="1"/>
  <c r="BT49" i="3"/>
  <c r="CI49" i="3" s="1"/>
  <c r="BT43" i="3"/>
  <c r="CI43" i="3" s="1"/>
  <c r="BT40" i="3"/>
  <c r="CI40" i="3" s="1"/>
  <c r="BT45" i="3"/>
  <c r="CI45" i="3" s="1"/>
  <c r="BT29" i="3"/>
  <c r="CI29" i="3" s="1"/>
  <c r="BT7" i="3"/>
  <c r="CI7" i="3" s="1"/>
  <c r="BT10" i="3"/>
  <c r="CI10" i="3" s="1"/>
  <c r="BT15" i="3"/>
  <c r="CI15" i="3" s="1"/>
  <c r="BT11" i="3"/>
  <c r="CI11" i="3" s="1"/>
  <c r="BT48" i="3"/>
  <c r="CI48" i="3" s="1"/>
  <c r="AO28" i="19" l="1"/>
  <c r="BY28" i="14"/>
  <c r="BY28" i="19" s="1"/>
  <c r="BS28" i="14"/>
  <c r="BX49" i="10"/>
  <c r="AP49" i="10"/>
  <c r="BR49" i="10"/>
  <c r="CG49" i="10" s="1"/>
  <c r="BX18" i="10"/>
  <c r="BR18" i="10"/>
  <c r="CG18" i="10" s="1"/>
  <c r="AP18" i="10"/>
  <c r="AN45" i="19"/>
  <c r="BX45" i="14"/>
  <c r="BX45" i="19" s="1"/>
  <c r="AP45" i="14"/>
  <c r="BR45" i="14"/>
  <c r="AN22" i="19"/>
  <c r="BX22" i="14"/>
  <c r="BX22" i="19" s="1"/>
  <c r="AP22" i="14"/>
  <c r="BR22" i="14"/>
  <c r="BR23" i="14"/>
  <c r="AN23" i="19"/>
  <c r="BX23" i="14"/>
  <c r="BX23" i="19" s="1"/>
  <c r="AP23" i="14"/>
  <c r="AO7" i="19"/>
  <c r="BY7" i="14"/>
  <c r="BY7" i="19" s="1"/>
  <c r="BS7" i="14"/>
  <c r="AM33" i="19"/>
  <c r="AO20" i="19"/>
  <c r="BY20" i="14"/>
  <c r="BY20" i="19" s="1"/>
  <c r="BS20" i="14"/>
  <c r="BX5" i="10"/>
  <c r="BR5" i="10"/>
  <c r="CG5" i="10" s="1"/>
  <c r="AP5" i="10"/>
  <c r="AO16" i="19"/>
  <c r="BY16" i="14"/>
  <c r="BY16" i="19" s="1"/>
  <c r="BS16" i="14"/>
  <c r="AO22" i="19"/>
  <c r="BY22" i="14"/>
  <c r="BY22" i="19" s="1"/>
  <c r="BS22" i="14"/>
  <c r="AP7" i="10"/>
  <c r="BX7" i="10"/>
  <c r="BR7" i="10"/>
  <c r="CG7" i="10" s="1"/>
  <c r="AO10" i="19"/>
  <c r="BY10" i="14"/>
  <c r="BY10" i="19" s="1"/>
  <c r="BS10" i="14"/>
  <c r="BR11" i="14"/>
  <c r="AN11" i="19"/>
  <c r="BX11" i="14"/>
  <c r="BX11" i="19" s="1"/>
  <c r="AP11" i="14"/>
  <c r="AN20" i="19"/>
  <c r="BX20" i="14"/>
  <c r="BX20" i="19" s="1"/>
  <c r="AP20" i="14"/>
  <c r="BR20" i="14"/>
  <c r="BR10" i="10"/>
  <c r="CG10" i="10" s="1"/>
  <c r="BX10" i="10"/>
  <c r="AP10" i="10"/>
  <c r="AM44" i="19"/>
  <c r="AN25" i="19"/>
  <c r="BX25" i="14"/>
  <c r="BX25" i="19" s="1"/>
  <c r="AP25" i="14"/>
  <c r="BR25" i="14"/>
  <c r="AN53" i="19"/>
  <c r="BX53" i="14"/>
  <c r="BX53" i="19" s="1"/>
  <c r="AP53" i="14"/>
  <c r="BR53" i="14"/>
  <c r="BX25" i="10"/>
  <c r="BR25" i="10"/>
  <c r="CG25" i="10" s="1"/>
  <c r="AP25" i="10"/>
  <c r="AP20" i="10"/>
  <c r="BR20" i="10"/>
  <c r="CG20" i="10" s="1"/>
  <c r="BX20" i="10"/>
  <c r="BR31" i="14"/>
  <c r="AN31" i="19"/>
  <c r="BX31" i="14"/>
  <c r="BX31" i="19" s="1"/>
  <c r="AP31" i="14"/>
  <c r="AN49" i="19"/>
  <c r="BX49" i="14"/>
  <c r="BX49" i="19" s="1"/>
  <c r="AP49" i="14"/>
  <c r="BR49" i="14"/>
  <c r="AM35" i="19"/>
  <c r="BX14" i="10"/>
  <c r="BR14" i="10"/>
  <c r="CG14" i="10" s="1"/>
  <c r="AP14" i="10"/>
  <c r="AM6" i="19"/>
  <c r="BX28" i="10"/>
  <c r="BR28" i="10"/>
  <c r="CG28" i="10" s="1"/>
  <c r="AP28" i="10"/>
  <c r="AO23" i="19"/>
  <c r="BY23" i="14"/>
  <c r="BY23" i="19" s="1"/>
  <c r="BS23" i="14"/>
  <c r="AN33" i="19"/>
  <c r="BX33" i="14"/>
  <c r="BX33" i="19" s="1"/>
  <c r="AP33" i="14"/>
  <c r="BR33" i="14"/>
  <c r="BX48" i="10"/>
  <c r="BR48" i="10"/>
  <c r="CG48" i="10" s="1"/>
  <c r="AP48" i="10"/>
  <c r="AM39" i="19"/>
  <c r="AO35" i="19"/>
  <c r="BY35" i="14"/>
  <c r="BY35" i="19" s="1"/>
  <c r="BS35" i="14"/>
  <c r="AN30" i="19"/>
  <c r="BX30" i="14"/>
  <c r="BX30" i="19" s="1"/>
  <c r="AP30" i="14"/>
  <c r="BR30" i="14"/>
  <c r="AM20" i="19"/>
  <c r="AO18" i="19"/>
  <c r="BY18" i="14"/>
  <c r="BY18" i="19" s="1"/>
  <c r="BS18" i="14"/>
  <c r="BX8" i="10"/>
  <c r="BR8" i="10"/>
  <c r="CG8" i="10" s="1"/>
  <c r="AP8" i="10"/>
  <c r="BR11" i="10"/>
  <c r="CG11" i="10" s="1"/>
  <c r="BX11" i="10"/>
  <c r="AP11" i="10"/>
  <c r="BX13" i="10"/>
  <c r="AP13" i="10"/>
  <c r="BR13" i="10"/>
  <c r="CG13" i="10" s="1"/>
  <c r="AM41" i="19"/>
  <c r="AN9" i="19"/>
  <c r="BX9" i="14"/>
  <c r="BX9" i="19" s="1"/>
  <c r="BR9" i="14"/>
  <c r="AP9" i="14"/>
  <c r="AN21" i="19"/>
  <c r="BX21" i="14"/>
  <c r="BX21" i="19" s="1"/>
  <c r="BR21" i="14"/>
  <c r="AP21" i="14"/>
  <c r="AM4" i="19"/>
  <c r="AO26" i="19"/>
  <c r="BY26" i="14"/>
  <c r="BY26" i="19" s="1"/>
  <c r="BS26" i="14"/>
  <c r="AN40" i="19"/>
  <c r="BX40" i="14"/>
  <c r="BX40" i="19" s="1"/>
  <c r="BR40" i="14"/>
  <c r="AP40" i="14"/>
  <c r="BX21" i="10"/>
  <c r="AP21" i="10"/>
  <c r="BR21" i="10"/>
  <c r="CG21" i="10" s="1"/>
  <c r="BR34" i="10"/>
  <c r="CG34" i="10" s="1"/>
  <c r="BX34" i="10"/>
  <c r="AP34" i="10"/>
  <c r="AO32" i="19"/>
  <c r="BY32" i="14"/>
  <c r="BY32" i="19" s="1"/>
  <c r="BS32" i="14"/>
  <c r="AO39" i="19"/>
  <c r="BY39" i="14"/>
  <c r="BY39" i="19" s="1"/>
  <c r="BS39" i="14"/>
  <c r="AN19" i="19"/>
  <c r="BX19" i="14"/>
  <c r="BX19" i="19" s="1"/>
  <c r="BR19" i="14"/>
  <c r="AP19" i="14"/>
  <c r="AO34" i="19"/>
  <c r="BY34" i="14"/>
  <c r="BY34" i="19" s="1"/>
  <c r="BS34" i="14"/>
  <c r="BR32" i="10"/>
  <c r="CG32" i="10" s="1"/>
  <c r="AP32" i="10"/>
  <c r="BX32" i="10"/>
  <c r="BR22" i="10"/>
  <c r="CG22" i="10" s="1"/>
  <c r="AP22" i="10"/>
  <c r="BX22" i="10"/>
  <c r="AN48" i="19"/>
  <c r="BX48" i="14"/>
  <c r="BX48" i="19" s="1"/>
  <c r="AP48" i="14"/>
  <c r="BR48" i="14"/>
  <c r="AP12" i="10"/>
  <c r="BS12" i="10"/>
  <c r="CH12" i="10" s="1"/>
  <c r="BY12" i="10"/>
  <c r="AO13" i="19"/>
  <c r="BY13" i="14"/>
  <c r="BY13" i="19" s="1"/>
  <c r="BS13" i="14"/>
  <c r="AO36" i="19"/>
  <c r="BY36" i="14"/>
  <c r="BY36" i="19" s="1"/>
  <c r="BS36" i="14"/>
  <c r="AO31" i="19"/>
  <c r="BY31" i="14"/>
  <c r="BY31" i="19" s="1"/>
  <c r="BS31" i="14"/>
  <c r="AO17" i="19"/>
  <c r="BY17" i="14"/>
  <c r="BY17" i="19" s="1"/>
  <c r="BS17" i="14"/>
  <c r="BZ26" i="10"/>
  <c r="BT26" i="10"/>
  <c r="CI26" i="10" s="1"/>
  <c r="AO33" i="19"/>
  <c r="BY33" i="14"/>
  <c r="BY33" i="19" s="1"/>
  <c r="BS33" i="14"/>
  <c r="AM11" i="19"/>
  <c r="AO30" i="19"/>
  <c r="BY30" i="14"/>
  <c r="BY30" i="19" s="1"/>
  <c r="BS30" i="14"/>
  <c r="BR36" i="10"/>
  <c r="CG36" i="10" s="1"/>
  <c r="AP36" i="10"/>
  <c r="BX36" i="10"/>
  <c r="AO9" i="19"/>
  <c r="BY9" i="14"/>
  <c r="BY9" i="19" s="1"/>
  <c r="BS9" i="14"/>
  <c r="AN41" i="19"/>
  <c r="BX41" i="14"/>
  <c r="BX41" i="19" s="1"/>
  <c r="BR41" i="14"/>
  <c r="AP41" i="14"/>
  <c r="AN37" i="19"/>
  <c r="BX37" i="14"/>
  <c r="BX37" i="19" s="1"/>
  <c r="BR37" i="14"/>
  <c r="AP37" i="14"/>
  <c r="AO21" i="19"/>
  <c r="BY21" i="14"/>
  <c r="BY21" i="19" s="1"/>
  <c r="BS21" i="14"/>
  <c r="AM14" i="19"/>
  <c r="BR7" i="14"/>
  <c r="AN7" i="19"/>
  <c r="BX7" i="14"/>
  <c r="BX7" i="19" s="1"/>
  <c r="AP7" i="14"/>
  <c r="AM22" i="19"/>
  <c r="BX19" i="10"/>
  <c r="BR19" i="10"/>
  <c r="CG19" i="10" s="1"/>
  <c r="AP19" i="10"/>
  <c r="AN16" i="19"/>
  <c r="BX16" i="14"/>
  <c r="BX16" i="19" s="1"/>
  <c r="BR16" i="14"/>
  <c r="AP16" i="14"/>
  <c r="AM23" i="19"/>
  <c r="AO4" i="19"/>
  <c r="BY4" i="14"/>
  <c r="BY4" i="19" s="1"/>
  <c r="BS4" i="14"/>
  <c r="AN27" i="19"/>
  <c r="BX27" i="14"/>
  <c r="BX27" i="19" s="1"/>
  <c r="AP27" i="14"/>
  <c r="BR27" i="14"/>
  <c r="BX29" i="10"/>
  <c r="BR29" i="10"/>
  <c r="CG29" i="10" s="1"/>
  <c r="AP29" i="10"/>
  <c r="AN34" i="19"/>
  <c r="BX34" i="14"/>
  <c r="BX34" i="19" s="1"/>
  <c r="BR34" i="14"/>
  <c r="AP34" i="14"/>
  <c r="BR28" i="14"/>
  <c r="AN28" i="19"/>
  <c r="BX28" i="14"/>
  <c r="BX28" i="19" s="1"/>
  <c r="AP28" i="14"/>
  <c r="AN13" i="19"/>
  <c r="BX13" i="14"/>
  <c r="BX13" i="19" s="1"/>
  <c r="BR13" i="14"/>
  <c r="AP13" i="14"/>
  <c r="AO27" i="19"/>
  <c r="BY27" i="14"/>
  <c r="BY27" i="19" s="1"/>
  <c r="BS27" i="14"/>
  <c r="AN8" i="19"/>
  <c r="BX8" i="14"/>
  <c r="BX8" i="19" s="1"/>
  <c r="AP8" i="14"/>
  <c r="BR8" i="14"/>
  <c r="AO24" i="19"/>
  <c r="BY24" i="14"/>
  <c r="BY24" i="19" s="1"/>
  <c r="BS24" i="14"/>
  <c r="AM25" i="19"/>
  <c r="AN36" i="19"/>
  <c r="BX36" i="14"/>
  <c r="BX36" i="19" s="1"/>
  <c r="BR36" i="14"/>
  <c r="AP36" i="14"/>
  <c r="BR10" i="14"/>
  <c r="AN10" i="19"/>
  <c r="BX10" i="14"/>
  <c r="BX10" i="19" s="1"/>
  <c r="AP10" i="14"/>
  <c r="BX30" i="10"/>
  <c r="AP30" i="10"/>
  <c r="BR30" i="10"/>
  <c r="CG30" i="10" s="1"/>
  <c r="AM31" i="19"/>
  <c r="BR12" i="14"/>
  <c r="AN12" i="19"/>
  <c r="BX12" i="14"/>
  <c r="BX12" i="19" s="1"/>
  <c r="AP12" i="14"/>
  <c r="BR24" i="10"/>
  <c r="CG24" i="10" s="1"/>
  <c r="BX24" i="10"/>
  <c r="AP24" i="10"/>
  <c r="BX31" i="10"/>
  <c r="BR31" i="10"/>
  <c r="CG31" i="10" s="1"/>
  <c r="AP31" i="10"/>
  <c r="BR37" i="10"/>
  <c r="CG37" i="10" s="1"/>
  <c r="BX37" i="10"/>
  <c r="AP37" i="10"/>
  <c r="AN14" i="19"/>
  <c r="BX14" i="14"/>
  <c r="BX14" i="19" s="1"/>
  <c r="AP14" i="14"/>
  <c r="BR14" i="14"/>
  <c r="AN39" i="19"/>
  <c r="BX39" i="14"/>
  <c r="BX39" i="19" s="1"/>
  <c r="AP39" i="14"/>
  <c r="BR39" i="14"/>
  <c r="AO6" i="19"/>
  <c r="BY6" i="14"/>
  <c r="BY6" i="19" s="1"/>
  <c r="BS6" i="14"/>
  <c r="AM19" i="19"/>
  <c r="AO19" i="19"/>
  <c r="BY19" i="14"/>
  <c r="BY19" i="19" s="1"/>
  <c r="BS19" i="14"/>
  <c r="BX39" i="10"/>
  <c r="BR39" i="10"/>
  <c r="CG39" i="10" s="1"/>
  <c r="AP39" i="10"/>
  <c r="BZ35" i="10"/>
  <c r="BT35" i="10"/>
  <c r="CI35" i="10" s="1"/>
  <c r="AO48" i="19"/>
  <c r="BY48" i="14"/>
  <c r="BY48" i="19" s="1"/>
  <c r="BS48" i="14"/>
  <c r="AO40" i="19"/>
  <c r="BY40" i="14"/>
  <c r="BY40" i="19" s="1"/>
  <c r="BS40" i="14"/>
  <c r="AN29" i="19"/>
  <c r="BX29" i="14"/>
  <c r="BX29" i="19" s="1"/>
  <c r="AP29" i="14"/>
  <c r="BR29" i="14"/>
  <c r="AM8" i="19"/>
  <c r="AN32" i="19"/>
  <c r="BX32" i="14"/>
  <c r="BX32" i="19" s="1"/>
  <c r="AP32" i="14"/>
  <c r="BR32" i="14"/>
  <c r="AO11" i="19"/>
  <c r="BY11" i="14"/>
  <c r="BY11" i="19" s="1"/>
  <c r="BS11" i="14"/>
  <c r="AO44" i="19"/>
  <c r="BY44" i="14"/>
  <c r="BY44" i="19" s="1"/>
  <c r="BS44" i="14"/>
  <c r="AN52" i="19"/>
  <c r="BX52" i="14"/>
  <c r="BX52" i="19" s="1"/>
  <c r="BR52" i="14"/>
  <c r="AP52" i="14"/>
  <c r="BX27" i="10"/>
  <c r="AP27" i="10"/>
  <c r="BR27" i="10"/>
  <c r="CG27" i="10" s="1"/>
  <c r="AP16" i="10"/>
  <c r="BR16" i="10"/>
  <c r="CG16" i="10" s="1"/>
  <c r="BX16" i="10"/>
  <c r="AN24" i="19"/>
  <c r="BX24" i="14"/>
  <c r="BX24" i="19" s="1"/>
  <c r="BR24" i="14"/>
  <c r="AP24" i="14"/>
  <c r="AO52" i="19"/>
  <c r="BY52" i="14"/>
  <c r="BY52" i="19" s="1"/>
  <c r="BS52" i="14"/>
  <c r="AN44" i="19"/>
  <c r="BX44" i="14"/>
  <c r="BX44" i="19" s="1"/>
  <c r="BR44" i="14"/>
  <c r="AP44" i="14"/>
  <c r="BX5" i="14"/>
  <c r="BX5" i="19" s="1"/>
  <c r="AN5" i="19"/>
  <c r="AP5" i="14"/>
  <c r="BR5" i="14"/>
  <c r="AO37" i="19"/>
  <c r="BY37" i="14"/>
  <c r="BY37" i="19" s="1"/>
  <c r="BS37" i="14"/>
  <c r="AP41" i="10"/>
  <c r="BR41" i="10"/>
  <c r="CG41" i="10" s="1"/>
  <c r="BX41" i="10"/>
  <c r="AP4" i="10"/>
  <c r="BR4" i="10"/>
  <c r="CG4" i="10" s="1"/>
  <c r="BX4" i="10"/>
  <c r="BY26" i="10"/>
  <c r="BS26" i="10"/>
  <c r="CH26" i="10" s="1"/>
  <c r="AO25" i="19"/>
  <c r="BY25" i="14"/>
  <c r="BY25" i="19" s="1"/>
  <c r="BS25" i="14"/>
  <c r="AO45" i="19"/>
  <c r="BY45" i="14"/>
  <c r="BY45" i="19" s="1"/>
  <c r="BS45" i="14"/>
  <c r="AO5" i="19"/>
  <c r="BY5" i="14"/>
  <c r="BY5" i="19" s="1"/>
  <c r="BS5" i="14"/>
  <c r="AO12" i="19"/>
  <c r="BY12" i="14"/>
  <c r="BY12" i="19" s="1"/>
  <c r="BS12" i="14"/>
  <c r="BX45" i="10"/>
  <c r="BR45" i="10"/>
  <c r="CG45" i="10" s="1"/>
  <c r="AP45" i="10"/>
  <c r="BX35" i="10"/>
  <c r="BR35" i="10"/>
  <c r="CG35" i="10" s="1"/>
  <c r="BR23" i="10"/>
  <c r="CG23" i="10" s="1"/>
  <c r="BX23" i="10"/>
  <c r="AP23" i="10"/>
  <c r="AM16" i="19"/>
  <c r="AO8" i="19"/>
  <c r="BY8" i="14"/>
  <c r="BY8" i="19" s="1"/>
  <c r="BS8" i="14"/>
  <c r="AO29" i="19"/>
  <c r="BY29" i="14"/>
  <c r="BY29" i="19" s="1"/>
  <c r="BS29" i="14"/>
  <c r="AM10" i="19"/>
  <c r="AN4" i="19"/>
  <c r="BX4" i="14"/>
  <c r="BX4" i="19" s="1"/>
  <c r="BR4" i="14"/>
  <c r="AP4" i="14"/>
  <c r="AO49" i="19"/>
  <c r="BY49" i="14"/>
  <c r="BY49" i="19" s="1"/>
  <c r="BS49" i="14"/>
  <c r="AO41" i="19"/>
  <c r="BY41" i="14"/>
  <c r="BY41" i="19" s="1"/>
  <c r="BS41" i="14"/>
  <c r="AO53" i="19"/>
  <c r="BY53" i="14"/>
  <c r="BY53" i="19" s="1"/>
  <c r="BS53" i="14"/>
  <c r="AP52" i="10"/>
  <c r="BR52" i="10"/>
  <c r="CG52" i="10" s="1"/>
  <c r="BX52" i="10"/>
  <c r="AO14" i="19"/>
  <c r="BY14" i="14"/>
  <c r="BY14" i="19" s="1"/>
  <c r="BS14" i="14"/>
  <c r="AM37" i="19"/>
  <c r="AP44" i="10"/>
  <c r="BX44" i="10"/>
  <c r="BR44" i="10"/>
  <c r="CG44" i="10" s="1"/>
  <c r="AP9" i="10"/>
  <c r="BR9" i="10"/>
  <c r="CG9" i="10" s="1"/>
  <c r="BX9" i="10"/>
  <c r="BX33" i="10"/>
  <c r="BR33" i="10"/>
  <c r="CG33" i="10" s="1"/>
  <c r="AP33" i="10"/>
  <c r="AM7" i="19"/>
  <c r="AP6" i="10"/>
  <c r="BX6" i="10"/>
  <c r="BR6" i="10"/>
  <c r="CG6" i="10" s="1"/>
  <c r="AN35" i="19"/>
  <c r="BX35" i="14"/>
  <c r="BX35" i="19" s="1"/>
  <c r="AP35" i="14"/>
  <c r="BR35" i="14"/>
  <c r="BR6" i="14"/>
  <c r="AN6" i="19"/>
  <c r="BX6" i="14"/>
  <c r="BX6" i="19" s="1"/>
  <c r="AP6" i="14"/>
  <c r="BX17" i="10"/>
  <c r="BR17" i="10"/>
  <c r="CG17" i="10" s="1"/>
  <c r="AP17" i="10"/>
  <c r="AN26" i="19"/>
  <c r="BX26" i="14"/>
  <c r="BX26" i="19" s="1"/>
  <c r="BR26" i="14"/>
  <c r="AP26" i="14"/>
  <c r="BZ40" i="10"/>
  <c r="BT40" i="10"/>
  <c r="CI40" i="10" s="1"/>
  <c r="BZ53" i="10"/>
  <c r="BT53" i="10"/>
  <c r="CI53" i="10" s="1"/>
  <c r="CA54" i="3"/>
  <c r="CB54" i="3"/>
  <c r="CG44" i="14" l="1"/>
  <c r="CG44" i="19" s="1"/>
  <c r="BR44" i="19"/>
  <c r="CG29" i="14"/>
  <c r="CG29" i="19" s="1"/>
  <c r="BR29" i="19"/>
  <c r="CG28" i="14"/>
  <c r="CG28" i="19" s="1"/>
  <c r="BR28" i="19"/>
  <c r="AP35" i="19"/>
  <c r="BZ35" i="14"/>
  <c r="BZ35" i="19" s="1"/>
  <c r="BT35" i="14"/>
  <c r="CH29" i="14"/>
  <c r="CH29" i="19" s="1"/>
  <c r="BS29" i="19"/>
  <c r="CH44" i="14"/>
  <c r="CH44" i="19" s="1"/>
  <c r="BS44" i="19"/>
  <c r="AP6" i="19"/>
  <c r="BZ6" i="14"/>
  <c r="BZ6" i="19" s="1"/>
  <c r="BT6" i="14"/>
  <c r="BS14" i="19"/>
  <c r="CH14" i="14"/>
  <c r="CH14" i="19" s="1"/>
  <c r="BR4" i="19"/>
  <c r="CG4" i="14"/>
  <c r="CG4" i="19" s="1"/>
  <c r="CH8" i="14"/>
  <c r="CH8" i="19" s="1"/>
  <c r="BS8" i="19"/>
  <c r="CH5" i="14"/>
  <c r="CH5" i="19" s="1"/>
  <c r="BS5" i="19"/>
  <c r="BZ41" i="10"/>
  <c r="BT41" i="10"/>
  <c r="CI41" i="10" s="1"/>
  <c r="AP44" i="19"/>
  <c r="BZ44" i="14"/>
  <c r="BZ44" i="19" s="1"/>
  <c r="BT44" i="14"/>
  <c r="CG24" i="14"/>
  <c r="CG24" i="19" s="1"/>
  <c r="BR24" i="19"/>
  <c r="CH11" i="14"/>
  <c r="CH11" i="19" s="1"/>
  <c r="BS11" i="19"/>
  <c r="CH48" i="14"/>
  <c r="CH48" i="19" s="1"/>
  <c r="BS48" i="19"/>
  <c r="CH19" i="14"/>
  <c r="CH19" i="19" s="1"/>
  <c r="BS19" i="19"/>
  <c r="BR39" i="19"/>
  <c r="CG39" i="14"/>
  <c r="CG39" i="19" s="1"/>
  <c r="BZ37" i="10"/>
  <c r="BT37" i="10"/>
  <c r="CI37" i="10" s="1"/>
  <c r="CG12" i="14"/>
  <c r="CG12" i="19" s="1"/>
  <c r="BR12" i="19"/>
  <c r="CH24" i="14"/>
  <c r="CH24" i="19" s="1"/>
  <c r="BS24" i="19"/>
  <c r="BR7" i="19"/>
  <c r="CG7" i="14"/>
  <c r="CG7" i="19" s="1"/>
  <c r="CH17" i="14"/>
  <c r="CH17" i="19" s="1"/>
  <c r="BS17" i="19"/>
  <c r="AP48" i="19"/>
  <c r="BZ48" i="14"/>
  <c r="BZ48" i="19" s="1"/>
  <c r="BT48" i="14"/>
  <c r="CH39" i="14"/>
  <c r="CH39" i="19" s="1"/>
  <c r="BS39" i="19"/>
  <c r="BS26" i="19"/>
  <c r="CH26" i="14"/>
  <c r="CH26" i="19" s="1"/>
  <c r="BZ13" i="10"/>
  <c r="BT13" i="10"/>
  <c r="CI13" i="10" s="1"/>
  <c r="CH18" i="14"/>
  <c r="CH18" i="19" s="1"/>
  <c r="BS18" i="19"/>
  <c r="BZ28" i="10"/>
  <c r="BT28" i="10"/>
  <c r="CI28" i="10" s="1"/>
  <c r="AP31" i="19"/>
  <c r="BZ31" i="14"/>
  <c r="BZ31" i="19" s="1"/>
  <c r="BT31" i="14"/>
  <c r="AP20" i="19"/>
  <c r="BZ20" i="14"/>
  <c r="BZ20" i="19" s="1"/>
  <c r="BT20" i="14"/>
  <c r="CH16" i="14"/>
  <c r="CH16" i="19" s="1"/>
  <c r="BS16" i="19"/>
  <c r="CH13" i="14"/>
  <c r="CH13" i="19" s="1"/>
  <c r="BS13" i="19"/>
  <c r="CH34" i="14"/>
  <c r="CH34" i="19" s="1"/>
  <c r="BS34" i="19"/>
  <c r="CG33" i="14"/>
  <c r="CG33" i="19" s="1"/>
  <c r="BR33" i="19"/>
  <c r="CG23" i="14"/>
  <c r="CG23" i="19" s="1"/>
  <c r="BR23" i="19"/>
  <c r="CG26" i="14"/>
  <c r="CG26" i="19" s="1"/>
  <c r="BR26" i="19"/>
  <c r="BZ6" i="10"/>
  <c r="BT6" i="10"/>
  <c r="CI6" i="10" s="1"/>
  <c r="BZ9" i="10"/>
  <c r="BT9" i="10"/>
  <c r="CI9" i="10" s="1"/>
  <c r="BZ45" i="10"/>
  <c r="BT45" i="10"/>
  <c r="CI45" i="10" s="1"/>
  <c r="CG52" i="14"/>
  <c r="CG52" i="19" s="1"/>
  <c r="BR52" i="19"/>
  <c r="AP29" i="19"/>
  <c r="BZ29" i="14"/>
  <c r="BZ29" i="19" s="1"/>
  <c r="BT29" i="14"/>
  <c r="AP36" i="19"/>
  <c r="BZ36" i="14"/>
  <c r="BZ36" i="19" s="1"/>
  <c r="BT36" i="14"/>
  <c r="AP13" i="19"/>
  <c r="BZ13" i="14"/>
  <c r="BZ13" i="19" s="1"/>
  <c r="BT13" i="14"/>
  <c r="AP34" i="19"/>
  <c r="BZ34" i="14"/>
  <c r="BZ34" i="19" s="1"/>
  <c r="BT34" i="14"/>
  <c r="AP27" i="19"/>
  <c r="BZ27" i="14"/>
  <c r="BZ27" i="19" s="1"/>
  <c r="BT27" i="14"/>
  <c r="AP16" i="19"/>
  <c r="BZ16" i="14"/>
  <c r="BZ16" i="19" s="1"/>
  <c r="BT16" i="14"/>
  <c r="AP41" i="19"/>
  <c r="BZ41" i="14"/>
  <c r="BZ41" i="19" s="1"/>
  <c r="BT41" i="14"/>
  <c r="BZ36" i="10"/>
  <c r="BT36" i="10"/>
  <c r="CI36" i="10" s="1"/>
  <c r="BZ21" i="10"/>
  <c r="BT21" i="10"/>
  <c r="CI21" i="10" s="1"/>
  <c r="CG9" i="14"/>
  <c r="CG9" i="19" s="1"/>
  <c r="BR9" i="19"/>
  <c r="BZ11" i="10"/>
  <c r="BT11" i="10"/>
  <c r="CI11" i="10" s="1"/>
  <c r="AP33" i="19"/>
  <c r="BZ33" i="14"/>
  <c r="BZ33" i="19" s="1"/>
  <c r="BT33" i="14"/>
  <c r="CG53" i="14"/>
  <c r="CG53" i="19" s="1"/>
  <c r="BR53" i="19"/>
  <c r="CG45" i="14"/>
  <c r="CG45" i="19" s="1"/>
  <c r="BR45" i="19"/>
  <c r="BZ49" i="10"/>
  <c r="BT49" i="10"/>
  <c r="CI49" i="10" s="1"/>
  <c r="AP52" i="19"/>
  <c r="BZ52" i="14"/>
  <c r="BZ52" i="19" s="1"/>
  <c r="BT52" i="14"/>
  <c r="CG32" i="14"/>
  <c r="CG32" i="19" s="1"/>
  <c r="BR32" i="19"/>
  <c r="BZ31" i="10"/>
  <c r="BT31" i="10"/>
  <c r="CI31" i="10" s="1"/>
  <c r="CG36" i="14"/>
  <c r="CG36" i="19" s="1"/>
  <c r="BR36" i="19"/>
  <c r="CG8" i="14"/>
  <c r="CG8" i="19" s="1"/>
  <c r="BR8" i="19"/>
  <c r="CG13" i="14"/>
  <c r="CG13" i="19" s="1"/>
  <c r="BR13" i="19"/>
  <c r="CG34" i="14"/>
  <c r="CG34" i="19" s="1"/>
  <c r="BR34" i="19"/>
  <c r="CG16" i="14"/>
  <c r="CG16" i="19" s="1"/>
  <c r="BR16" i="19"/>
  <c r="CH21" i="14"/>
  <c r="CH21" i="19" s="1"/>
  <c r="BS21" i="19"/>
  <c r="CG41" i="14"/>
  <c r="CG41" i="19" s="1"/>
  <c r="BR41" i="19"/>
  <c r="CH31" i="14"/>
  <c r="CH31" i="19" s="1"/>
  <c r="BS31" i="19"/>
  <c r="CH32" i="14"/>
  <c r="CH32" i="19" s="1"/>
  <c r="BS32" i="19"/>
  <c r="CG31" i="14"/>
  <c r="CG31" i="19" s="1"/>
  <c r="BR31" i="19"/>
  <c r="AP53" i="19"/>
  <c r="BZ53" i="14"/>
  <c r="BZ53" i="19" s="1"/>
  <c r="BT53" i="14"/>
  <c r="AP11" i="19"/>
  <c r="BZ11" i="14"/>
  <c r="BZ11" i="19" s="1"/>
  <c r="BT11" i="14"/>
  <c r="BZ5" i="10"/>
  <c r="BT5" i="10"/>
  <c r="CI5" i="10" s="1"/>
  <c r="CH7" i="14"/>
  <c r="CH7" i="19" s="1"/>
  <c r="BS7" i="19"/>
  <c r="AP45" i="19"/>
  <c r="BZ45" i="14"/>
  <c r="BZ45" i="19" s="1"/>
  <c r="BT45" i="14"/>
  <c r="BR27" i="19"/>
  <c r="CG27" i="14"/>
  <c r="CG27" i="19" s="1"/>
  <c r="BS33" i="19"/>
  <c r="CH33" i="14"/>
  <c r="CH33" i="19" s="1"/>
  <c r="AP9" i="19"/>
  <c r="BZ9" i="14"/>
  <c r="BZ9" i="19" s="1"/>
  <c r="BT9" i="14"/>
  <c r="CH45" i="14"/>
  <c r="CH45" i="19" s="1"/>
  <c r="BS45" i="19"/>
  <c r="CG35" i="14"/>
  <c r="CG35" i="19" s="1"/>
  <c r="BR35" i="19"/>
  <c r="CH49" i="14"/>
  <c r="CH49" i="19" s="1"/>
  <c r="BS49" i="19"/>
  <c r="CG5" i="14"/>
  <c r="CG5" i="19" s="1"/>
  <c r="BR5" i="19"/>
  <c r="CH52" i="14"/>
  <c r="CH52" i="19" s="1"/>
  <c r="BS52" i="19"/>
  <c r="AP32" i="19"/>
  <c r="BZ32" i="14"/>
  <c r="BZ32" i="19" s="1"/>
  <c r="BT32" i="14"/>
  <c r="CG14" i="14"/>
  <c r="CG14" i="19" s="1"/>
  <c r="BR14" i="19"/>
  <c r="BZ30" i="10"/>
  <c r="BT30" i="10"/>
  <c r="CI30" i="10" s="1"/>
  <c r="AP8" i="19"/>
  <c r="BZ8" i="14"/>
  <c r="BZ8" i="19" s="1"/>
  <c r="BT8" i="14"/>
  <c r="CH30" i="14"/>
  <c r="CH30" i="19" s="1"/>
  <c r="BS30" i="19"/>
  <c r="BZ22" i="10"/>
  <c r="BT22" i="10"/>
  <c r="CI22" i="10" s="1"/>
  <c r="AP19" i="19"/>
  <c r="BZ19" i="14"/>
  <c r="BZ19" i="19" s="1"/>
  <c r="BT19" i="14"/>
  <c r="AP40" i="19"/>
  <c r="BZ40" i="14"/>
  <c r="BZ40" i="19" s="1"/>
  <c r="BT40" i="14"/>
  <c r="CG49" i="14"/>
  <c r="CG49" i="19" s="1"/>
  <c r="BR49" i="19"/>
  <c r="BZ10" i="10"/>
  <c r="BT10" i="10"/>
  <c r="CI10" i="10" s="1"/>
  <c r="BZ7" i="10"/>
  <c r="BT7" i="10"/>
  <c r="CI7" i="10" s="1"/>
  <c r="CH28" i="14"/>
  <c r="CH28" i="19" s="1"/>
  <c r="BS28" i="19"/>
  <c r="CG10" i="14"/>
  <c r="CG10" i="19" s="1"/>
  <c r="BR10" i="19"/>
  <c r="CH6" i="14"/>
  <c r="CH6" i="19" s="1"/>
  <c r="BS6" i="19"/>
  <c r="CH4" i="14"/>
  <c r="CH4" i="19" s="1"/>
  <c r="BS4" i="19"/>
  <c r="AP7" i="19"/>
  <c r="BZ7" i="14"/>
  <c r="BZ7" i="19" s="1"/>
  <c r="BT7" i="14"/>
  <c r="BR19" i="19"/>
  <c r="CG19" i="14"/>
  <c r="CG19" i="19" s="1"/>
  <c r="CG40" i="14"/>
  <c r="CG40" i="19" s="1"/>
  <c r="BR40" i="19"/>
  <c r="AP21" i="19"/>
  <c r="BZ21" i="14"/>
  <c r="BZ21" i="19" s="1"/>
  <c r="BT21" i="14"/>
  <c r="BZ8" i="10"/>
  <c r="BT8" i="10"/>
  <c r="CI8" i="10" s="1"/>
  <c r="CG30" i="14"/>
  <c r="CG30" i="19" s="1"/>
  <c r="BR30" i="19"/>
  <c r="CH23" i="14"/>
  <c r="CH23" i="19" s="1"/>
  <c r="BS23" i="19"/>
  <c r="BZ14" i="10"/>
  <c r="BT14" i="10"/>
  <c r="CI14" i="10" s="1"/>
  <c r="AP49" i="19"/>
  <c r="BZ49" i="14"/>
  <c r="BZ49" i="19" s="1"/>
  <c r="BT49" i="14"/>
  <c r="CH22" i="14"/>
  <c r="CH22" i="19" s="1"/>
  <c r="BS22" i="19"/>
  <c r="AP26" i="19"/>
  <c r="BZ26" i="14"/>
  <c r="BZ26" i="19" s="1"/>
  <c r="BT26" i="14"/>
  <c r="CH41" i="14"/>
  <c r="CH41" i="19" s="1"/>
  <c r="BS41" i="19"/>
  <c r="CH37" i="14"/>
  <c r="CH37" i="19" s="1"/>
  <c r="BS37" i="19"/>
  <c r="AP39" i="19"/>
  <c r="BZ39" i="14"/>
  <c r="BZ39" i="19" s="1"/>
  <c r="BT39" i="14"/>
  <c r="CH35" i="14"/>
  <c r="CH35" i="19" s="1"/>
  <c r="BS35" i="19"/>
  <c r="CG6" i="14"/>
  <c r="CG6" i="19" s="1"/>
  <c r="BR6" i="19"/>
  <c r="BZ17" i="10"/>
  <c r="BT17" i="10"/>
  <c r="CI17" i="10" s="1"/>
  <c r="BZ44" i="10"/>
  <c r="BT44" i="10"/>
  <c r="CI44" i="10" s="1"/>
  <c r="CH12" i="14"/>
  <c r="CH12" i="19" s="1"/>
  <c r="BS12" i="19"/>
  <c r="BZ5" i="14"/>
  <c r="BZ5" i="19" s="1"/>
  <c r="AP5" i="19"/>
  <c r="BT5" i="14"/>
  <c r="BZ39" i="10"/>
  <c r="BT39" i="10"/>
  <c r="CI39" i="10" s="1"/>
  <c r="AP12" i="19"/>
  <c r="BZ12" i="14"/>
  <c r="BZ12" i="19" s="1"/>
  <c r="BT12" i="14"/>
  <c r="CH53" i="14"/>
  <c r="CH53" i="19" s="1"/>
  <c r="BS53" i="19"/>
  <c r="CH25" i="14"/>
  <c r="CH25" i="19" s="1"/>
  <c r="BS25" i="19"/>
  <c r="BZ24" i="10"/>
  <c r="BT24" i="10"/>
  <c r="CI24" i="10" s="1"/>
  <c r="AP10" i="19"/>
  <c r="BZ10" i="14"/>
  <c r="BZ10" i="19" s="1"/>
  <c r="BT10" i="14"/>
  <c r="AP28" i="19"/>
  <c r="BZ28" i="14"/>
  <c r="BZ28" i="19" s="1"/>
  <c r="BT28" i="14"/>
  <c r="BZ29" i="10"/>
  <c r="BT29" i="10"/>
  <c r="CI29" i="10" s="1"/>
  <c r="BZ19" i="10"/>
  <c r="BT19" i="10"/>
  <c r="CI19" i="10" s="1"/>
  <c r="AP37" i="19"/>
  <c r="BZ37" i="14"/>
  <c r="BZ37" i="19" s="1"/>
  <c r="BT37" i="14"/>
  <c r="CH9" i="14"/>
  <c r="CH9" i="19" s="1"/>
  <c r="BS9" i="19"/>
  <c r="CH36" i="14"/>
  <c r="CH36" i="19" s="1"/>
  <c r="BS36" i="19"/>
  <c r="BZ12" i="10"/>
  <c r="BT12" i="10"/>
  <c r="CI12" i="10" s="1"/>
  <c r="BZ34" i="10"/>
  <c r="BT34" i="10"/>
  <c r="CI34" i="10" s="1"/>
  <c r="CG21" i="14"/>
  <c r="CG21" i="19" s="1"/>
  <c r="BR21" i="19"/>
  <c r="AP30" i="19"/>
  <c r="BZ30" i="14"/>
  <c r="BZ30" i="19" s="1"/>
  <c r="BT30" i="14"/>
  <c r="BZ48" i="10"/>
  <c r="BT48" i="10"/>
  <c r="CI48" i="10" s="1"/>
  <c r="BZ20" i="10"/>
  <c r="BT20" i="10"/>
  <c r="CI20" i="10" s="1"/>
  <c r="CG25" i="14"/>
  <c r="CG25" i="19" s="1"/>
  <c r="BR25" i="19"/>
  <c r="BR11" i="19"/>
  <c r="CG11" i="14"/>
  <c r="CG11" i="19" s="1"/>
  <c r="CH20" i="14"/>
  <c r="CH20" i="19" s="1"/>
  <c r="BS20" i="19"/>
  <c r="AP23" i="19"/>
  <c r="BZ23" i="14"/>
  <c r="BZ23" i="19" s="1"/>
  <c r="BT23" i="14"/>
  <c r="CG22" i="14"/>
  <c r="CG22" i="19" s="1"/>
  <c r="BR22" i="19"/>
  <c r="BZ18" i="10"/>
  <c r="BT18" i="10"/>
  <c r="CI18" i="10" s="1"/>
  <c r="BZ33" i="10"/>
  <c r="BT33" i="10"/>
  <c r="CI33" i="10" s="1"/>
  <c r="BT52" i="10"/>
  <c r="CI52" i="10" s="1"/>
  <c r="BZ52" i="10"/>
  <c r="BZ23" i="10"/>
  <c r="BT23" i="10"/>
  <c r="CI23" i="10" s="1"/>
  <c r="BZ4" i="10"/>
  <c r="BT4" i="10"/>
  <c r="CI4" i="10" s="1"/>
  <c r="BZ16" i="10"/>
  <c r="BT16" i="10"/>
  <c r="CI16" i="10" s="1"/>
  <c r="CH40" i="14"/>
  <c r="CH40" i="19" s="1"/>
  <c r="BS40" i="19"/>
  <c r="AP14" i="19"/>
  <c r="BZ14" i="14"/>
  <c r="BZ14" i="19" s="1"/>
  <c r="BT14" i="14"/>
  <c r="AP4" i="19"/>
  <c r="BZ4" i="14"/>
  <c r="BZ4" i="19" s="1"/>
  <c r="BT4" i="14"/>
  <c r="AP24" i="19"/>
  <c r="BZ24" i="14"/>
  <c r="BZ24" i="19" s="1"/>
  <c r="BT24" i="14"/>
  <c r="BZ27" i="10"/>
  <c r="BT27" i="10"/>
  <c r="CI27" i="10" s="1"/>
  <c r="CH27" i="14"/>
  <c r="CH27" i="19" s="1"/>
  <c r="BS27" i="19"/>
  <c r="CG37" i="14"/>
  <c r="CG37" i="19" s="1"/>
  <c r="BR37" i="19"/>
  <c r="CG48" i="14"/>
  <c r="CG48" i="19" s="1"/>
  <c r="BR48" i="19"/>
  <c r="BZ32" i="10"/>
  <c r="BT32" i="10"/>
  <c r="CI32" i="10" s="1"/>
  <c r="BZ25" i="10"/>
  <c r="BT25" i="10"/>
  <c r="CI25" i="10" s="1"/>
  <c r="AP25" i="19"/>
  <c r="BZ25" i="14"/>
  <c r="BZ25" i="19" s="1"/>
  <c r="BT25" i="14"/>
  <c r="CG20" i="14"/>
  <c r="CG20" i="19" s="1"/>
  <c r="BR20" i="19"/>
  <c r="CH10" i="14"/>
  <c r="CH10" i="19" s="1"/>
  <c r="BS10" i="19"/>
  <c r="AP22" i="19"/>
  <c r="BZ22" i="14"/>
  <c r="BZ22" i="19" s="1"/>
  <c r="BT22" i="14"/>
  <c r="CD53" i="6"/>
  <c r="CD53" i="3"/>
  <c r="AR53" i="6"/>
  <c r="AU53" i="6"/>
  <c r="AX53" i="6"/>
  <c r="CD52" i="6"/>
  <c r="CD52" i="3"/>
  <c r="AR52" i="6"/>
  <c r="BD52" i="6" s="1"/>
  <c r="BS52" i="6" s="1"/>
  <c r="CH52" i="6" s="1"/>
  <c r="AX52" i="6"/>
  <c r="AU52" i="6"/>
  <c r="CD54" i="6"/>
  <c r="CD54" i="3"/>
  <c r="AT53" i="6"/>
  <c r="AW53" i="6"/>
  <c r="AY53" i="6" s="1"/>
  <c r="AQ53" i="6"/>
  <c r="AQ52" i="6"/>
  <c r="AW52" i="6"/>
  <c r="AT52" i="6"/>
  <c r="CE52" i="6"/>
  <c r="CE52" i="3"/>
  <c r="AW54" i="6"/>
  <c r="AT54" i="6"/>
  <c r="AQ54" i="6"/>
  <c r="BY53" i="6"/>
  <c r="BY53" i="3"/>
  <c r="BY52" i="6"/>
  <c r="BY52" i="3"/>
  <c r="CE53" i="6"/>
  <c r="CE53" i="3"/>
  <c r="AX54" i="6"/>
  <c r="AR54" i="6"/>
  <c r="AU54" i="6"/>
  <c r="BY54" i="6"/>
  <c r="BY54" i="3"/>
  <c r="BX54" i="6"/>
  <c r="BX54" i="3"/>
  <c r="BX53" i="6"/>
  <c r="BX53" i="3"/>
  <c r="BX52" i="6"/>
  <c r="BX52" i="3"/>
  <c r="CE54" i="6"/>
  <c r="CE54" i="3"/>
  <c r="BV54" i="6"/>
  <c r="BV54" i="3"/>
  <c r="BV53" i="6"/>
  <c r="BV53" i="3"/>
  <c r="BV52" i="6"/>
  <c r="BV52" i="3"/>
  <c r="BU54" i="6"/>
  <c r="BU54" i="3"/>
  <c r="AV53" i="6"/>
  <c r="BU53" i="6"/>
  <c r="BU53" i="3"/>
  <c r="BU52" i="6"/>
  <c r="BU52" i="3"/>
  <c r="CB53" i="3"/>
  <c r="CA53" i="3"/>
  <c r="CA52" i="3"/>
  <c r="CB52" i="3"/>
  <c r="CC54" i="3"/>
  <c r="CA43" i="3"/>
  <c r="CB43" i="3"/>
  <c r="CA44" i="3"/>
  <c r="CA51" i="3"/>
  <c r="CB51" i="3"/>
  <c r="CB42" i="3"/>
  <c r="CA42" i="3"/>
  <c r="CB41" i="3"/>
  <c r="CA41" i="3"/>
  <c r="CA39" i="3"/>
  <c r="CA35" i="3"/>
  <c r="CA33" i="3"/>
  <c r="CA32" i="3"/>
  <c r="CA31" i="3"/>
  <c r="CA30" i="3"/>
  <c r="CA29" i="3"/>
  <c r="CA28" i="3"/>
  <c r="CA27" i="3"/>
  <c r="CA26" i="3"/>
  <c r="CA25" i="3"/>
  <c r="CA23" i="3"/>
  <c r="CA22" i="3"/>
  <c r="CA21" i="3"/>
  <c r="CA20" i="3"/>
  <c r="CA18" i="3"/>
  <c r="CA17" i="3"/>
  <c r="CA15" i="3"/>
  <c r="CB13" i="3"/>
  <c r="CA13" i="3"/>
  <c r="CB12" i="3"/>
  <c r="CA12" i="3"/>
  <c r="CB11" i="3"/>
  <c r="CA11" i="3"/>
  <c r="CB10" i="3"/>
  <c r="CA10" i="3"/>
  <c r="CB6" i="3"/>
  <c r="CA6" i="3"/>
  <c r="CA5" i="3"/>
  <c r="CA4" i="3"/>
  <c r="CI24" i="14" l="1"/>
  <c r="CI24" i="19" s="1"/>
  <c r="BT24" i="19"/>
  <c r="CI30" i="14"/>
  <c r="CI30" i="19" s="1"/>
  <c r="BT30" i="19"/>
  <c r="CI12" i="14"/>
  <c r="CI12" i="19" s="1"/>
  <c r="BT12" i="19"/>
  <c r="CI41" i="14"/>
  <c r="CI41" i="19" s="1"/>
  <c r="BT41" i="19"/>
  <c r="CI10" i="14"/>
  <c r="CI10" i="19" s="1"/>
  <c r="BT10" i="19"/>
  <c r="BT19" i="19"/>
  <c r="CI19" i="14"/>
  <c r="CI19" i="19" s="1"/>
  <c r="CI36" i="14"/>
  <c r="CI36" i="19" s="1"/>
  <c r="BT36" i="19"/>
  <c r="CI6" i="14"/>
  <c r="CI6" i="19" s="1"/>
  <c r="BT6" i="19"/>
  <c r="CI25" i="14"/>
  <c r="CI25" i="19" s="1"/>
  <c r="BT25" i="19"/>
  <c r="CI49" i="14"/>
  <c r="CI49" i="19" s="1"/>
  <c r="BT49" i="19"/>
  <c r="CI45" i="14"/>
  <c r="CI45" i="19" s="1"/>
  <c r="BT45" i="19"/>
  <c r="CI34" i="14"/>
  <c r="CI34" i="19" s="1"/>
  <c r="BT34" i="19"/>
  <c r="CI22" i="14"/>
  <c r="CI22" i="19" s="1"/>
  <c r="BT22" i="19"/>
  <c r="CI9" i="14"/>
  <c r="CI9" i="19" s="1"/>
  <c r="BT9" i="19"/>
  <c r="BT52" i="19"/>
  <c r="CI52" i="14"/>
  <c r="CI52" i="19" s="1"/>
  <c r="CI44" i="14"/>
  <c r="CI44" i="19" s="1"/>
  <c r="BT44" i="19"/>
  <c r="CI4" i="14"/>
  <c r="CI4" i="19" s="1"/>
  <c r="BT4" i="19"/>
  <c r="CI23" i="14"/>
  <c r="CI23" i="19" s="1"/>
  <c r="BT23" i="19"/>
  <c r="BT7" i="19"/>
  <c r="CI7" i="14"/>
  <c r="CI7" i="19" s="1"/>
  <c r="CI11" i="14"/>
  <c r="CI11" i="19" s="1"/>
  <c r="BT11" i="19"/>
  <c r="CI16" i="14"/>
  <c r="CI16" i="19" s="1"/>
  <c r="BT16" i="19"/>
  <c r="CI20" i="14"/>
  <c r="CI20" i="19" s="1"/>
  <c r="BT20" i="19"/>
  <c r="CI48" i="14"/>
  <c r="CI48" i="19" s="1"/>
  <c r="BT48" i="19"/>
  <c r="CI28" i="14"/>
  <c r="CI28" i="19" s="1"/>
  <c r="BT28" i="19"/>
  <c r="CI26" i="14"/>
  <c r="CI26" i="19" s="1"/>
  <c r="BT26" i="19"/>
  <c r="CI21" i="14"/>
  <c r="CI21" i="19" s="1"/>
  <c r="BT21" i="19"/>
  <c r="CI40" i="14"/>
  <c r="CI40" i="19" s="1"/>
  <c r="BT40" i="19"/>
  <c r="CI13" i="14"/>
  <c r="CI13" i="19" s="1"/>
  <c r="BT13" i="19"/>
  <c r="CI29" i="14"/>
  <c r="CI29" i="19" s="1"/>
  <c r="BT29" i="19"/>
  <c r="CI37" i="14"/>
  <c r="CI37" i="19" s="1"/>
  <c r="BT37" i="19"/>
  <c r="CI5" i="14"/>
  <c r="CI5" i="19" s="1"/>
  <c r="BT5" i="19"/>
  <c r="CI39" i="14"/>
  <c r="CI39" i="19" s="1"/>
  <c r="BT39" i="19"/>
  <c r="CI32" i="14"/>
  <c r="CI32" i="19" s="1"/>
  <c r="BT32" i="19"/>
  <c r="CI33" i="14"/>
  <c r="CI33" i="19" s="1"/>
  <c r="BT33" i="19"/>
  <c r="CI14" i="14"/>
  <c r="CI14" i="19" s="1"/>
  <c r="BT14" i="19"/>
  <c r="CI8" i="14"/>
  <c r="CI8" i="19" s="1"/>
  <c r="BT8" i="19"/>
  <c r="CI53" i="14"/>
  <c r="CI53" i="19" s="1"/>
  <c r="BT53" i="19"/>
  <c r="CI27" i="14"/>
  <c r="CI27" i="19" s="1"/>
  <c r="BT27" i="19"/>
  <c r="CI31" i="14"/>
  <c r="CI31" i="19" s="1"/>
  <c r="BT31" i="19"/>
  <c r="CI35" i="14"/>
  <c r="CI35" i="19" s="1"/>
  <c r="BT35" i="19"/>
  <c r="AW30" i="6"/>
  <c r="AT30" i="6"/>
  <c r="AQ30" i="6"/>
  <c r="AU12" i="6"/>
  <c r="AR12" i="6"/>
  <c r="AX12" i="6"/>
  <c r="BY24" i="6"/>
  <c r="BY24" i="3"/>
  <c r="CD21" i="6"/>
  <c r="CD21" i="3"/>
  <c r="AX27" i="6"/>
  <c r="AU27" i="6"/>
  <c r="AR27" i="6"/>
  <c r="BX29" i="6"/>
  <c r="BX29" i="3"/>
  <c r="CE24" i="6"/>
  <c r="CE24" i="3"/>
  <c r="CE48" i="6"/>
  <c r="CE48" i="3"/>
  <c r="AU36" i="6"/>
  <c r="AR36" i="6"/>
  <c r="AX36" i="6"/>
  <c r="BY12" i="6"/>
  <c r="BY12" i="3"/>
  <c r="BY36" i="6"/>
  <c r="BY36" i="3"/>
  <c r="CD37" i="6"/>
  <c r="CD37" i="3"/>
  <c r="CD13" i="6"/>
  <c r="CD13" i="3"/>
  <c r="AW13" i="6"/>
  <c r="AT13" i="6"/>
  <c r="AQ13" i="6"/>
  <c r="BX9" i="6"/>
  <c r="BX9" i="3"/>
  <c r="BX37" i="6"/>
  <c r="BX37" i="3"/>
  <c r="CE40" i="6"/>
  <c r="CE40" i="3"/>
  <c r="CE16" i="6"/>
  <c r="CE16" i="3"/>
  <c r="CE50" i="6"/>
  <c r="CE50" i="3"/>
  <c r="CE46" i="6"/>
  <c r="CE46" i="3"/>
  <c r="AW36" i="6"/>
  <c r="AQ36" i="6"/>
  <c r="AT36" i="6"/>
  <c r="AW28" i="6"/>
  <c r="AT28" i="6"/>
  <c r="AQ28" i="6"/>
  <c r="AW20" i="6"/>
  <c r="AT20" i="6"/>
  <c r="AQ20" i="6"/>
  <c r="AQ12" i="6"/>
  <c r="AW12" i="6"/>
  <c r="AT12" i="6"/>
  <c r="AX42" i="6"/>
  <c r="AU42" i="6"/>
  <c r="AR42" i="6"/>
  <c r="AR34" i="6"/>
  <c r="AX34" i="6"/>
  <c r="AU34" i="6"/>
  <c r="AR26" i="6"/>
  <c r="AX26" i="6"/>
  <c r="AU26" i="6"/>
  <c r="AR18" i="6"/>
  <c r="AX18" i="6"/>
  <c r="AU18" i="6"/>
  <c r="AU10" i="6"/>
  <c r="AX10" i="6"/>
  <c r="AR10" i="6"/>
  <c r="BY5" i="6"/>
  <c r="BY5" i="3"/>
  <c r="BY9" i="6"/>
  <c r="BY9" i="3"/>
  <c r="BY13" i="6"/>
  <c r="BY13" i="3"/>
  <c r="BY17" i="6"/>
  <c r="BY17" i="3"/>
  <c r="BY21" i="6"/>
  <c r="BY21" i="3"/>
  <c r="BY25" i="6"/>
  <c r="BY25" i="3"/>
  <c r="BY29" i="6"/>
  <c r="BY29" i="3"/>
  <c r="BY33" i="6"/>
  <c r="BY33" i="3"/>
  <c r="BY37" i="6"/>
  <c r="BY37" i="3"/>
  <c r="BY41" i="6"/>
  <c r="BY41" i="3"/>
  <c r="CD40" i="6"/>
  <c r="CD40" i="3"/>
  <c r="CD36" i="6"/>
  <c r="CD36" i="3"/>
  <c r="CD32" i="6"/>
  <c r="CD32" i="3"/>
  <c r="CD28" i="6"/>
  <c r="CD28" i="3"/>
  <c r="CD24" i="6"/>
  <c r="CD24" i="3"/>
  <c r="CD20" i="6"/>
  <c r="CD20" i="3"/>
  <c r="CD16" i="6"/>
  <c r="CD16" i="3"/>
  <c r="CD12" i="6"/>
  <c r="CD12" i="3"/>
  <c r="CD8" i="6"/>
  <c r="CD8" i="3"/>
  <c r="CD51" i="6"/>
  <c r="CD51" i="3"/>
  <c r="AU51" i="6"/>
  <c r="AX51" i="6"/>
  <c r="AR51" i="6"/>
  <c r="CD50" i="6"/>
  <c r="CD50" i="3"/>
  <c r="AU50" i="6"/>
  <c r="AR50" i="6"/>
  <c r="AX50" i="6"/>
  <c r="CD49" i="6"/>
  <c r="CD49" i="3"/>
  <c r="BV49" i="6"/>
  <c r="BV49" i="3"/>
  <c r="CD48" i="6"/>
  <c r="CD48" i="3"/>
  <c r="AX48" i="6"/>
  <c r="AR48" i="6"/>
  <c r="AU48" i="6"/>
  <c r="CD47" i="6"/>
  <c r="CD47" i="3"/>
  <c r="AX47" i="6"/>
  <c r="AR47" i="6"/>
  <c r="AU47" i="6"/>
  <c r="CD46" i="6"/>
  <c r="CD46" i="3"/>
  <c r="AR46" i="6"/>
  <c r="AX46" i="6"/>
  <c r="AU46" i="6"/>
  <c r="CD45" i="6"/>
  <c r="CD45" i="3"/>
  <c r="AU45" i="6"/>
  <c r="AR45" i="6"/>
  <c r="AX45" i="6"/>
  <c r="CD44" i="6"/>
  <c r="CD44" i="3"/>
  <c r="AU44" i="6"/>
  <c r="AX44" i="6"/>
  <c r="AR44" i="6"/>
  <c r="CD43" i="6"/>
  <c r="CD43" i="3"/>
  <c r="AR43" i="6"/>
  <c r="AX43" i="6"/>
  <c r="AU43" i="6"/>
  <c r="BY8" i="6"/>
  <c r="BY8" i="3"/>
  <c r="CD17" i="6"/>
  <c r="CD17" i="3"/>
  <c r="CF54" i="6"/>
  <c r="CF54" i="3"/>
  <c r="AQ37" i="6"/>
  <c r="AT37" i="6"/>
  <c r="AW37" i="6"/>
  <c r="AX35" i="6"/>
  <c r="AU35" i="6"/>
  <c r="AR35" i="6"/>
  <c r="BX5" i="6"/>
  <c r="BX5" i="3"/>
  <c r="CE12" i="6"/>
  <c r="CE12" i="3"/>
  <c r="CE49" i="6"/>
  <c r="CE49" i="3"/>
  <c r="CE47" i="6"/>
  <c r="CE47" i="3"/>
  <c r="CE44" i="6"/>
  <c r="CE44" i="3"/>
  <c r="CE43" i="6"/>
  <c r="CE43" i="3"/>
  <c r="BZ54" i="6"/>
  <c r="BZ54" i="3"/>
  <c r="BZ52" i="6"/>
  <c r="BZ52" i="3"/>
  <c r="AW4" i="6"/>
  <c r="AT4" i="6"/>
  <c r="AQ4" i="6"/>
  <c r="AT35" i="6"/>
  <c r="AW35" i="6"/>
  <c r="AQ35" i="6"/>
  <c r="AT27" i="6"/>
  <c r="AW27" i="6"/>
  <c r="AQ27" i="6"/>
  <c r="AW19" i="6"/>
  <c r="AQ19" i="6"/>
  <c r="AT19" i="6"/>
  <c r="AQ11" i="6"/>
  <c r="AW11" i="6"/>
  <c r="AT11" i="6"/>
  <c r="AX41" i="6"/>
  <c r="AR41" i="6"/>
  <c r="AU41" i="6"/>
  <c r="AU33" i="6"/>
  <c r="AR33" i="6"/>
  <c r="AX33" i="6"/>
  <c r="AX25" i="6"/>
  <c r="AR25" i="6"/>
  <c r="AU25" i="6"/>
  <c r="AR17" i="6"/>
  <c r="AU17" i="6"/>
  <c r="AX17" i="6"/>
  <c r="AX9" i="6"/>
  <c r="AU9" i="6"/>
  <c r="AR9" i="6"/>
  <c r="BX6" i="6"/>
  <c r="BX6" i="3"/>
  <c r="BX10" i="6"/>
  <c r="BX10" i="3"/>
  <c r="BX14" i="6"/>
  <c r="BX14" i="3"/>
  <c r="BX18" i="6"/>
  <c r="BX18" i="3"/>
  <c r="BX22" i="6"/>
  <c r="BX22" i="3"/>
  <c r="BX26" i="6"/>
  <c r="BX26" i="3"/>
  <c r="BX30" i="6"/>
  <c r="BX30" i="3"/>
  <c r="BX34" i="6"/>
  <c r="BX34" i="3"/>
  <c r="BX38" i="6"/>
  <c r="BX38" i="3"/>
  <c r="BX42" i="6"/>
  <c r="BX42" i="3"/>
  <c r="CD4" i="6"/>
  <c r="CD4" i="3"/>
  <c r="CE39" i="6"/>
  <c r="CE39" i="3"/>
  <c r="CE35" i="6"/>
  <c r="CE35" i="3"/>
  <c r="CE31" i="6"/>
  <c r="CE31" i="3"/>
  <c r="CE27" i="6"/>
  <c r="CE27" i="3"/>
  <c r="CE23" i="6"/>
  <c r="CE23" i="3"/>
  <c r="CE19" i="6"/>
  <c r="CE19" i="3"/>
  <c r="CE15" i="6"/>
  <c r="CE15" i="3"/>
  <c r="CE11" i="6"/>
  <c r="CE11" i="3"/>
  <c r="CE7" i="6"/>
  <c r="CE7" i="3"/>
  <c r="AW51" i="6"/>
  <c r="AQ51" i="6"/>
  <c r="AT51" i="6"/>
  <c r="AW50" i="6"/>
  <c r="AQ50" i="6"/>
  <c r="AT50" i="6"/>
  <c r="BU49" i="6"/>
  <c r="BU49" i="3"/>
  <c r="AW48" i="6"/>
  <c r="AT48" i="6"/>
  <c r="AQ48" i="6"/>
  <c r="AT47" i="6"/>
  <c r="AQ47" i="6"/>
  <c r="AW47" i="6"/>
  <c r="AQ46" i="6"/>
  <c r="AW46" i="6"/>
  <c r="AT46" i="6"/>
  <c r="AQ45" i="6"/>
  <c r="AT45" i="6"/>
  <c r="AW45" i="6"/>
  <c r="AT44" i="6"/>
  <c r="AW44" i="6"/>
  <c r="AQ44" i="6"/>
  <c r="AT43" i="6"/>
  <c r="AW43" i="6"/>
  <c r="AQ43" i="6"/>
  <c r="BZ53" i="6"/>
  <c r="BZ53" i="3"/>
  <c r="AW22" i="6"/>
  <c r="AT22" i="6"/>
  <c r="AQ22" i="6"/>
  <c r="AU4" i="6"/>
  <c r="AX4" i="6"/>
  <c r="AR4" i="6"/>
  <c r="BY4" i="6"/>
  <c r="BY4" i="3"/>
  <c r="BY32" i="6"/>
  <c r="BY32" i="3"/>
  <c r="CD41" i="6"/>
  <c r="CD41" i="3"/>
  <c r="CD25" i="6"/>
  <c r="CD25" i="3"/>
  <c r="AW29" i="6"/>
  <c r="AT29" i="6"/>
  <c r="AQ29" i="6"/>
  <c r="AX11" i="6"/>
  <c r="AU11" i="6"/>
  <c r="AR11" i="6"/>
  <c r="BX25" i="6"/>
  <c r="BX25" i="3"/>
  <c r="CE28" i="6"/>
  <c r="CE28" i="3"/>
  <c r="CE51" i="6"/>
  <c r="CE51" i="3"/>
  <c r="AQ42" i="6"/>
  <c r="AW42" i="6"/>
  <c r="AT42" i="6"/>
  <c r="AQ34" i="6"/>
  <c r="AT34" i="6"/>
  <c r="AW34" i="6"/>
  <c r="AY34" i="6" s="1"/>
  <c r="AW26" i="6"/>
  <c r="AY26" i="6" s="1"/>
  <c r="AT26" i="6"/>
  <c r="AQ26" i="6"/>
  <c r="AQ18" i="6"/>
  <c r="AW18" i="6"/>
  <c r="AT18" i="6"/>
  <c r="AQ10" i="6"/>
  <c r="AT10" i="6"/>
  <c r="AW10" i="6"/>
  <c r="AU40" i="6"/>
  <c r="AX40" i="6"/>
  <c r="AR40" i="6"/>
  <c r="AR32" i="6"/>
  <c r="AX32" i="6"/>
  <c r="AU32" i="6"/>
  <c r="AR24" i="6"/>
  <c r="BD24" i="6" s="1"/>
  <c r="BS24" i="6" s="1"/>
  <c r="CH24" i="6" s="1"/>
  <c r="AU24" i="6"/>
  <c r="AX24" i="6"/>
  <c r="AR16" i="6"/>
  <c r="AX16" i="6"/>
  <c r="AU16" i="6"/>
  <c r="AU8" i="6"/>
  <c r="AR8" i="6"/>
  <c r="AX8" i="6"/>
  <c r="BY6" i="6"/>
  <c r="BY6" i="3"/>
  <c r="BY10" i="6"/>
  <c r="BY10" i="3"/>
  <c r="BY14" i="6"/>
  <c r="BY14" i="3"/>
  <c r="BY18" i="6"/>
  <c r="BY18" i="3"/>
  <c r="BY22" i="6"/>
  <c r="BY22" i="3"/>
  <c r="BY26" i="6"/>
  <c r="BY26" i="3"/>
  <c r="BY30" i="6"/>
  <c r="BY30" i="3"/>
  <c r="BY34" i="6"/>
  <c r="BY34" i="3"/>
  <c r="BY38" i="6"/>
  <c r="BY38" i="3"/>
  <c r="BY42" i="6"/>
  <c r="BY42" i="3"/>
  <c r="CE4" i="6"/>
  <c r="CE4" i="3"/>
  <c r="CD39" i="6"/>
  <c r="CD39" i="3"/>
  <c r="CD35" i="6"/>
  <c r="CD35" i="3"/>
  <c r="CD31" i="6"/>
  <c r="CD31" i="3"/>
  <c r="CD27" i="6"/>
  <c r="CD27" i="3"/>
  <c r="CD23" i="6"/>
  <c r="CD23" i="3"/>
  <c r="CD19" i="6"/>
  <c r="CD19" i="3"/>
  <c r="CD15" i="6"/>
  <c r="CD15" i="3"/>
  <c r="CD11" i="6"/>
  <c r="CD11" i="3"/>
  <c r="CD7" i="6"/>
  <c r="CD7" i="3"/>
  <c r="BY51" i="6"/>
  <c r="BY51" i="3"/>
  <c r="BY50" i="6"/>
  <c r="BY50" i="3"/>
  <c r="BY49" i="6"/>
  <c r="BY49" i="3"/>
  <c r="BY48" i="6"/>
  <c r="BY48" i="3"/>
  <c r="BY47" i="6"/>
  <c r="BY47" i="3"/>
  <c r="BY46" i="6"/>
  <c r="BY46" i="3"/>
  <c r="BY45" i="6"/>
  <c r="BY45" i="3"/>
  <c r="BY44" i="6"/>
  <c r="BY44" i="3"/>
  <c r="BY43" i="6"/>
  <c r="BY43" i="3"/>
  <c r="AT14" i="6"/>
  <c r="AQ14" i="6"/>
  <c r="AW14" i="6"/>
  <c r="BY28" i="6"/>
  <c r="BY28" i="3"/>
  <c r="CD5" i="6"/>
  <c r="CD5" i="3"/>
  <c r="AX19" i="6"/>
  <c r="AU19" i="6"/>
  <c r="AR19" i="6"/>
  <c r="BX21" i="6"/>
  <c r="BX21" i="3"/>
  <c r="CE32" i="6"/>
  <c r="CE32" i="3"/>
  <c r="CE45" i="6"/>
  <c r="CE45" i="3"/>
  <c r="AW41" i="6"/>
  <c r="AT41" i="6"/>
  <c r="AQ41" i="6"/>
  <c r="AQ33" i="6"/>
  <c r="AW33" i="6"/>
  <c r="AT33" i="6"/>
  <c r="AV33" i="6" s="1"/>
  <c r="AW25" i="6"/>
  <c r="AT25" i="6"/>
  <c r="AQ25" i="6"/>
  <c r="AQ17" i="6"/>
  <c r="AT17" i="6"/>
  <c r="AW17" i="6"/>
  <c r="AW9" i="6"/>
  <c r="AT9" i="6"/>
  <c r="AV9" i="6" s="1"/>
  <c r="AQ9" i="6"/>
  <c r="AR39" i="6"/>
  <c r="AU39" i="6"/>
  <c r="AX39" i="6"/>
  <c r="AX31" i="6"/>
  <c r="AU31" i="6"/>
  <c r="AR31" i="6"/>
  <c r="AX23" i="6"/>
  <c r="AU23" i="6"/>
  <c r="AR23" i="6"/>
  <c r="AX15" i="6"/>
  <c r="AU15" i="6"/>
  <c r="AR15" i="6"/>
  <c r="AR7" i="6"/>
  <c r="AX7" i="6"/>
  <c r="AU7" i="6"/>
  <c r="BX7" i="6"/>
  <c r="BX7" i="3"/>
  <c r="BX11" i="6"/>
  <c r="BX11" i="3"/>
  <c r="BX15" i="6"/>
  <c r="BX15" i="3"/>
  <c r="BX19" i="6"/>
  <c r="BX19" i="3"/>
  <c r="BX23" i="6"/>
  <c r="BX23" i="3"/>
  <c r="BX27" i="6"/>
  <c r="BX27" i="3"/>
  <c r="BX31" i="6"/>
  <c r="BX31" i="3"/>
  <c r="BX35" i="6"/>
  <c r="BX35" i="3"/>
  <c r="BX39" i="6"/>
  <c r="BX39" i="3"/>
  <c r="CE42" i="6"/>
  <c r="CE42" i="3"/>
  <c r="CE38" i="6"/>
  <c r="CE38" i="3"/>
  <c r="CE34" i="6"/>
  <c r="CE34" i="3"/>
  <c r="CE30" i="6"/>
  <c r="CE30" i="3"/>
  <c r="CE26" i="6"/>
  <c r="CE26" i="3"/>
  <c r="CE22" i="6"/>
  <c r="CE22" i="3"/>
  <c r="CE18" i="6"/>
  <c r="CE18" i="3"/>
  <c r="CE14" i="6"/>
  <c r="CE14" i="3"/>
  <c r="CE10" i="6"/>
  <c r="CE10" i="3"/>
  <c r="CE6" i="6"/>
  <c r="CE6" i="3"/>
  <c r="BX51" i="6"/>
  <c r="BX51" i="3"/>
  <c r="BX50" i="6"/>
  <c r="BX50" i="3"/>
  <c r="BX49" i="6"/>
  <c r="BX49" i="3"/>
  <c r="BX48" i="6"/>
  <c r="BX48" i="3"/>
  <c r="BX47" i="6"/>
  <c r="BX47" i="3"/>
  <c r="BX46" i="6"/>
  <c r="BX46" i="3"/>
  <c r="BX45" i="6"/>
  <c r="BX45" i="3"/>
  <c r="BX44" i="6"/>
  <c r="BX44" i="3"/>
  <c r="BX43" i="6"/>
  <c r="BX43" i="3"/>
  <c r="AU28" i="6"/>
  <c r="AX28" i="6"/>
  <c r="AR28" i="6"/>
  <c r="BY20" i="6"/>
  <c r="BY20" i="3"/>
  <c r="CD29" i="6"/>
  <c r="CD29" i="3"/>
  <c r="AT5" i="6"/>
  <c r="AV5" i="6" s="1"/>
  <c r="AQ5" i="6"/>
  <c r="AW5" i="6"/>
  <c r="BX13" i="6"/>
  <c r="BX13" i="3"/>
  <c r="BX41" i="6"/>
  <c r="BX41" i="3"/>
  <c r="CE36" i="6"/>
  <c r="CE36" i="3"/>
  <c r="CE8" i="6"/>
  <c r="CE8" i="3"/>
  <c r="AT40" i="6"/>
  <c r="AQ40" i="6"/>
  <c r="AW40" i="6"/>
  <c r="AT32" i="6"/>
  <c r="AQ32" i="6"/>
  <c r="AW32" i="6"/>
  <c r="AY32" i="6" s="1"/>
  <c r="AQ24" i="6"/>
  <c r="AW24" i="6"/>
  <c r="AT24" i="6"/>
  <c r="AW16" i="6"/>
  <c r="AY16" i="6" s="1"/>
  <c r="AT16" i="6"/>
  <c r="AQ16" i="6"/>
  <c r="AT8" i="6"/>
  <c r="AQ8" i="6"/>
  <c r="AW8" i="6"/>
  <c r="AY8" i="6" s="1"/>
  <c r="AR30" i="6"/>
  <c r="AX30" i="6"/>
  <c r="AU30" i="6"/>
  <c r="AR22" i="6"/>
  <c r="AX22" i="6"/>
  <c r="AU22" i="6"/>
  <c r="AX14" i="6"/>
  <c r="AR14" i="6"/>
  <c r="AU14" i="6"/>
  <c r="AR6" i="6"/>
  <c r="AX6" i="6"/>
  <c r="AU6" i="6"/>
  <c r="CF11" i="6"/>
  <c r="CF11" i="3"/>
  <c r="BY7" i="6"/>
  <c r="BY7" i="3"/>
  <c r="BY11" i="6"/>
  <c r="BY11" i="3"/>
  <c r="BY15" i="6"/>
  <c r="BY15" i="3"/>
  <c r="BY19" i="6"/>
  <c r="BY19" i="3"/>
  <c r="BY23" i="6"/>
  <c r="BY23" i="3"/>
  <c r="BY27" i="6"/>
  <c r="BY27" i="3"/>
  <c r="BY31" i="6"/>
  <c r="BY31" i="3"/>
  <c r="BY35" i="6"/>
  <c r="BY35" i="3"/>
  <c r="BY39" i="6"/>
  <c r="BY39" i="3"/>
  <c r="CD42" i="6"/>
  <c r="CD42" i="3"/>
  <c r="CD38" i="6"/>
  <c r="CD38" i="3"/>
  <c r="CD34" i="6"/>
  <c r="CD34" i="3"/>
  <c r="CD30" i="6"/>
  <c r="CD30" i="3"/>
  <c r="CD26" i="6"/>
  <c r="CD26" i="3"/>
  <c r="CD22" i="6"/>
  <c r="CD22" i="3"/>
  <c r="CD18" i="6"/>
  <c r="CD18" i="3"/>
  <c r="CD14" i="6"/>
  <c r="CD14" i="3"/>
  <c r="CD10" i="6"/>
  <c r="CD10" i="3"/>
  <c r="CD6" i="6"/>
  <c r="CD6" i="3"/>
  <c r="CB49" i="6"/>
  <c r="CB49" i="3"/>
  <c r="CF52" i="6"/>
  <c r="CF52" i="3"/>
  <c r="AW38" i="6"/>
  <c r="AQ38" i="6"/>
  <c r="AT38" i="6"/>
  <c r="AU20" i="6"/>
  <c r="AR20" i="6"/>
  <c r="AX20" i="6"/>
  <c r="BY16" i="6"/>
  <c r="BY16" i="3"/>
  <c r="BY40" i="6"/>
  <c r="BY40" i="3"/>
  <c r="CD33" i="6"/>
  <c r="CD33" i="3"/>
  <c r="CD9" i="6"/>
  <c r="CD9" i="3"/>
  <c r="AT21" i="6"/>
  <c r="AV21" i="6" s="1"/>
  <c r="AQ21" i="6"/>
  <c r="AW21" i="6"/>
  <c r="BX17" i="6"/>
  <c r="BX17" i="3"/>
  <c r="BX33" i="6"/>
  <c r="BX33" i="3"/>
  <c r="CE20" i="6"/>
  <c r="CE20" i="3"/>
  <c r="AW39" i="6"/>
  <c r="AT39" i="6"/>
  <c r="AQ39" i="6"/>
  <c r="AT31" i="6"/>
  <c r="AW31" i="6"/>
  <c r="AQ31" i="6"/>
  <c r="AQ23" i="6"/>
  <c r="AT23" i="6"/>
  <c r="AW23" i="6"/>
  <c r="AQ15" i="6"/>
  <c r="AW15" i="6"/>
  <c r="AT15" i="6"/>
  <c r="AT7" i="6"/>
  <c r="AQ7" i="6"/>
  <c r="AW7" i="6"/>
  <c r="AR37" i="6"/>
  <c r="AU37" i="6"/>
  <c r="AX37" i="6"/>
  <c r="AX29" i="6"/>
  <c r="AR29" i="6"/>
  <c r="AU29" i="6"/>
  <c r="AX21" i="6"/>
  <c r="AR21" i="6"/>
  <c r="AU21" i="6"/>
  <c r="AU13" i="6"/>
  <c r="AR13" i="6"/>
  <c r="AX13" i="6"/>
  <c r="AX5" i="6"/>
  <c r="AR5" i="6"/>
  <c r="AU5" i="6"/>
  <c r="BX4" i="6"/>
  <c r="BX4" i="3"/>
  <c r="BX8" i="6"/>
  <c r="BX8" i="3"/>
  <c r="BX12" i="6"/>
  <c r="BX12" i="3"/>
  <c r="BX16" i="6"/>
  <c r="BX16" i="3"/>
  <c r="BX20" i="6"/>
  <c r="BX20" i="3"/>
  <c r="BX24" i="6"/>
  <c r="BX24" i="3"/>
  <c r="BX28" i="6"/>
  <c r="BX28" i="3"/>
  <c r="BX32" i="6"/>
  <c r="BX32" i="3"/>
  <c r="BX36" i="6"/>
  <c r="BX36" i="3"/>
  <c r="BX40" i="6"/>
  <c r="BX40" i="3"/>
  <c r="CE41" i="6"/>
  <c r="CE41" i="3"/>
  <c r="CE37" i="6"/>
  <c r="CE37" i="3"/>
  <c r="CE33" i="6"/>
  <c r="CE33" i="3"/>
  <c r="CE29" i="6"/>
  <c r="CE29" i="3"/>
  <c r="CE25" i="6"/>
  <c r="CE25" i="3"/>
  <c r="CE21" i="6"/>
  <c r="CE21" i="3"/>
  <c r="CE17" i="6"/>
  <c r="CE17" i="3"/>
  <c r="CE13" i="6"/>
  <c r="CE13" i="3"/>
  <c r="CE9" i="6"/>
  <c r="CE9" i="3"/>
  <c r="CE5" i="6"/>
  <c r="CE5" i="3"/>
  <c r="CA49" i="6"/>
  <c r="CA49" i="3"/>
  <c r="CF53" i="6"/>
  <c r="CF53" i="3"/>
  <c r="AT6" i="6"/>
  <c r="AW6" i="6"/>
  <c r="AQ6" i="6"/>
  <c r="AX38" i="6"/>
  <c r="AU38" i="6"/>
  <c r="AR38" i="6"/>
  <c r="BD54" i="6"/>
  <c r="CB54" i="6" s="1"/>
  <c r="AV52" i="6"/>
  <c r="AS53" i="6"/>
  <c r="BC53" i="6"/>
  <c r="AS54" i="6"/>
  <c r="BC54" i="6"/>
  <c r="BW54" i="6"/>
  <c r="BW54" i="3"/>
  <c r="BC52" i="6"/>
  <c r="AS52" i="6"/>
  <c r="BV51" i="6"/>
  <c r="BV51" i="3"/>
  <c r="BV50" i="6"/>
  <c r="BV50" i="3"/>
  <c r="CB52" i="6"/>
  <c r="AY52" i="6"/>
  <c r="AV54" i="6"/>
  <c r="BW52" i="6"/>
  <c r="BW52" i="3"/>
  <c r="BU51" i="6"/>
  <c r="BU51" i="3"/>
  <c r="BU50" i="6"/>
  <c r="BU50" i="3"/>
  <c r="BW53" i="6"/>
  <c r="BW53" i="3"/>
  <c r="BD53" i="6"/>
  <c r="AY54" i="6"/>
  <c r="AY46" i="6"/>
  <c r="BU46" i="6"/>
  <c r="BU46" i="3"/>
  <c r="BU45" i="6"/>
  <c r="BU45" i="3"/>
  <c r="AY44" i="6"/>
  <c r="BU44" i="6"/>
  <c r="BU44" i="3"/>
  <c r="AV43" i="6"/>
  <c r="BU43" i="6"/>
  <c r="BU43" i="3"/>
  <c r="BU40" i="6"/>
  <c r="AY40" i="6"/>
  <c r="BU40" i="3"/>
  <c r="BU32" i="6"/>
  <c r="BU32" i="3"/>
  <c r="AY24" i="6"/>
  <c r="BU24" i="6"/>
  <c r="BU24" i="3"/>
  <c r="BU16" i="6"/>
  <c r="BU16" i="3"/>
  <c r="BU8" i="6"/>
  <c r="BU8" i="3"/>
  <c r="BV34" i="6"/>
  <c r="BV34" i="3"/>
  <c r="BV26" i="6"/>
  <c r="BV26" i="3"/>
  <c r="BV18" i="6"/>
  <c r="BV18" i="3"/>
  <c r="BV10" i="6"/>
  <c r="BV10" i="3"/>
  <c r="BV48" i="6"/>
  <c r="BV48" i="3"/>
  <c r="BV46" i="6"/>
  <c r="BV46" i="3"/>
  <c r="BV45" i="6"/>
  <c r="BV45" i="3"/>
  <c r="BV44" i="6"/>
  <c r="BV44" i="3"/>
  <c r="BV43" i="6"/>
  <c r="BV43" i="3"/>
  <c r="BU35" i="6"/>
  <c r="BU35" i="3"/>
  <c r="BU27" i="6"/>
  <c r="BU27" i="3"/>
  <c r="BU19" i="6"/>
  <c r="BU19" i="3"/>
  <c r="BU11" i="6"/>
  <c r="BU11" i="3"/>
  <c r="BV41" i="6"/>
  <c r="BV41" i="3"/>
  <c r="BV33" i="6"/>
  <c r="BV33" i="3"/>
  <c r="BV21" i="6"/>
  <c r="BV21" i="3"/>
  <c r="BV13" i="6"/>
  <c r="BV13" i="3"/>
  <c r="BV5" i="6"/>
  <c r="BV5" i="3"/>
  <c r="BU48" i="6"/>
  <c r="BU48" i="3"/>
  <c r="BU47" i="6"/>
  <c r="BU47" i="3"/>
  <c r="BU42" i="6"/>
  <c r="BU42" i="3"/>
  <c r="BU38" i="6"/>
  <c r="BU38" i="3"/>
  <c r="BU34" i="6"/>
  <c r="BU34" i="3"/>
  <c r="AY30" i="6"/>
  <c r="BU30" i="6"/>
  <c r="BU30" i="3"/>
  <c r="BU26" i="6"/>
  <c r="BU26" i="3"/>
  <c r="BU22" i="6"/>
  <c r="BU22" i="3"/>
  <c r="BU18" i="6"/>
  <c r="BU18" i="3"/>
  <c r="BU14" i="6"/>
  <c r="BU14" i="3"/>
  <c r="BU10" i="6"/>
  <c r="BU10" i="3"/>
  <c r="BU6" i="6"/>
  <c r="BU6" i="3"/>
  <c r="BV40" i="6"/>
  <c r="BV40" i="3"/>
  <c r="BV36" i="6"/>
  <c r="BV36" i="3"/>
  <c r="BV32" i="6"/>
  <c r="BV32" i="3"/>
  <c r="BV28" i="6"/>
  <c r="BV28" i="3"/>
  <c r="BV24" i="6"/>
  <c r="BV24" i="3"/>
  <c r="BV20" i="6"/>
  <c r="BV20" i="3"/>
  <c r="BV16" i="6"/>
  <c r="BV16" i="3"/>
  <c r="BV12" i="6"/>
  <c r="BV12" i="3"/>
  <c r="BV8" i="6"/>
  <c r="BV8" i="3"/>
  <c r="BV4" i="6"/>
  <c r="BV4" i="3"/>
  <c r="BU36" i="6"/>
  <c r="BU36" i="3"/>
  <c r="BU28" i="6"/>
  <c r="BU28" i="3"/>
  <c r="AV20" i="6"/>
  <c r="BU20" i="6"/>
  <c r="BU20" i="3"/>
  <c r="BU12" i="6"/>
  <c r="BU12" i="3"/>
  <c r="BV42" i="6"/>
  <c r="BV42" i="3"/>
  <c r="BV38" i="6"/>
  <c r="BV38" i="3"/>
  <c r="BV30" i="6"/>
  <c r="BV30" i="3"/>
  <c r="BV22" i="6"/>
  <c r="BV22" i="3"/>
  <c r="BV14" i="6"/>
  <c r="BV14" i="3"/>
  <c r="BV6" i="6"/>
  <c r="BV6" i="3"/>
  <c r="BV47" i="6"/>
  <c r="BV47" i="3"/>
  <c r="BU4" i="6"/>
  <c r="BU4" i="3"/>
  <c r="BU39" i="6"/>
  <c r="BU39" i="3"/>
  <c r="BU31" i="6"/>
  <c r="BU31" i="3"/>
  <c r="BU23" i="6"/>
  <c r="BU23" i="3"/>
  <c r="BU15" i="6"/>
  <c r="BU15" i="3"/>
  <c r="BU7" i="6"/>
  <c r="BU7" i="3"/>
  <c r="BV37" i="6"/>
  <c r="BV37" i="3"/>
  <c r="BV29" i="6"/>
  <c r="BV29" i="3"/>
  <c r="BV25" i="6"/>
  <c r="BV25" i="3"/>
  <c r="BV17" i="6"/>
  <c r="BV17" i="3"/>
  <c r="BV9" i="6"/>
  <c r="BV9" i="3"/>
  <c r="BU41" i="6"/>
  <c r="BU41" i="3"/>
  <c r="AV37" i="6"/>
  <c r="BU37" i="6"/>
  <c r="BU37" i="3"/>
  <c r="BU33" i="6"/>
  <c r="BU33" i="3"/>
  <c r="BU29" i="6"/>
  <c r="BU29" i="3"/>
  <c r="AV25" i="6"/>
  <c r="BU25" i="6"/>
  <c r="BU25" i="3"/>
  <c r="BU21" i="6"/>
  <c r="BU21" i="3"/>
  <c r="AV17" i="6"/>
  <c r="BU17" i="6"/>
  <c r="BU17" i="3"/>
  <c r="BU13" i="6"/>
  <c r="BU13" i="3"/>
  <c r="BU9" i="6"/>
  <c r="BU9" i="3"/>
  <c r="BU5" i="6"/>
  <c r="BU5" i="3"/>
  <c r="BV39" i="6"/>
  <c r="BV39" i="3"/>
  <c r="BV35" i="6"/>
  <c r="BV35" i="3"/>
  <c r="BV31" i="6"/>
  <c r="BV31" i="3"/>
  <c r="BV27" i="6"/>
  <c r="BV27" i="3"/>
  <c r="BV23" i="6"/>
  <c r="BV23" i="3"/>
  <c r="BV19" i="6"/>
  <c r="BV19" i="3"/>
  <c r="BV15" i="6"/>
  <c r="BV15" i="3"/>
  <c r="BV11" i="6"/>
  <c r="BV11" i="3"/>
  <c r="BV7" i="6"/>
  <c r="BV7" i="3"/>
  <c r="CA24" i="3"/>
  <c r="CA34" i="3"/>
  <c r="CA36" i="3"/>
  <c r="CA47" i="3"/>
  <c r="CB50" i="3"/>
  <c r="CB48" i="3"/>
  <c r="CB45" i="3"/>
  <c r="CA37" i="3"/>
  <c r="CA50" i="3"/>
  <c r="CA48" i="3"/>
  <c r="CA45" i="3"/>
  <c r="CB47" i="3"/>
  <c r="CB46" i="3"/>
  <c r="CB44" i="3"/>
  <c r="CC52" i="3"/>
  <c r="CA19" i="3"/>
  <c r="CA46" i="3"/>
  <c r="CA38" i="3"/>
  <c r="CA40" i="3"/>
  <c r="CC53" i="3"/>
  <c r="CA16" i="3"/>
  <c r="CB4" i="3"/>
  <c r="CB8" i="3"/>
  <c r="CB14" i="3"/>
  <c r="CB16" i="3"/>
  <c r="CB18" i="3"/>
  <c r="CB20" i="3"/>
  <c r="CB22" i="3"/>
  <c r="CB24" i="3"/>
  <c r="CB26" i="3"/>
  <c r="CB28" i="3"/>
  <c r="CB30" i="3"/>
  <c r="CB32" i="3"/>
  <c r="CB34" i="3"/>
  <c r="CB36" i="3"/>
  <c r="CB38" i="3"/>
  <c r="CB40" i="3"/>
  <c r="CA7" i="3"/>
  <c r="CA9" i="3"/>
  <c r="CA8" i="3"/>
  <c r="CA14" i="3"/>
  <c r="CB5" i="3"/>
  <c r="CB7" i="3"/>
  <c r="CB9" i="3"/>
  <c r="CB15" i="3"/>
  <c r="CB17" i="3"/>
  <c r="CB19" i="3"/>
  <c r="CB21" i="3"/>
  <c r="CB23" i="3"/>
  <c r="CB25" i="3"/>
  <c r="CB27" i="3"/>
  <c r="CB29" i="3"/>
  <c r="CB31" i="3"/>
  <c r="CB33" i="3"/>
  <c r="CB35" i="3"/>
  <c r="CB37" i="3"/>
  <c r="CB39" i="3"/>
  <c r="CC42" i="3"/>
  <c r="CC11" i="3"/>
  <c r="CC13" i="3"/>
  <c r="CC41" i="3"/>
  <c r="CC6" i="3"/>
  <c r="CC10" i="3"/>
  <c r="CC12" i="3"/>
  <c r="CC51" i="3"/>
  <c r="CC43" i="3"/>
  <c r="BD45" i="6" l="1"/>
  <c r="BS45" i="6" s="1"/>
  <c r="CH45" i="6" s="1"/>
  <c r="BS54" i="6"/>
  <c r="CH54" i="6" s="1"/>
  <c r="AY50" i="6"/>
  <c r="AV29" i="6"/>
  <c r="CF23" i="6"/>
  <c r="CF23" i="3"/>
  <c r="CF15" i="6"/>
  <c r="CF15" i="3"/>
  <c r="CF13" i="6"/>
  <c r="CF13" i="3"/>
  <c r="CF45" i="6"/>
  <c r="CF45" i="3"/>
  <c r="BZ42" i="6"/>
  <c r="BZ42" i="3"/>
  <c r="BZ24" i="6"/>
  <c r="BZ24" i="3"/>
  <c r="BZ8" i="6"/>
  <c r="BZ8" i="3"/>
  <c r="BZ23" i="6"/>
  <c r="BZ23" i="3"/>
  <c r="CF25" i="6"/>
  <c r="CF25" i="3"/>
  <c r="CF50" i="6"/>
  <c r="CF50" i="3"/>
  <c r="BZ11" i="6"/>
  <c r="BZ11" i="3"/>
  <c r="CF16" i="6"/>
  <c r="CF16" i="3"/>
  <c r="CF32" i="6"/>
  <c r="CF32" i="3"/>
  <c r="CF35" i="6"/>
  <c r="CF35" i="3"/>
  <c r="BZ22" i="6"/>
  <c r="BZ22" i="3"/>
  <c r="BZ41" i="6"/>
  <c r="BZ41" i="3"/>
  <c r="CF34" i="6"/>
  <c r="CF34" i="3"/>
  <c r="AV41" i="6"/>
  <c r="BZ26" i="6"/>
  <c r="BZ26" i="3"/>
  <c r="CF14" i="6"/>
  <c r="CF14" i="3"/>
  <c r="CF4" i="6"/>
  <c r="CF4" i="3"/>
  <c r="BZ40" i="6"/>
  <c r="BZ40" i="3"/>
  <c r="BZ36" i="6"/>
  <c r="BZ36" i="3"/>
  <c r="BZ20" i="6"/>
  <c r="BZ20" i="3"/>
  <c r="BZ4" i="6"/>
  <c r="BZ4" i="3"/>
  <c r="BZ15" i="6"/>
  <c r="BZ15" i="3"/>
  <c r="BZ19" i="6"/>
  <c r="BZ19" i="3"/>
  <c r="CF33" i="6"/>
  <c r="CF33" i="3"/>
  <c r="BZ39" i="6"/>
  <c r="BZ39" i="3"/>
  <c r="CF20" i="6"/>
  <c r="CF20" i="3"/>
  <c r="CF36" i="6"/>
  <c r="CF36" i="3"/>
  <c r="CF44" i="6"/>
  <c r="CF44" i="3"/>
  <c r="CF19" i="6"/>
  <c r="CF19" i="3"/>
  <c r="BZ45" i="6"/>
  <c r="BZ45" i="3"/>
  <c r="CF7" i="6"/>
  <c r="CF7" i="3"/>
  <c r="CF18" i="6"/>
  <c r="CF18" i="3"/>
  <c r="CF21" i="6"/>
  <c r="CF21" i="3"/>
  <c r="CF30" i="6"/>
  <c r="CF30" i="3"/>
  <c r="BZ18" i="6"/>
  <c r="BZ18" i="3"/>
  <c r="CF39" i="6"/>
  <c r="CF39" i="3"/>
  <c r="CF6" i="6"/>
  <c r="CF6" i="3"/>
  <c r="CF51" i="6"/>
  <c r="CF51" i="3"/>
  <c r="BW49" i="6"/>
  <c r="BW49" i="3"/>
  <c r="BZ49" i="6"/>
  <c r="BZ49" i="3"/>
  <c r="BZ32" i="6"/>
  <c r="BZ32" i="3"/>
  <c r="BZ16" i="6"/>
  <c r="BZ16" i="3"/>
  <c r="BZ47" i="6"/>
  <c r="BZ47" i="3"/>
  <c r="BZ7" i="6"/>
  <c r="BZ7" i="3"/>
  <c r="CC49" i="6"/>
  <c r="CC49" i="3"/>
  <c r="CF43" i="6"/>
  <c r="CF43" i="3"/>
  <c r="CF41" i="6"/>
  <c r="CF41" i="3"/>
  <c r="BZ33" i="6"/>
  <c r="BZ33" i="3"/>
  <c r="CF8" i="6"/>
  <c r="CF8" i="3"/>
  <c r="CF24" i="6"/>
  <c r="CF24" i="3"/>
  <c r="CF40" i="6"/>
  <c r="CF40" i="3"/>
  <c r="BZ51" i="6"/>
  <c r="BZ51" i="3"/>
  <c r="BZ10" i="6"/>
  <c r="BZ10" i="3"/>
  <c r="BZ29" i="6"/>
  <c r="BZ29" i="3"/>
  <c r="CF49" i="6"/>
  <c r="CF49" i="3"/>
  <c r="CF27" i="6"/>
  <c r="CF27" i="3"/>
  <c r="CF5" i="6"/>
  <c r="CF5" i="3"/>
  <c r="BZ21" i="6"/>
  <c r="BZ21" i="3"/>
  <c r="CF48" i="6"/>
  <c r="CF48" i="3"/>
  <c r="BZ43" i="6"/>
  <c r="BZ43" i="3"/>
  <c r="CF22" i="6"/>
  <c r="CF22" i="3"/>
  <c r="CF37" i="6"/>
  <c r="CF37" i="3"/>
  <c r="BZ30" i="6"/>
  <c r="BZ30" i="3"/>
  <c r="BZ14" i="6"/>
  <c r="BZ14" i="3"/>
  <c r="BZ5" i="6"/>
  <c r="BZ5" i="3"/>
  <c r="CF9" i="6"/>
  <c r="CF9" i="3"/>
  <c r="CF46" i="6"/>
  <c r="CF46" i="3"/>
  <c r="BZ27" i="6"/>
  <c r="BZ27" i="3"/>
  <c r="CF10" i="6"/>
  <c r="CF10" i="3"/>
  <c r="CF26" i="6"/>
  <c r="CF26" i="3"/>
  <c r="CF42" i="6"/>
  <c r="CF42" i="3"/>
  <c r="BD50" i="6"/>
  <c r="BS50" i="6" s="1"/>
  <c r="CH50" i="6" s="1"/>
  <c r="BZ50" i="6"/>
  <c r="BZ50" i="3"/>
  <c r="BZ17" i="6"/>
  <c r="BZ17" i="3"/>
  <c r="BZ6" i="6"/>
  <c r="BZ6" i="3"/>
  <c r="CF31" i="6"/>
  <c r="CF31" i="3"/>
  <c r="BZ34" i="6"/>
  <c r="BZ34" i="3"/>
  <c r="BZ13" i="6"/>
  <c r="BZ13" i="3"/>
  <c r="BZ9" i="6"/>
  <c r="BZ9" i="3"/>
  <c r="BZ35" i="6"/>
  <c r="BZ35" i="3"/>
  <c r="CF38" i="6"/>
  <c r="CF38" i="3"/>
  <c r="BZ37" i="6"/>
  <c r="BZ37" i="3"/>
  <c r="CF29" i="6"/>
  <c r="CF29" i="3"/>
  <c r="BZ44" i="6"/>
  <c r="BZ44" i="3"/>
  <c r="BZ48" i="6"/>
  <c r="BZ48" i="3"/>
  <c r="BZ46" i="6"/>
  <c r="BZ46" i="3"/>
  <c r="BZ28" i="6"/>
  <c r="BZ28" i="3"/>
  <c r="BZ12" i="6"/>
  <c r="BZ12" i="3"/>
  <c r="BZ31" i="6"/>
  <c r="BZ31" i="3"/>
  <c r="BZ38" i="6"/>
  <c r="BZ38" i="3"/>
  <c r="CF17" i="6"/>
  <c r="CF17" i="3"/>
  <c r="CF47" i="6"/>
  <c r="CF47" i="3"/>
  <c r="BZ25" i="6"/>
  <c r="BZ25" i="3"/>
  <c r="CF12" i="6"/>
  <c r="CF12" i="3"/>
  <c r="CF28" i="6"/>
  <c r="CF28" i="3"/>
  <c r="AV7" i="6"/>
  <c r="CB45" i="6"/>
  <c r="AV50" i="6"/>
  <c r="BD13" i="6"/>
  <c r="CB13" i="6" s="1"/>
  <c r="BD25" i="6"/>
  <c r="BS25" i="6" s="1"/>
  <c r="CH25" i="6" s="1"/>
  <c r="AY29" i="6"/>
  <c r="BD41" i="6"/>
  <c r="BS41" i="6" s="1"/>
  <c r="CH41" i="6" s="1"/>
  <c r="BD15" i="6"/>
  <c r="BS15" i="6" s="1"/>
  <c r="CH15" i="6" s="1"/>
  <c r="BD23" i="6"/>
  <c r="BS23" i="6" s="1"/>
  <c r="CH23" i="6" s="1"/>
  <c r="BD4" i="6"/>
  <c r="BS4" i="6" s="1"/>
  <c r="CH4" i="6" s="1"/>
  <c r="BD12" i="6"/>
  <c r="CB12" i="6" s="1"/>
  <c r="BD28" i="6"/>
  <c r="BS28" i="6" s="1"/>
  <c r="CH28" i="6" s="1"/>
  <c r="BD36" i="6"/>
  <c r="CB36" i="6" s="1"/>
  <c r="AV6" i="6"/>
  <c r="BD10" i="6"/>
  <c r="CB10" i="6" s="1"/>
  <c r="AV14" i="6"/>
  <c r="BD22" i="6"/>
  <c r="CB22" i="6" s="1"/>
  <c r="BD26" i="6"/>
  <c r="BS26" i="6" s="1"/>
  <c r="CH26" i="6" s="1"/>
  <c r="BD38" i="6"/>
  <c r="BS38" i="6" s="1"/>
  <c r="CH38" i="6" s="1"/>
  <c r="AV47" i="6"/>
  <c r="BD35" i="6"/>
  <c r="BS35" i="6" s="1"/>
  <c r="CH35" i="6" s="1"/>
  <c r="AY43" i="6"/>
  <c r="BD44" i="6"/>
  <c r="BS44" i="6" s="1"/>
  <c r="CH44" i="6" s="1"/>
  <c r="AY45" i="6"/>
  <c r="AY38" i="6"/>
  <c r="AY42" i="6"/>
  <c r="AY48" i="6"/>
  <c r="BD32" i="6"/>
  <c r="AV45" i="6"/>
  <c r="BD48" i="6"/>
  <c r="BS48" i="6" s="1"/>
  <c r="CH48" i="6" s="1"/>
  <c r="BD40" i="6"/>
  <c r="BS40" i="6" s="1"/>
  <c r="CH40" i="6" s="1"/>
  <c r="BD43" i="6"/>
  <c r="CB43" i="6" s="1"/>
  <c r="AV32" i="6"/>
  <c r="AV22" i="6"/>
  <c r="AV24" i="6"/>
  <c r="CB24" i="6"/>
  <c r="AY5" i="6"/>
  <c r="AV13" i="6"/>
  <c r="AS17" i="6"/>
  <c r="AS25" i="6"/>
  <c r="BD29" i="6"/>
  <c r="BD7" i="6"/>
  <c r="AY12" i="6"/>
  <c r="AY20" i="6"/>
  <c r="AY28" i="6"/>
  <c r="AV36" i="6"/>
  <c r="AY36" i="6"/>
  <c r="AY6" i="6"/>
  <c r="AV10" i="6"/>
  <c r="AY10" i="6"/>
  <c r="AY14" i="6"/>
  <c r="AV18" i="6"/>
  <c r="AY18" i="6"/>
  <c r="AY22" i="6"/>
  <c r="BD30" i="6"/>
  <c r="AV11" i="6"/>
  <c r="BS53" i="6"/>
  <c r="CH53" i="6" s="1"/>
  <c r="CB53" i="6"/>
  <c r="AV51" i="6"/>
  <c r="BE53" i="6"/>
  <c r="BR53" i="6"/>
  <c r="CG53" i="6" s="1"/>
  <c r="CA53" i="6"/>
  <c r="BR52" i="6"/>
  <c r="CG52" i="6" s="1"/>
  <c r="BE52" i="6"/>
  <c r="CA52" i="6"/>
  <c r="BW50" i="6"/>
  <c r="BW50" i="3"/>
  <c r="BD51" i="6"/>
  <c r="BW51" i="6"/>
  <c r="BW51" i="3"/>
  <c r="BC50" i="6"/>
  <c r="AS50" i="6"/>
  <c r="AY51" i="6"/>
  <c r="AS51" i="6"/>
  <c r="BC51" i="6"/>
  <c r="BE54" i="6"/>
  <c r="BR54" i="6"/>
  <c r="CG54" i="6" s="1"/>
  <c r="CA54" i="6"/>
  <c r="BC15" i="6"/>
  <c r="AS15" i="6"/>
  <c r="AS31" i="6"/>
  <c r="BC31" i="6"/>
  <c r="AS39" i="6"/>
  <c r="BC39" i="6"/>
  <c r="BC30" i="6"/>
  <c r="AS30" i="6"/>
  <c r="BC48" i="6"/>
  <c r="AS48" i="6"/>
  <c r="AS24" i="6"/>
  <c r="BC24" i="6"/>
  <c r="BC40" i="6"/>
  <c r="AV40" i="6"/>
  <c r="AS46" i="6"/>
  <c r="BC46" i="6"/>
  <c r="BW14" i="6"/>
  <c r="BW14" i="3"/>
  <c r="BW8" i="6"/>
  <c r="BW8" i="3"/>
  <c r="BW24" i="6"/>
  <c r="BW24" i="3"/>
  <c r="BW40" i="6"/>
  <c r="BW40" i="3"/>
  <c r="BW15" i="6"/>
  <c r="BW15" i="3"/>
  <c r="BW9" i="6"/>
  <c r="BW9" i="3"/>
  <c r="BW33" i="6"/>
  <c r="BW33" i="3"/>
  <c r="BW7" i="6"/>
  <c r="BW7" i="3"/>
  <c r="BW39" i="6"/>
  <c r="BW39" i="3"/>
  <c r="BW6" i="6"/>
  <c r="BW6" i="3"/>
  <c r="BW38" i="6"/>
  <c r="BW38" i="3"/>
  <c r="BW47" i="6"/>
  <c r="BW47" i="3"/>
  <c r="BW48" i="6"/>
  <c r="BW48" i="3"/>
  <c r="BD5" i="6"/>
  <c r="AY21" i="6"/>
  <c r="BD37" i="6"/>
  <c r="BD31" i="6"/>
  <c r="BD39" i="6"/>
  <c r="BC4" i="6"/>
  <c r="AS4" i="6"/>
  <c r="BC12" i="6"/>
  <c r="AS12" i="6"/>
  <c r="AV12" i="6"/>
  <c r="AV28" i="6"/>
  <c r="AS36" i="6"/>
  <c r="BC36" i="6"/>
  <c r="AS10" i="6"/>
  <c r="BC10" i="6"/>
  <c r="BD14" i="6"/>
  <c r="BC18" i="6"/>
  <c r="BC26" i="6"/>
  <c r="AS26" i="6"/>
  <c r="BC34" i="6"/>
  <c r="AS34" i="6"/>
  <c r="AS42" i="6"/>
  <c r="BC42" i="6"/>
  <c r="AV48" i="6"/>
  <c r="BD27" i="6"/>
  <c r="AV8" i="6"/>
  <c r="BC16" i="6"/>
  <c r="AV16" i="6"/>
  <c r="AV44" i="6"/>
  <c r="BW42" i="6"/>
  <c r="BW42" i="3"/>
  <c r="BW11" i="6"/>
  <c r="BW11" i="3"/>
  <c r="BW25" i="6"/>
  <c r="BW25" i="3"/>
  <c r="BW35" i="6"/>
  <c r="BW35" i="3"/>
  <c r="BW44" i="6"/>
  <c r="BW44" i="3"/>
  <c r="AS11" i="6"/>
  <c r="BC11" i="6"/>
  <c r="AS19" i="6"/>
  <c r="BC19" i="6"/>
  <c r="AS27" i="6"/>
  <c r="BC27" i="6"/>
  <c r="AS35" i="6"/>
  <c r="BC35" i="6"/>
  <c r="BC32" i="6"/>
  <c r="AS32" i="6"/>
  <c r="BW26" i="6"/>
  <c r="BW26" i="3"/>
  <c r="BW28" i="6"/>
  <c r="BW28" i="3"/>
  <c r="BW27" i="6"/>
  <c r="BW27" i="3"/>
  <c r="BW17" i="6"/>
  <c r="BW17" i="3"/>
  <c r="BW37" i="6"/>
  <c r="BW37" i="3"/>
  <c r="BW45" i="6"/>
  <c r="BW45" i="3"/>
  <c r="BW19" i="6"/>
  <c r="BW19" i="3"/>
  <c r="BW4" i="6"/>
  <c r="BW4" i="3"/>
  <c r="BW46" i="6"/>
  <c r="BW46" i="3"/>
  <c r="BW18" i="6"/>
  <c r="BW18" i="3"/>
  <c r="AS5" i="6"/>
  <c r="BC5" i="6"/>
  <c r="BD9" i="6"/>
  <c r="AS9" i="6"/>
  <c r="BC9" i="6"/>
  <c r="AS13" i="6"/>
  <c r="BC13" i="6"/>
  <c r="BC17" i="6"/>
  <c r="AY17" i="6"/>
  <c r="AS21" i="6"/>
  <c r="BC21" i="6"/>
  <c r="AS29" i="6"/>
  <c r="BC29" i="6"/>
  <c r="BD33" i="6"/>
  <c r="AS33" i="6"/>
  <c r="BC33" i="6"/>
  <c r="BC37" i="6"/>
  <c r="AS37" i="6"/>
  <c r="AS41" i="6"/>
  <c r="AY23" i="6"/>
  <c r="AY31" i="6"/>
  <c r="AY39" i="6"/>
  <c r="BC20" i="6"/>
  <c r="AS20" i="6"/>
  <c r="BC6" i="6"/>
  <c r="AS6" i="6"/>
  <c r="BC22" i="6"/>
  <c r="AS22" i="6"/>
  <c r="AV26" i="6"/>
  <c r="AV34" i="6"/>
  <c r="AS38" i="6"/>
  <c r="BC38" i="6"/>
  <c r="AV42" i="6"/>
  <c r="BD47" i="6"/>
  <c r="AS47" i="6"/>
  <c r="BC47" i="6"/>
  <c r="AV19" i="6"/>
  <c r="AY27" i="6"/>
  <c r="AY35" i="6"/>
  <c r="BD8" i="6"/>
  <c r="BD16" i="6"/>
  <c r="AS43" i="6"/>
  <c r="BC43" i="6"/>
  <c r="BC45" i="6"/>
  <c r="AS45" i="6"/>
  <c r="BD46" i="6"/>
  <c r="BW10" i="6"/>
  <c r="BW10" i="3"/>
  <c r="BW20" i="6"/>
  <c r="BW20" i="3"/>
  <c r="BW36" i="6"/>
  <c r="BW36" i="3"/>
  <c r="BW5" i="6"/>
  <c r="BW5" i="3"/>
  <c r="BW29" i="6"/>
  <c r="BW29" i="3"/>
  <c r="BW34" i="6"/>
  <c r="BW34" i="3"/>
  <c r="BW43" i="6"/>
  <c r="BW43" i="3"/>
  <c r="AS7" i="6"/>
  <c r="BC7" i="6"/>
  <c r="BC23" i="6"/>
  <c r="AS23" i="6"/>
  <c r="AS18" i="6"/>
  <c r="BD18" i="6"/>
  <c r="BW12" i="6"/>
  <c r="BW12" i="3"/>
  <c r="BW30" i="6"/>
  <c r="BW30" i="3"/>
  <c r="BW16" i="6"/>
  <c r="BW16" i="3"/>
  <c r="BW32" i="6"/>
  <c r="BW32" i="3"/>
  <c r="BW31" i="6"/>
  <c r="BW31" i="3"/>
  <c r="BW21" i="6"/>
  <c r="BW21" i="3"/>
  <c r="BW41" i="6"/>
  <c r="BW41" i="3"/>
  <c r="BW13" i="6"/>
  <c r="BW13" i="3"/>
  <c r="BW23" i="6"/>
  <c r="BW23" i="3"/>
  <c r="BW22" i="6"/>
  <c r="BW22" i="3"/>
  <c r="AY9" i="6"/>
  <c r="AY13" i="6"/>
  <c r="BD17" i="6"/>
  <c r="BD21" i="6"/>
  <c r="BC25" i="6"/>
  <c r="AY25" i="6"/>
  <c r="AY33" i="6"/>
  <c r="AY37" i="6"/>
  <c r="BC41" i="6"/>
  <c r="AY41" i="6"/>
  <c r="AY7" i="6"/>
  <c r="AV15" i="6"/>
  <c r="AY15" i="6"/>
  <c r="AV23" i="6"/>
  <c r="AV31" i="6"/>
  <c r="AV39" i="6"/>
  <c r="AV4" i="6"/>
  <c r="AY4" i="6"/>
  <c r="BD20" i="6"/>
  <c r="AS28" i="6"/>
  <c r="BC28" i="6"/>
  <c r="BD6" i="6"/>
  <c r="BC14" i="6"/>
  <c r="AS14" i="6"/>
  <c r="AV30" i="6"/>
  <c r="BD34" i="6"/>
  <c r="AV38" i="6"/>
  <c r="BD42" i="6"/>
  <c r="AY47" i="6"/>
  <c r="BD11" i="6"/>
  <c r="AY11" i="6"/>
  <c r="BD19" i="6"/>
  <c r="AY19" i="6"/>
  <c r="AV27" i="6"/>
  <c r="AV35" i="6"/>
  <c r="AS8" i="6"/>
  <c r="BC8" i="6"/>
  <c r="AS16" i="6"/>
  <c r="AS40" i="6"/>
  <c r="BC44" i="6"/>
  <c r="AS44" i="6"/>
  <c r="AV46" i="6"/>
  <c r="CC50" i="3"/>
  <c r="CC48" i="3"/>
  <c r="CC47" i="3"/>
  <c r="CC44" i="3"/>
  <c r="CC45" i="3"/>
  <c r="CC46" i="3"/>
  <c r="CC22" i="3"/>
  <c r="CC35" i="3"/>
  <c r="CC25" i="3"/>
  <c r="CC20" i="3"/>
  <c r="CC4" i="3"/>
  <c r="CC18" i="3"/>
  <c r="CC40" i="3"/>
  <c r="CC37" i="3"/>
  <c r="CC21" i="3"/>
  <c r="CC5" i="3"/>
  <c r="CC31" i="3"/>
  <c r="CC23" i="3"/>
  <c r="CC8" i="3"/>
  <c r="CC7" i="3"/>
  <c r="CC33" i="3"/>
  <c r="CC38" i="3"/>
  <c r="CC16" i="3"/>
  <c r="CC30" i="3"/>
  <c r="CC14" i="3"/>
  <c r="CC36" i="3"/>
  <c r="CC19" i="3"/>
  <c r="CC29" i="3"/>
  <c r="CC24" i="3"/>
  <c r="CC32" i="3"/>
  <c r="CC15" i="3"/>
  <c r="CC28" i="3"/>
  <c r="CC26" i="3"/>
  <c r="CC34" i="3"/>
  <c r="CC39" i="3"/>
  <c r="CC17" i="3"/>
  <c r="CC9" i="3"/>
  <c r="CC27" i="3"/>
  <c r="CB50" i="6" l="1"/>
  <c r="BS13" i="6"/>
  <c r="CH13" i="6" s="1"/>
  <c r="CB15" i="6"/>
  <c r="CB28" i="6"/>
  <c r="BE36" i="6"/>
  <c r="CC36" i="6" s="1"/>
  <c r="CB35" i="6"/>
  <c r="BE22" i="6"/>
  <c r="BT22" i="6" s="1"/>
  <c r="CI22" i="6" s="1"/>
  <c r="CB4" i="6"/>
  <c r="BS22" i="6"/>
  <c r="CH22" i="6" s="1"/>
  <c r="CB26" i="6"/>
  <c r="CB23" i="6"/>
  <c r="BS36" i="6"/>
  <c r="CH36" i="6" s="1"/>
  <c r="CB25" i="6"/>
  <c r="CB48" i="6"/>
  <c r="CB41" i="6"/>
  <c r="BS10" i="6"/>
  <c r="CH10" i="6" s="1"/>
  <c r="BS12" i="6"/>
  <c r="CH12" i="6" s="1"/>
  <c r="CB44" i="6"/>
  <c r="CB38" i="6"/>
  <c r="BS43" i="6"/>
  <c r="CH43" i="6" s="1"/>
  <c r="BS32" i="6"/>
  <c r="CH32" i="6" s="1"/>
  <c r="CB32" i="6"/>
  <c r="CB40" i="6"/>
  <c r="BS29" i="6"/>
  <c r="CH29" i="6" s="1"/>
  <c r="CB29" i="6"/>
  <c r="BS30" i="6"/>
  <c r="CH30" i="6" s="1"/>
  <c r="CB30" i="6"/>
  <c r="BS7" i="6"/>
  <c r="CH7" i="6" s="1"/>
  <c r="CB7" i="6"/>
  <c r="CC54" i="6"/>
  <c r="BT54" i="6"/>
  <c r="CI54" i="6" s="1"/>
  <c r="BT53" i="6"/>
  <c r="CI53" i="6" s="1"/>
  <c r="CC53" i="6"/>
  <c r="BE51" i="6"/>
  <c r="BR51" i="6"/>
  <c r="CG51" i="6" s="1"/>
  <c r="CA51" i="6"/>
  <c r="BE50" i="6"/>
  <c r="BR50" i="6"/>
  <c r="CG50" i="6" s="1"/>
  <c r="CA50" i="6"/>
  <c r="CB51" i="6"/>
  <c r="BS51" i="6"/>
  <c r="CH51" i="6" s="1"/>
  <c r="BT52" i="6"/>
  <c r="CI52" i="6" s="1"/>
  <c r="CC52" i="6"/>
  <c r="BR14" i="6"/>
  <c r="CG14" i="6" s="1"/>
  <c r="BE14" i="6"/>
  <c r="CA14" i="6"/>
  <c r="BS17" i="6"/>
  <c r="CH17" i="6" s="1"/>
  <c r="CB17" i="6"/>
  <c r="BR29" i="6"/>
  <c r="CG29" i="6" s="1"/>
  <c r="BE29" i="6"/>
  <c r="CA29" i="6"/>
  <c r="CA4" i="6"/>
  <c r="BE4" i="6"/>
  <c r="BR4" i="6"/>
  <c r="CG4" i="6" s="1"/>
  <c r="CB11" i="6"/>
  <c r="BS11" i="6"/>
  <c r="CH11" i="6" s="1"/>
  <c r="BR45" i="6"/>
  <c r="CG45" i="6" s="1"/>
  <c r="BE45" i="6"/>
  <c r="CA45" i="6"/>
  <c r="BS8" i="6"/>
  <c r="CH8" i="6" s="1"/>
  <c r="CB8" i="6"/>
  <c r="BE47" i="6"/>
  <c r="BR47" i="6"/>
  <c r="CG47" i="6" s="1"/>
  <c r="CA47" i="6"/>
  <c r="BR38" i="6"/>
  <c r="CG38" i="6" s="1"/>
  <c r="BE38" i="6"/>
  <c r="CA38" i="6"/>
  <c r="CA33" i="6"/>
  <c r="BR33" i="6"/>
  <c r="CG33" i="6" s="1"/>
  <c r="BE33" i="6"/>
  <c r="CA17" i="6"/>
  <c r="BE17" i="6"/>
  <c r="BR17" i="6"/>
  <c r="CG17" i="6" s="1"/>
  <c r="BR27" i="6"/>
  <c r="CG27" i="6" s="1"/>
  <c r="CA27" i="6"/>
  <c r="BE27" i="6"/>
  <c r="BR11" i="6"/>
  <c r="CG11" i="6" s="1"/>
  <c r="BE11" i="6"/>
  <c r="CA11" i="6"/>
  <c r="BS27" i="6"/>
  <c r="CH27" i="6" s="1"/>
  <c r="CB27" i="6"/>
  <c r="CA18" i="6"/>
  <c r="BR18" i="6"/>
  <c r="CG18" i="6" s="1"/>
  <c r="BR36" i="6"/>
  <c r="CG36" i="6" s="1"/>
  <c r="CA36" i="6"/>
  <c r="BS39" i="6"/>
  <c r="CH39" i="6" s="1"/>
  <c r="CB39" i="6"/>
  <c r="BS5" i="6"/>
  <c r="CH5" i="6" s="1"/>
  <c r="CB5" i="6"/>
  <c r="BE40" i="6"/>
  <c r="BR40" i="6"/>
  <c r="CG40" i="6" s="1"/>
  <c r="CA40" i="6"/>
  <c r="BR48" i="6"/>
  <c r="CG48" i="6" s="1"/>
  <c r="BE48" i="6"/>
  <c r="CA48" i="6"/>
  <c r="BR6" i="6"/>
  <c r="CG6" i="6" s="1"/>
  <c r="CA6" i="6"/>
  <c r="BE6" i="6"/>
  <c r="CA31" i="6"/>
  <c r="BR31" i="6"/>
  <c r="CG31" i="6" s="1"/>
  <c r="BE31" i="6"/>
  <c r="CB6" i="6"/>
  <c r="BS6" i="6"/>
  <c r="CH6" i="6" s="1"/>
  <c r="BE28" i="6"/>
  <c r="CA28" i="6"/>
  <c r="BR28" i="6"/>
  <c r="CG28" i="6" s="1"/>
  <c r="BR25" i="6"/>
  <c r="CG25" i="6" s="1"/>
  <c r="BE25" i="6"/>
  <c r="CA25" i="6"/>
  <c r="BE20" i="6"/>
  <c r="BR20" i="6"/>
  <c r="CG20" i="6" s="1"/>
  <c r="CA20" i="6"/>
  <c r="BE21" i="6"/>
  <c r="BR21" i="6"/>
  <c r="CG21" i="6" s="1"/>
  <c r="CA21" i="6"/>
  <c r="BS9" i="6"/>
  <c r="CH9" i="6" s="1"/>
  <c r="CB9" i="6"/>
  <c r="CA32" i="6"/>
  <c r="BR32" i="6"/>
  <c r="CG32" i="6" s="1"/>
  <c r="BE32" i="6"/>
  <c r="BE34" i="6"/>
  <c r="BR34" i="6"/>
  <c r="CG34" i="6" s="1"/>
  <c r="CA34" i="6"/>
  <c r="BS14" i="6"/>
  <c r="CH14" i="6" s="1"/>
  <c r="CB14" i="6"/>
  <c r="BR12" i="6"/>
  <c r="CG12" i="6" s="1"/>
  <c r="BE12" i="6"/>
  <c r="CA12" i="6"/>
  <c r="BS31" i="6"/>
  <c r="CH31" i="6" s="1"/>
  <c r="CB31" i="6"/>
  <c r="BR46" i="6"/>
  <c r="CG46" i="6" s="1"/>
  <c r="BE46" i="6"/>
  <c r="CA46" i="6"/>
  <c r="BE24" i="6"/>
  <c r="BR24" i="6"/>
  <c r="CG24" i="6" s="1"/>
  <c r="CA24" i="6"/>
  <c r="CA39" i="6"/>
  <c r="BE39" i="6"/>
  <c r="BR39" i="6"/>
  <c r="CG39" i="6" s="1"/>
  <c r="BS20" i="6"/>
  <c r="CH20" i="6" s="1"/>
  <c r="CB20" i="6"/>
  <c r="BS16" i="6"/>
  <c r="CH16" i="6" s="1"/>
  <c r="CB16" i="6"/>
  <c r="BR37" i="6"/>
  <c r="CG37" i="6" s="1"/>
  <c r="BE37" i="6"/>
  <c r="CA37" i="6"/>
  <c r="BR9" i="6"/>
  <c r="CG9" i="6" s="1"/>
  <c r="BE9" i="6"/>
  <c r="CA9" i="6"/>
  <c r="CA26" i="6"/>
  <c r="BE26" i="6"/>
  <c r="BR26" i="6"/>
  <c r="CG26" i="6" s="1"/>
  <c r="BS34" i="6"/>
  <c r="CH34" i="6" s="1"/>
  <c r="CB34" i="6"/>
  <c r="BR8" i="6"/>
  <c r="CG8" i="6" s="1"/>
  <c r="BE8" i="6"/>
  <c r="CA8" i="6"/>
  <c r="CA41" i="6"/>
  <c r="BR41" i="6"/>
  <c r="CG41" i="6" s="1"/>
  <c r="BE41" i="6"/>
  <c r="BR23" i="6"/>
  <c r="CG23" i="6" s="1"/>
  <c r="BE23" i="6"/>
  <c r="CA23" i="6"/>
  <c r="BR43" i="6"/>
  <c r="CG43" i="6" s="1"/>
  <c r="BE43" i="6"/>
  <c r="CA43" i="6"/>
  <c r="CA22" i="6"/>
  <c r="BR22" i="6"/>
  <c r="CG22" i="6" s="1"/>
  <c r="CA13" i="6"/>
  <c r="BE13" i="6"/>
  <c r="BR13" i="6"/>
  <c r="CG13" i="6" s="1"/>
  <c r="BR44" i="6"/>
  <c r="CG44" i="6" s="1"/>
  <c r="CA44" i="6"/>
  <c r="BE44" i="6"/>
  <c r="BS19" i="6"/>
  <c r="CH19" i="6" s="1"/>
  <c r="CB19" i="6"/>
  <c r="CB42" i="6"/>
  <c r="BS42" i="6"/>
  <c r="CH42" i="6" s="1"/>
  <c r="BS21" i="6"/>
  <c r="CH21" i="6" s="1"/>
  <c r="CB21" i="6"/>
  <c r="BE18" i="6"/>
  <c r="BS18" i="6"/>
  <c r="CH18" i="6" s="1"/>
  <c r="CB18" i="6"/>
  <c r="BR7" i="6"/>
  <c r="CG7" i="6" s="1"/>
  <c r="BE7" i="6"/>
  <c r="CA7" i="6"/>
  <c r="BS46" i="6"/>
  <c r="CH46" i="6" s="1"/>
  <c r="CB46" i="6"/>
  <c r="BS47" i="6"/>
  <c r="CH47" i="6" s="1"/>
  <c r="CB47" i="6"/>
  <c r="BS33" i="6"/>
  <c r="CH33" i="6" s="1"/>
  <c r="CB33" i="6"/>
  <c r="CA5" i="6"/>
  <c r="BR5" i="6"/>
  <c r="CG5" i="6" s="1"/>
  <c r="BE5" i="6"/>
  <c r="CA35" i="6"/>
  <c r="BR35" i="6"/>
  <c r="CG35" i="6" s="1"/>
  <c r="BE35" i="6"/>
  <c r="BR19" i="6"/>
  <c r="CG19" i="6" s="1"/>
  <c r="BE19" i="6"/>
  <c r="CA19" i="6"/>
  <c r="BE16" i="6"/>
  <c r="BR16" i="6"/>
  <c r="CG16" i="6" s="1"/>
  <c r="CA16" i="6"/>
  <c r="CA42" i="6"/>
  <c r="BE42" i="6"/>
  <c r="BR42" i="6"/>
  <c r="CG42" i="6" s="1"/>
  <c r="CA10" i="6"/>
  <c r="BE10" i="6"/>
  <c r="BR10" i="6"/>
  <c r="CG10" i="6" s="1"/>
  <c r="BS37" i="6"/>
  <c r="CH37" i="6" s="1"/>
  <c r="CB37" i="6"/>
  <c r="CA30" i="6"/>
  <c r="BE30" i="6"/>
  <c r="BR30" i="6"/>
  <c r="CG30" i="6" s="1"/>
  <c r="BE15" i="6"/>
  <c r="CA15" i="6"/>
  <c r="BR15" i="6"/>
  <c r="CG15" i="6" s="1"/>
  <c r="CC22" i="6" l="1"/>
  <c r="BT36" i="6"/>
  <c r="CI36" i="6" s="1"/>
  <c r="BT50" i="6"/>
  <c r="CI50" i="6" s="1"/>
  <c r="CC50" i="6"/>
  <c r="CC51" i="6"/>
  <c r="BT51" i="6"/>
  <c r="CI51" i="6" s="1"/>
  <c r="BT30" i="6"/>
  <c r="CI30" i="6" s="1"/>
  <c r="CC30" i="6"/>
  <c r="CC42" i="6"/>
  <c r="BT42" i="6"/>
  <c r="CI42" i="6" s="1"/>
  <c r="BT16" i="6"/>
  <c r="CI16" i="6" s="1"/>
  <c r="CC16" i="6"/>
  <c r="BT35" i="6"/>
  <c r="CI35" i="6" s="1"/>
  <c r="CC35" i="6"/>
  <c r="BT44" i="6"/>
  <c r="CI44" i="6" s="1"/>
  <c r="CC44" i="6"/>
  <c r="CC13" i="6"/>
  <c r="BT13" i="6"/>
  <c r="CI13" i="6" s="1"/>
  <c r="BT23" i="6"/>
  <c r="CI23" i="6" s="1"/>
  <c r="CC23" i="6"/>
  <c r="BT39" i="6"/>
  <c r="CI39" i="6" s="1"/>
  <c r="CC39" i="6"/>
  <c r="BT24" i="6"/>
  <c r="CI24" i="6" s="1"/>
  <c r="CC24" i="6"/>
  <c r="BT20" i="6"/>
  <c r="CI20" i="6" s="1"/>
  <c r="CC20" i="6"/>
  <c r="CC6" i="6"/>
  <c r="BT6" i="6"/>
  <c r="CI6" i="6" s="1"/>
  <c r="BT48" i="6"/>
  <c r="CI48" i="6" s="1"/>
  <c r="CC48" i="6"/>
  <c r="BT40" i="6"/>
  <c r="CI40" i="6" s="1"/>
  <c r="CC40" i="6"/>
  <c r="CC11" i="6"/>
  <c r="BT11" i="6"/>
  <c r="CI11" i="6" s="1"/>
  <c r="BT33" i="6"/>
  <c r="CI33" i="6" s="1"/>
  <c r="CC33" i="6"/>
  <c r="BT38" i="6"/>
  <c r="CI38" i="6" s="1"/>
  <c r="CC38" i="6"/>
  <c r="BT47" i="6"/>
  <c r="CI47" i="6" s="1"/>
  <c r="CC47" i="6"/>
  <c r="BT45" i="6"/>
  <c r="CI45" i="6" s="1"/>
  <c r="CC45" i="6"/>
  <c r="BT29" i="6"/>
  <c r="CI29" i="6" s="1"/>
  <c r="CC29" i="6"/>
  <c r="BT26" i="6"/>
  <c r="CI26" i="6" s="1"/>
  <c r="CC26" i="6"/>
  <c r="CC12" i="6"/>
  <c r="BT12" i="6"/>
  <c r="CI12" i="6" s="1"/>
  <c r="CC10" i="6"/>
  <c r="BT10" i="6"/>
  <c r="CI10" i="6" s="1"/>
  <c r="BT7" i="6"/>
  <c r="CI7" i="6" s="1"/>
  <c r="CC7" i="6"/>
  <c r="BT18" i="6"/>
  <c r="CI18" i="6" s="1"/>
  <c r="CC18" i="6"/>
  <c r="CC43" i="6"/>
  <c r="BT43" i="6"/>
  <c r="CI43" i="6" s="1"/>
  <c r="BT37" i="6"/>
  <c r="CI37" i="6" s="1"/>
  <c r="CC37" i="6"/>
  <c r="BT34" i="6"/>
  <c r="CI34" i="6" s="1"/>
  <c r="CC34" i="6"/>
  <c r="BT21" i="6"/>
  <c r="CI21" i="6" s="1"/>
  <c r="CC21" i="6"/>
  <c r="BT31" i="6"/>
  <c r="CI31" i="6" s="1"/>
  <c r="CC31" i="6"/>
  <c r="BT4" i="6"/>
  <c r="CI4" i="6" s="1"/>
  <c r="CC4" i="6"/>
  <c r="BT14" i="6"/>
  <c r="CI14" i="6" s="1"/>
  <c r="CC14" i="6"/>
  <c r="BT5" i="6"/>
  <c r="CI5" i="6" s="1"/>
  <c r="CC5" i="6"/>
  <c r="BT15" i="6"/>
  <c r="CI15" i="6" s="1"/>
  <c r="CC15" i="6"/>
  <c r="BT19" i="6"/>
  <c r="CI19" i="6" s="1"/>
  <c r="CC19" i="6"/>
  <c r="CC41" i="6"/>
  <c r="BT41" i="6"/>
  <c r="CI41" i="6" s="1"/>
  <c r="BT8" i="6"/>
  <c r="CI8" i="6" s="1"/>
  <c r="CC8" i="6"/>
  <c r="BT9" i="6"/>
  <c r="CI9" i="6" s="1"/>
  <c r="CC9" i="6"/>
  <c r="BT46" i="6"/>
  <c r="CI46" i="6" s="1"/>
  <c r="CC46" i="6"/>
  <c r="BT32" i="6"/>
  <c r="CI32" i="6" s="1"/>
  <c r="CC32" i="6"/>
  <c r="BT25" i="6"/>
  <c r="CI25" i="6" s="1"/>
  <c r="CC25" i="6"/>
  <c r="BT28" i="6"/>
  <c r="CI28" i="6" s="1"/>
  <c r="CC28" i="6"/>
  <c r="BT27" i="6"/>
  <c r="CI27" i="6" s="1"/>
  <c r="CC27" i="6"/>
  <c r="BT17" i="6"/>
  <c r="CI17" i="6" s="1"/>
  <c r="CC17" i="6"/>
  <c r="AK17" i="19"/>
  <c r="AM17" i="14"/>
  <c r="AM17" i="19" s="1"/>
  <c r="AN17" i="14"/>
  <c r="AN17" i="19" s="1"/>
  <c r="BX17" i="14" l="1"/>
  <c r="BX17" i="19" s="1"/>
  <c r="BR17" i="14"/>
  <c r="AP17" i="14"/>
  <c r="AP17" i="19" l="1"/>
  <c r="BT17" i="14"/>
  <c r="BZ17" i="14"/>
  <c r="BZ17" i="19" s="1"/>
  <c r="BR17" i="19"/>
  <c r="CG17" i="14"/>
  <c r="CG17" i="19" s="1"/>
  <c r="CI17" i="14" l="1"/>
  <c r="CI17" i="19" s="1"/>
  <c r="BT17" i="19"/>
  <c r="AK18" i="19"/>
  <c r="AM18" i="14"/>
  <c r="AM18" i="19" s="1"/>
  <c r="AN18" i="14"/>
  <c r="AP18" i="14" s="1"/>
  <c r="BX18" i="14" l="1"/>
  <c r="BX18" i="19" s="1"/>
  <c r="BT18" i="14"/>
  <c r="AP18" i="19"/>
  <c r="BZ18" i="14"/>
  <c r="BZ18" i="19" s="1"/>
  <c r="AN18" i="19"/>
  <c r="BR18" i="14"/>
  <c r="CG18" i="14" l="1"/>
  <c r="CG18" i="19" s="1"/>
  <c r="BR18" i="19"/>
  <c r="CI18" i="14"/>
  <c r="CI18" i="19" s="1"/>
  <c r="BT18" i="1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Woolsey, Ryan@DHCS</author>
  </authors>
  <commentList>
    <comment ref="E42" authorId="0" shapeId="0" xr:uid="{10D23AB0-3D2F-4D1B-BD03-81AA690BC8BC}">
      <text>
        <r>
          <rPr>
            <b/>
            <sz val="9"/>
            <color indexed="81"/>
            <rFont val="Tahoma"/>
            <family val="2"/>
          </rPr>
          <t>Woolsey, Ryan@DHCS:</t>
        </r>
        <r>
          <rPr>
            <sz val="9"/>
            <color indexed="81"/>
            <rFont val="Tahoma"/>
            <family val="2"/>
          </rPr>
          <t xml:space="preserve">
Updated 11/21/2022</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Woolsey, Ryan@DHCS</author>
  </authors>
  <commentList>
    <comment ref="E42" authorId="0" shapeId="0" xr:uid="{13A9C66E-0137-46EE-8ED5-30ECF66C23EE}">
      <text>
        <r>
          <rPr>
            <b/>
            <sz val="9"/>
            <color indexed="81"/>
            <rFont val="Tahoma"/>
            <family val="2"/>
          </rPr>
          <t>Woolsey, Ryan@DHCS:</t>
        </r>
        <r>
          <rPr>
            <sz val="9"/>
            <color indexed="81"/>
            <rFont val="Tahoma"/>
            <family val="2"/>
          </rPr>
          <t xml:space="preserve">
Updated 11/21/2022</t>
        </r>
      </text>
    </comment>
  </commentList>
</comments>
</file>

<file path=xl/sharedStrings.xml><?xml version="1.0" encoding="utf-8"?>
<sst xmlns="http://schemas.openxmlformats.org/spreadsheetml/2006/main" count="6727" uniqueCount="393">
  <si>
    <t>May 2022 Spending Plan Three-Year Total Authority</t>
  </si>
  <si>
    <t>State Fiscal Year 2021-22</t>
  </si>
  <si>
    <t>State Fiscal Year 2022-23</t>
  </si>
  <si>
    <t>State Fiscal Year 2023-24</t>
  </si>
  <si>
    <t>Revised Multi-Year Total (Governor's Budget 2023)</t>
  </si>
  <si>
    <t>Changes from May Revision 2022 Spending Plan Amounts</t>
  </si>
  <si>
    <t>July-Sept 2021</t>
  </si>
  <si>
    <t>Oct-Dec 2021</t>
  </si>
  <si>
    <t>Jan-Mar 2022</t>
  </si>
  <si>
    <t>Apr-June 2022</t>
  </si>
  <si>
    <t>Total SFY 2021-22</t>
  </si>
  <si>
    <t>July-Sept 2022</t>
  </si>
  <si>
    <t>Oct-Dec 2022</t>
  </si>
  <si>
    <t>Jan-Mar 2023</t>
  </si>
  <si>
    <t>Apr-June 2023</t>
  </si>
  <si>
    <t>Total SFY 2022-23</t>
  </si>
  <si>
    <t>July-Sept 2023</t>
  </si>
  <si>
    <t>Oct-Dec 2023</t>
  </si>
  <si>
    <t>Jan-Mar 2024</t>
  </si>
  <si>
    <t>Apr-Jun 2024</t>
  </si>
  <si>
    <t>Total SFY 2023-24</t>
  </si>
  <si>
    <t>July-Sept 2024</t>
  </si>
  <si>
    <t>Oct-Dec 2024</t>
  </si>
  <si>
    <t>Jan-Mar 2025</t>
  </si>
  <si>
    <t>Total SFY 2024-25</t>
  </si>
  <si>
    <t>SFY 2021-22</t>
  </si>
  <si>
    <t>SFY 2022-23</t>
  </si>
  <si>
    <t>SFY 2023-24</t>
  </si>
  <si>
    <t>SFY 2024-25</t>
  </si>
  <si>
    <t>Multiyear Period</t>
  </si>
  <si>
    <t>DHCS Program (DHCS Use Only)</t>
  </si>
  <si>
    <t>Dept</t>
  </si>
  <si>
    <t>Activity</t>
  </si>
  <si>
    <t>Char</t>
  </si>
  <si>
    <t>GF Swap</t>
  </si>
  <si>
    <t>State Share Item</t>
  </si>
  <si>
    <t>FF  Item</t>
  </si>
  <si>
    <t>FI$Cal Program</t>
  </si>
  <si>
    <t xml:space="preserve">SCO Legacy Program </t>
  </si>
  <si>
    <t>MR 2022 3-year authority HCBS Fund</t>
  </si>
  <si>
    <t>MR 2022 3-year authority Federal Match</t>
  </si>
  <si>
    <t>MR 2022 3-year authority Total Funds</t>
  </si>
  <si>
    <t>SFY 2021-22 Q1 HCBS Fund</t>
  </si>
  <si>
    <t>SFY 2021-22 Q1 Federal Match</t>
  </si>
  <si>
    <t>SFY 2021-22 Q1 Total Funds</t>
  </si>
  <si>
    <t>SFY 2021-22 Q2 HCBS Fund</t>
  </si>
  <si>
    <t>SFY 2021-22 Q2 Federal Match</t>
  </si>
  <si>
    <t>SFY 2021-22 Q2 Total Funds</t>
  </si>
  <si>
    <t>SFY 2021-22 Q3 HCBS Fund</t>
  </si>
  <si>
    <t>SFY 2021-22 Q3 Federal Match</t>
  </si>
  <si>
    <t>SFY 2021-22 Q3 Total Funds</t>
  </si>
  <si>
    <t>SFY 2021-22 Q4 HCBS Fund</t>
  </si>
  <si>
    <t>SFY 2021-22 Q4 Federal Match</t>
  </si>
  <si>
    <t>SFY 2021-22 Q4 Total Funds</t>
  </si>
  <si>
    <t>Total SFY 2021-22 HCBS Fund</t>
  </si>
  <si>
    <t>Total SFY 2021-22 Federal Match</t>
  </si>
  <si>
    <t>Total SFY 2021-22 Total Funds</t>
  </si>
  <si>
    <t>SFY 2022-23 Q1 HCBS Fund</t>
  </si>
  <si>
    <t>SFY 2022-23 Q1 Federal Match</t>
  </si>
  <si>
    <t>SFY 2022-23 Q1 Total Funds</t>
  </si>
  <si>
    <t>SFY 2022-23 Q2 HCBS Fund</t>
  </si>
  <si>
    <t>SFY 2022-23 Q2 Federal Match</t>
  </si>
  <si>
    <t>SFY 2022-23 Q2 Total Funds</t>
  </si>
  <si>
    <t>SFY 2022-23 Q3 HCBS Fund</t>
  </si>
  <si>
    <t>SFY 2022-23 Q3 Federal Match</t>
  </si>
  <si>
    <t>SFY 2022-23 Q3 Total Funds</t>
  </si>
  <si>
    <t>SFY 2022-23 Q4 HCBS Fund</t>
  </si>
  <si>
    <t>SFY 2022-23 Q4 Federal Match</t>
  </si>
  <si>
    <t>SFY 2022-23 Q4 Total Funds</t>
  </si>
  <si>
    <t>Total SFY 2022-23 HCBS Fund</t>
  </si>
  <si>
    <t>Total SFY 2022-23 Federal Match</t>
  </si>
  <si>
    <t>Total SFY 2022-23 Total Funds</t>
  </si>
  <si>
    <t>SFY 2023-24 Q1 HCBS Fund</t>
  </si>
  <si>
    <t>SFY 2023-24 Q1 Federal Match</t>
  </si>
  <si>
    <t>SFY 2023-24 Q1 Total Funds</t>
  </si>
  <si>
    <t>SFY 2023-24 Q2 HCBS Fund</t>
  </si>
  <si>
    <t>SFY 2023-24 Q2 Federal Match</t>
  </si>
  <si>
    <t>SFY 2023-24 Q3 Total Funds</t>
  </si>
  <si>
    <t>SFY 2023-24 Q3 HCBS Fund</t>
  </si>
  <si>
    <t>SFY 2023-24 Q3 Federal Match</t>
  </si>
  <si>
    <t>SFY 2023-24 Q4 HCBS Fund</t>
  </si>
  <si>
    <t>SFY 2023-24 Q4 Federal Match</t>
  </si>
  <si>
    <t>SFY 2023-24 Q4 Total Funds</t>
  </si>
  <si>
    <t>Total SFY 2023-24 HCBS Fund</t>
  </si>
  <si>
    <t>Total SFY 2023-24 Federal Match</t>
  </si>
  <si>
    <t>Total SFY 2023-24 Total Funds</t>
  </si>
  <si>
    <t>SFY 2024-25 Q1 HCBS Fund</t>
  </si>
  <si>
    <t>SFY 2024-25 Q1 Federal Match</t>
  </si>
  <si>
    <t>SFY 2024-25 Q1 Total Funds</t>
  </si>
  <si>
    <t>SFY 2024-25 Q2 HCBS Fund</t>
  </si>
  <si>
    <t>SFY 2024-25 Q2 Federal Match</t>
  </si>
  <si>
    <t>SFY 2024-25 Q3 Total Funds</t>
  </si>
  <si>
    <t>SFY 2024-25 Q3 HCBS Fund</t>
  </si>
  <si>
    <t>SFY 2024-25 Q3 Federal Match</t>
  </si>
  <si>
    <t>Total SFY 2024-25 HCBS Fund</t>
  </si>
  <si>
    <t>Total SFY 2024-25 Federal Match</t>
  </si>
  <si>
    <t>Total SFY 2024-25 Total Funds</t>
  </si>
  <si>
    <t xml:space="preserve">GB 2023 Multiyear Total HCBS Fund </t>
  </si>
  <si>
    <t>GB 2023 Multiyear Total Federal Match</t>
  </si>
  <si>
    <t>GB 2023 Multiyear Total MR Total Funds</t>
  </si>
  <si>
    <t>Change from Prev. Est. - Total SFY 2021-22 HCBS Fund</t>
  </si>
  <si>
    <t>Change from Prev. Est. - Total SFY 2021-22 Federal Match</t>
  </si>
  <si>
    <t>Change from Prev. Est. - Total SFY 2021-22 Total Funds</t>
  </si>
  <si>
    <t>Change from Prev. Est. - Total SFY 2022-23 HCBS Fund</t>
  </si>
  <si>
    <t>Change from Prev. Est. - Total SFY 2022-23 Federal Match</t>
  </si>
  <si>
    <t>Change from Prev. Est. - Total SFY 2022-23 Total Funds</t>
  </si>
  <si>
    <t>Change from Prev. Est. - Total SFY 2023-24 HCBS Fund</t>
  </si>
  <si>
    <t>Change from Prev. Est. - Total SFY 2023-24 Federal Match</t>
  </si>
  <si>
    <t>Change from Prev. Est. - Total SFY 2023-24 Total Funds</t>
  </si>
  <si>
    <t>Change from Prev. Est. - Total SFY 2024-25 HCBS Fund</t>
  </si>
  <si>
    <t>Change from Prev. Est. - Total SFY 2024-25 Federal Match</t>
  </si>
  <si>
    <t>Change from Prev. Est. - Total SFY 2024-25 Total Funds</t>
  </si>
  <si>
    <t>Change from Prev. Est. - Multiyear Change HCBS Fund</t>
  </si>
  <si>
    <t>Change from Prev. Est. - Multiyear Change Federal Match</t>
  </si>
  <si>
    <t>Change from Prev. Est. - Multiyear Change Total Funds</t>
  </si>
  <si>
    <t>4140 HCAI</t>
  </si>
  <si>
    <t>Increasing Home and Community Based Clinical Workforce</t>
  </si>
  <si>
    <t>LA</t>
  </si>
  <si>
    <t>4140-101-8507</t>
  </si>
  <si>
    <t>3835-Health Care Workforce</t>
  </si>
  <si>
    <t>Updated 10/14</t>
  </si>
  <si>
    <t>SO</t>
  </si>
  <si>
    <t>4140-001-8507</t>
  </si>
  <si>
    <t xml:space="preserve">    </t>
  </si>
  <si>
    <t>4300 DDS</t>
  </si>
  <si>
    <t>Language Access and Cultural Competency Orientations and Translations</t>
  </si>
  <si>
    <t>4300-101-8507</t>
  </si>
  <si>
    <t>4300-687-0995</t>
  </si>
  <si>
    <t>4140015-Operations</t>
  </si>
  <si>
    <t>10.10.010</t>
  </si>
  <si>
    <t>Coordinated Family Support Service</t>
  </si>
  <si>
    <t>4140019-Purchase of Services</t>
  </si>
  <si>
    <t>10.10.020</t>
  </si>
  <si>
    <t>Enhanced Community Integration for Children and Adolescents</t>
  </si>
  <si>
    <t>4300-001-8507</t>
  </si>
  <si>
    <t>4300-587-0995</t>
  </si>
  <si>
    <t>4149001-Program Administration</t>
  </si>
  <si>
    <t>Social Recreation and Camp Services for Individuals with Developmental Disabilities</t>
  </si>
  <si>
    <t>Developmental Services Rate Model Implementation</t>
  </si>
  <si>
    <t>P</t>
  </si>
  <si>
    <t>Modernize Regional Center Information Technology Systems</t>
  </si>
  <si>
    <t>5160 DOR</t>
  </si>
  <si>
    <t>Traumatic Brain Injury (TBI) Program</t>
  </si>
  <si>
    <t>5160-001-8507</t>
  </si>
  <si>
    <t>4215010-Independent Living Services</t>
  </si>
  <si>
    <t xml:space="preserve">Updated 9/21 </t>
  </si>
  <si>
    <t>5180 DSS</t>
  </si>
  <si>
    <t>IHSS HCBS Care Economy Payments</t>
  </si>
  <si>
    <t>5180-101-8507</t>
  </si>
  <si>
    <t>5180-687-0995</t>
  </si>
  <si>
    <t>4275010-IHSS</t>
  </si>
  <si>
    <t>In-Home Supportive Services (IHSS) Career Pathways Proposal</t>
  </si>
  <si>
    <t>5180-001-8507</t>
  </si>
  <si>
    <t>4275-Social Services and Licensing</t>
  </si>
  <si>
    <t>Community Care Expansion Program</t>
  </si>
  <si>
    <t>4275028-Special Programs</t>
  </si>
  <si>
    <t>4170 CDA</t>
  </si>
  <si>
    <t>Direct Care Workforce (Non-IHSS) Training and Stipends</t>
  </si>
  <si>
    <t>4170-001-8507</t>
  </si>
  <si>
    <t>3900 -Supportive Services</t>
  </si>
  <si>
    <t>4170-101-8507</t>
  </si>
  <si>
    <t>No Wrong Door/Aging and Disability Resource Connections</t>
  </si>
  <si>
    <t>Alzheimer’s Day Care and Resource Centers</t>
  </si>
  <si>
    <t>3905-Community-Based Programs and Projects</t>
  </si>
  <si>
    <t>Older Adult Resiliency and Recovery</t>
  </si>
  <si>
    <t>Y</t>
  </si>
  <si>
    <t>3890-Nutrition</t>
  </si>
  <si>
    <t>3895-Senior Community Employment Service</t>
  </si>
  <si>
    <t>Adult Family Homes for Older Adults</t>
  </si>
  <si>
    <t>Reset to zero for actual quarter since being removed from spending plan</t>
  </si>
  <si>
    <t>Access to Technology for Seniors and Persons with Disabilities</t>
  </si>
  <si>
    <t>Senior Nutrition Infrastructure</t>
  </si>
  <si>
    <t>ISCD</t>
  </si>
  <si>
    <t>4260 DHCS</t>
  </si>
  <si>
    <t>Non-IHSS HCBS Care Economy Payments</t>
  </si>
  <si>
    <t>4260-001-8507</t>
  </si>
  <si>
    <t>4260-001-0890</t>
  </si>
  <si>
    <t>3960-Health Care Services</t>
  </si>
  <si>
    <t>Updated 9/16</t>
  </si>
  <si>
    <t>MCQMD</t>
  </si>
  <si>
    <t>PATH Funds for Homeless and HCBS Direct Care Providers</t>
  </si>
  <si>
    <t>Updated 9/22</t>
  </si>
  <si>
    <t>QPHM</t>
  </si>
  <si>
    <t>Dementia Aware and Geriatric/Dementia Continuing Education</t>
  </si>
  <si>
    <t>HCDS</t>
  </si>
  <si>
    <t>Community Based Residential Continuum Pilots for Vulnerable, Aging and Disabled Populations</t>
  </si>
  <si>
    <t>Eliminating Assisted Living Waiver (ALW) Waitlist</t>
  </si>
  <si>
    <t>CRDD</t>
  </si>
  <si>
    <t>Housing and Homelessness Incentive Program</t>
  </si>
  <si>
    <t>Updated 9/15</t>
  </si>
  <si>
    <t>MCBHD/LGFD</t>
  </si>
  <si>
    <t>Contingency Management</t>
  </si>
  <si>
    <t>Long-Term Services and Supports Data Transparency</t>
  </si>
  <si>
    <t>4260-101-8507</t>
  </si>
  <si>
    <t>4260-101-0890</t>
  </si>
  <si>
    <t>3960022-Benefits (Medical Care and Services)</t>
  </si>
  <si>
    <t>20.10.030</t>
  </si>
  <si>
    <t>Aligned with Estimate 10/19</t>
  </si>
  <si>
    <t>3960014-Eligibility (County Administration)</t>
  </si>
  <si>
    <t>BH</t>
  </si>
  <si>
    <t>CalBridge Behavioral Health Pilot Program</t>
  </si>
  <si>
    <t>Aligned with Estimate 10/20</t>
  </si>
  <si>
    <t>N/A</t>
  </si>
  <si>
    <t>Unallocated Variance</t>
  </si>
  <si>
    <t>20.10.010</t>
  </si>
  <si>
    <t>Laguna Honda Enhanced Transition Services Bundles</t>
  </si>
  <si>
    <t>Notes:</t>
  </si>
  <si>
    <t>FY 2021-22 Social Rec: Total does not match B06 and DF-303 due to over-accrual.</t>
  </si>
  <si>
    <t>On B06, $12,500,000 for enhanced community integration for children was accrued as the expenditures in FY 2021-22. On this spreadsheet for accrue to cash purpose, the accrued expenditures are carryover in CY and BY.</t>
  </si>
  <si>
    <t>On B06, $41,667,000 for coordinated family support was accrued as the expenditures in FY 2021-22. On this spreadsheet for accrue to cash purpose, the accrued expenditures are carryover in CY and BY.</t>
  </si>
  <si>
    <t>red figures include additional 6.2% e-FMAP before Rate Model acceleration is added.</t>
  </si>
  <si>
    <t>blue figures include reduction by the additional 6.2% e-FMAP.</t>
  </si>
  <si>
    <t>For Rate Model (rows 11-13), Q3 and Q4 for FY 2022-23 figures include additional amounts for acceleration of rate model that was originally funded by GF and reimb.</t>
  </si>
  <si>
    <t>Rate Model - HQ: no e-FMAP; full amount added and split in the last 2 quarters.</t>
  </si>
  <si>
    <t>Rate Model - Ops: 6.2% e-FMAP; full amount added and split in the last 2 quarters.</t>
  </si>
  <si>
    <t>Rate Model - POS: 6.2% e-FMAP; partial amount (HCBS: $110,284,303) added and split in the last 2 quarters.</t>
  </si>
  <si>
    <t>Original Match</t>
  </si>
  <si>
    <t>e-FMAP</t>
  </si>
  <si>
    <t>Revised Match</t>
  </si>
  <si>
    <t>n/a</t>
  </si>
  <si>
    <t>Total e-FMAP</t>
  </si>
  <si>
    <t>excluding acceleration of rate model</t>
  </si>
  <si>
    <t>for FY 2022-23</t>
  </si>
  <si>
    <t>In Thousands</t>
  </si>
  <si>
    <t>FY 2022-23</t>
  </si>
  <si>
    <t>Acceleration of Rate Study (2022 MR Legislative Action)</t>
  </si>
  <si>
    <t>GF</t>
  </si>
  <si>
    <t>Reimbursement</t>
  </si>
  <si>
    <t>TF</t>
  </si>
  <si>
    <t>Ops</t>
  </si>
  <si>
    <t>POS</t>
  </si>
  <si>
    <t>partially funded by HCBS</t>
  </si>
  <si>
    <t>HQ</t>
  </si>
  <si>
    <t>Total</t>
  </si>
  <si>
    <t>for acceleration of rate model</t>
  </si>
  <si>
    <t>in thousand</t>
  </si>
  <si>
    <t>in whole dollar</t>
  </si>
  <si>
    <t>May Revision 2022</t>
  </si>
  <si>
    <t>Governor's Budget 2023</t>
  </si>
  <si>
    <t>Difference</t>
  </si>
  <si>
    <t>Row Labels</t>
  </si>
  <si>
    <t>Sum of MR 2022 3-year authority HCBS Fund</t>
  </si>
  <si>
    <t>Sum of MR 2022 3-year authority Federal Match</t>
  </si>
  <si>
    <t>Sum of MR 2022 3-year authority Total Funds</t>
  </si>
  <si>
    <t xml:space="preserve">Sum of GB 2023 Multiyear Total HCBS Fund </t>
  </si>
  <si>
    <t>Sum of GB 2023 Multiyear Total Federal Match</t>
  </si>
  <si>
    <t>Sum of GB 2023 Multiyear Total MR Total Funds</t>
  </si>
  <si>
    <t>Sum of Change from Prev. Est. - Multiyear Change HCBS Fund</t>
  </si>
  <si>
    <t>Sum of Change from Prev. Est. - Multiyear Change Federal Match</t>
  </si>
  <si>
    <t>Sum of Change from Prev. Est. - Multiyear Change Total Funds</t>
  </si>
  <si>
    <t>Notes</t>
  </si>
  <si>
    <t>From CDA: "In addition, given the latest direction from CHHS that projections should not reflect any expenditures after the end of March 2024, CDA has removed both Local Assistance and State Operations projections for Adult Family Homes for Older Adults (lines 31 &amp; 32).")</t>
  </si>
  <si>
    <t>Added since the May Revision.</t>
  </si>
  <si>
    <t>Reflects addition of FFCRA increased FMAP.</t>
  </si>
  <si>
    <t>Reduced due to slower phase-in assumptions and availability of FFCRA increased FMAP.</t>
  </si>
  <si>
    <t>Reflects delayed implementation and addition of FFCRA increased FMAP.</t>
  </si>
  <si>
    <t>Grand Total</t>
  </si>
  <si>
    <t>Claiming Estimate</t>
  </si>
  <si>
    <t>Lower claiming estimate</t>
  </si>
  <si>
    <t>Additional spending room/GF savings</t>
  </si>
  <si>
    <t>Spending and claiming estimates balance</t>
  </si>
  <si>
    <t>July-Sept 2021 (Actual)</t>
  </si>
  <si>
    <t>Oct-Dec 2021 (Actual)</t>
  </si>
  <si>
    <t>Jan-Mar 2022 (Actual)</t>
  </si>
  <si>
    <t>Apr-June 2022 (Actual)</t>
  </si>
  <si>
    <t>Anticipated Expenditures for Activities to Implement, Enhance, Expand and Strengthen HCBS</t>
  </si>
  <si>
    <t>This table outlines the amount of expenditures the state has made through September 2022, as well as projected expenditures yet to be made in October 2022 and later, equivalent to the amount of increased FMAP estimated to be claimed. More details on these expenditures are included in the Spending Plan Narrative. Note that the timing of payments is uncertain and subject to updates in the coming months as increased FMAP is claimed and expenditures are ramped up. Actual amounts for month through September 2022 are also subject to update as final amounts are reconciled.</t>
  </si>
  <si>
    <t>QUARTERLY ACTUALS / PROJECTIONS</t>
  </si>
  <si>
    <t>Federal Fiscal Year (FFY) 2020-2021</t>
  </si>
  <si>
    <t>FFY 2021-2022</t>
  </si>
  <si>
    <t>FFY 2022-2023</t>
  </si>
  <si>
    <t>FFY 2023-2024</t>
  </si>
  <si>
    <t>OVERALL HCBS SPENDING PLAN TOTALS</t>
  </si>
  <si>
    <t>Apr-June 2021 (Actual)</t>
  </si>
  <si>
    <t>July-Sept 2022 (Actual)</t>
  </si>
  <si>
    <t>Oct-Dec 2022 (Projected)</t>
  </si>
  <si>
    <t>Jan-Mar 2023 (Projected)</t>
  </si>
  <si>
    <t>Apr-June 2023 (Projected)</t>
  </si>
  <si>
    <t>July-Sept 2023 (Projected)</t>
  </si>
  <si>
    <t>Oct-Dec 2023 (Projected)</t>
  </si>
  <si>
    <t>Jan-Mar 2024 (Projected)</t>
  </si>
  <si>
    <t>Expenditure Item</t>
  </si>
  <si>
    <t>State Funds</t>
  </si>
  <si>
    <t>Federal Funds</t>
  </si>
  <si>
    <t>Total Funds</t>
  </si>
  <si>
    <t>WORKFORCE: RETAINING AND BUILDING NETWORK OF HOME- AND COMMUNITY-BASED DIRECT CARE PROVIDERS</t>
  </si>
  <si>
    <t>HOME- AND COMMUNITY-BASED SERVICES NAVIGATION</t>
  </si>
  <si>
    <t>HOME- AND COMMUNITY-BASED SERVICES TRANSITIONS</t>
  </si>
  <si>
    <t>SERVICES: ENHANCING HOME- AND COMMUNITY-BASED CAPACITY AND MODELS OF CARE</t>
  </si>
  <si>
    <t>HOME- AND COMMUNITY-BASED SERVICES INFRASTRUCTURE AND SUPPORT</t>
  </si>
  <si>
    <t>Totals</t>
  </si>
  <si>
    <t>This table compares actual and projected expenditures in the Quarterly Spending Plan for Quarter 3 against actual and projected expenditures in the Quarterly Spending Plan for Quarter 2.
Major drivers of changes include:
- Updated actual spending amounts through June 2022.
- Newly included actual spending amounts for July through September 2022.
- Revised spending projections based on more recent assumptions about implementation timing.
- The Adult Family Homes for Older Adults item is no longer part of California's spending plan.
- Additional expenditures related to the Developmental Services Rate Model Implementation item have been identified for California's spending plan.</t>
  </si>
  <si>
    <t>GB 2023 3-year authority Federal Match</t>
  </si>
  <si>
    <t>GB 2023 3-year authority HCBS Fund</t>
  </si>
  <si>
    <t>GB 2023 3-year authority Total Funds</t>
  </si>
  <si>
    <t>May Revision 2023</t>
  </si>
  <si>
    <t>Comparison to 2022 Quarter 3 Update</t>
  </si>
  <si>
    <r>
      <t>July-Sept 2022 (Actual)</t>
    </r>
    <r>
      <rPr>
        <b/>
        <vertAlign val="superscript"/>
        <sz val="11"/>
        <color theme="1"/>
        <rFont val="Arial"/>
        <family val="2"/>
      </rPr>
      <t>a</t>
    </r>
  </si>
  <si>
    <r>
      <t>Oct-Dec 2022 (Projected)</t>
    </r>
    <r>
      <rPr>
        <b/>
        <vertAlign val="superscript"/>
        <sz val="11"/>
        <color theme="1"/>
        <rFont val="Arial"/>
        <family val="2"/>
      </rPr>
      <t>a</t>
    </r>
  </si>
  <si>
    <r>
      <t>Jan-Mar 2023 (Projected)</t>
    </r>
    <r>
      <rPr>
        <b/>
        <vertAlign val="superscript"/>
        <sz val="11"/>
        <color theme="1"/>
        <rFont val="Arial"/>
        <family val="2"/>
      </rPr>
      <t>a, b</t>
    </r>
  </si>
  <si>
    <r>
      <t>Apr-June 2023 (Projected)</t>
    </r>
    <r>
      <rPr>
        <b/>
        <vertAlign val="superscript"/>
        <sz val="11"/>
        <color theme="1"/>
        <rFont val="Arial"/>
        <family val="2"/>
      </rPr>
      <t>a, b</t>
    </r>
  </si>
  <si>
    <t>a. Corrected amount for Adult Family Homes for Older Adults item.</t>
  </si>
  <si>
    <t>b. Corrected amount for CalBridge Behavioral Health Pilot Program.</t>
  </si>
  <si>
    <t>Changes from CMS Q3 Report Spending Plan Amounts</t>
  </si>
  <si>
    <t>Revised Multi-Year Total (CMS Q4 Report)</t>
  </si>
  <si>
    <t>Revised Multi-Year Total (2023 May Revision)</t>
  </si>
  <si>
    <t>Changes from 2023 Governor's Budget</t>
  </si>
  <si>
    <t>Governor's Budget 2023 3-year Spending Authority</t>
  </si>
  <si>
    <t xml:space="preserve">MR 2023 Multiyear Total HCBS Fund </t>
  </si>
  <si>
    <t>MR 2023 Multiyear Total Federal Match</t>
  </si>
  <si>
    <t>MR 2023 Multiyear Total Funds</t>
  </si>
  <si>
    <t xml:space="preserve">Sum of MR 2023 Multiyear Total HCBS Fund </t>
  </si>
  <si>
    <t>Sum of MR 2023 Multiyear Total Federal Match</t>
  </si>
  <si>
    <t>Sum of MR 2023 Multiyear Total Funds</t>
  </si>
  <si>
    <t>Sum of GB 2023 3-year authority HCBS Fund</t>
  </si>
  <si>
    <t>Sum of GB 2023 3-year authority Federal Match</t>
  </si>
  <si>
    <t>Sum of GB 2023 3-year authority Total Funds</t>
  </si>
  <si>
    <t>Will need to reduce spending plan by this amount to balance.</t>
  </si>
  <si>
    <t>Oct-Dec 2022 (Actual)</t>
  </si>
  <si>
    <t>Overall Instructions</t>
  </si>
  <si>
    <t>Most Recent CMS Update 3-year Spending Total</t>
  </si>
  <si>
    <t>Updated projections based on latest information about implementation.</t>
  </si>
  <si>
    <t>Estimated 8507 Funding Available</t>
  </si>
  <si>
    <t>Small reduction in projected state support spending, update to payment timing and  available increased FMAP for local assistance component.</t>
  </si>
  <si>
    <t>DDS overall: Primary driver of reduced 8507 spending is revised assumption what level of rate increase expenditures will occur by the end of March 2024 given payment lags.</t>
  </si>
  <si>
    <t>Updated to reflect quicker ramp-up than previous estimate, plus one additional quarter of expenditures (through June 2024).</t>
  </si>
  <si>
    <t>Reduction in projected state support spending, update to available increased FMAP for local asssitance component.</t>
  </si>
  <si>
    <t>Fund 8507 Balance (positive means overcommitted, negative means available funds)</t>
  </si>
  <si>
    <t>One additional quarter of expenditures, adjusted downward to limit to available 8507.</t>
  </si>
  <si>
    <r>
      <t>- Please update quarterly actual spending amounts in columns</t>
    </r>
    <r>
      <rPr>
        <b/>
        <sz val="11"/>
        <color theme="1"/>
        <rFont val="Calibri"/>
        <family val="2"/>
        <scheme val="minor"/>
      </rPr>
      <t xml:space="preserve"> AB:AC, AE:AF, and AH:AI</t>
    </r>
    <r>
      <rPr>
        <sz val="11"/>
        <color theme="1"/>
        <rFont val="Calibri"/>
        <family val="2"/>
        <scheme val="minor"/>
      </rPr>
      <t xml:space="preserve"> on the "UPDATE&gt;&gt;Jul2022-Mar 2023 Actuals" tab for all items in your purview, including both state operations and local assistance amounts.</t>
    </r>
  </si>
  <si>
    <t>Instructions for "UPDATE&gt;&gt;Jul2022-Mar2023 Actuals" Tab - DUE to FFD and OOC by June 19, 2023</t>
  </si>
  <si>
    <t>- This workbook is intended to gather additional information about actual expenditures on HCBS spending plan items for the next quarterly update to CMS in July 2023. See below for instructions.</t>
  </si>
  <si>
    <t>Apr-June 2024 (Projected)</t>
  </si>
  <si>
    <t>July-Sept 2024 (Projected)</t>
  </si>
  <si>
    <t>Jan-Mar 2023 (Actual)</t>
  </si>
  <si>
    <t>This table outlines the amount of expenditures the state has made through December 2022, as well as projected expenditures yet to be made in January 2023 and later, equivalent to the amount of increased FMAP estimated to be claimed. Note that the timing of payments is uncertain and subject to updates in the coming months as increased FMAP is claimed and expenditures are ramped up. Actual amounts for month through December 2022 are also subject to update as final amounts are reconciled.</t>
  </si>
  <si>
    <t>This table compares actual and projected expenditures in the Quarterly Spending Plan for Quarter 4 against actual and projected expenditures in the Quarterly Spending Plan for Quarter 3.
Major drivers of changes include:
- Updates to actual spending through September 2022 as reconciliations take place.
- Additional actual spending (subject to future reconciliation) displayed through December 2022.
- Amounts previously projected to be spent through December 2022 that were not spent are reallocated to January 2023 through July 2023, pending future refinements in spending projections.
- All amounts are rounded to the nearest $1,000.</t>
  </si>
  <si>
    <r>
      <t xml:space="preserve">- This tab is intended to gather additional information to complete the Q1 2023-2024 CMS Update for the HCBS Spending Plan. This quarterly update, to be submitted to CMS in July 2023, will need to align over the multiyear period with the May Revision. However, it will also need to reflect actual expenditures through March 2023. In order to accomplish this, we are </t>
    </r>
    <r>
      <rPr>
        <b/>
        <sz val="11"/>
        <color theme="1"/>
        <rFont val="Calibri"/>
        <family val="2"/>
        <scheme val="minor"/>
      </rPr>
      <t xml:space="preserve">asking for updates on actual expenditures for July 2022-March 2023 only. </t>
    </r>
    <r>
      <rPr>
        <sz val="11"/>
        <color theme="1"/>
        <rFont val="Calibri"/>
        <family val="2"/>
        <scheme val="minor"/>
      </rPr>
      <t>To the extent that actual expenditures for July 2022-March 2023 differ from projections used for the May Revision, DHCS will modify quarterly totals for the rest of FY 2022-23 so that multiyear totals continue to align. In order to preserve the same multiyear totals as assumed in the May Revision, we will not be submitting any updates to CMS on actual spending prior to July 2022 at this time. Amounts assumed for those prior quarters for the May Revision are included in this workbook for reference only.</t>
    </r>
  </si>
  <si>
    <t xml:space="preserve">- The workbook has been set up so that all amounts must be rounded to the nearest thousand dollars. </t>
  </si>
  <si>
    <t>May Revision 2023 3-year Spending Authority</t>
  </si>
  <si>
    <t>Changes from 2023 May Revision</t>
  </si>
  <si>
    <t>Change from MR 2023 - Total SFY 2021-22 HCBS Fund</t>
  </si>
  <si>
    <t>Change from MR 2023 - Total SFY 2021-22 Federal Match</t>
  </si>
  <si>
    <t>Change from MR 2023 - Total SFY 2021-22 Total Funds</t>
  </si>
  <si>
    <t>Change from MR 2023 - Total SFY 2022-23 HCBS Fund</t>
  </si>
  <si>
    <t>Change from MR 2023 - Total SFY 2022-23 Federal Match</t>
  </si>
  <si>
    <t>Change from MR 2023 - Total SFY 2022-23 Total Funds</t>
  </si>
  <si>
    <t>Change from MR 2023 - Total SFY 2023-24 HCBS Fund</t>
  </si>
  <si>
    <t>Change from MR 2023 - Total SFY 2023-24 Federal Match</t>
  </si>
  <si>
    <t>Change from MR 2023 - Total SFY 2023-24 Total Funds</t>
  </si>
  <si>
    <t>Change from MR 2023 - Total SFY 2024-25 HCBS Fund</t>
  </si>
  <si>
    <t>Change from MR 2023 - Total SFY 2024-25 Federal Match</t>
  </si>
  <si>
    <t>Change from MR 2023 - Total SFY 2024-25 Total Funds</t>
  </si>
  <si>
    <t>Change from MR 2023 - Multiyear Change HCBS Fund</t>
  </si>
  <si>
    <t>Change from MR 2023 - Multiyear Change Federal Match</t>
  </si>
  <si>
    <t>Change from MR 2023 - Multiyear Change Total Funds</t>
  </si>
  <si>
    <t>MR 2023 3-year authority HCBS Fund</t>
  </si>
  <si>
    <t>MR 2023 3-year authority Federal Match</t>
  </si>
  <si>
    <t>MR 2023 3-year authority Total Funds</t>
  </si>
  <si>
    <t>Revised Multi-Year Total (CMS 2023 Q1 Update)</t>
  </si>
  <si>
    <t>CMS Q1 Multiyear Total Federal Match</t>
  </si>
  <si>
    <t xml:space="preserve">CMS Q1 Multiyear Total HCBS Fund </t>
  </si>
  <si>
    <t>CMS Q1 Multiyear Total Funds</t>
  </si>
  <si>
    <t xml:space="preserve">Press TAB to move to input areas. Press UP or DOWN ARROW in column A to read through the document. </t>
  </si>
  <si>
    <t>State of California</t>
  </si>
  <si>
    <t>Department of Health Care Services</t>
  </si>
  <si>
    <t>American Rescue Plan Act</t>
  </si>
  <si>
    <t>Increased Federal Medical Assistance Percentage (FMAP) for Home- and Community-Based Services (HCBS)</t>
  </si>
  <si>
    <t xml:space="preserve">Updated HCBS Spending Plan Projection </t>
  </si>
  <si>
    <t>This table outlines the amount of expenditures the state has made through June 2023, as well as projected expenditures yet to be made in July 2023 and later, equivalent to the amount of increased FMAP estimated to be claimed. More details on these expenditures are included in the Spending Plan Narrative. Note that the timing of payments is uncertain and subject to updates in the coming months as increased FMAP is claimed and expenditures are ramped up. Actual amounts for months through June 2023 are also subject to update as final amounts are reconciled.</t>
  </si>
  <si>
    <t>Apr-June 2023 (Actual)</t>
  </si>
  <si>
    <t>Oct-Dec 2024 (Projected)</t>
  </si>
  <si>
    <t>Comparison to 2023 Quarter 1 Update</t>
  </si>
  <si>
    <t>This table compares actual and projected expenditures in the Quarterly Spending Plan for 2023 Quarter 2 against actual and projected expenditures in the Quarterly Spending Plan for 2023 Quarter 1.
The major driver of changes is the addition of an additional quarter of actual spending (April-June 2023). Projections have been revised to reallocate spending previously projected for April-June 2023 that were not spent to other later quarters. Other changes include:
- Slightly updated assumptions for the state and federal shares of spending on the Housing and Homelessness Incentive program.
- Slightly increased estimated spending on the Assisted Living Waiver Expansion (an ongoing item) to fully expend the amount of increased FMAP projected to be claimed.</t>
  </si>
  <si>
    <t>Estimate of Funds Attributable to Increased FMAP Anticipated to Be Claimed</t>
  </si>
  <si>
    <t>Federal Fiscal Year (FFY)
2020-2021</t>
  </si>
  <si>
    <t>Service Category</t>
  </si>
  <si>
    <t>April - June 2021</t>
  </si>
  <si>
    <t>July - Sept 2021</t>
  </si>
  <si>
    <t>Jan-March 2022</t>
  </si>
  <si>
    <t>Line 12 - Home Health Services /c</t>
  </si>
  <si>
    <t>Line 18A - Medicaid-MCO</t>
  </si>
  <si>
    <t>Line 19A - Home- and Community-Based Services - Regular Payment (Waiver)</t>
  </si>
  <si>
    <t>Line 19B - Home- and Community-Based Services - State Plan 1915(i) Only Payment</t>
  </si>
  <si>
    <t>Line 19D - Home- and Community-Based Services State Plan 1915(k) Community First Choice</t>
  </si>
  <si>
    <t>Line 22 - Programs of All-Inclusive Care for the Elderly</t>
  </si>
  <si>
    <t>Line 23A - Personal Care Services - Regular Payment</t>
  </si>
  <si>
    <t>Line 23B - Personal Care - SDS 1915(j)</t>
  </si>
  <si>
    <t>Line 24A - Targeted Case Management Services - Community Case Management</t>
  </si>
  <si>
    <t>Line 24B - Case Management Statewide</t>
  </si>
  <si>
    <t>Line 40 - Rehabilitative Services</t>
  </si>
  <si>
    <t>TOTALS</t>
  </si>
  <si>
    <t>As provided below, California has claimed approximately $2.8 billion attributable to increased FMAP for services provided from April 2021 through June 2023. These amounts are slightly increased relative to previous quarterly reports, in line with actual claiming. Quarters shown in the display below refer to which quarter the increased FMAP was claimed, not the quarter in which services were rendered. Amounts reflect actual claims as of August 2023. Further adjustments may be needed due to retroactive claiming.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</si>
</sst>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5" formatCode="&quot;$&quot;#,##0_);\(&quot;$&quot;#,##0\)"/>
    <numFmt numFmtId="6" formatCode="&quot;$&quot;#,##0_);[Red]\(&quot;$&quot;#,##0\)"/>
    <numFmt numFmtId="44" formatCode="_(&quot;$&quot;* #,##0.00_);_(&quot;$&quot;* \(#,##0.00\);_(&quot;$&quot;* &quot;-&quot;??_);_(@_)"/>
    <numFmt numFmtId="43" formatCode="_(* #,##0.00_);_(* \(#,##0.00\);_(* &quot;-&quot;??_);_(@_)"/>
    <numFmt numFmtId="164" formatCode="&quot;$&quot;#,##0"/>
    <numFmt numFmtId="165" formatCode="_(&quot;$&quot;* #,##0_);_(&quot;$&quot;* \(#,##0\);_(&quot;$&quot;* &quot;-&quot;??_);_(@_)"/>
    <numFmt numFmtId="166" formatCode="_(* #,##0_);_(* \(#,##0\);_(* &quot;-&quot;??_);_(@_)"/>
    <numFmt numFmtId="167" formatCode="&quot;$&quot;#,##0,&quot;,000&quot;"/>
    <numFmt numFmtId="168" formatCode="&quot;$&quot;#,##0.00"/>
    <numFmt numFmtId="169" formatCode="[$-409]mmmm\ d\,\ yyyy;@"/>
  </numFmts>
  <fonts count="33" x14ac:knownFonts="1">
    <font>
      <sz val="11"/>
      <color theme="1"/>
      <name val="Calibri"/>
      <family val="2"/>
      <scheme val="minor"/>
    </font>
    <font>
      <b/>
      <sz val="11"/>
      <color theme="0"/>
      <name val="Calibri"/>
      <family val="2"/>
      <scheme val="minor"/>
    </font>
    <font>
      <b/>
      <sz val="11"/>
      <color theme="1"/>
      <name val="Calibri"/>
      <family val="2"/>
      <scheme val="minor"/>
    </font>
    <font>
      <b/>
      <sz val="11"/>
      <color theme="3"/>
      <name val="Calibri"/>
      <family val="2"/>
      <scheme val="minor"/>
    </font>
    <font>
      <b/>
      <sz val="12"/>
      <color rgb="FF2E74B5"/>
      <name val="Arial"/>
      <family val="2"/>
    </font>
    <font>
      <sz val="12"/>
      <color theme="1"/>
      <name val="Arial"/>
      <family val="2"/>
    </font>
    <font>
      <b/>
      <sz val="11"/>
      <color theme="7" tint="-0.499984740745262"/>
      <name val="Calibri"/>
      <family val="2"/>
      <scheme val="minor"/>
    </font>
    <font>
      <b/>
      <sz val="11"/>
      <color theme="9" tint="-0.499984740745262"/>
      <name val="Calibri"/>
      <family val="2"/>
      <scheme val="minor"/>
    </font>
    <font>
      <b/>
      <sz val="11"/>
      <color theme="5" tint="-0.499984740745262"/>
      <name val="Calibri"/>
      <family val="2"/>
      <scheme val="minor"/>
    </font>
    <font>
      <sz val="11"/>
      <color theme="1"/>
      <name val="Arial"/>
      <family val="2"/>
    </font>
    <font>
      <b/>
      <sz val="11"/>
      <color theme="1"/>
      <name val="Arial"/>
      <family val="2"/>
    </font>
    <font>
      <b/>
      <u/>
      <sz val="11"/>
      <color theme="1"/>
      <name val="Arial"/>
      <family val="2"/>
    </font>
    <font>
      <b/>
      <u/>
      <sz val="14"/>
      <color theme="1"/>
      <name val="Calibri"/>
      <family val="2"/>
      <scheme val="minor"/>
    </font>
    <font>
      <strike/>
      <sz val="11"/>
      <color theme="1"/>
      <name val="Calibri"/>
      <family val="2"/>
      <scheme val="minor"/>
    </font>
    <font>
      <sz val="11"/>
      <color rgb="FF000000"/>
      <name val="Calibri"/>
      <family val="2"/>
    </font>
    <font>
      <sz val="9"/>
      <color indexed="81"/>
      <name val="Tahoma"/>
      <family val="2"/>
    </font>
    <font>
      <b/>
      <sz val="9"/>
      <color indexed="81"/>
      <name val="Tahoma"/>
      <family val="2"/>
    </font>
    <font>
      <sz val="11"/>
      <color theme="1"/>
      <name val="Calibri"/>
      <family val="2"/>
      <scheme val="minor"/>
    </font>
    <font>
      <sz val="11"/>
      <color rgb="FFFF0000"/>
      <name val="Calibri"/>
      <family val="2"/>
      <scheme val="minor"/>
    </font>
    <font>
      <sz val="11"/>
      <color theme="8"/>
      <name val="Calibri"/>
      <family val="2"/>
      <scheme val="minor"/>
    </font>
    <font>
      <sz val="11"/>
      <color theme="9" tint="-0.249977111117893"/>
      <name val="Calibri"/>
      <family val="2"/>
      <scheme val="minor"/>
    </font>
    <font>
      <sz val="11"/>
      <name val="Calibri"/>
      <family val="2"/>
      <scheme val="minor"/>
    </font>
    <font>
      <sz val="11"/>
      <color theme="5"/>
      <name val="Calibri"/>
      <family val="2"/>
      <scheme val="minor"/>
    </font>
    <font>
      <sz val="11"/>
      <color theme="1"/>
      <name val="Calibri"/>
      <family val="2"/>
    </font>
    <font>
      <b/>
      <sz val="11"/>
      <color theme="1"/>
      <name val="Calibri"/>
      <family val="2"/>
    </font>
    <font>
      <b/>
      <sz val="11"/>
      <name val="Calibri"/>
      <family val="2"/>
      <scheme val="minor"/>
    </font>
    <font>
      <b/>
      <vertAlign val="superscript"/>
      <sz val="11"/>
      <color theme="1"/>
      <name val="Arial"/>
      <family val="2"/>
    </font>
    <font>
      <sz val="8"/>
      <color theme="1"/>
      <name val="Arial"/>
      <family val="2"/>
    </font>
    <font>
      <b/>
      <sz val="17"/>
      <color theme="1"/>
      <name val="Arial"/>
      <family val="2"/>
    </font>
    <font>
      <b/>
      <sz val="19"/>
      <color theme="1"/>
      <name val="Arial"/>
      <family val="2"/>
    </font>
    <font>
      <b/>
      <sz val="12"/>
      <color rgb="FF0070C0"/>
      <name val="Arial"/>
      <family val="2"/>
    </font>
    <font>
      <sz val="12"/>
      <name val="Arial"/>
      <family val="2"/>
    </font>
    <font>
      <b/>
      <sz val="12"/>
      <name val="Arial"/>
      <family val="2"/>
    </font>
  </fonts>
  <fills count="41">
    <fill>
      <patternFill patternType="none"/>
    </fill>
    <fill>
      <patternFill patternType="gray125"/>
    </fill>
    <fill>
      <patternFill patternType="solid">
        <fgColor theme="7" tint="0.59999389629810485"/>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4" tint="0.79998168889431442"/>
        <bgColor indexed="64"/>
      </patternFill>
    </fill>
    <fill>
      <patternFill patternType="solid">
        <fgColor theme="4" tint="0.59999389629810485"/>
        <bgColor indexed="64"/>
      </patternFill>
    </fill>
    <fill>
      <patternFill patternType="solid">
        <fgColor theme="4" tint="-0.499984740745262"/>
        <bgColor indexed="64"/>
      </patternFill>
    </fill>
    <fill>
      <patternFill patternType="solid">
        <fgColor theme="4" tint="0.39997558519241921"/>
        <bgColor indexed="64"/>
      </patternFill>
    </fill>
    <fill>
      <patternFill patternType="solid">
        <fgColor theme="4" tint="-0.249977111117893"/>
        <bgColor indexed="64"/>
      </patternFill>
    </fill>
    <fill>
      <patternFill patternType="solid">
        <fgColor theme="7"/>
        <bgColor indexed="64"/>
      </patternFill>
    </fill>
    <fill>
      <patternFill patternType="solid">
        <fgColor theme="9"/>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9" tint="0.39997558519241921"/>
        <bgColor indexed="64"/>
      </patternFill>
    </fill>
    <fill>
      <patternFill patternType="solid">
        <fgColor theme="9" tint="-0.249977111117893"/>
        <bgColor indexed="64"/>
      </patternFill>
    </fill>
    <fill>
      <patternFill patternType="solid">
        <fgColor theme="9" tint="-0.499984740745262"/>
        <bgColor indexed="64"/>
      </patternFill>
    </fill>
    <fill>
      <patternFill patternType="solid">
        <fgColor theme="7" tint="0.39997558519241921"/>
        <bgColor indexed="64"/>
      </patternFill>
    </fill>
    <fill>
      <patternFill patternType="solid">
        <fgColor theme="5" tint="0.59999389629810485"/>
        <bgColor indexed="64"/>
      </patternFill>
    </fill>
    <fill>
      <patternFill patternType="solid">
        <fgColor theme="7" tint="-0.249977111117893"/>
        <bgColor indexed="64"/>
      </patternFill>
    </fill>
    <fill>
      <patternFill patternType="solid">
        <fgColor theme="7" tint="-0.499984740745262"/>
        <bgColor indexed="64"/>
      </patternFill>
    </fill>
    <fill>
      <patternFill patternType="solid">
        <fgColor theme="5"/>
        <bgColor indexed="64"/>
      </patternFill>
    </fill>
    <fill>
      <patternFill patternType="solid">
        <fgColor theme="5" tint="0.79998168889431442"/>
        <bgColor indexed="64"/>
      </patternFill>
    </fill>
    <fill>
      <patternFill patternType="solid">
        <fgColor theme="5" tint="0.39997558519241921"/>
        <bgColor indexed="64"/>
      </patternFill>
    </fill>
    <fill>
      <patternFill patternType="solid">
        <fgColor theme="5" tint="-0.249977111117893"/>
        <bgColor indexed="64"/>
      </patternFill>
    </fill>
    <fill>
      <patternFill patternType="solid">
        <fgColor theme="0" tint="-4.9989318521683403E-2"/>
        <bgColor indexed="64"/>
      </patternFill>
    </fill>
    <fill>
      <patternFill patternType="solid">
        <fgColor theme="0" tint="-0.249977111117893"/>
        <bgColor indexed="64"/>
      </patternFill>
    </fill>
    <fill>
      <patternFill patternType="solid">
        <fgColor theme="1" tint="0.249977111117893"/>
        <bgColor indexed="64"/>
      </patternFill>
    </fill>
    <fill>
      <patternFill patternType="solid">
        <fgColor theme="3" tint="0.79998168889431442"/>
        <bgColor indexed="64"/>
      </patternFill>
    </fill>
    <fill>
      <patternFill patternType="lightUp">
        <bgColor theme="5"/>
      </patternFill>
    </fill>
    <fill>
      <patternFill patternType="lightUp">
        <bgColor theme="5" tint="0.79998168889431442"/>
      </patternFill>
    </fill>
    <fill>
      <patternFill patternType="lightUp">
        <bgColor theme="5" tint="0.59999389629810485"/>
      </patternFill>
    </fill>
    <fill>
      <patternFill patternType="lightUp">
        <bgColor theme="5" tint="0.39997558519241921"/>
      </patternFill>
    </fill>
    <fill>
      <patternFill patternType="lightUp">
        <bgColor theme="5" tint="-0.249977111117893"/>
      </patternFill>
    </fill>
    <fill>
      <patternFill patternType="lightUp">
        <bgColor theme="3" tint="0.79998168889431442"/>
      </patternFill>
    </fill>
    <fill>
      <patternFill patternType="lightUp"/>
    </fill>
    <fill>
      <patternFill patternType="lightUp">
        <bgColor theme="7" tint="-0.249977111117893"/>
      </patternFill>
    </fill>
    <fill>
      <patternFill patternType="solid">
        <fgColor rgb="FFFFFF00"/>
        <bgColor indexed="64"/>
      </patternFill>
    </fill>
    <fill>
      <patternFill patternType="solid">
        <fgColor rgb="FFD6DCE4"/>
        <bgColor rgb="FF000000"/>
      </patternFill>
    </fill>
    <fill>
      <patternFill patternType="solid">
        <fgColor theme="0" tint="-0.14999847407452621"/>
        <bgColor indexed="64"/>
      </patternFill>
    </fill>
    <fill>
      <patternFill patternType="solid">
        <fgColor indexed="65"/>
        <bgColor indexed="64"/>
      </patternFill>
    </fill>
  </fills>
  <borders count="34">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top style="medium">
        <color indexed="64"/>
      </top>
      <bottom style="thin">
        <color indexed="64"/>
      </bottom>
      <diagonal/>
    </border>
    <border>
      <left/>
      <right style="thin">
        <color indexed="64"/>
      </right>
      <top style="medium">
        <color indexed="64"/>
      </top>
      <bottom/>
      <diagonal/>
    </border>
    <border>
      <left/>
      <right style="thin">
        <color indexed="64"/>
      </right>
      <top/>
      <bottom/>
      <diagonal/>
    </border>
    <border>
      <left/>
      <right style="thin">
        <color indexed="64"/>
      </right>
      <top/>
      <bottom style="thin">
        <color indexed="64"/>
      </bottom>
      <diagonal/>
    </border>
    <border>
      <left/>
      <right style="thin">
        <color indexed="64"/>
      </right>
      <top/>
      <bottom style="medium">
        <color indexed="64"/>
      </bottom>
      <diagonal/>
    </border>
    <border>
      <left style="medium">
        <color indexed="64"/>
      </left>
      <right/>
      <top style="medium">
        <color indexed="64"/>
      </top>
      <bottom style="thin">
        <color indexed="64"/>
      </bottom>
      <diagonal/>
    </border>
    <border>
      <left/>
      <right/>
      <top style="thin">
        <color indexed="64"/>
      </top>
      <bottom style="double">
        <color indexed="64"/>
      </bottom>
      <diagonal/>
    </border>
    <border>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top/>
      <bottom/>
      <diagonal/>
    </border>
    <border>
      <left style="thin">
        <color indexed="64"/>
      </left>
      <right/>
      <top/>
      <bottom style="thin">
        <color indexed="64"/>
      </bottom>
      <diagonal/>
    </border>
    <border>
      <left style="thin">
        <color indexed="64"/>
      </left>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top style="dashed">
        <color indexed="64"/>
      </top>
      <bottom style="dashed">
        <color indexed="64"/>
      </bottom>
      <diagonal/>
    </border>
    <border>
      <left style="medium">
        <color indexed="64"/>
      </left>
      <right style="dashed">
        <color indexed="64"/>
      </right>
      <top/>
      <bottom style="dashed">
        <color indexed="64"/>
      </bottom>
      <diagonal/>
    </border>
    <border>
      <left style="medium">
        <color indexed="64"/>
      </left>
      <right/>
      <top/>
      <bottom style="dashed">
        <color indexed="64"/>
      </bottom>
      <diagonal/>
    </border>
    <border>
      <left style="medium">
        <color indexed="64"/>
      </left>
      <right style="medium">
        <color indexed="64"/>
      </right>
      <top/>
      <bottom style="dashed">
        <color indexed="64"/>
      </bottom>
      <diagonal/>
    </border>
    <border>
      <left style="medium">
        <color indexed="64"/>
      </left>
      <right style="dashed">
        <color indexed="64"/>
      </right>
      <top style="dashed">
        <color indexed="64"/>
      </top>
      <bottom style="dashed">
        <color indexed="64"/>
      </bottom>
      <diagonal/>
    </border>
    <border>
      <left style="medium">
        <color indexed="64"/>
      </left>
      <right style="medium">
        <color indexed="64"/>
      </right>
      <top style="dashed">
        <color indexed="64"/>
      </top>
      <bottom style="dashed">
        <color indexed="64"/>
      </bottom>
      <diagonal/>
    </border>
  </borders>
  <cellStyleXfs count="4">
    <xf numFmtId="0" fontId="0" fillId="0" borderId="0"/>
    <xf numFmtId="44" fontId="17" fillId="0" borderId="0" applyFont="0" applyFill="0" applyBorder="0" applyAlignment="0" applyProtection="0"/>
    <xf numFmtId="43" fontId="17" fillId="0" borderId="0" applyFont="0" applyFill="0" applyBorder="0" applyAlignment="0" applyProtection="0"/>
    <xf numFmtId="0" fontId="23" fillId="0" borderId="0"/>
  </cellStyleXfs>
  <cellXfs count="371">
    <xf numFmtId="0" fontId="0" fillId="0" borderId="0" xfId="0"/>
    <xf numFmtId="0" fontId="2" fillId="4" borderId="0" xfId="0" applyFont="1" applyFill="1"/>
    <xf numFmtId="0" fontId="2" fillId="0" borderId="0" xfId="0" applyFont="1"/>
    <xf numFmtId="0" fontId="0" fillId="0" borderId="0" xfId="0" applyAlignment="1">
      <alignment wrapText="1"/>
    </xf>
    <xf numFmtId="0" fontId="2" fillId="0" borderId="0" xfId="0" applyFont="1" applyAlignment="1">
      <alignment wrapText="1"/>
    </xf>
    <xf numFmtId="164" fontId="0" fillId="0" borderId="0" xfId="0" applyNumberFormat="1" applyFill="1"/>
    <xf numFmtId="0" fontId="2" fillId="25" borderId="0" xfId="0" applyFont="1" applyFill="1"/>
    <xf numFmtId="0" fontId="2" fillId="11" borderId="0" xfId="0" applyFont="1" applyFill="1"/>
    <xf numFmtId="0" fontId="2" fillId="10" borderId="0" xfId="0" applyFont="1" applyFill="1"/>
    <xf numFmtId="0" fontId="2" fillId="21" borderId="0" xfId="0" applyFont="1" applyFill="1"/>
    <xf numFmtId="0" fontId="2" fillId="26" borderId="0" xfId="0" applyFont="1" applyFill="1"/>
    <xf numFmtId="0" fontId="1" fillId="27" borderId="0" xfId="0" applyFont="1" applyFill="1"/>
    <xf numFmtId="0" fontId="2" fillId="5" borderId="0" xfId="0" applyFont="1" applyFill="1"/>
    <xf numFmtId="0" fontId="2" fillId="6" borderId="0" xfId="0" applyFont="1" applyFill="1"/>
    <xf numFmtId="0" fontId="2" fillId="8" borderId="0" xfId="0" applyFont="1" applyFill="1"/>
    <xf numFmtId="0" fontId="1" fillId="9" borderId="0" xfId="0" applyFont="1" applyFill="1"/>
    <xf numFmtId="0" fontId="2" fillId="9" borderId="0" xfId="0" applyFont="1" applyFill="1"/>
    <xf numFmtId="0" fontId="1" fillId="7" borderId="0" xfId="0" applyFont="1" applyFill="1"/>
    <xf numFmtId="0" fontId="2" fillId="12" borderId="0" xfId="0" applyFont="1" applyFill="1"/>
    <xf numFmtId="0" fontId="2" fillId="13" borderId="0" xfId="0" applyFont="1" applyFill="1"/>
    <xf numFmtId="0" fontId="2" fillId="14" borderId="0" xfId="0" applyFont="1" applyFill="1"/>
    <xf numFmtId="0" fontId="1" fillId="15" borderId="0" xfId="0" applyFont="1" applyFill="1"/>
    <xf numFmtId="0" fontId="2" fillId="15" borderId="0" xfId="0" applyFont="1" applyFill="1"/>
    <xf numFmtId="0" fontId="1" fillId="16" borderId="0" xfId="0" applyFont="1" applyFill="1"/>
    <xf numFmtId="0" fontId="2" fillId="16" borderId="0" xfId="0" applyFont="1" applyFill="1"/>
    <xf numFmtId="0" fontId="2" fillId="3" borderId="0" xfId="0" applyFont="1" applyFill="1"/>
    <xf numFmtId="0" fontId="2" fillId="2" borderId="0" xfId="0" applyFont="1" applyFill="1"/>
    <xf numFmtId="0" fontId="2" fillId="17" borderId="0" xfId="0" applyFont="1" applyFill="1"/>
    <xf numFmtId="0" fontId="1" fillId="19" borderId="0" xfId="0" applyFont="1" applyFill="1"/>
    <xf numFmtId="0" fontId="2" fillId="19" borderId="0" xfId="0" applyFont="1" applyFill="1"/>
    <xf numFmtId="0" fontId="1" fillId="20" borderId="0" xfId="0" applyFont="1" applyFill="1"/>
    <xf numFmtId="0" fontId="2" fillId="20" borderId="0" xfId="0" applyFont="1" applyFill="1"/>
    <xf numFmtId="0" fontId="2" fillId="22" borderId="0" xfId="0" applyFont="1" applyFill="1"/>
    <xf numFmtId="0" fontId="2" fillId="18" borderId="0" xfId="0" applyFont="1" applyFill="1"/>
    <xf numFmtId="0" fontId="2" fillId="23" borderId="0" xfId="0" applyFont="1" applyFill="1"/>
    <xf numFmtId="0" fontId="1" fillId="24" borderId="0" xfId="0" applyFont="1" applyFill="1"/>
    <xf numFmtId="0" fontId="2" fillId="24" borderId="0" xfId="0" applyFont="1" applyFill="1"/>
    <xf numFmtId="0" fontId="2" fillId="28" borderId="0" xfId="0" applyFont="1" applyFill="1" applyAlignment="1">
      <alignment wrapText="1"/>
    </xf>
    <xf numFmtId="164" fontId="0" fillId="28" borderId="0" xfId="0" applyNumberFormat="1" applyFill="1" applyProtection="1">
      <protection locked="0"/>
    </xf>
    <xf numFmtId="0" fontId="0" fillId="28" borderId="0" xfId="0" applyFill="1" applyProtection="1">
      <protection locked="0"/>
    </xf>
    <xf numFmtId="0" fontId="2" fillId="0" borderId="0" xfId="0" applyFont="1" applyAlignment="1" applyProtection="1">
      <alignment wrapText="1"/>
    </xf>
    <xf numFmtId="0" fontId="2" fillId="0" borderId="0" xfId="0" applyFont="1" applyFill="1" applyAlignment="1" applyProtection="1">
      <alignment wrapText="1"/>
    </xf>
    <xf numFmtId="0" fontId="2" fillId="28" borderId="0" xfId="0" applyFont="1" applyFill="1" applyAlignment="1" applyProtection="1">
      <alignment wrapText="1"/>
    </xf>
    <xf numFmtId="164" fontId="0" fillId="0" borderId="0" xfId="0" applyNumberFormat="1" applyProtection="1"/>
    <xf numFmtId="6" fontId="0" fillId="0" borderId="0" xfId="0" applyNumberFormat="1" applyFill="1" applyProtection="1"/>
    <xf numFmtId="0" fontId="0" fillId="0" borderId="0" xfId="0" applyFill="1" applyProtection="1"/>
    <xf numFmtId="164" fontId="0" fillId="0" borderId="0" xfId="0" applyNumberFormat="1" applyFill="1" applyProtection="1"/>
    <xf numFmtId="164" fontId="0" fillId="28" borderId="0" xfId="0" applyNumberFormat="1" applyFill="1" applyProtection="1"/>
    <xf numFmtId="0" fontId="0" fillId="0" borderId="0" xfId="0" applyProtection="1"/>
    <xf numFmtId="0" fontId="4" fillId="0" borderId="0" xfId="0" applyFont="1" applyAlignment="1">
      <alignment vertical="center"/>
    </xf>
    <xf numFmtId="0" fontId="9" fillId="0" borderId="0" xfId="0" applyFont="1"/>
    <xf numFmtId="0" fontId="10" fillId="0" borderId="0" xfId="0" applyFont="1"/>
    <xf numFmtId="0" fontId="11" fillId="0" borderId="0" xfId="0" applyFont="1"/>
    <xf numFmtId="0" fontId="10" fillId="0" borderId="1" xfId="0" applyFont="1" applyBorder="1"/>
    <xf numFmtId="0" fontId="10" fillId="0" borderId="2" xfId="0" applyFont="1" applyBorder="1"/>
    <xf numFmtId="0" fontId="10" fillId="0" borderId="3" xfId="0" applyFont="1" applyBorder="1"/>
    <xf numFmtId="0" fontId="10" fillId="0" borderId="16" xfId="0" applyFont="1" applyBorder="1"/>
    <xf numFmtId="0" fontId="10" fillId="0" borderId="0" xfId="0" applyFont="1" applyAlignment="1">
      <alignment wrapText="1"/>
    </xf>
    <xf numFmtId="0" fontId="10" fillId="0" borderId="20" xfId="0" applyFont="1" applyBorder="1" applyAlignment="1">
      <alignment wrapText="1"/>
    </xf>
    <xf numFmtId="0" fontId="10" fillId="0" borderId="15" xfId="0" applyFont="1" applyBorder="1" applyAlignment="1">
      <alignment wrapText="1"/>
    </xf>
    <xf numFmtId="0" fontId="10" fillId="0" borderId="12" xfId="0" applyFont="1" applyBorder="1" applyAlignment="1">
      <alignment wrapText="1"/>
    </xf>
    <xf numFmtId="0" fontId="10" fillId="0" borderId="13" xfId="0" applyFont="1" applyBorder="1" applyAlignment="1">
      <alignment wrapText="1"/>
    </xf>
    <xf numFmtId="0" fontId="10" fillId="0" borderId="18" xfId="0" applyFont="1" applyBorder="1" applyAlignment="1">
      <alignment wrapText="1"/>
    </xf>
    <xf numFmtId="0" fontId="10" fillId="0" borderId="14" xfId="0" applyFont="1" applyBorder="1" applyAlignment="1">
      <alignment wrapText="1"/>
    </xf>
    <xf numFmtId="0" fontId="9" fillId="0" borderId="4" xfId="0" applyFont="1" applyBorder="1"/>
    <xf numFmtId="165" fontId="9" fillId="0" borderId="4" xfId="0" applyNumberFormat="1" applyFont="1" applyBorder="1"/>
    <xf numFmtId="165" fontId="9" fillId="0" borderId="17" xfId="0" applyNumberFormat="1" applyFont="1" applyBorder="1"/>
    <xf numFmtId="165" fontId="9" fillId="0" borderId="5" xfId="0" applyNumberFormat="1" applyFont="1" applyBorder="1"/>
    <xf numFmtId="0" fontId="9" fillId="0" borderId="12" xfId="0" applyFont="1" applyBorder="1"/>
    <xf numFmtId="164" fontId="9" fillId="0" borderId="13" xfId="0" applyNumberFormat="1" applyFont="1" applyBorder="1"/>
    <xf numFmtId="165" fontId="9" fillId="0" borderId="12" xfId="0" applyNumberFormat="1" applyFont="1" applyBorder="1"/>
    <xf numFmtId="165" fontId="9" fillId="0" borderId="13" xfId="0" applyNumberFormat="1" applyFont="1" applyBorder="1"/>
    <xf numFmtId="165" fontId="9" fillId="0" borderId="18" xfId="0" applyNumberFormat="1" applyFont="1" applyBorder="1"/>
    <xf numFmtId="165" fontId="9" fillId="0" borderId="14" xfId="0" applyNumberFormat="1" applyFont="1" applyBorder="1"/>
    <xf numFmtId="0" fontId="10" fillId="0" borderId="6" xfId="0" applyFont="1" applyBorder="1"/>
    <xf numFmtId="164" fontId="10" fillId="0" borderId="7" xfId="0" applyNumberFormat="1" applyFont="1" applyBorder="1"/>
    <xf numFmtId="165" fontId="10" fillId="0" borderId="6" xfId="0" applyNumberFormat="1" applyFont="1" applyBorder="1"/>
    <xf numFmtId="165" fontId="10" fillId="0" borderId="7" xfId="0" applyNumberFormat="1" applyFont="1" applyBorder="1"/>
    <xf numFmtId="165" fontId="10" fillId="0" borderId="19" xfId="0" applyNumberFormat="1" applyFont="1" applyBorder="1"/>
    <xf numFmtId="165" fontId="10" fillId="0" borderId="8" xfId="0" applyNumberFormat="1" applyFont="1" applyBorder="1"/>
    <xf numFmtId="165" fontId="9" fillId="0" borderId="0" xfId="0" applyNumberFormat="1" applyFont="1"/>
    <xf numFmtId="0" fontId="2" fillId="29" borderId="0" xfId="0" applyFont="1" applyFill="1"/>
    <xf numFmtId="0" fontId="2" fillId="30" borderId="0" xfId="0" applyFont="1" applyFill="1"/>
    <xf numFmtId="0" fontId="2" fillId="31" borderId="0" xfId="0" applyFont="1" applyFill="1"/>
    <xf numFmtId="0" fontId="2" fillId="32" borderId="0" xfId="0" applyFont="1" applyFill="1"/>
    <xf numFmtId="0" fontId="1" fillId="33" borderId="0" xfId="0" applyFont="1" applyFill="1"/>
    <xf numFmtId="0" fontId="2" fillId="33" borderId="0" xfId="0" applyFont="1" applyFill="1"/>
    <xf numFmtId="0" fontId="2" fillId="34" borderId="0" xfId="0" applyFont="1" applyFill="1" applyAlignment="1">
      <alignment wrapText="1"/>
    </xf>
    <xf numFmtId="0" fontId="2" fillId="35" borderId="0" xfId="0" applyFont="1" applyFill="1" applyAlignment="1">
      <alignment wrapText="1"/>
    </xf>
    <xf numFmtId="164" fontId="0" fillId="34" borderId="0" xfId="0" applyNumberFormat="1" applyFill="1" applyProtection="1"/>
    <xf numFmtId="164" fontId="0" fillId="35" borderId="0" xfId="0" applyNumberFormat="1" applyFill="1" applyProtection="1"/>
    <xf numFmtId="164" fontId="0" fillId="35" borderId="0" xfId="0" applyNumberFormat="1" applyFill="1"/>
    <xf numFmtId="0" fontId="1" fillId="36" borderId="0" xfId="0" applyFont="1" applyFill="1"/>
    <xf numFmtId="0" fontId="2" fillId="36" borderId="0" xfId="0" applyFont="1" applyFill="1"/>
    <xf numFmtId="3" fontId="0" fillId="28" borderId="0" xfId="0" applyNumberFormat="1" applyFill="1" applyProtection="1">
      <protection locked="0"/>
    </xf>
    <xf numFmtId="0" fontId="13" fillId="0" borderId="0" xfId="0" applyFont="1"/>
    <xf numFmtId="0" fontId="13" fillId="0" borderId="0" xfId="0" applyFont="1" applyProtection="1"/>
    <xf numFmtId="164" fontId="13" fillId="0" borderId="0" xfId="0" applyNumberFormat="1" applyFont="1"/>
    <xf numFmtId="164" fontId="13" fillId="0" borderId="0" xfId="0" applyNumberFormat="1" applyFont="1" applyFill="1"/>
    <xf numFmtId="6" fontId="14" fillId="38" borderId="0" xfId="0" applyNumberFormat="1" applyFont="1" applyFill="1" applyBorder="1" applyAlignment="1" applyProtection="1">
      <protection locked="0"/>
    </xf>
    <xf numFmtId="0" fontId="0" fillId="0" borderId="0" xfId="0" applyFill="1"/>
    <xf numFmtId="165" fontId="0" fillId="0" borderId="0" xfId="0" applyNumberFormat="1" applyFill="1" applyBorder="1"/>
    <xf numFmtId="165" fontId="0" fillId="0" borderId="0" xfId="0" applyNumberFormat="1"/>
    <xf numFmtId="165" fontId="2" fillId="0" borderId="0" xfId="0" applyNumberFormat="1" applyFont="1"/>
    <xf numFmtId="164" fontId="13" fillId="28" borderId="0" xfId="0" applyNumberFormat="1" applyFont="1" applyFill="1" applyProtection="1">
      <protection locked="0"/>
    </xf>
    <xf numFmtId="0" fontId="13" fillId="28" borderId="0" xfId="0" applyFont="1" applyFill="1" applyProtection="1">
      <protection locked="0"/>
    </xf>
    <xf numFmtId="164" fontId="13" fillId="34" borderId="0" xfId="0" applyNumberFormat="1" applyFont="1" applyFill="1" applyProtection="1"/>
    <xf numFmtId="164" fontId="13" fillId="35" borderId="0" xfId="0" applyNumberFormat="1" applyFont="1" applyFill="1"/>
    <xf numFmtId="164" fontId="13" fillId="35" borderId="0" xfId="0" applyNumberFormat="1" applyFont="1" applyFill="1" applyProtection="1"/>
    <xf numFmtId="0" fontId="0" fillId="0" borderId="0" xfId="0"/>
    <xf numFmtId="164" fontId="0" fillId="0" borderId="0" xfId="0" applyNumberFormat="1"/>
    <xf numFmtId="0" fontId="0" fillId="0" borderId="0" xfId="0" pivotButton="1" applyAlignment="1">
      <alignment wrapText="1"/>
    </xf>
    <xf numFmtId="6" fontId="0" fillId="28" borderId="0" xfId="0" applyNumberFormat="1" applyFill="1" applyProtection="1">
      <protection locked="0"/>
    </xf>
    <xf numFmtId="0" fontId="0" fillId="0" borderId="0" xfId="0" quotePrefix="1"/>
    <xf numFmtId="0" fontId="0" fillId="0" borderId="0" xfId="0" applyFill="1" applyBorder="1"/>
    <xf numFmtId="0" fontId="0" fillId="0" borderId="0" xfId="0" applyFill="1" applyBorder="1" applyAlignment="1">
      <alignment horizontal="center"/>
    </xf>
    <xf numFmtId="165" fontId="0" fillId="0" borderId="0" xfId="1" applyNumberFormat="1" applyFont="1" applyFill="1" applyBorder="1"/>
    <xf numFmtId="0" fontId="0" fillId="0" borderId="0" xfId="0" applyFill="1" applyBorder="1" applyAlignment="1" applyProtection="1">
      <alignment horizontal="right"/>
    </xf>
    <xf numFmtId="6" fontId="18" fillId="28" borderId="0" xfId="0" applyNumberFormat="1" applyFont="1" applyFill="1" applyProtection="1">
      <protection locked="0"/>
    </xf>
    <xf numFmtId="6" fontId="19" fillId="28" borderId="0" xfId="0" applyNumberFormat="1" applyFont="1" applyFill="1" applyProtection="1">
      <protection locked="0"/>
    </xf>
    <xf numFmtId="6" fontId="21" fillId="28" borderId="0" xfId="0" applyNumberFormat="1" applyFont="1" applyFill="1" applyProtection="1">
      <protection locked="0"/>
    </xf>
    <xf numFmtId="0" fontId="18" fillId="0" borderId="0" xfId="0" applyFont="1" applyFill="1" applyBorder="1"/>
    <xf numFmtId="0" fontId="19" fillId="0" borderId="0" xfId="0" applyFont="1" applyFill="1" applyBorder="1"/>
    <xf numFmtId="0" fontId="21" fillId="0" borderId="0" xfId="0" applyFont="1" applyFill="1" applyBorder="1"/>
    <xf numFmtId="6" fontId="0" fillId="0" borderId="0" xfId="0" applyNumberFormat="1" applyFill="1" applyBorder="1"/>
    <xf numFmtId="0" fontId="20" fillId="0" borderId="0" xfId="0" applyFont="1" applyFill="1" applyBorder="1"/>
    <xf numFmtId="0" fontId="21" fillId="28" borderId="0" xfId="0" applyFont="1" applyFill="1" applyProtection="1">
      <protection locked="0"/>
    </xf>
    <xf numFmtId="0" fontId="18" fillId="0" borderId="0" xfId="0" applyFont="1"/>
    <xf numFmtId="0" fontId="19" fillId="0" borderId="0" xfId="0" applyFont="1"/>
    <xf numFmtId="0" fontId="0" fillId="0" borderId="0" xfId="0" applyAlignment="1">
      <alignment horizontal="center"/>
    </xf>
    <xf numFmtId="0" fontId="21" fillId="0" borderId="0" xfId="0" applyFont="1"/>
    <xf numFmtId="6" fontId="0" fillId="0" borderId="0" xfId="0" applyNumberFormat="1"/>
    <xf numFmtId="0" fontId="0" fillId="0" borderId="0" xfId="0" applyAlignment="1">
      <alignment horizontal="right"/>
    </xf>
    <xf numFmtId="0" fontId="0" fillId="12" borderId="0" xfId="0" applyFill="1" applyAlignment="1">
      <alignment horizontal="center"/>
    </xf>
    <xf numFmtId="0" fontId="0" fillId="4" borderId="0" xfId="0" applyFill="1" applyAlignment="1">
      <alignment horizontal="center"/>
    </xf>
    <xf numFmtId="165" fontId="0" fillId="12" borderId="0" xfId="1" applyNumberFormat="1" applyFont="1" applyFill="1"/>
    <xf numFmtId="165" fontId="0" fillId="12" borderId="0" xfId="1" applyNumberFormat="1" applyFont="1" applyFill="1" applyAlignment="1">
      <alignment horizontal="center"/>
    </xf>
    <xf numFmtId="165" fontId="0" fillId="12" borderId="21" xfId="1" applyNumberFormat="1" applyFont="1" applyFill="1" applyBorder="1"/>
    <xf numFmtId="165" fontId="0" fillId="4" borderId="21" xfId="1" applyNumberFormat="1" applyFont="1" applyFill="1" applyBorder="1"/>
    <xf numFmtId="0" fontId="22" fillId="0" borderId="0" xfId="0" applyFont="1" applyFill="1" applyBorder="1"/>
    <xf numFmtId="164" fontId="22" fillId="0" borderId="0" xfId="0" applyNumberFormat="1" applyFont="1"/>
    <xf numFmtId="164" fontId="19" fillId="28" borderId="0" xfId="0" applyNumberFormat="1" applyFont="1" applyFill="1" applyProtection="1">
      <protection locked="0"/>
    </xf>
    <xf numFmtId="165" fontId="21" fillId="12" borderId="0" xfId="1" applyNumberFormat="1" applyFont="1" applyFill="1"/>
    <xf numFmtId="165" fontId="21" fillId="4" borderId="0" xfId="1" applyNumberFormat="1" applyFont="1" applyFill="1"/>
    <xf numFmtId="165" fontId="21" fillId="12" borderId="0" xfId="1" applyNumberFormat="1" applyFont="1" applyFill="1" applyAlignment="1">
      <alignment horizontal="center"/>
    </xf>
    <xf numFmtId="165" fontId="21" fillId="4" borderId="0" xfId="1" applyNumberFormat="1" applyFont="1" applyFill="1" applyAlignment="1">
      <alignment horizontal="center"/>
    </xf>
    <xf numFmtId="0" fontId="23" fillId="4" borderId="0" xfId="3" applyFill="1" applyAlignment="1">
      <alignment horizontal="right" wrapText="1"/>
    </xf>
    <xf numFmtId="0" fontId="23" fillId="12" borderId="0" xfId="3" applyFill="1" applyAlignment="1">
      <alignment horizontal="right" wrapText="1"/>
    </xf>
    <xf numFmtId="0" fontId="23" fillId="22" borderId="0" xfId="3" applyFill="1" applyAlignment="1">
      <alignment horizontal="right" wrapText="1"/>
    </xf>
    <xf numFmtId="0" fontId="2" fillId="0" borderId="0" xfId="0" applyFont="1" applyAlignment="1">
      <alignment horizontal="right"/>
    </xf>
    <xf numFmtId="166" fontId="24" fillId="39" borderId="13" xfId="2" quotePrefix="1" applyNumberFormat="1" applyFont="1" applyFill="1" applyBorder="1" applyAlignment="1">
      <alignment horizontal="center" wrapText="1"/>
    </xf>
    <xf numFmtId="165" fontId="0" fillId="0" borderId="22" xfId="0" applyNumberFormat="1" applyBorder="1"/>
    <xf numFmtId="0" fontId="0" fillId="0" borderId="0" xfId="0" applyFill="1" applyAlignment="1">
      <alignment horizontal="right"/>
    </xf>
    <xf numFmtId="0" fontId="23" fillId="0" borderId="0" xfId="3" applyFill="1" applyAlignment="1">
      <alignment horizontal="right" wrapText="1"/>
    </xf>
    <xf numFmtId="0" fontId="2" fillId="0" borderId="0" xfId="0" applyFont="1" applyFill="1" applyAlignment="1">
      <alignment horizontal="right"/>
    </xf>
    <xf numFmtId="0" fontId="25" fillId="0" borderId="0" xfId="0" applyFont="1" applyFill="1" applyBorder="1"/>
    <xf numFmtId="0" fontId="0" fillId="12" borderId="13" xfId="0" applyFill="1" applyBorder="1" applyAlignment="1">
      <alignment horizontal="center"/>
    </xf>
    <xf numFmtId="0" fontId="2" fillId="0" borderId="0" xfId="0" applyFont="1" applyBorder="1" applyAlignment="1">
      <alignment wrapText="1"/>
    </xf>
    <xf numFmtId="165" fontId="21" fillId="0" borderId="0" xfId="1" applyNumberFormat="1" applyFont="1" applyFill="1" applyBorder="1"/>
    <xf numFmtId="0" fontId="22" fillId="0" borderId="0" xfId="0" applyFont="1"/>
    <xf numFmtId="0" fontId="0" fillId="4" borderId="13" xfId="0" applyFill="1" applyBorder="1" applyAlignment="1">
      <alignment horizontal="center"/>
    </xf>
    <xf numFmtId="0" fontId="0" fillId="0" borderId="0" xfId="0" applyBorder="1"/>
    <xf numFmtId="0" fontId="0" fillId="0" borderId="0" xfId="0" applyFill="1" applyBorder="1" applyAlignment="1">
      <alignment horizontal="center" wrapText="1"/>
    </xf>
    <xf numFmtId="0" fontId="0" fillId="37" borderId="0" xfId="0" applyFill="1"/>
    <xf numFmtId="165" fontId="0" fillId="37" borderId="21" xfId="0" applyNumberFormat="1" applyFill="1" applyBorder="1"/>
    <xf numFmtId="0" fontId="18" fillId="0" borderId="0" xfId="0" applyFont="1" applyAlignment="1">
      <alignment horizontal="center"/>
    </xf>
    <xf numFmtId="164" fontId="18" fillId="28" borderId="0" xfId="0" applyNumberFormat="1" applyFont="1" applyFill="1" applyProtection="1">
      <protection locked="0"/>
    </xf>
    <xf numFmtId="164" fontId="21" fillId="28" borderId="0" xfId="0" applyNumberFormat="1" applyFont="1" applyFill="1" applyProtection="1">
      <protection locked="0"/>
    </xf>
    <xf numFmtId="164" fontId="14" fillId="38" borderId="0" xfId="0" applyNumberFormat="1" applyFont="1" applyFill="1" applyBorder="1" applyAlignment="1" applyProtection="1">
      <protection locked="0"/>
    </xf>
    <xf numFmtId="0" fontId="0" fillId="0" borderId="0" xfId="0"/>
    <xf numFmtId="0" fontId="5" fillId="0" borderId="0" xfId="0" applyFont="1" applyAlignment="1">
      <alignment vertical="center"/>
    </xf>
    <xf numFmtId="164" fontId="9" fillId="0" borderId="0" xfId="0" applyNumberFormat="1" applyFont="1"/>
    <xf numFmtId="0" fontId="2" fillId="0" borderId="0" xfId="0" applyFont="1" applyProtection="1"/>
    <xf numFmtId="0" fontId="2" fillId="25" borderId="0" xfId="0" applyFont="1" applyFill="1" applyProtection="1"/>
    <xf numFmtId="0" fontId="2" fillId="4" borderId="0" xfId="0" applyFont="1" applyFill="1" applyProtection="1"/>
    <xf numFmtId="0" fontId="2" fillId="5" borderId="0" xfId="0" applyFont="1" applyFill="1" applyProtection="1"/>
    <xf numFmtId="0" fontId="2" fillId="6" borderId="0" xfId="0" applyFont="1" applyFill="1" applyProtection="1"/>
    <xf numFmtId="0" fontId="2" fillId="8" borderId="0" xfId="0" applyFont="1" applyFill="1" applyProtection="1"/>
    <xf numFmtId="0" fontId="1" fillId="9" borderId="0" xfId="0" applyFont="1" applyFill="1" applyProtection="1"/>
    <xf numFmtId="0" fontId="2" fillId="9" borderId="0" xfId="0" applyFont="1" applyFill="1" applyProtection="1"/>
    <xf numFmtId="0" fontId="1" fillId="7" borderId="0" xfId="0" applyFont="1" applyFill="1" applyProtection="1"/>
    <xf numFmtId="0" fontId="2" fillId="0" borderId="0" xfId="0" applyFont="1" applyBorder="1" applyAlignment="1" applyProtection="1">
      <alignment wrapText="1"/>
    </xf>
    <xf numFmtId="164" fontId="13" fillId="0" borderId="0" xfId="0" applyNumberFormat="1" applyFont="1" applyFill="1" applyProtection="1"/>
    <xf numFmtId="0" fontId="0" fillId="0" borderId="0" xfId="0" applyFill="1" applyBorder="1" applyProtection="1"/>
    <xf numFmtId="0" fontId="2" fillId="11" borderId="0" xfId="0" applyFont="1" applyFill="1" applyProtection="1"/>
    <xf numFmtId="0" fontId="2" fillId="10" borderId="0" xfId="0" applyFont="1" applyFill="1" applyProtection="1"/>
    <xf numFmtId="0" fontId="2" fillId="26" borderId="0" xfId="0" applyFont="1" applyFill="1" applyProtection="1"/>
    <xf numFmtId="0" fontId="1" fillId="27" borderId="0" xfId="0" applyFont="1" applyFill="1" applyProtection="1"/>
    <xf numFmtId="0" fontId="2" fillId="14" borderId="0" xfId="0" applyFont="1" applyFill="1" applyProtection="1"/>
    <xf numFmtId="0" fontId="1" fillId="15" borderId="0" xfId="0" applyFont="1" applyFill="1" applyProtection="1"/>
    <xf numFmtId="0" fontId="2" fillId="15" borderId="0" xfId="0" applyFont="1" applyFill="1" applyProtection="1"/>
    <xf numFmtId="0" fontId="1" fillId="16" borderId="0" xfId="0" applyFont="1" applyFill="1" applyProtection="1"/>
    <xf numFmtId="0" fontId="2" fillId="16" borderId="0" xfId="0" applyFont="1" applyFill="1" applyProtection="1"/>
    <xf numFmtId="0" fontId="2" fillId="3" borderId="0" xfId="0" applyFont="1" applyFill="1" applyProtection="1"/>
    <xf numFmtId="0" fontId="2" fillId="2" borderId="0" xfId="0" applyFont="1" applyFill="1" applyProtection="1"/>
    <xf numFmtId="0" fontId="2" fillId="17" borderId="0" xfId="0" applyFont="1" applyFill="1" applyProtection="1"/>
    <xf numFmtId="0" fontId="1" fillId="20" borderId="0" xfId="0" applyFont="1" applyFill="1" applyProtection="1"/>
    <xf numFmtId="0" fontId="2" fillId="20" borderId="0" xfId="0" applyFont="1" applyFill="1" applyProtection="1"/>
    <xf numFmtId="0" fontId="18" fillId="0" borderId="0" xfId="0" applyFont="1" applyAlignment="1" applyProtection="1">
      <alignment horizontal="center"/>
    </xf>
    <xf numFmtId="0" fontId="0" fillId="37" borderId="0" xfId="0" applyFill="1" applyProtection="1"/>
    <xf numFmtId="165" fontId="0" fillId="37" borderId="21" xfId="0" applyNumberFormat="1" applyFill="1" applyBorder="1" applyProtection="1"/>
    <xf numFmtId="167" fontId="0" fillId="28" borderId="0" xfId="0" applyNumberFormat="1" applyFill="1" applyProtection="1"/>
    <xf numFmtId="167" fontId="14" fillId="38" borderId="0" xfId="0" applyNumberFormat="1" applyFont="1" applyFill="1" applyBorder="1" applyAlignment="1" applyProtection="1"/>
    <xf numFmtId="167" fontId="13" fillId="28" borderId="0" xfId="0" applyNumberFormat="1" applyFont="1" applyFill="1" applyProtection="1"/>
    <xf numFmtId="167" fontId="0" fillId="0" borderId="0" xfId="0" applyNumberFormat="1" applyProtection="1"/>
    <xf numFmtId="167" fontId="0" fillId="0" borderId="0" xfId="0" applyNumberFormat="1" applyFill="1" applyProtection="1"/>
    <xf numFmtId="167" fontId="21" fillId="0" borderId="0" xfId="0" applyNumberFormat="1" applyFont="1" applyProtection="1"/>
    <xf numFmtId="167" fontId="21" fillId="28" borderId="0" xfId="0" applyNumberFormat="1" applyFont="1" applyFill="1" applyProtection="1"/>
    <xf numFmtId="167" fontId="13" fillId="0" borderId="0" xfId="0" applyNumberFormat="1" applyFont="1" applyProtection="1"/>
    <xf numFmtId="167" fontId="13" fillId="0" borderId="0" xfId="0" applyNumberFormat="1" applyFont="1" applyFill="1" applyProtection="1"/>
    <xf numFmtId="0" fontId="0" fillId="0" borderId="0" xfId="0" applyNumberFormat="1"/>
    <xf numFmtId="0" fontId="5" fillId="0" borderId="0" xfId="0" applyFont="1" applyAlignment="1">
      <alignment vertical="center" wrapText="1"/>
    </xf>
    <xf numFmtId="168" fontId="9" fillId="0" borderId="0" xfId="0" applyNumberFormat="1" applyFont="1"/>
    <xf numFmtId="0" fontId="1" fillId="19" borderId="0" xfId="0" applyFont="1" applyFill="1" applyProtection="1"/>
    <xf numFmtId="0" fontId="2" fillId="19" borderId="0" xfId="0" applyFont="1" applyFill="1" applyProtection="1"/>
    <xf numFmtId="0" fontId="2" fillId="40" borderId="0" xfId="0" applyFont="1" applyFill="1" applyAlignment="1" applyProtection="1">
      <alignment wrapText="1"/>
    </xf>
    <xf numFmtId="167" fontId="0" fillId="40" borderId="0" xfId="0" applyNumberFormat="1" applyFill="1" applyProtection="1"/>
    <xf numFmtId="167" fontId="13" fillId="40" borderId="0" xfId="0" applyNumberFormat="1" applyFont="1" applyFill="1" applyProtection="1"/>
    <xf numFmtId="0" fontId="2" fillId="21" borderId="0" xfId="0" applyFont="1" applyFill="1" applyProtection="1"/>
    <xf numFmtId="0" fontId="2" fillId="22" borderId="0" xfId="0" applyFont="1" applyFill="1" applyProtection="1"/>
    <xf numFmtId="0" fontId="2" fillId="18" borderId="0" xfId="0" applyFont="1" applyFill="1" applyProtection="1"/>
    <xf numFmtId="0" fontId="2" fillId="23" borderId="0" xfId="0" applyFont="1" applyFill="1" applyProtection="1"/>
    <xf numFmtId="0" fontId="1" fillId="24" borderId="0" xfId="0" applyFont="1" applyFill="1" applyProtection="1"/>
    <xf numFmtId="0" fontId="2" fillId="24" borderId="0" xfId="0" applyFont="1" applyFill="1" applyProtection="1"/>
    <xf numFmtId="164" fontId="0" fillId="34" borderId="0" xfId="0" applyNumberFormat="1" applyFill="1"/>
    <xf numFmtId="6" fontId="14" fillId="38" borderId="0" xfId="0" applyNumberFormat="1" applyFont="1" applyFill="1" applyProtection="1">
      <protection locked="0"/>
    </xf>
    <xf numFmtId="164" fontId="13" fillId="34" borderId="0" xfId="0" applyNumberFormat="1" applyFont="1" applyFill="1"/>
    <xf numFmtId="0" fontId="20" fillId="0" borderId="0" xfId="0" applyFont="1"/>
    <xf numFmtId="0" fontId="25" fillId="0" borderId="0" xfId="0" applyFont="1"/>
    <xf numFmtId="0" fontId="23" fillId="0" borderId="0" xfId="3" applyAlignment="1">
      <alignment horizontal="right" wrapText="1"/>
    </xf>
    <xf numFmtId="164" fontId="14" fillId="38" borderId="0" xfId="0" applyNumberFormat="1" applyFont="1" applyFill="1" applyProtection="1">
      <protection locked="0"/>
    </xf>
    <xf numFmtId="0" fontId="0" fillId="0" borderId="0" xfId="0" applyAlignment="1">
      <alignment horizontal="center" wrapText="1"/>
    </xf>
    <xf numFmtId="0" fontId="0" fillId="0" borderId="0" xfId="0" applyProtection="1">
      <protection locked="0"/>
    </xf>
    <xf numFmtId="0" fontId="13" fillId="0" borderId="0" xfId="0" applyFont="1" applyProtection="1">
      <protection locked="0"/>
    </xf>
    <xf numFmtId="167" fontId="0" fillId="28" borderId="0" xfId="0" applyNumberFormat="1" applyFill="1" applyProtection="1">
      <protection locked="0"/>
    </xf>
    <xf numFmtId="167" fontId="14" fillId="38" borderId="0" xfId="0" applyNumberFormat="1" applyFont="1" applyFill="1" applyBorder="1" applyAlignment="1" applyProtection="1">
      <protection locked="0"/>
    </xf>
    <xf numFmtId="167" fontId="13" fillId="28" borderId="0" xfId="0" applyNumberFormat="1" applyFont="1" applyFill="1" applyProtection="1">
      <protection locked="0"/>
    </xf>
    <xf numFmtId="0" fontId="2" fillId="12" borderId="0" xfId="0" applyFont="1" applyFill="1" applyProtection="1"/>
    <xf numFmtId="0" fontId="2" fillId="13" borderId="0" xfId="0" applyFont="1" applyFill="1" applyProtection="1"/>
    <xf numFmtId="164" fontId="21" fillId="0" borderId="0" xfId="0" applyNumberFormat="1" applyFont="1" applyProtection="1"/>
    <xf numFmtId="164" fontId="13" fillId="0" borderId="0" xfId="0" applyNumberFormat="1" applyFont="1" applyProtection="1"/>
    <xf numFmtId="0" fontId="0" fillId="0" borderId="0" xfId="0" applyNumberFormat="1" applyProtection="1"/>
    <xf numFmtId="167" fontId="14" fillId="38" borderId="0" xfId="0" applyNumberFormat="1" applyFont="1" applyFill="1" applyProtection="1">
      <protection locked="0"/>
    </xf>
    <xf numFmtId="5" fontId="0" fillId="28" borderId="0" xfId="0" applyNumberFormat="1" applyFill="1" applyProtection="1">
      <protection locked="0"/>
    </xf>
    <xf numFmtId="0" fontId="2" fillId="0" borderId="0" xfId="0" applyFont="1" applyFill="1" applyBorder="1" applyAlignment="1">
      <alignment horizontal="left" indent="1"/>
    </xf>
    <xf numFmtId="165" fontId="2" fillId="37" borderId="23" xfId="0" applyNumberFormat="1" applyFont="1" applyFill="1" applyBorder="1"/>
    <xf numFmtId="167" fontId="0" fillId="28" borderId="0" xfId="0" applyNumberFormat="1" applyFill="1" applyProtection="1">
      <protection locked="0"/>
    </xf>
    <xf numFmtId="167" fontId="0" fillId="28" borderId="0" xfId="0" applyNumberFormat="1" applyFill="1" applyProtection="1">
      <protection locked="0"/>
    </xf>
    <xf numFmtId="167" fontId="0" fillId="28" borderId="0" xfId="0" applyNumberFormat="1" applyFill="1" applyProtection="1">
      <protection locked="0"/>
    </xf>
    <xf numFmtId="0" fontId="0" fillId="0" borderId="0" xfId="0" applyAlignment="1">
      <alignment horizontal="left"/>
    </xf>
    <xf numFmtId="0" fontId="0" fillId="0" borderId="0" xfId="0" applyAlignment="1">
      <alignment horizontal="left" indent="1"/>
    </xf>
    <xf numFmtId="165" fontId="0" fillId="0" borderId="4" xfId="0" applyNumberFormat="1" applyBorder="1"/>
    <xf numFmtId="165" fontId="0" fillId="0" borderId="0" xfId="0" applyNumberFormat="1" applyBorder="1"/>
    <xf numFmtId="165" fontId="0" fillId="0" borderId="5" xfId="0" applyNumberFormat="1" applyBorder="1"/>
    <xf numFmtId="165" fontId="0" fillId="0" borderId="6" xfId="0" applyNumberFormat="1" applyBorder="1"/>
    <xf numFmtId="165" fontId="0" fillId="0" borderId="7" xfId="0" applyNumberFormat="1" applyBorder="1"/>
    <xf numFmtId="165" fontId="0" fillId="0" borderId="8" xfId="0" applyNumberFormat="1" applyBorder="1"/>
    <xf numFmtId="165" fontId="0" fillId="0" borderId="1" xfId="0" applyNumberFormat="1" applyBorder="1"/>
    <xf numFmtId="165" fontId="0" fillId="0" borderId="2" xfId="0" applyNumberFormat="1" applyBorder="1"/>
    <xf numFmtId="165" fontId="0" fillId="0" borderId="3" xfId="0" applyNumberFormat="1" applyBorder="1"/>
    <xf numFmtId="0" fontId="0" fillId="0" borderId="9" xfId="0" applyBorder="1" applyAlignment="1">
      <alignment wrapText="1"/>
    </xf>
    <xf numFmtId="0" fontId="0" fillId="0" borderId="10" xfId="0" applyBorder="1" applyAlignment="1">
      <alignment wrapText="1"/>
    </xf>
    <xf numFmtId="0" fontId="0" fillId="0" borderId="11" xfId="0" applyBorder="1" applyAlignment="1">
      <alignment wrapText="1"/>
    </xf>
    <xf numFmtId="0" fontId="0" fillId="0" borderId="23" xfId="0" pivotButton="1" applyBorder="1" applyAlignment="1">
      <alignment wrapText="1"/>
    </xf>
    <xf numFmtId="167" fontId="0" fillId="28" borderId="0" xfId="0" applyNumberFormat="1" applyFill="1" applyProtection="1">
      <protection locked="0"/>
    </xf>
    <xf numFmtId="0" fontId="0" fillId="0" borderId="6" xfId="0" applyBorder="1"/>
    <xf numFmtId="0" fontId="0" fillId="0" borderId="7" xfId="0" applyBorder="1"/>
    <xf numFmtId="0" fontId="18" fillId="0" borderId="0" xfId="0" applyFont="1" applyFill="1" applyBorder="1" applyAlignment="1" applyProtection="1">
      <alignment horizontal="center"/>
    </xf>
    <xf numFmtId="165" fontId="0" fillId="0" borderId="0" xfId="0" applyNumberFormat="1" applyFill="1" applyBorder="1" applyProtection="1"/>
    <xf numFmtId="167" fontId="14" fillId="38" borderId="0" xfId="0" applyNumberFormat="1" applyFont="1" applyFill="1" applyProtection="1"/>
    <xf numFmtId="5" fontId="0" fillId="28" borderId="0" xfId="0" applyNumberFormat="1" applyFill="1" applyProtection="1"/>
    <xf numFmtId="0" fontId="2" fillId="25" borderId="0" xfId="0" applyFont="1" applyFill="1" applyAlignment="1">
      <alignment vertical="top" wrapText="1"/>
    </xf>
    <xf numFmtId="0" fontId="5" fillId="0" borderId="0" xfId="0" applyFont="1" applyAlignment="1">
      <alignment vertical="center" wrapText="1"/>
    </xf>
    <xf numFmtId="0" fontId="3" fillId="5" borderId="0" xfId="0" applyFont="1" applyFill="1" applyAlignment="1">
      <alignment horizontal="left" vertical="top" wrapText="1"/>
    </xf>
    <xf numFmtId="0" fontId="6" fillId="3" borderId="0" xfId="0" applyFont="1" applyFill="1" applyAlignment="1">
      <alignment vertical="top" wrapText="1"/>
    </xf>
    <xf numFmtId="0" fontId="7" fillId="12" borderId="5" xfId="0" applyFont="1" applyFill="1" applyBorder="1" applyAlignment="1">
      <alignment vertical="top" wrapText="1"/>
    </xf>
    <xf numFmtId="0" fontId="8" fillId="22" borderId="0" xfId="0" applyFont="1" applyFill="1" applyAlignment="1">
      <alignment vertical="top" wrapText="1"/>
    </xf>
    <xf numFmtId="0" fontId="4" fillId="0" borderId="0" xfId="0" applyFont="1" applyAlignment="1" applyProtection="1">
      <alignment vertical="center"/>
      <protection locked="0"/>
    </xf>
    <xf numFmtId="0" fontId="5" fillId="0" borderId="0" xfId="0" applyFont="1" applyAlignment="1" applyProtection="1">
      <alignment vertical="center" wrapText="1"/>
      <protection locked="0"/>
    </xf>
    <xf numFmtId="0" fontId="10" fillId="0" borderId="0" xfId="0" applyFont="1" applyProtection="1">
      <protection locked="0"/>
    </xf>
    <xf numFmtId="0" fontId="10" fillId="0" borderId="1" xfId="0" applyFont="1" applyBorder="1" applyProtection="1">
      <protection locked="0"/>
    </xf>
    <xf numFmtId="0" fontId="10" fillId="0" borderId="2" xfId="0" applyFont="1" applyBorder="1" applyProtection="1">
      <protection locked="0"/>
    </xf>
    <xf numFmtId="0" fontId="10" fillId="0" borderId="20" xfId="0" applyFont="1" applyBorder="1" applyAlignment="1" applyProtection="1">
      <alignment wrapText="1"/>
      <protection locked="0"/>
    </xf>
    <xf numFmtId="0" fontId="10" fillId="0" borderId="15" xfId="0" applyFont="1" applyBorder="1" applyAlignment="1" applyProtection="1">
      <alignment wrapText="1"/>
      <protection locked="0"/>
    </xf>
    <xf numFmtId="0" fontId="10" fillId="0" borderId="12" xfId="0" applyFont="1" applyBorder="1" applyAlignment="1" applyProtection="1">
      <alignment wrapText="1"/>
      <protection locked="0"/>
    </xf>
    <xf numFmtId="0" fontId="10" fillId="0" borderId="13" xfId="0" applyFont="1" applyBorder="1" applyAlignment="1" applyProtection="1">
      <alignment wrapText="1"/>
      <protection locked="0"/>
    </xf>
    <xf numFmtId="0" fontId="10" fillId="0" borderId="18" xfId="0" applyFont="1" applyBorder="1" applyAlignment="1" applyProtection="1">
      <alignment wrapText="1"/>
      <protection locked="0"/>
    </xf>
    <xf numFmtId="0" fontId="10" fillId="0" borderId="14" xfId="0" applyFont="1" applyBorder="1" applyAlignment="1" applyProtection="1">
      <alignment wrapText="1"/>
      <protection locked="0"/>
    </xf>
    <xf numFmtId="0" fontId="3" fillId="5" borderId="0" xfId="0" applyFont="1" applyFill="1" applyAlignment="1" applyProtection="1">
      <alignment horizontal="left" vertical="top" wrapText="1"/>
      <protection locked="0"/>
    </xf>
    <xf numFmtId="0" fontId="9" fillId="0" borderId="4" xfId="0" applyFont="1" applyBorder="1" applyProtection="1">
      <protection locked="0"/>
    </xf>
    <xf numFmtId="164" fontId="9" fillId="0" borderId="0" xfId="0" applyNumberFormat="1" applyFont="1" applyProtection="1">
      <protection locked="0"/>
    </xf>
    <xf numFmtId="165" fontId="9" fillId="0" borderId="4" xfId="0" applyNumberFormat="1" applyFont="1" applyBorder="1" applyProtection="1">
      <protection locked="0"/>
    </xf>
    <xf numFmtId="165" fontId="9" fillId="0" borderId="0" xfId="0" applyNumberFormat="1" applyFont="1" applyProtection="1">
      <protection locked="0"/>
    </xf>
    <xf numFmtId="165" fontId="9" fillId="0" borderId="17" xfId="0" applyNumberFormat="1" applyFont="1" applyBorder="1" applyProtection="1">
      <protection locked="0"/>
    </xf>
    <xf numFmtId="165" fontId="9" fillId="0" borderId="5" xfId="0" applyNumberFormat="1" applyFont="1" applyBorder="1" applyProtection="1">
      <protection locked="0"/>
    </xf>
    <xf numFmtId="0" fontId="6" fillId="3" borderId="0" xfId="0" applyFont="1" applyFill="1" applyAlignment="1" applyProtection="1">
      <alignment vertical="top" wrapText="1"/>
      <protection locked="0"/>
    </xf>
    <xf numFmtId="0" fontId="7" fillId="12" borderId="5" xfId="0" applyFont="1" applyFill="1" applyBorder="1" applyAlignment="1" applyProtection="1">
      <alignment vertical="top" wrapText="1"/>
      <protection locked="0"/>
    </xf>
    <xf numFmtId="0" fontId="8" fillId="22" borderId="0" xfId="0" applyFont="1" applyFill="1" applyAlignment="1" applyProtection="1">
      <alignment vertical="top" wrapText="1"/>
      <protection locked="0"/>
    </xf>
    <xf numFmtId="0" fontId="2" fillId="25" borderId="0" xfId="0" applyFont="1" applyFill="1" applyAlignment="1" applyProtection="1">
      <alignment vertical="top" wrapText="1"/>
      <protection locked="0"/>
    </xf>
    <xf numFmtId="0" fontId="9" fillId="0" borderId="12" xfId="0" applyFont="1" applyBorder="1" applyProtection="1">
      <protection locked="0"/>
    </xf>
    <xf numFmtId="164" fontId="9" fillId="0" borderId="13" xfId="0" applyNumberFormat="1" applyFont="1" applyBorder="1" applyProtection="1">
      <protection locked="0"/>
    </xf>
    <xf numFmtId="165" fontId="9" fillId="0" borderId="12" xfId="0" applyNumberFormat="1" applyFont="1" applyBorder="1" applyProtection="1">
      <protection locked="0"/>
    </xf>
    <xf numFmtId="165" fontId="9" fillId="0" borderId="13" xfId="0" applyNumberFormat="1" applyFont="1" applyBorder="1" applyProtection="1">
      <protection locked="0"/>
    </xf>
    <xf numFmtId="165" fontId="9" fillId="0" borderId="18" xfId="0" applyNumberFormat="1" applyFont="1" applyBorder="1" applyProtection="1">
      <protection locked="0"/>
    </xf>
    <xf numFmtId="165" fontId="9" fillId="0" borderId="14" xfId="0" applyNumberFormat="1" applyFont="1" applyBorder="1" applyProtection="1">
      <protection locked="0"/>
    </xf>
    <xf numFmtId="0" fontId="10" fillId="0" borderId="6" xfId="0" applyFont="1" applyBorder="1" applyProtection="1">
      <protection locked="0"/>
    </xf>
    <xf numFmtId="164" fontId="10" fillId="0" borderId="7" xfId="0" applyNumberFormat="1" applyFont="1" applyBorder="1" applyProtection="1">
      <protection locked="0"/>
    </xf>
    <xf numFmtId="165" fontId="10" fillId="0" borderId="6" xfId="0" applyNumberFormat="1" applyFont="1" applyBorder="1" applyProtection="1">
      <protection locked="0"/>
    </xf>
    <xf numFmtId="165" fontId="10" fillId="0" borderId="7" xfId="0" applyNumberFormat="1" applyFont="1" applyBorder="1" applyProtection="1">
      <protection locked="0"/>
    </xf>
    <xf numFmtId="165" fontId="10" fillId="0" borderId="19" xfId="0" applyNumberFormat="1" applyFont="1" applyBorder="1" applyProtection="1">
      <protection locked="0"/>
    </xf>
    <xf numFmtId="165" fontId="10" fillId="0" borderId="8" xfId="0" applyNumberFormat="1" applyFont="1" applyBorder="1" applyProtection="1">
      <protection locked="0"/>
    </xf>
    <xf numFmtId="0" fontId="9" fillId="0" borderId="0" xfId="0" applyFont="1" applyAlignment="1">
      <alignment wrapText="1"/>
    </xf>
    <xf numFmtId="0" fontId="27" fillId="0" borderId="0" xfId="0" applyFont="1" applyProtection="1">
      <protection locked="0"/>
    </xf>
    <xf numFmtId="0" fontId="28" fillId="0" borderId="0" xfId="0" applyFont="1" applyAlignment="1" applyProtection="1">
      <alignment horizontal="center" vertical="center"/>
      <protection locked="0"/>
    </xf>
    <xf numFmtId="0" fontId="28" fillId="0" borderId="0" xfId="0" applyFont="1" applyAlignment="1" applyProtection="1">
      <alignment horizontal="center" vertical="center" wrapText="1"/>
      <protection locked="0"/>
    </xf>
    <xf numFmtId="0" fontId="29" fillId="0" borderId="0" xfId="0" applyFont="1" applyAlignment="1">
      <alignment vertical="center"/>
    </xf>
    <xf numFmtId="169" fontId="28" fillId="0" borderId="0" xfId="0" applyNumberFormat="1" applyFont="1" applyAlignment="1" applyProtection="1">
      <alignment horizontal="center" vertical="center"/>
      <protection locked="0"/>
    </xf>
    <xf numFmtId="0" fontId="28" fillId="0" borderId="0" xfId="0" applyFont="1" applyAlignment="1">
      <alignment horizontal="center" vertical="center"/>
    </xf>
    <xf numFmtId="0" fontId="5" fillId="0" borderId="0" xfId="0" applyFont="1" applyAlignment="1">
      <alignment vertical="center" wrapText="1"/>
    </xf>
    <xf numFmtId="0" fontId="5" fillId="0" borderId="0" xfId="0" applyFont="1" applyAlignment="1">
      <alignment vertical="center" wrapText="1"/>
    </xf>
    <xf numFmtId="0" fontId="30" fillId="0" borderId="0" xfId="0" applyFont="1" applyAlignment="1" applyProtection="1">
      <alignment vertical="center"/>
      <protection locked="0"/>
    </xf>
    <xf numFmtId="0" fontId="31" fillId="0" borderId="0" xfId="0" applyFont="1"/>
    <xf numFmtId="0" fontId="32" fillId="0" borderId="11" xfId="0" applyFont="1" applyBorder="1" applyAlignment="1">
      <alignment horizontal="center" wrapText="1"/>
    </xf>
    <xf numFmtId="0" fontId="32" fillId="0" borderId="9" xfId="0" applyFont="1" applyBorder="1" applyAlignment="1" applyProtection="1">
      <alignment horizontal="center"/>
      <protection locked="0"/>
    </xf>
    <xf numFmtId="0" fontId="32" fillId="0" borderId="10" xfId="0" applyFont="1" applyBorder="1" applyAlignment="1">
      <alignment horizontal="center"/>
    </xf>
    <xf numFmtId="0" fontId="0" fillId="0" borderId="26" xfId="0" applyBorder="1"/>
    <xf numFmtId="0" fontId="0" fillId="0" borderId="4" xfId="0" applyBorder="1"/>
    <xf numFmtId="0" fontId="32" fillId="0" borderId="20" xfId="0" applyFont="1" applyBorder="1" applyAlignment="1" applyProtection="1">
      <alignment vertical="center" wrapText="1"/>
      <protection locked="0"/>
    </xf>
    <xf numFmtId="0" fontId="32" fillId="0" borderId="23" xfId="0" applyFont="1" applyBorder="1" applyAlignment="1" applyProtection="1">
      <alignment horizontal="center" wrapText="1"/>
      <protection locked="0"/>
    </xf>
    <xf numFmtId="0" fontId="32" fillId="0" borderId="6" xfId="0" applyFont="1" applyBorder="1" applyAlignment="1" applyProtection="1">
      <alignment horizontal="center" wrapText="1"/>
      <protection locked="0"/>
    </xf>
    <xf numFmtId="0" fontId="32" fillId="0" borderId="27" xfId="0" applyFont="1" applyBorder="1" applyAlignment="1" applyProtection="1">
      <alignment horizontal="center" wrapText="1"/>
      <protection locked="0"/>
    </xf>
    <xf numFmtId="0" fontId="31" fillId="0" borderId="28" xfId="0" applyFont="1" applyBorder="1" applyAlignment="1" applyProtection="1">
      <alignment vertical="center" wrapText="1"/>
      <protection locked="0"/>
    </xf>
    <xf numFmtId="164" fontId="31" fillId="0" borderId="29" xfId="0" applyNumberFormat="1" applyFont="1" applyBorder="1" applyProtection="1">
      <protection locked="0"/>
    </xf>
    <xf numFmtId="164" fontId="31" fillId="0" borderId="30" xfId="0" applyNumberFormat="1" applyFont="1" applyBorder="1" applyProtection="1">
      <protection locked="0"/>
    </xf>
    <xf numFmtId="164" fontId="31" fillId="0" borderId="32" xfId="0" applyNumberFormat="1" applyFont="1" applyBorder="1" applyAlignment="1" applyProtection="1">
      <alignment wrapText="1"/>
      <protection locked="0"/>
    </xf>
    <xf numFmtId="0" fontId="31" fillId="0" borderId="33" xfId="0" applyFont="1" applyBorder="1" applyAlignment="1" applyProtection="1">
      <alignment vertical="center" wrapText="1"/>
      <protection locked="0"/>
    </xf>
    <xf numFmtId="0" fontId="32" fillId="0" borderId="9" xfId="0" applyFont="1" applyBorder="1" applyAlignment="1" applyProtection="1">
      <alignment vertical="center" wrapText="1"/>
      <protection locked="0"/>
    </xf>
    <xf numFmtId="164" fontId="32" fillId="0" borderId="23" xfId="0" applyNumberFormat="1" applyFont="1" applyBorder="1" applyProtection="1">
      <protection locked="0"/>
    </xf>
    <xf numFmtId="0" fontId="2" fillId="25" borderId="0" xfId="0" applyFont="1" applyFill="1" applyAlignment="1">
      <alignment vertical="top" wrapText="1"/>
    </xf>
    <xf numFmtId="0" fontId="5" fillId="0" borderId="0" xfId="0" applyFont="1" applyAlignment="1">
      <alignment vertical="center" wrapText="1"/>
    </xf>
    <xf numFmtId="0" fontId="6" fillId="3" borderId="0" xfId="0" applyFont="1" applyFill="1" applyAlignment="1">
      <alignment vertical="top" wrapText="1"/>
    </xf>
    <xf numFmtId="0" fontId="7" fillId="12" borderId="5" xfId="0" applyFont="1" applyFill="1" applyBorder="1" applyAlignment="1">
      <alignment vertical="top" wrapText="1"/>
    </xf>
    <xf numFmtId="0" fontId="8" fillId="22" borderId="0" xfId="0" applyFont="1" applyFill="1" applyAlignment="1">
      <alignment vertical="top" wrapText="1"/>
    </xf>
    <xf numFmtId="164" fontId="32" fillId="0" borderId="31" xfId="0" applyNumberFormat="1" applyFont="1" applyBorder="1" applyProtection="1">
      <protection locked="0"/>
    </xf>
    <xf numFmtId="0" fontId="2" fillId="25" borderId="0" xfId="0" applyFont="1" applyFill="1" applyAlignment="1">
      <alignment vertical="top" wrapText="1"/>
    </xf>
    <xf numFmtId="0" fontId="5" fillId="0" borderId="0" xfId="0" applyFont="1" applyAlignment="1">
      <alignment vertical="center" wrapText="1"/>
    </xf>
    <xf numFmtId="0" fontId="3" fillId="5" borderId="0" xfId="0" applyFont="1" applyFill="1" applyAlignment="1">
      <alignment horizontal="left" vertical="top" wrapText="1"/>
    </xf>
    <xf numFmtId="0" fontId="6" fillId="3" borderId="0" xfId="0" applyFont="1" applyFill="1" applyAlignment="1">
      <alignment vertical="top" wrapText="1"/>
    </xf>
    <xf numFmtId="0" fontId="7" fillId="12" borderId="5" xfId="0" applyFont="1" applyFill="1" applyBorder="1" applyAlignment="1">
      <alignment vertical="top" wrapText="1"/>
    </xf>
    <xf numFmtId="0" fontId="8" fillId="22" borderId="0" xfId="0" applyFont="1" applyFill="1" applyAlignment="1">
      <alignment vertical="top" wrapText="1"/>
    </xf>
    <xf numFmtId="0" fontId="32" fillId="0" borderId="9" xfId="0" applyFont="1" applyBorder="1" applyAlignment="1" applyProtection="1">
      <alignment horizontal="center" wrapText="1"/>
      <protection locked="0"/>
    </xf>
    <xf numFmtId="0" fontId="32" fillId="0" borderId="10" xfId="0" applyFont="1" applyBorder="1" applyAlignment="1" applyProtection="1">
      <alignment horizontal="center" wrapText="1"/>
      <protection locked="0"/>
    </xf>
    <xf numFmtId="0" fontId="5" fillId="0" borderId="0" xfId="0" applyFont="1" applyAlignment="1">
      <alignment vertical="center" wrapText="1"/>
    </xf>
    <xf numFmtId="0" fontId="3" fillId="5" borderId="0" xfId="0" applyFont="1" applyFill="1" applyAlignment="1">
      <alignment horizontal="left" vertical="top" wrapText="1"/>
    </xf>
    <xf numFmtId="164" fontId="9" fillId="0" borderId="14" xfId="0" applyNumberFormat="1" applyFont="1" applyBorder="1" applyProtection="1">
      <protection locked="0"/>
    </xf>
    <xf numFmtId="165" fontId="9" fillId="0" borderId="24" xfId="0" applyNumberFormat="1" applyFont="1" applyBorder="1" applyProtection="1">
      <protection locked="0"/>
    </xf>
    <xf numFmtId="165" fontId="9" fillId="0" borderId="25" xfId="0" applyNumberFormat="1" applyFont="1" applyBorder="1" applyProtection="1">
      <protection locked="0"/>
    </xf>
    <xf numFmtId="0" fontId="0" fillId="0" borderId="0" xfId="0" quotePrefix="1" applyAlignment="1">
      <alignment wrapText="1"/>
    </xf>
    <xf numFmtId="0" fontId="12" fillId="37" borderId="0" xfId="0" applyFont="1" applyFill="1" applyAlignment="1"/>
    <xf numFmtId="0" fontId="12" fillId="0" borderId="0" xfId="0" applyFont="1"/>
    <xf numFmtId="0" fontId="2" fillId="39" borderId="0" xfId="0" applyFont="1" applyFill="1" applyAlignment="1">
      <alignment horizontal="center"/>
    </xf>
    <xf numFmtId="0" fontId="2" fillId="0" borderId="1" xfId="0" applyFont="1" applyBorder="1" applyAlignment="1">
      <alignment horizontal="center"/>
    </xf>
    <xf numFmtId="0" fontId="2" fillId="0" borderId="2" xfId="0" applyFont="1" applyBorder="1" applyAlignment="1">
      <alignment horizontal="center"/>
    </xf>
    <xf numFmtId="0" fontId="2" fillId="0" borderId="3" xfId="0" applyFont="1" applyBorder="1" applyAlignment="1">
      <alignment horizontal="center"/>
    </xf>
    <xf numFmtId="0" fontId="2" fillId="25" borderId="0" xfId="0" applyFont="1" applyFill="1" applyAlignment="1">
      <alignment vertical="top" wrapText="1"/>
    </xf>
    <xf numFmtId="0" fontId="5" fillId="0" borderId="0" xfId="0" applyFont="1" applyAlignment="1">
      <alignment vertical="center" wrapText="1"/>
    </xf>
    <xf numFmtId="0" fontId="3" fillId="5" borderId="0" xfId="0" applyFont="1" applyFill="1" applyAlignment="1">
      <alignment horizontal="left" vertical="top" wrapText="1"/>
    </xf>
    <xf numFmtId="0" fontId="6" fillId="3" borderId="0" xfId="0" applyFont="1" applyFill="1" applyAlignment="1">
      <alignment vertical="top" wrapText="1"/>
    </xf>
    <xf numFmtId="0" fontId="7" fillId="12" borderId="5" xfId="0" applyFont="1" applyFill="1" applyBorder="1" applyAlignment="1">
      <alignment vertical="top" wrapText="1"/>
    </xf>
    <xf numFmtId="0" fontId="8" fillId="22" borderId="0" xfId="0" applyFont="1" applyFill="1" applyAlignment="1">
      <alignment vertical="top" wrapText="1"/>
    </xf>
    <xf numFmtId="164" fontId="0" fillId="0" borderId="0" xfId="0" applyNumberFormat="1" applyProtection="1">
      <protection locked="0"/>
    </xf>
  </cellXfs>
  <cellStyles count="4">
    <cellStyle name="Comma" xfId="2" builtinId="3"/>
    <cellStyle name="Currency" xfId="1" builtinId="4"/>
    <cellStyle name="Normal" xfId="0" builtinId="0"/>
    <cellStyle name="Normal 2" xfId="3" xr:uid="{D7825BC9-4F2C-42B3-9124-C9BEC85DA538}"/>
  </cellStyles>
  <dxfs count="25">
    <dxf>
      <border>
        <left style="medium">
          <color indexed="64"/>
        </left>
        <bottom style="medium">
          <color indexed="64"/>
        </bottom>
      </border>
    </dxf>
    <dxf>
      <border>
        <left style="medium">
          <color indexed="64"/>
        </left>
        <bottom style="medium">
          <color indexed="64"/>
        </bottom>
      </border>
    </dxf>
    <dxf>
      <border>
        <left style="medium">
          <color indexed="64"/>
        </left>
        <bottom style="medium">
          <color indexed="64"/>
        </bottom>
      </border>
    </dxf>
    <dxf>
      <border>
        <left style="medium">
          <color indexed="64"/>
        </left>
        <bottom style="medium">
          <color indexed="64"/>
        </bottom>
      </border>
    </dxf>
    <dxf>
      <border>
        <left style="medium">
          <color indexed="64"/>
        </left>
      </border>
    </dxf>
    <dxf>
      <border>
        <left style="medium">
          <color indexed="64"/>
        </left>
      </border>
    </dxf>
    <dxf>
      <border>
        <left style="medium">
          <color indexed="64"/>
        </left>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alignment wrapText="1" readingOrder="0"/>
    </dxf>
    <dxf>
      <alignment wrapText="1" readingOrder="0"/>
    </dxf>
    <dxf>
      <numFmt numFmtId="165" formatCode="_(&quot;$&quot;* #,##0_);_(&quot;$&quot;* \(#,##0\);_(&quot;$&quot;* &quot;-&quot;??_);_(@_)"/>
    </dxf>
    <dxf>
      <numFmt numFmtId="170" formatCode="_(&quot;$&quot;* #,##0.0_);_(&quot;$&quot;* \(#,##0.0\);_(&quot;$&quot;* &quot;-&quot;??_);_(@_)"/>
    </dxf>
    <dxf>
      <numFmt numFmtId="34" formatCode="_(&quot;$&quot;* #,##0.00_);_(&quot;$&quot;* \(#,##0.00\);_(&quot;$&quot;* &quot;-&quot;??_);_(@_)"/>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alignment wrapText="1" readingOrder="0"/>
    </dxf>
    <dxf>
      <alignment wrapText="1" readingOrder="0"/>
    </dxf>
    <dxf>
      <numFmt numFmtId="165" formatCode="_(&quot;$&quot;* #,##0_);_(&quot;$&quot;* \(#,##0\);_(&quot;$&quot;* &quot;-&quot;??_);_(@_)"/>
    </dxf>
    <dxf>
      <numFmt numFmtId="170" formatCode="_(&quot;$&quot;* #,##0.0_);_(&quot;$&quot;* \(#,##0.0\);_(&quot;$&quot;* &quot;-&quot;??_);_(@_)"/>
    </dxf>
    <dxf>
      <numFmt numFmtId="34" formatCode="_(&quot;$&quot;* #,##0.00_);_(&quot;$&quot;* \(#,##0.00\);_(&quot;$&quot;* &quot;-&quot;??_);_(@_)"/>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externalLink" Target="externalLinks/externalLink1.xml"/><Relationship Id="rId26" Type="http://schemas.openxmlformats.org/officeDocument/2006/relationships/externalLink" Target="externalLinks/externalLink9.xml"/><Relationship Id="rId39" Type="http://schemas.openxmlformats.org/officeDocument/2006/relationships/externalLink" Target="externalLinks/externalLink22.xml"/><Relationship Id="rId21" Type="http://schemas.openxmlformats.org/officeDocument/2006/relationships/externalLink" Target="externalLinks/externalLink4.xml"/><Relationship Id="rId34" Type="http://schemas.openxmlformats.org/officeDocument/2006/relationships/externalLink" Target="externalLinks/externalLink17.xml"/><Relationship Id="rId42" Type="http://schemas.openxmlformats.org/officeDocument/2006/relationships/externalLink" Target="externalLinks/externalLink25.xml"/><Relationship Id="rId47" Type="http://schemas.openxmlformats.org/officeDocument/2006/relationships/pivotCacheDefinition" Target="pivotCache/pivotCacheDefinition1.xml"/><Relationship Id="rId50" Type="http://schemas.openxmlformats.org/officeDocument/2006/relationships/styles" Target="styles.xml"/><Relationship Id="rId55"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12.xml"/><Relationship Id="rId11" Type="http://schemas.openxmlformats.org/officeDocument/2006/relationships/worksheet" Target="worksheets/sheet11.xml"/><Relationship Id="rId24" Type="http://schemas.openxmlformats.org/officeDocument/2006/relationships/externalLink" Target="externalLinks/externalLink7.xml"/><Relationship Id="rId32" Type="http://schemas.openxmlformats.org/officeDocument/2006/relationships/externalLink" Target="externalLinks/externalLink15.xml"/><Relationship Id="rId37" Type="http://schemas.openxmlformats.org/officeDocument/2006/relationships/externalLink" Target="externalLinks/externalLink20.xml"/><Relationship Id="rId40" Type="http://schemas.openxmlformats.org/officeDocument/2006/relationships/externalLink" Target="externalLinks/externalLink23.xml"/><Relationship Id="rId45" Type="http://schemas.openxmlformats.org/officeDocument/2006/relationships/externalLink" Target="externalLinks/externalLink28.xml"/><Relationship Id="rId53"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externalLink" Target="externalLinks/externalLink2.xml"/><Relationship Id="rId31" Type="http://schemas.openxmlformats.org/officeDocument/2006/relationships/externalLink" Target="externalLinks/externalLink14.xml"/><Relationship Id="rId44" Type="http://schemas.openxmlformats.org/officeDocument/2006/relationships/externalLink" Target="externalLinks/externalLink27.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5.xml"/><Relationship Id="rId27" Type="http://schemas.openxmlformats.org/officeDocument/2006/relationships/externalLink" Target="externalLinks/externalLink10.xml"/><Relationship Id="rId30" Type="http://schemas.openxmlformats.org/officeDocument/2006/relationships/externalLink" Target="externalLinks/externalLink13.xml"/><Relationship Id="rId35" Type="http://schemas.openxmlformats.org/officeDocument/2006/relationships/externalLink" Target="externalLinks/externalLink18.xml"/><Relationship Id="rId43" Type="http://schemas.openxmlformats.org/officeDocument/2006/relationships/externalLink" Target="externalLinks/externalLink26.xml"/><Relationship Id="rId48" Type="http://schemas.openxmlformats.org/officeDocument/2006/relationships/pivotCacheDefinition" Target="pivotCache/pivotCacheDefinition2.xml"/><Relationship Id="rId56" Type="http://schemas.openxmlformats.org/officeDocument/2006/relationships/customXml" Target="../customXml/item4.xml"/><Relationship Id="rId8" Type="http://schemas.openxmlformats.org/officeDocument/2006/relationships/worksheet" Target="worksheets/sheet8.xml"/><Relationship Id="rId51"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8.xml"/><Relationship Id="rId33" Type="http://schemas.openxmlformats.org/officeDocument/2006/relationships/externalLink" Target="externalLinks/externalLink16.xml"/><Relationship Id="rId38" Type="http://schemas.openxmlformats.org/officeDocument/2006/relationships/externalLink" Target="externalLinks/externalLink21.xml"/><Relationship Id="rId46" Type="http://schemas.openxmlformats.org/officeDocument/2006/relationships/externalLink" Target="externalLinks/externalLink29.xml"/><Relationship Id="rId20" Type="http://schemas.openxmlformats.org/officeDocument/2006/relationships/externalLink" Target="externalLinks/externalLink3.xml"/><Relationship Id="rId41" Type="http://schemas.openxmlformats.org/officeDocument/2006/relationships/externalLink" Target="externalLinks/externalLink24.xml"/><Relationship Id="rId54"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externalLink" Target="externalLinks/externalLink6.xml"/><Relationship Id="rId28" Type="http://schemas.openxmlformats.org/officeDocument/2006/relationships/externalLink" Target="externalLinks/externalLink11.xml"/><Relationship Id="rId36" Type="http://schemas.openxmlformats.org/officeDocument/2006/relationships/externalLink" Target="externalLinks/externalLink19.xml"/><Relationship Id="rId4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1464469</xdr:colOff>
      <xdr:row>3</xdr:row>
      <xdr:rowOff>369094</xdr:rowOff>
    </xdr:from>
    <xdr:to>
      <xdr:col>0</xdr:col>
      <xdr:colOff>6417469</xdr:colOff>
      <xdr:row>3</xdr:row>
      <xdr:rowOff>1807369</xdr:rowOff>
    </xdr:to>
    <xdr:pic>
      <xdr:nvPicPr>
        <xdr:cNvPr id="2" name="Picture 1">
          <a:extLst>
            <a:ext uri="{FF2B5EF4-FFF2-40B4-BE49-F238E27FC236}">
              <a16:creationId xmlns:a16="http://schemas.microsoft.com/office/drawing/2014/main" id="{81EA1812-BEFC-439F-A72F-A217AEF8AB3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64469" y="1112044"/>
          <a:ext cx="4953000" cy="14382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PHXwpfs01\data1\FINANCE\ACCRUAL\2000DC\10_00dc\DCLag.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BACKUP04/REGULATIONS/Reg%20CY%202011%20NPRM/GPCI/Impacts/GPCI-Tables-052610-working.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Users/benjamin-jackson/Desktop/CY%202021%20Display%20Model%202020.12.16.xlsm"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_Policy%20and%20Financial%20Management%20Branch/Financial%20Management%20Section/Financial%20Analysis%20Unit/Financial%20Analysis/Anthony's%20Folder/Package%208%20to%20HP/package%208c/Support%20Docs/AL-COHS%2014-15_summary_9-30-2014.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_Policy%20and%20Financial%20Management%20Branch/Financial%20Management%20Section/Financial%20Analysis%20Unit/Financial%20Analysis/Anthony's%20Folder/COHS/CP13-14%20with%20MH%20(Jan%20-%20Jun%202014)/COHS%2013-14_increase%20summary_AB97_MH.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Users/jlopez7/AppData/Local/Microsoft/Windows/Temporary%20Internet%20Files/Content.Outlook/5PGR4RSQ/COHS%2014-15_summary_SB239_6-27-2016_no%20links.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PROSVC2/F.P.O.S/1%20Behavioral%20Services/From%20RCs/ELARC/J10266%20ELARC%20Services%20MediCal%20Autism%20Age%20(details).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dhsshare\data\assign\Cost%20Model%20version%201\Compl%20Models\ovmodel99-00.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Users/rodney-armstrong/Desktop/Peer%20AAR/SFY%2016-17%20Two%20Plan%20&amp;%20GMC%20CALC%20ALL%20v4.2%20-%20HQAF.xlsm"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cadhcs.sharepoint.com/Users/rodney-armstrong/Desktop/Peer%20AAR/SFY%2016-17%20Two%20Plan%20&amp;%20GMC%20CALC%20ALL%20v4.2%20-%20HQAF.xlsm"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PROSVC2/F.P.O.S/1%20Behavioral%20Services/From%20RCs/FNRC/comparison%20-%20FNRC%20updated%208-21-1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hsshare\data\My%20Documents\Days%20and%20Visits\01-02\01-02InPatientStats.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H:\WORK\CALOMC\Project\COHS%20Rates\08-09%20Rates\Rate%20Dev\031008%20Version%20Fixed%20Admin\Copy%20of%2005newphpcohsUPL.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Users/bbouchar/AppData/Local/Microsoft/Windows/INetCache/Content.Outlook/TTLRZYDH/COHS%20SFY%2017-18%20Rates%20Model%20-%20January%202018%20(Final).xlsm"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data/my%20documents/data/chip%20enrollment/chip%20enrollment/chip%20enrollment/chip%20enrollment/Executive%20Summary.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dss\Documents%20and%20Settings\atham\Local%20Settings\Temporary%20Internet%20Files\OLK18C\296%2005-06%20Rme030507.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phxwpfs01\data1\WORK\CALOMC\Project\General%20CA%20Info\Data%20Requests\Lookup%20V2.xls" TargetMode="External"/></Relationships>
</file>

<file path=xl/externalLinks/_rels/externalLink25.xml.rels><?xml version="1.0" encoding="UTF-8" standalone="yes"?>
<Relationships xmlns="http://schemas.openxmlformats.org/package/2006/relationships"><Relationship Id="rId1" Type="http://schemas.microsoft.com/office/2006/relationships/xlExternalLinkPath/xlStartup" Target="Nov02est/Min%20Wage%20Inc%20&amp;%20IHR%20Wage%20Diff.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Users/bbouchar/AppData/Local/Microsoft/Windows/INetCache/Content.Outlook/JDGB4ZNO/COHS%20SFY%2018-19%20Rates%20Model%20-%20December%202018%20(DP%20PassThru%20updated%20GEMT).xlsm"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Users/mmartin3/AppData/Local/Microsoft/Windows/Temporary%20Internet%20Files/Content.Outlook/NCPSMMJJ/All%20COHS%2015-16%20CRCS%20Summary_DOF%20request_3-24-2015.xlsx"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Users/bbouchar/AppData/Local/Microsoft/Windows/INetCache/Content.Outlook/TTLRZYDH/COHS%20SFY%2017-18%20Rates%20Model%20-%20January%202018%20(Final)%20(002).xlsm"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WORK/CALOMC/Project/Expansion%20Rates/11-12%20Rates/Rate%20Model/10.01.2011%20-%2009.30.211%20-%20Expansion%20rates%20with%20RAR/COHS%20Rates/08-09%20Rates/Rate%20Dev/031008%20Version%20Fixed%20Admin/Copy%20of%2005newphpcohsUPL.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LACUSCEXPMGMT2\SYS\My%20Documents\Linen%20Report\00-01\Linen%20Recap%20FY%2000-01.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hsintra\dhcs\ARCHIVES\99WGSTUD\ALL.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hsintra\dhcs\Documents%20and%20Settings\KAdili\Local%20Settings\Temporary%20Internet%20Files\OLKD8\Labor%20Study%20Info\Rate%20Year%202004%20using%20OSHPD26\YEARALL263.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ANIMATE/SECURE/Production/2D_REPNew2.4.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cadhcs.sharepoint.com/ANIMATE/SECURE/Production/2D_REPNew2.4.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Users/bbouchar/AppData/Local/Microsoft/Windows/INetCache/Content.Outlook/JDGB4ZNO/COHS%20SFY%2018-19%20Rates%20Model%20-%20October%202018%20(LB%20of%20MH%20wGEMT)%20(005).xlsm"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Pwmahbgfps04\Healthchoice\WORK\2003\SOPLAX%2019\Project\LcYr2\CRCS\LC_CRCS_Maternity.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x0000_ÿ"/>
      <sheetName val="General"/>
      <sheetName val="Hospital "/>
      <sheetName val="Medical "/>
      <sheetName val="DCLag"/>
      <sheetName val="Key"/>
      <sheetName val="2009 Oct Guidance SEC Format"/>
      <sheetName val="Q3 Forecast Scenarios Aud Com"/>
      <sheetName val="****"/>
      <sheetName val="Look_up"/>
      <sheetName val="&lt;Overview &amp; Legend&gt;"/>
      <sheetName val="Schedule 1-E A"/>
      <sheetName val="Control"/>
      <sheetName val="Jul PPD"/>
      <sheetName val="Plan Cost Centers- Final  "/>
      <sheetName val="Revenue"/>
      <sheetName val="Exhibit II"/>
      <sheetName val="INDEX"/>
      <sheetName val="Appendix A-Region"/>
      <sheetName val="Lookups"/>
      <sheetName val="June 17"/>
      <sheetName val="#19A-R2, 3 Mos w 0 (Acute)"/>
      <sheetName val="HS"/>
      <sheetName val="HS Copy LAW"/>
      <sheetName val="HS (2)"/>
      <sheetName val="hiddenSheet"/>
      <sheetName val="Defined Input Options"/>
      <sheetName val="Sum with Factors"/>
      <sheetName val="Dropdown_Ctrls"/>
      <sheetName val="Options"/>
      <sheetName val="RDO_Non-Expansion_PH COAs"/>
      <sheetName val="B - Medi-Cal Income Statement"/>
      <sheetName val="Rating Regions by HP"/>
      <sheetName val="Admin Expense Projections"/>
      <sheetName val="YTD  (2)"/>
      <sheetName val="Graph Builder"/>
    </sheetNames>
    <sheetDataSet>
      <sheetData sheetId="0" refreshError="1"/>
      <sheetData sheetId="1" refreshError="1">
        <row r="1">
          <cell r="AA1" t="str">
            <v>Graph Ranges for Monthly PMPM</v>
          </cell>
        </row>
        <row r="5">
          <cell r="AF5" t="e">
            <v>#REF!</v>
          </cell>
          <cell r="AG5" t="e">
            <v>#REF!</v>
          </cell>
          <cell r="AH5" t="e">
            <v>#REF!</v>
          </cell>
          <cell r="AI5" t="e">
            <v>#REF!</v>
          </cell>
          <cell r="AJ5" t="e">
            <v>#REF!</v>
          </cell>
          <cell r="AK5" t="e">
            <v>#REF!</v>
          </cell>
          <cell r="AL5" t="e">
            <v>#REF!</v>
          </cell>
          <cell r="AM5" t="e">
            <v>#REF!</v>
          </cell>
          <cell r="AN5" t="e">
            <v>#REF!</v>
          </cell>
          <cell r="AO5" t="e">
            <v>#REF!</v>
          </cell>
        </row>
        <row r="6">
          <cell r="AC6" t="e">
            <v>#REF!</v>
          </cell>
          <cell r="AE6" t="e">
            <v>#REF!</v>
          </cell>
          <cell r="AG6" t="e">
            <v>#REF!</v>
          </cell>
          <cell r="AI6" t="e">
            <v>#REF!</v>
          </cell>
          <cell r="AK6" t="e">
            <v>#REF!</v>
          </cell>
          <cell r="AM6" t="e">
            <v>#REF!</v>
          </cell>
          <cell r="AO6" t="e">
            <v>#REF!</v>
          </cell>
        </row>
        <row r="10">
          <cell r="AC10" t="e">
            <v>#REF!</v>
          </cell>
          <cell r="AD10" t="e">
            <v>#REF!</v>
          </cell>
          <cell r="AE10" t="e">
            <v>#REF!</v>
          </cell>
          <cell r="AF10" t="e">
            <v>#REF!</v>
          </cell>
          <cell r="AG10" t="e">
            <v>#REF!</v>
          </cell>
          <cell r="AH10" t="e">
            <v>#REF!</v>
          </cell>
          <cell r="AI10" t="e">
            <v>#REF!</v>
          </cell>
          <cell r="AJ10" t="e">
            <v>#REF!</v>
          </cell>
          <cell r="AK10" t="e">
            <v>#REF!</v>
          </cell>
          <cell r="AL10" t="e">
            <v>#REF!</v>
          </cell>
          <cell r="AM10" t="e">
            <v>#REF!</v>
          </cell>
          <cell r="AN10" t="e">
            <v>#REF!</v>
          </cell>
          <cell r="AO10" t="e">
            <v>#REF!</v>
          </cell>
        </row>
        <row r="15">
          <cell r="AC15" t="e">
            <v>#REF!</v>
          </cell>
          <cell r="AD15" t="e">
            <v>#REF!</v>
          </cell>
          <cell r="AE15" t="e">
            <v>#REF!</v>
          </cell>
          <cell r="AF15" t="e">
            <v>#REF!</v>
          </cell>
          <cell r="AG15" t="e">
            <v>#REF!</v>
          </cell>
          <cell r="AH15" t="e">
            <v>#REF!</v>
          </cell>
          <cell r="AI15" t="e">
            <v>#REF!</v>
          </cell>
          <cell r="AJ15" t="e">
            <v>#REF!</v>
          </cell>
          <cell r="AK15" t="e">
            <v>#REF!</v>
          </cell>
          <cell r="AL15" t="e">
            <v>#REF!</v>
          </cell>
          <cell r="AM15" t="e">
            <v>#REF!</v>
          </cell>
          <cell r="AN15" t="e">
            <v>#REF!</v>
          </cell>
          <cell r="AO15" t="e">
            <v>#REF!</v>
          </cell>
        </row>
        <row r="20">
          <cell r="AC20" t="e">
            <v>#REF!</v>
          </cell>
          <cell r="AD20" t="e">
            <v>#REF!</v>
          </cell>
          <cell r="AE20" t="e">
            <v>#REF!</v>
          </cell>
          <cell r="AF20" t="e">
            <v>#REF!</v>
          </cell>
          <cell r="AG20" t="e">
            <v>#REF!</v>
          </cell>
          <cell r="AH20" t="e">
            <v>#REF!</v>
          </cell>
          <cell r="AI20" t="e">
            <v>#REF!</v>
          </cell>
          <cell r="AJ20" t="e">
            <v>#REF!</v>
          </cell>
          <cell r="AK20" t="e">
            <v>#REF!</v>
          </cell>
          <cell r="AL20" t="e">
            <v>#REF!</v>
          </cell>
          <cell r="AM20" t="e">
            <v>#REF!</v>
          </cell>
          <cell r="AN20" t="e">
            <v>#REF!</v>
          </cell>
          <cell r="AO20" t="e">
            <v>#REF!</v>
          </cell>
        </row>
        <row r="25">
          <cell r="AC25" t="e">
            <v>#REF!</v>
          </cell>
          <cell r="AD25" t="e">
            <v>#REF!</v>
          </cell>
          <cell r="AE25" t="e">
            <v>#REF!</v>
          </cell>
          <cell r="AF25" t="e">
            <v>#REF!</v>
          </cell>
          <cell r="AG25" t="e">
            <v>#REF!</v>
          </cell>
          <cell r="AH25" t="e">
            <v>#REF!</v>
          </cell>
          <cell r="AI25" t="e">
            <v>#REF!</v>
          </cell>
          <cell r="AJ25" t="e">
            <v>#REF!</v>
          </cell>
          <cell r="AK25" t="e">
            <v>#REF!</v>
          </cell>
          <cell r="AL25" t="e">
            <v>#REF!</v>
          </cell>
          <cell r="AM25" t="e">
            <v>#REF!</v>
          </cell>
          <cell r="AN25" t="e">
            <v>#REF!</v>
          </cell>
          <cell r="AO25" t="e">
            <v>#REF!</v>
          </cell>
        </row>
        <row r="30">
          <cell r="AC30" t="e">
            <v>#REF!</v>
          </cell>
          <cell r="AD30" t="e">
            <v>#REF!</v>
          </cell>
          <cell r="AE30" t="e">
            <v>#REF!</v>
          </cell>
          <cell r="AF30" t="e">
            <v>#REF!</v>
          </cell>
          <cell r="AG30" t="e">
            <v>#REF!</v>
          </cell>
          <cell r="AH30" t="e">
            <v>#REF!</v>
          </cell>
          <cell r="AI30" t="e">
            <v>#REF!</v>
          </cell>
          <cell r="AJ30" t="e">
            <v>#REF!</v>
          </cell>
          <cell r="AK30" t="e">
            <v>#REF!</v>
          </cell>
          <cell r="AL30" t="e">
            <v>#REF!</v>
          </cell>
          <cell r="AM30" t="e">
            <v>#REF!</v>
          </cell>
          <cell r="AN30" t="e">
            <v>#REF!</v>
          </cell>
          <cell r="AO30" t="e">
            <v>#REF!</v>
          </cell>
        </row>
        <row r="35">
          <cell r="AC35" t="e">
            <v>#REF!</v>
          </cell>
          <cell r="AD35" t="e">
            <v>#REF!</v>
          </cell>
          <cell r="AE35" t="e">
            <v>#REF!</v>
          </cell>
          <cell r="AF35" t="e">
            <v>#REF!</v>
          </cell>
          <cell r="AG35" t="e">
            <v>#REF!</v>
          </cell>
          <cell r="AH35" t="e">
            <v>#REF!</v>
          </cell>
          <cell r="AI35" t="e">
            <v>#REF!</v>
          </cell>
          <cell r="AJ35" t="e">
            <v>#REF!</v>
          </cell>
          <cell r="AK35" t="e">
            <v>#REF!</v>
          </cell>
          <cell r="AL35" t="e">
            <v>#REF!</v>
          </cell>
          <cell r="AM35" t="e">
            <v>#REF!</v>
          </cell>
          <cell r="AN35" t="e">
            <v>#REF!</v>
          </cell>
          <cell r="AO35" t="e">
            <v>#REF!</v>
          </cell>
        </row>
        <row r="40">
          <cell r="AC40" t="e">
            <v>#REF!</v>
          </cell>
          <cell r="AD40" t="e">
            <v>#REF!</v>
          </cell>
          <cell r="AE40" t="e">
            <v>#REF!</v>
          </cell>
          <cell r="AF40" t="e">
            <v>#REF!</v>
          </cell>
          <cell r="AG40" t="e">
            <v>#REF!</v>
          </cell>
          <cell r="AH40" t="e">
            <v>#REF!</v>
          </cell>
          <cell r="AI40" t="e">
            <v>#REF!</v>
          </cell>
          <cell r="AJ40" t="e">
            <v>#REF!</v>
          </cell>
          <cell r="AK40" t="e">
            <v>#REF!</v>
          </cell>
          <cell r="AL40" t="e">
            <v>#REF!</v>
          </cell>
          <cell r="AM40" t="e">
            <v>#REF!</v>
          </cell>
          <cell r="AN40" t="e">
            <v>#REF!</v>
          </cell>
          <cell r="AO40" t="e">
            <v>#REF!</v>
          </cell>
        </row>
        <row r="45">
          <cell r="AC45" t="e">
            <v>#REF!</v>
          </cell>
          <cell r="AD45" t="e">
            <v>#REF!</v>
          </cell>
          <cell r="AE45" t="e">
            <v>#REF!</v>
          </cell>
          <cell r="AF45" t="e">
            <v>#REF!</v>
          </cell>
          <cell r="AG45" t="e">
            <v>#REF!</v>
          </cell>
          <cell r="AH45" t="e">
            <v>#REF!</v>
          </cell>
          <cell r="AI45" t="e">
            <v>#REF!</v>
          </cell>
          <cell r="AJ45" t="e">
            <v>#REF!</v>
          </cell>
          <cell r="AK45" t="e">
            <v>#REF!</v>
          </cell>
          <cell r="AL45" t="e">
            <v>#REF!</v>
          </cell>
          <cell r="AM45" t="e">
            <v>#REF!</v>
          </cell>
          <cell r="AN45" t="e">
            <v>#REF!</v>
          </cell>
          <cell r="AO45" t="e">
            <v>#REF!</v>
          </cell>
        </row>
        <row r="49">
          <cell r="AF49" t="e">
            <v>#REF!</v>
          </cell>
          <cell r="AG49" t="e">
            <v>#REF!</v>
          </cell>
          <cell r="AH49" t="e">
            <v>#REF!</v>
          </cell>
          <cell r="AI49" t="e">
            <v>#REF!</v>
          </cell>
          <cell r="AJ49" t="e">
            <v>#REF!</v>
          </cell>
          <cell r="AK49" t="e">
            <v>#REF!</v>
          </cell>
          <cell r="AL49" t="e">
            <v>#REF!</v>
          </cell>
          <cell r="AM49" t="e">
            <v>#REF!</v>
          </cell>
          <cell r="AN49" t="e">
            <v>#REF!</v>
          </cell>
          <cell r="AO49" t="e">
            <v>#REF!</v>
          </cell>
        </row>
        <row r="51">
          <cell r="AF51">
            <v>226</v>
          </cell>
          <cell r="AG51">
            <v>208</v>
          </cell>
          <cell r="AH51">
            <v>206</v>
          </cell>
          <cell r="AI51">
            <v>236</v>
          </cell>
          <cell r="AJ51">
            <v>236</v>
          </cell>
          <cell r="AK51">
            <v>255</v>
          </cell>
          <cell r="AL51">
            <v>270</v>
          </cell>
          <cell r="AM51">
            <v>260</v>
          </cell>
          <cell r="AN51">
            <v>240</v>
          </cell>
          <cell r="AO51">
            <v>241</v>
          </cell>
        </row>
        <row r="57">
          <cell r="AA57" t="str">
            <v>JAN94</v>
          </cell>
          <cell r="AC57">
            <v>10241</v>
          </cell>
          <cell r="AE57">
            <v>2789</v>
          </cell>
          <cell r="AF57">
            <v>2731</v>
          </cell>
          <cell r="AG57">
            <v>1205</v>
          </cell>
          <cell r="AH57">
            <v>5982</v>
          </cell>
          <cell r="AI57">
            <v>10147</v>
          </cell>
        </row>
        <row r="58">
          <cell r="AA58" t="str">
            <v>FEB94</v>
          </cell>
          <cell r="AC58">
            <v>9328</v>
          </cell>
          <cell r="AE58">
            <v>1973</v>
          </cell>
          <cell r="AF58">
            <v>2040</v>
          </cell>
          <cell r="AG58">
            <v>880</v>
          </cell>
          <cell r="AH58">
            <v>3808</v>
          </cell>
          <cell r="AI58">
            <v>9716</v>
          </cell>
        </row>
        <row r="59">
          <cell r="AA59" t="str">
            <v>MAR94</v>
          </cell>
          <cell r="AC59">
            <v>9893</v>
          </cell>
          <cell r="AE59">
            <v>2368</v>
          </cell>
          <cell r="AF59">
            <v>2443</v>
          </cell>
          <cell r="AG59">
            <v>879</v>
          </cell>
          <cell r="AH59">
            <v>6234</v>
          </cell>
          <cell r="AI59">
            <v>10920</v>
          </cell>
        </row>
        <row r="60">
          <cell r="AA60" t="str">
            <v>APR94</v>
          </cell>
          <cell r="AC60">
            <v>8820</v>
          </cell>
          <cell r="AE60">
            <v>1666</v>
          </cell>
          <cell r="AF60">
            <v>2093</v>
          </cell>
          <cell r="AG60">
            <v>884</v>
          </cell>
          <cell r="AH60">
            <v>5321</v>
          </cell>
          <cell r="AI60">
            <v>9095</v>
          </cell>
        </row>
        <row r="61">
          <cell r="AA61" t="str">
            <v>MAY94</v>
          </cell>
          <cell r="AC61">
            <v>9511</v>
          </cell>
          <cell r="AE61">
            <v>2634</v>
          </cell>
          <cell r="AF61">
            <v>2544</v>
          </cell>
          <cell r="AG61">
            <v>1031</v>
          </cell>
          <cell r="AH61">
            <v>4468</v>
          </cell>
          <cell r="AI61">
            <v>9335</v>
          </cell>
        </row>
        <row r="62">
          <cell r="AA62" t="str">
            <v>JUN 94</v>
          </cell>
          <cell r="AC62">
            <v>7869</v>
          </cell>
          <cell r="AE62">
            <v>1816</v>
          </cell>
          <cell r="AF62">
            <v>1926</v>
          </cell>
          <cell r="AG62">
            <v>822</v>
          </cell>
          <cell r="AH62">
            <v>3867</v>
          </cell>
          <cell r="AI62">
            <v>6315</v>
          </cell>
        </row>
        <row r="63">
          <cell r="AA63" t="str">
            <v>JUL 94</v>
          </cell>
          <cell r="AC63">
            <v>7126</v>
          </cell>
          <cell r="AE63">
            <v>2482</v>
          </cell>
          <cell r="AF63">
            <v>1711</v>
          </cell>
          <cell r="AG63">
            <v>593</v>
          </cell>
          <cell r="AH63">
            <v>4096</v>
          </cell>
          <cell r="AI63">
            <v>9250</v>
          </cell>
        </row>
        <row r="64">
          <cell r="AA64" t="str">
            <v>AUG 94</v>
          </cell>
          <cell r="AC64">
            <v>10416</v>
          </cell>
          <cell r="AE64">
            <v>2093</v>
          </cell>
          <cell r="AF64">
            <v>1949</v>
          </cell>
          <cell r="AG64">
            <v>1068</v>
          </cell>
          <cell r="AH64">
            <v>3154</v>
          </cell>
          <cell r="AI64">
            <v>16101</v>
          </cell>
        </row>
        <row r="65">
          <cell r="AA65" t="str">
            <v>SEP94</v>
          </cell>
          <cell r="AC65">
            <v>4620</v>
          </cell>
          <cell r="AE65">
            <v>1280</v>
          </cell>
          <cell r="AF65">
            <v>1188</v>
          </cell>
          <cell r="AG65">
            <v>464</v>
          </cell>
          <cell r="AH65">
            <v>201</v>
          </cell>
          <cell r="AI65">
            <v>7083</v>
          </cell>
        </row>
      </sheetData>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GAF by locality (NO ACA)"/>
      <sheetName val="2.GAF Impacts by Locality"/>
      <sheetName val="3.GPCIs 10, 11, 12 (ACA)"/>
      <sheetName val="4.Base Comparison (Orig 2010)"/>
      <sheetName val="Orig 2010 Add D (No 1.0 Flr)"/>
      <sheetName val="Revised 2010_3102_PPA "/>
      <sheetName val="2012 No PE Reduc"/>
      <sheetName val="2012 PE Reduced"/>
      <sheetName val="2012 BN OACT-No PE Red"/>
      <sheetName val="2012 BN OACT-PE Red"/>
      <sheetName val="2011 Transitional"/>
      <sheetName val="Sheet1"/>
      <sheetName val="1_GAF_by_locality_(NO_ACA)"/>
      <sheetName val="2_GAF_Impacts_by_Locality"/>
      <sheetName val="3_GPCIs_10,_11,_12_(ACA)"/>
      <sheetName val="4_Base_Comparison_(Orig_2010)"/>
      <sheetName val="Orig_2010_Add_D_(No_1_0_Flr)"/>
      <sheetName val="Revised_2010_3102_PPA_"/>
      <sheetName val="2012_No_PE_Reduc"/>
      <sheetName val="2012_PE_Reduced"/>
      <sheetName val="2012_BN_OACT-No_PE_Red"/>
      <sheetName val="2012_BN_OACT-PE_Red"/>
      <sheetName val="2011_Transitional"/>
    </sheetNames>
    <sheetDataSet>
      <sheetData sheetId="0"/>
      <sheetData sheetId="1"/>
      <sheetData sheetId="2"/>
      <sheetData sheetId="3"/>
      <sheetData sheetId="4"/>
      <sheetData sheetId="5"/>
      <sheetData sheetId="6"/>
      <sheetData sheetId="7"/>
      <sheetData sheetId="8">
        <row r="4">
          <cell r="K4">
            <v>0.99950000000000006</v>
          </cell>
        </row>
        <row r="5">
          <cell r="K5">
            <v>1</v>
          </cell>
        </row>
        <row r="6">
          <cell r="K6">
            <v>0.99750000000000005</v>
          </cell>
        </row>
      </sheetData>
      <sheetData sheetId="9">
        <row r="4">
          <cell r="K4">
            <v>0.99950000000000006</v>
          </cell>
        </row>
        <row r="5">
          <cell r="K5">
            <v>1</v>
          </cell>
        </row>
        <row r="6">
          <cell r="K6">
            <v>0.99750000000000005</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f Contents"/>
      <sheetName val="Key"/>
      <sheetName val="Settings"/>
      <sheetName val="Macro"/>
      <sheetName val="Macro Documentation"/>
      <sheetName val="Projected MMs"/>
      <sheetName val="Display MMs"/>
      <sheetName val="Base Deliveries"/>
      <sheetName val="Sum - Plan Specific Paste"/>
      <sheetName val="Sum - Cnty RAR Summary"/>
      <sheetName val="Sum - Blended"/>
      <sheetName val="Maternity COS"/>
      <sheetName val="Maternity COA"/>
      <sheetName val="ICFDD Paste "/>
      <sheetName val="Data Calc COS Rollups"/>
      <sheetName val="Data Calc COA Rollups"/>
      <sheetName val="KFH_SAC MH Add-on Paste"/>
      <sheetName val="Data Calc COS WCM"/>
      <sheetName val="Data Calc COA WCM"/>
      <sheetName val="WCM Paste"/>
      <sheetName val="All WCM CRCS"/>
      <sheetName val="P56 Pastes (Q1)"/>
      <sheetName val="P56 Pastes (Q2)"/>
      <sheetName val="P56 Pastes (2H)"/>
      <sheetName val="HQAF (Q1)"/>
      <sheetName val="HQAF (Q2)"/>
      <sheetName val="HQAF (2H)"/>
      <sheetName val="Other Add-ons (Q1)"/>
      <sheetName val="Other Add-ons (Q2)"/>
      <sheetName val="Other Add-ons (2H)"/>
      <sheetName val="MCO Tax (Q1)"/>
      <sheetName val="MCO Tax (Q2)"/>
      <sheetName val="MCO Tax (2H)"/>
      <sheetName val="PSA Increments"/>
      <sheetName val="B-Model (Q1)"/>
      <sheetName val="B-Model (Q2)"/>
      <sheetName val="B-Model (2H)"/>
      <sheetName val="COVID (Q1)"/>
      <sheetName val="COVID (Q2)"/>
      <sheetName val="COVID (2H)"/>
      <sheetName val="Rx (Q1)"/>
      <sheetName val="Rx (Q2)"/>
      <sheetName val="Rx (2H)"/>
      <sheetName val="CBAS GME Paste"/>
      <sheetName val="Base Data Paste"/>
      <sheetName val="PC Impacts"/>
      <sheetName val="Deliverable Macro"/>
      <sheetName val="RDT to Base Crosswalk"/>
      <sheetName val="Sum - Plan Specific"/>
      <sheetName val="Sum - County Average"/>
      <sheetName val="Sum - Blended Rate"/>
      <sheetName val="Sum - Add-On Details (Jan-Mar)"/>
      <sheetName val="Sum - Add-On Details (Apr-Jun)"/>
      <sheetName val="Sum - Add-On Details (Jul-Dec)"/>
      <sheetName val="Sum - Add-Ons (Jan-Mar)"/>
      <sheetName val="Sum - Add-Ons (Apr-Jun)"/>
      <sheetName val="Sum - Add-Ons (Jul-Dec)"/>
      <sheetName val="Sum - Increments"/>
      <sheetName val="CBAS LB GME"/>
      <sheetName val="Two-Plan CRCS"/>
      <sheetName val="COHS CRCS"/>
      <sheetName val="GMC (Regional) CRCS"/>
      <sheetName val="GMC (SAC &amp; SDI) CRCS"/>
      <sheetName val="WCM CRCS"/>
      <sheetName val="All Plans CRCS"/>
      <sheetName val="CRCS Sheet"/>
      <sheetName val="County CRCS Sheet"/>
      <sheetName val="Base Data Adjustments"/>
      <sheetName val="KFH MH"/>
      <sheetName val="PEAch Chart Table"/>
      <sheetName val="PEACh"/>
      <sheetName val="WCM PC"/>
      <sheetName val="WCM Plan CRCS"/>
      <sheetName val="CHECKS"/>
      <sheetName val="COHS Previous Rates"/>
      <sheetName val="Sum - Plan Specific - 6 M"/>
      <sheetName val="Acuity Factors"/>
      <sheetName val="AET_UHC CRCS"/>
      <sheetName val="2019-20 Non-340B"/>
      <sheetName val="2019-20 - 340B"/>
    </sheetNames>
    <sheetDataSet>
      <sheetData sheetId="0"/>
      <sheetData sheetId="1"/>
      <sheetData sheetId="2">
        <row r="2">
          <cell r="C2" t="str">
            <v>19-20 Bridge Period</v>
          </cell>
          <cell r="G2" t="str">
            <v>PHC_SOU</v>
          </cell>
          <cell r="I2" t="str">
            <v>Partnership South</v>
          </cell>
          <cell r="J2" t="str">
            <v>COHSO</v>
          </cell>
        </row>
        <row r="4">
          <cell r="D4" t="str">
            <v>Lower Bound</v>
          </cell>
          <cell r="E4" t="str">
            <v>Midpoint</v>
          </cell>
          <cell r="F4" t="str">
            <v>Upper Bound</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uly-Dec 2014 (with SB78)"/>
      <sheetName val="July-Dec 2014 (no SB78)"/>
      <sheetName val="Jan-June 2015 (with SB78)"/>
      <sheetName val="Jan-June 2015 (no SB78)"/>
      <sheetName val="MH|SB78 Impacts"/>
      <sheetName val="ACA1202|SB78 Impacts"/>
      <sheetName val="MH|ACA1202|SB78 "/>
      <sheetName val="Hep C"/>
      <sheetName val="COHS lookup"/>
    </sheetNames>
    <sheetDataSet>
      <sheetData sheetId="0"/>
      <sheetData sheetId="1"/>
      <sheetData sheetId="2"/>
      <sheetData sheetId="3"/>
      <sheetData sheetId="4"/>
      <sheetData sheetId="5"/>
      <sheetData sheetId="6"/>
      <sheetData sheetId="7"/>
      <sheetData sheetId="8">
        <row r="8">
          <cell r="B8" t="str">
            <v>MercedChild</v>
          </cell>
          <cell r="C8">
            <v>514</v>
          </cell>
          <cell r="D8" t="str">
            <v>Merced</v>
          </cell>
          <cell r="E8" t="str">
            <v>CCAH</v>
          </cell>
          <cell r="F8" t="str">
            <v>Child</v>
          </cell>
          <cell r="G8">
            <v>482131.73699355579</v>
          </cell>
          <cell r="H8">
            <v>77.42</v>
          </cell>
          <cell r="I8">
            <v>3.0485977698553484</v>
          </cell>
          <cell r="J8">
            <v>74.371402230144653</v>
          </cell>
          <cell r="K8">
            <v>2.2200000000000002</v>
          </cell>
          <cell r="L8">
            <v>9.0995445673389685E-2</v>
          </cell>
          <cell r="M8">
            <v>2.3109954456733899</v>
          </cell>
          <cell r="N8">
            <v>5.7799999999999994</v>
          </cell>
          <cell r="O8">
            <v>0.24</v>
          </cell>
          <cell r="P8">
            <v>6.02</v>
          </cell>
          <cell r="Q8">
            <v>85.750995445673382</v>
          </cell>
          <cell r="R8">
            <v>81.278284851122521</v>
          </cell>
          <cell r="S8">
            <v>78.077952385109569</v>
          </cell>
          <cell r="T8">
            <v>89.609280296795902</v>
          </cell>
        </row>
        <row r="9">
          <cell r="B9" t="str">
            <v>MercedAdult</v>
          </cell>
          <cell r="C9">
            <v>514</v>
          </cell>
          <cell r="D9" t="str">
            <v>Merced</v>
          </cell>
          <cell r="E9" t="str">
            <v>CCAH</v>
          </cell>
          <cell r="F9" t="str">
            <v>Adult</v>
          </cell>
          <cell r="G9">
            <v>217833.26300644421</v>
          </cell>
          <cell r="H9">
            <v>271.02999999999997</v>
          </cell>
          <cell r="I9">
            <v>10.671903025535016</v>
          </cell>
          <cell r="J9">
            <v>260.35809697446496</v>
          </cell>
          <cell r="K9">
            <v>2.17</v>
          </cell>
          <cell r="L9">
            <v>8.8945998698763962E-2</v>
          </cell>
          <cell r="M9">
            <v>2.2589459986987639</v>
          </cell>
          <cell r="N9">
            <v>7.5500000000000007</v>
          </cell>
          <cell r="O9">
            <v>0.31</v>
          </cell>
          <cell r="P9">
            <v>7.86</v>
          </cell>
          <cell r="Q9">
            <v>281.14894599869876</v>
          </cell>
          <cell r="R9">
            <v>284.47676580576194</v>
          </cell>
          <cell r="S9">
            <v>273.27549315216004</v>
          </cell>
          <cell r="T9">
            <v>294.59571180446073</v>
          </cell>
        </row>
        <row r="10">
          <cell r="B10" t="str">
            <v>MercedChild&amp;Adult</v>
          </cell>
          <cell r="C10">
            <v>514</v>
          </cell>
          <cell r="D10" t="str">
            <v>Merced</v>
          </cell>
          <cell r="E10" t="str">
            <v>CCAH</v>
          </cell>
          <cell r="F10" t="str">
            <v>Child&amp;Adult</v>
          </cell>
          <cell r="G10">
            <v>699965</v>
          </cell>
          <cell r="H10">
            <v>138.12</v>
          </cell>
          <cell r="I10">
            <v>5.4383345225439541</v>
          </cell>
          <cell r="J10">
            <v>132.68166547745605</v>
          </cell>
          <cell r="K10">
            <v>2.2044397031989851</v>
          </cell>
          <cell r="L10">
            <v>9.0357645609327353E-2</v>
          </cell>
          <cell r="M10">
            <v>2.2947973488083124</v>
          </cell>
          <cell r="N10">
            <v>6.33</v>
          </cell>
          <cell r="O10">
            <v>0.26</v>
          </cell>
          <cell r="P10">
            <v>6.59</v>
          </cell>
          <cell r="Q10">
            <v>147</v>
          </cell>
          <cell r="R10">
            <v>144.9765291686104</v>
          </cell>
          <cell r="S10">
            <v>139.26807833259636</v>
          </cell>
          <cell r="T10">
            <v>153.86132651741872</v>
          </cell>
        </row>
        <row r="11">
          <cell r="B11" t="str">
            <v>MercedAged&amp;DisabledNonDual</v>
          </cell>
          <cell r="C11">
            <v>514</v>
          </cell>
          <cell r="D11" t="str">
            <v>Merced</v>
          </cell>
          <cell r="E11" t="str">
            <v>CCAH</v>
          </cell>
          <cell r="F11" t="str">
            <v>Aged&amp;DisabledNonDual</v>
          </cell>
          <cell r="G11">
            <v>82163</v>
          </cell>
          <cell r="H11">
            <v>685.93</v>
          </cell>
          <cell r="I11">
            <v>27.008663415879596</v>
          </cell>
          <cell r="J11">
            <v>658.92133658412035</v>
          </cell>
          <cell r="K11">
            <v>4.51</v>
          </cell>
          <cell r="L11">
            <v>0.18486011711125627</v>
          </cell>
          <cell r="M11">
            <v>4.6948601171112561</v>
          </cell>
          <cell r="N11">
            <v>17.759999999999998</v>
          </cell>
          <cell r="O11">
            <v>0.73</v>
          </cell>
          <cell r="P11">
            <v>18.489999999999998</v>
          </cell>
          <cell r="Q11">
            <v>709.11</v>
          </cell>
          <cell r="R11">
            <v>718.9307202406643</v>
          </cell>
          <cell r="S11">
            <v>690.62282313118806</v>
          </cell>
          <cell r="T11">
            <v>742.11558035777557</v>
          </cell>
        </row>
        <row r="12">
          <cell r="B12" t="str">
            <v>MercedDisabledDual</v>
          </cell>
          <cell r="C12">
            <v>514</v>
          </cell>
          <cell r="D12" t="str">
            <v>Merced</v>
          </cell>
          <cell r="E12" t="str">
            <v>CCAH</v>
          </cell>
          <cell r="F12" t="str">
            <v>DisabledDual</v>
          </cell>
          <cell r="G12">
            <v>53432</v>
          </cell>
          <cell r="H12">
            <v>147.38</v>
          </cell>
          <cell r="I12">
            <v>5.8032841873734071</v>
          </cell>
          <cell r="J12">
            <v>141.57671581262659</v>
          </cell>
          <cell r="K12">
            <v>0</v>
          </cell>
          <cell r="L12">
            <v>0</v>
          </cell>
          <cell r="M12">
            <v>0</v>
          </cell>
          <cell r="N12">
            <v>2.1800000000000002</v>
          </cell>
          <cell r="O12">
            <v>0.09</v>
          </cell>
          <cell r="P12">
            <v>2.27</v>
          </cell>
          <cell r="Q12">
            <v>149.65</v>
          </cell>
          <cell r="R12">
            <v>153.70443024540805</v>
          </cell>
          <cell r="S12">
            <v>147.65231830449511</v>
          </cell>
          <cell r="T12">
            <v>155.97443024540806</v>
          </cell>
        </row>
        <row r="13">
          <cell r="B13" t="str">
            <v>MercedAgedDual</v>
          </cell>
          <cell r="C13">
            <v>514</v>
          </cell>
          <cell r="D13" t="str">
            <v>Merced</v>
          </cell>
          <cell r="E13" t="str">
            <v>CCAH</v>
          </cell>
          <cell r="F13" t="str">
            <v>AgedDual</v>
          </cell>
          <cell r="G13">
            <v>49605</v>
          </cell>
          <cell r="H13">
            <v>148.19999999999999</v>
          </cell>
          <cell r="I13">
            <v>5.8355711610298897</v>
          </cell>
          <cell r="J13">
            <v>142.3644288389701</v>
          </cell>
          <cell r="K13">
            <v>0</v>
          </cell>
          <cell r="L13">
            <v>0</v>
          </cell>
          <cell r="M13">
            <v>0</v>
          </cell>
          <cell r="N13">
            <v>2.08</v>
          </cell>
          <cell r="O13">
            <v>0.09</v>
          </cell>
          <cell r="P13">
            <v>2.17</v>
          </cell>
          <cell r="Q13">
            <v>150.36999999999998</v>
          </cell>
          <cell r="R13">
            <v>154.06908909289066</v>
          </cell>
          <cell r="S13">
            <v>148.0026187098581</v>
          </cell>
          <cell r="T13">
            <v>156.23908909289065</v>
          </cell>
        </row>
        <row r="14">
          <cell r="B14" t="str">
            <v>MercedBCCTP</v>
          </cell>
          <cell r="C14">
            <v>514</v>
          </cell>
          <cell r="D14" t="str">
            <v>Merced</v>
          </cell>
          <cell r="E14" t="str">
            <v>CCAH</v>
          </cell>
          <cell r="F14" t="str">
            <v>BCCTP</v>
          </cell>
          <cell r="G14">
            <v>1428</v>
          </cell>
          <cell r="H14">
            <v>1229.3800000000001</v>
          </cell>
          <cell r="I14">
            <v>48.406808406098207</v>
          </cell>
          <cell r="J14">
            <v>1180.9731915939019</v>
          </cell>
          <cell r="K14">
            <v>3.3</v>
          </cell>
          <cell r="L14">
            <v>0.13526350032530932</v>
          </cell>
          <cell r="M14">
            <v>3.4352635003253091</v>
          </cell>
          <cell r="N14">
            <v>48.43</v>
          </cell>
          <cell r="O14">
            <v>1.99</v>
          </cell>
          <cell r="P14">
            <v>50.42</v>
          </cell>
          <cell r="Q14">
            <v>1283.2400000000002</v>
          </cell>
          <cell r="R14">
            <v>1292.0401476695104</v>
          </cell>
          <cell r="S14">
            <v>1241.1660668550232</v>
          </cell>
          <cell r="T14">
            <v>1345.8954111698358</v>
          </cell>
        </row>
        <row r="15">
          <cell r="B15" t="str">
            <v>MercedAIDSNonDual</v>
          </cell>
          <cell r="C15">
            <v>514</v>
          </cell>
          <cell r="D15" t="str">
            <v>Merced</v>
          </cell>
          <cell r="E15" t="str">
            <v>CCAH</v>
          </cell>
          <cell r="F15" t="str">
            <v>AIDSNonDual</v>
          </cell>
          <cell r="G15">
            <v>0</v>
          </cell>
          <cell r="H15">
            <v>0</v>
          </cell>
          <cell r="I15">
            <v>0</v>
          </cell>
          <cell r="J15">
            <v>0</v>
          </cell>
          <cell r="K15">
            <v>0</v>
          </cell>
          <cell r="L15">
            <v>0</v>
          </cell>
          <cell r="M15">
            <v>0</v>
          </cell>
          <cell r="N15">
            <v>0</v>
          </cell>
          <cell r="O15">
            <v>0</v>
          </cell>
          <cell r="P15">
            <v>0</v>
          </cell>
          <cell r="Q15">
            <v>0</v>
          </cell>
          <cell r="R15">
            <v>0</v>
          </cell>
          <cell r="S15">
            <v>0</v>
          </cell>
          <cell r="T15">
            <v>0</v>
          </cell>
        </row>
        <row r="16">
          <cell r="B16" t="str">
            <v>MercedAIDSDual</v>
          </cell>
          <cell r="C16">
            <v>514</v>
          </cell>
          <cell r="D16" t="str">
            <v>Merced</v>
          </cell>
          <cell r="E16" t="str">
            <v>CCAH</v>
          </cell>
          <cell r="F16" t="str">
            <v>AIDSDual</v>
          </cell>
          <cell r="G16">
            <v>0</v>
          </cell>
          <cell r="H16">
            <v>0</v>
          </cell>
          <cell r="I16">
            <v>0</v>
          </cell>
          <cell r="J16">
            <v>0</v>
          </cell>
          <cell r="K16">
            <v>0</v>
          </cell>
          <cell r="L16">
            <v>0</v>
          </cell>
          <cell r="M16">
            <v>0</v>
          </cell>
          <cell r="N16">
            <v>0</v>
          </cell>
          <cell r="O16">
            <v>0</v>
          </cell>
          <cell r="P16">
            <v>0</v>
          </cell>
          <cell r="Q16">
            <v>0</v>
          </cell>
          <cell r="R16">
            <v>0</v>
          </cell>
          <cell r="S16">
            <v>0</v>
          </cell>
          <cell r="T16">
            <v>0</v>
          </cell>
        </row>
        <row r="17">
          <cell r="B17" t="str">
            <v>MercedLTCNonDual</v>
          </cell>
          <cell r="C17">
            <v>514</v>
          </cell>
          <cell r="D17" t="str">
            <v>Merced</v>
          </cell>
          <cell r="E17" t="str">
            <v>CCAH</v>
          </cell>
          <cell r="F17" t="str">
            <v>LTCNonDual</v>
          </cell>
          <cell r="G17">
            <v>283</v>
          </cell>
          <cell r="H17">
            <v>5149.4799999999996</v>
          </cell>
          <cell r="I17">
            <v>202.76062305542928</v>
          </cell>
          <cell r="J17">
            <v>4946.7193769445703</v>
          </cell>
          <cell r="K17">
            <v>3.56</v>
          </cell>
          <cell r="L17">
            <v>0.14592062459336397</v>
          </cell>
          <cell r="M17">
            <v>3.705920624593364</v>
          </cell>
          <cell r="N17">
            <v>57.379999999999995</v>
          </cell>
          <cell r="O17">
            <v>2.35</v>
          </cell>
          <cell r="P17">
            <v>59.73</v>
          </cell>
          <cell r="Q17">
            <v>5212.9199999999992</v>
          </cell>
          <cell r="R17">
            <v>5301.599081077632</v>
          </cell>
          <cell r="S17">
            <v>5092.8486172601997</v>
          </cell>
          <cell r="T17">
            <v>5365.0350017022247</v>
          </cell>
        </row>
        <row r="18">
          <cell r="B18" t="str">
            <v>MercedLTCDual</v>
          </cell>
          <cell r="C18">
            <v>514</v>
          </cell>
          <cell r="D18" t="str">
            <v>Merced</v>
          </cell>
          <cell r="E18" t="str">
            <v>CCAH</v>
          </cell>
          <cell r="F18" t="str">
            <v>LTCDual</v>
          </cell>
          <cell r="G18">
            <v>4935</v>
          </cell>
          <cell r="H18">
            <v>4833.1400000000003</v>
          </cell>
          <cell r="I18">
            <v>190.30505712598006</v>
          </cell>
          <cell r="J18">
            <v>4642.8349428740203</v>
          </cell>
          <cell r="K18">
            <v>0</v>
          </cell>
          <cell r="L18">
            <v>0</v>
          </cell>
          <cell r="M18">
            <v>0</v>
          </cell>
          <cell r="N18">
            <v>5.0699999999999994</v>
          </cell>
          <cell r="O18">
            <v>0.21</v>
          </cell>
          <cell r="P18">
            <v>5.2799999999999994</v>
          </cell>
          <cell r="Q18">
            <v>4838.42</v>
          </cell>
          <cell r="R18">
            <v>4957.782377699511</v>
          </cell>
          <cell r="S18">
            <v>4762.5696965775924</v>
          </cell>
          <cell r="T18">
            <v>4963.0623776995108</v>
          </cell>
        </row>
        <row r="19">
          <cell r="B19" t="str">
            <v>MercedOBRA</v>
          </cell>
          <cell r="C19">
            <v>514</v>
          </cell>
          <cell r="D19" t="str">
            <v>Merced</v>
          </cell>
          <cell r="E19" t="str">
            <v>CCAH</v>
          </cell>
          <cell r="F19" t="str">
            <v>OBRA</v>
          </cell>
          <cell r="G19">
            <v>0</v>
          </cell>
          <cell r="H19">
            <v>0</v>
          </cell>
          <cell r="I19">
            <v>0</v>
          </cell>
          <cell r="J19">
            <v>0</v>
          </cell>
          <cell r="K19">
            <v>0</v>
          </cell>
          <cell r="L19">
            <v>0</v>
          </cell>
          <cell r="M19">
            <v>0</v>
          </cell>
          <cell r="N19">
            <v>0</v>
          </cell>
          <cell r="O19">
            <v>0</v>
          </cell>
          <cell r="P19">
            <v>0</v>
          </cell>
          <cell r="Q19">
            <v>0</v>
          </cell>
          <cell r="R19">
            <v>0</v>
          </cell>
          <cell r="S19">
            <v>0</v>
          </cell>
          <cell r="T19">
            <v>0</v>
          </cell>
        </row>
        <row r="20">
          <cell r="B20" t="str">
            <v>MercedAll Category of Aid</v>
          </cell>
          <cell r="C20">
            <v>514</v>
          </cell>
          <cell r="D20" t="str">
            <v>Merced</v>
          </cell>
          <cell r="E20" t="str">
            <v>CCAH</v>
          </cell>
          <cell r="F20" t="str">
            <v>All Category of Aid</v>
          </cell>
          <cell r="G20">
            <v>891811</v>
          </cell>
          <cell r="H20">
            <v>219.02387942063956</v>
          </cell>
          <cell r="I20">
            <v>8.6239941647942491</v>
          </cell>
          <cell r="J20">
            <v>210.39988525584531</v>
          </cell>
          <cell r="K20">
            <v>2.1521439484932094</v>
          </cell>
          <cell r="L20">
            <v>8.8214098083976789E-2</v>
          </cell>
          <cell r="M20">
            <v>2.2403580465771866</v>
          </cell>
          <cell r="N20">
            <v>6.9746510415323435</v>
          </cell>
          <cell r="O20">
            <v>0.28681675825931729</v>
          </cell>
          <cell r="P20">
            <v>7.2614677997916584</v>
          </cell>
          <cell r="Q20">
            <v>228.52150103553333</v>
          </cell>
          <cell r="R20">
            <v>228.98952265976723</v>
          </cell>
          <cell r="S20">
            <v>219.97306020503893</v>
          </cell>
          <cell r="T20">
            <v>238.49134850613609</v>
          </cell>
        </row>
        <row r="21">
          <cell r="B21" t="str">
            <v>MercedTotal Revenue</v>
          </cell>
          <cell r="C21">
            <v>514</v>
          </cell>
          <cell r="D21" t="str">
            <v>Merced</v>
          </cell>
          <cell r="E21" t="str">
            <v>CCAH</v>
          </cell>
          <cell r="F21" t="str">
            <v>Total Revenue</v>
          </cell>
          <cell r="G21">
            <v>0</v>
          </cell>
          <cell r="H21">
            <v>195327904.92999998</v>
          </cell>
          <cell r="I21">
            <v>7690972.860099324</v>
          </cell>
          <cell r="J21">
            <v>187636932.06990066</v>
          </cell>
          <cell r="K21">
            <v>1919305.6468496777</v>
          </cell>
          <cell r="L21">
            <v>78670.303026369424</v>
          </cell>
          <cell r="M21">
            <v>1997975.9498760474</v>
          </cell>
          <cell r="N21">
            <v>6220070.5200000005</v>
          </cell>
          <cell r="O21">
            <v>255786.34000000003</v>
          </cell>
          <cell r="P21">
            <v>6475856.8599999985</v>
          </cell>
          <cell r="Q21">
            <v>203797988.36000001</v>
          </cell>
          <cell r="R21">
            <v>204215375.19272968</v>
          </cell>
          <cell r="S21">
            <v>196174394.79451597</v>
          </cell>
          <cell r="T21">
            <v>212689208.00260574</v>
          </cell>
        </row>
        <row r="22">
          <cell r="B22" t="str">
            <v>MontereyChild</v>
          </cell>
          <cell r="C22">
            <v>508</v>
          </cell>
          <cell r="D22" t="str">
            <v>Monterey</v>
          </cell>
          <cell r="E22" t="str">
            <v>CCAH</v>
          </cell>
          <cell r="F22" t="str">
            <v>Child</v>
          </cell>
          <cell r="G22">
            <v>537977.61258493527</v>
          </cell>
          <cell r="H22">
            <v>95.46</v>
          </cell>
          <cell r="I22">
            <v>3.7587776724430455</v>
          </cell>
          <cell r="J22">
            <v>91.701222327556948</v>
          </cell>
          <cell r="K22">
            <v>2.2200000000000002</v>
          </cell>
          <cell r="L22">
            <v>9.0995445673389685E-2</v>
          </cell>
          <cell r="M22">
            <v>2.3109954456733899</v>
          </cell>
          <cell r="N22">
            <v>6.48</v>
          </cell>
          <cell r="O22">
            <v>0.27</v>
          </cell>
          <cell r="P22">
            <v>6.75</v>
          </cell>
          <cell r="Q22">
            <v>104.52</v>
          </cell>
          <cell r="R22">
            <v>100.23676801659077</v>
          </cell>
          <cell r="S22">
            <v>96.289945275937512</v>
          </cell>
          <cell r="T22">
            <v>109.29776346226416</v>
          </cell>
        </row>
        <row r="23">
          <cell r="B23" t="str">
            <v>MontereyAdult</v>
          </cell>
          <cell r="C23">
            <v>508</v>
          </cell>
          <cell r="D23" t="str">
            <v>Monterey</v>
          </cell>
          <cell r="E23" t="str">
            <v>CCAH</v>
          </cell>
          <cell r="F23" t="str">
            <v>Adult</v>
          </cell>
          <cell r="G23">
            <v>178606.3874150647</v>
          </cell>
          <cell r="H23">
            <v>345.87</v>
          </cell>
          <cell r="I23">
            <v>13.61849248954087</v>
          </cell>
          <cell r="J23">
            <v>332.25150751045913</v>
          </cell>
          <cell r="K23">
            <v>2.17</v>
          </cell>
          <cell r="L23">
            <v>8.8945998698763962E-2</v>
          </cell>
          <cell r="M23">
            <v>2.2589459986987639</v>
          </cell>
          <cell r="N23">
            <v>8.57</v>
          </cell>
          <cell r="O23">
            <v>0.35</v>
          </cell>
          <cell r="P23">
            <v>8.92</v>
          </cell>
          <cell r="Q23">
            <v>357.05</v>
          </cell>
          <cell r="R23">
            <v>363.16957767966159</v>
          </cell>
          <cell r="S23">
            <v>348.86977555852491</v>
          </cell>
          <cell r="T23">
            <v>374.34852367836038</v>
          </cell>
        </row>
        <row r="24">
          <cell r="B24" t="str">
            <v>MontereyChild&amp;Adult</v>
          </cell>
          <cell r="C24">
            <v>508</v>
          </cell>
          <cell r="D24" t="str">
            <v>Monterey</v>
          </cell>
          <cell r="E24" t="str">
            <v>CCAH</v>
          </cell>
          <cell r="F24" t="str">
            <v>Child&amp;Adult</v>
          </cell>
          <cell r="G24">
            <v>716584</v>
          </cell>
          <cell r="H24">
            <v>158.33000000000001</v>
          </cell>
          <cell r="I24">
            <v>6.234064956582472</v>
          </cell>
          <cell r="J24">
            <v>152.09593504341754</v>
          </cell>
          <cell r="K24">
            <v>2.2075376517327303</v>
          </cell>
          <cell r="L24">
            <v>9.0484627234328041E-2</v>
          </cell>
          <cell r="M24">
            <v>2.2980222789670584</v>
          </cell>
          <cell r="N24">
            <v>6.9799999999999995</v>
          </cell>
          <cell r="O24">
            <v>0.28999999999999998</v>
          </cell>
          <cell r="P24">
            <v>7.27</v>
          </cell>
          <cell r="Q24">
            <v>167.90000000000003</v>
          </cell>
          <cell r="R24">
            <v>166.24622001383074</v>
          </cell>
          <cell r="S24">
            <v>159.70027510078614</v>
          </cell>
          <cell r="T24">
            <v>175.81424229279781</v>
          </cell>
        </row>
        <row r="25">
          <cell r="B25" t="str">
            <v>MontereyAged&amp;DisabledNonDual</v>
          </cell>
          <cell r="C25">
            <v>508</v>
          </cell>
          <cell r="D25" t="str">
            <v>Monterey</v>
          </cell>
          <cell r="E25" t="str">
            <v>CCAH</v>
          </cell>
          <cell r="F25" t="str">
            <v>Aged&amp;DisabledNonDual</v>
          </cell>
          <cell r="G25">
            <v>68831</v>
          </cell>
          <cell r="H25">
            <v>1035.3399999999999</v>
          </cell>
          <cell r="I25">
            <v>40.766320549026204</v>
          </cell>
          <cell r="J25">
            <v>994.57367945097371</v>
          </cell>
          <cell r="K25">
            <v>4.51</v>
          </cell>
          <cell r="L25">
            <v>0.18486011711125627</v>
          </cell>
          <cell r="M25">
            <v>4.6948601171112561</v>
          </cell>
          <cell r="N25">
            <v>24.15</v>
          </cell>
          <cell r="O25">
            <v>0.99</v>
          </cell>
          <cell r="P25">
            <v>25.139999999999997</v>
          </cell>
          <cell r="Q25">
            <v>1065.17</v>
          </cell>
          <cell r="R25">
            <v>1085.8386443947884</v>
          </cell>
          <cell r="S25">
            <v>1043.0837477717434</v>
          </cell>
          <cell r="T25">
            <v>1115.6735045118996</v>
          </cell>
        </row>
        <row r="26">
          <cell r="B26" t="str">
            <v>MontereyDisabledDual</v>
          </cell>
          <cell r="C26">
            <v>508</v>
          </cell>
          <cell r="D26" t="str">
            <v>Monterey</v>
          </cell>
          <cell r="E26" t="str">
            <v>CCAH</v>
          </cell>
          <cell r="F26" t="str">
            <v>DisabledDual</v>
          </cell>
          <cell r="G26">
            <v>52902</v>
          </cell>
          <cell r="H26">
            <v>168.53</v>
          </cell>
          <cell r="I26">
            <v>6.6360351345714435</v>
          </cell>
          <cell r="J26">
            <v>161.89396486542856</v>
          </cell>
          <cell r="K26">
            <v>0</v>
          </cell>
          <cell r="L26">
            <v>0</v>
          </cell>
          <cell r="M26">
            <v>0</v>
          </cell>
          <cell r="N26">
            <v>2.5799999999999996</v>
          </cell>
          <cell r="O26">
            <v>0.11</v>
          </cell>
          <cell r="P26">
            <v>2.6899999999999995</v>
          </cell>
          <cell r="Q26">
            <v>171.22</v>
          </cell>
          <cell r="R26">
            <v>175.20728083287776</v>
          </cell>
          <cell r="S26">
            <v>168.30849415008319</v>
          </cell>
          <cell r="T26">
            <v>177.89728083287775</v>
          </cell>
        </row>
        <row r="27">
          <cell r="B27" t="str">
            <v>MontereyAgedDual</v>
          </cell>
          <cell r="C27">
            <v>508</v>
          </cell>
          <cell r="D27" t="str">
            <v>Monterey</v>
          </cell>
          <cell r="E27" t="str">
            <v>CCAH</v>
          </cell>
          <cell r="F27" t="str">
            <v>AgedDual</v>
          </cell>
          <cell r="G27">
            <v>61495</v>
          </cell>
          <cell r="H27">
            <v>185.83</v>
          </cell>
          <cell r="I27">
            <v>7.3172000799830528</v>
          </cell>
          <cell r="J27">
            <v>178.51279992001696</v>
          </cell>
          <cell r="K27">
            <v>0</v>
          </cell>
          <cell r="L27">
            <v>0</v>
          </cell>
          <cell r="M27">
            <v>0</v>
          </cell>
          <cell r="N27">
            <v>2.33</v>
          </cell>
          <cell r="O27">
            <v>0.1</v>
          </cell>
          <cell r="P27">
            <v>2.4300000000000002</v>
          </cell>
          <cell r="Q27">
            <v>188.26000000000002</v>
          </cell>
          <cell r="R27">
            <v>192.59759736316559</v>
          </cell>
          <cell r="S27">
            <v>185.01406696699092</v>
          </cell>
          <cell r="T27">
            <v>195.0275973631656</v>
          </cell>
        </row>
        <row r="28">
          <cell r="B28" t="str">
            <v>MontereyBCCTP</v>
          </cell>
          <cell r="C28">
            <v>508</v>
          </cell>
          <cell r="D28" t="str">
            <v>Monterey</v>
          </cell>
          <cell r="E28" t="str">
            <v>CCAH</v>
          </cell>
          <cell r="F28" t="str">
            <v>BCCTP</v>
          </cell>
          <cell r="G28">
            <v>1956</v>
          </cell>
          <cell r="H28">
            <v>1760.46</v>
          </cell>
          <cell r="I28">
            <v>69.318159770182774</v>
          </cell>
          <cell r="J28">
            <v>1691.1418402298173</v>
          </cell>
          <cell r="K28">
            <v>3.3</v>
          </cell>
          <cell r="L28">
            <v>0.13526350032530932</v>
          </cell>
          <cell r="M28">
            <v>3.4352635003253091</v>
          </cell>
          <cell r="N28">
            <v>46.03</v>
          </cell>
          <cell r="O28">
            <v>1.89</v>
          </cell>
          <cell r="P28">
            <v>47.92</v>
          </cell>
          <cell r="Q28">
            <v>1811.8200000000002</v>
          </cell>
          <cell r="R28">
            <v>1850.0630103234171</v>
          </cell>
          <cell r="S28">
            <v>1777.2167792919324</v>
          </cell>
          <cell r="T28">
            <v>1901.4182738237425</v>
          </cell>
        </row>
        <row r="29">
          <cell r="B29" t="str">
            <v>MontereyAIDSNonDual</v>
          </cell>
          <cell r="C29">
            <v>508</v>
          </cell>
          <cell r="D29" t="str">
            <v>Monterey</v>
          </cell>
          <cell r="E29" t="str">
            <v>CCAH</v>
          </cell>
          <cell r="F29" t="str">
            <v>AIDSNonDual</v>
          </cell>
          <cell r="G29">
            <v>0</v>
          </cell>
          <cell r="H29">
            <v>0</v>
          </cell>
          <cell r="I29">
            <v>0</v>
          </cell>
          <cell r="J29">
            <v>0</v>
          </cell>
          <cell r="K29">
            <v>0</v>
          </cell>
          <cell r="L29">
            <v>0</v>
          </cell>
          <cell r="M29">
            <v>0</v>
          </cell>
          <cell r="N29">
            <v>0</v>
          </cell>
          <cell r="O29">
            <v>0</v>
          </cell>
          <cell r="P29">
            <v>0</v>
          </cell>
          <cell r="Q29">
            <v>0</v>
          </cell>
          <cell r="R29">
            <v>0</v>
          </cell>
          <cell r="S29">
            <v>0</v>
          </cell>
          <cell r="T29">
            <v>0</v>
          </cell>
        </row>
        <row r="30">
          <cell r="B30" t="str">
            <v>MontereyAIDSDual</v>
          </cell>
          <cell r="C30">
            <v>508</v>
          </cell>
          <cell r="D30" t="str">
            <v>Monterey</v>
          </cell>
          <cell r="E30" t="str">
            <v>CCAH</v>
          </cell>
          <cell r="F30" t="str">
            <v>AIDSDual</v>
          </cell>
          <cell r="G30">
            <v>0</v>
          </cell>
          <cell r="H30">
            <v>0</v>
          </cell>
          <cell r="I30">
            <v>0</v>
          </cell>
          <cell r="J30">
            <v>0</v>
          </cell>
          <cell r="K30">
            <v>0</v>
          </cell>
          <cell r="L30">
            <v>0</v>
          </cell>
          <cell r="M30">
            <v>0</v>
          </cell>
          <cell r="N30">
            <v>0</v>
          </cell>
          <cell r="O30">
            <v>0</v>
          </cell>
          <cell r="P30">
            <v>0</v>
          </cell>
          <cell r="Q30">
            <v>0</v>
          </cell>
          <cell r="R30">
            <v>0</v>
          </cell>
          <cell r="S30">
            <v>0</v>
          </cell>
          <cell r="T30">
            <v>0</v>
          </cell>
        </row>
        <row r="31">
          <cell r="B31" t="str">
            <v>MontereyLTCNonDual</v>
          </cell>
          <cell r="C31">
            <v>508</v>
          </cell>
          <cell r="D31" t="str">
            <v>Monterey</v>
          </cell>
          <cell r="E31" t="str">
            <v>CCAH</v>
          </cell>
          <cell r="F31" t="str">
            <v>LTCNonDual</v>
          </cell>
          <cell r="G31">
            <v>454</v>
          </cell>
          <cell r="H31">
            <v>6064.02</v>
          </cell>
          <cell r="I31">
            <v>238.77082110193169</v>
          </cell>
          <cell r="J31">
            <v>5825.2491788980687</v>
          </cell>
          <cell r="K31">
            <v>3.56</v>
          </cell>
          <cell r="L31">
            <v>0.14592062459336397</v>
          </cell>
          <cell r="M31">
            <v>3.705920624593364</v>
          </cell>
          <cell r="N31">
            <v>57.48</v>
          </cell>
          <cell r="O31">
            <v>2.36</v>
          </cell>
          <cell r="P31">
            <v>59.839999999999996</v>
          </cell>
          <cell r="Q31">
            <v>6127.5700000000006</v>
          </cell>
          <cell r="R31">
            <v>6251.0508884362016</v>
          </cell>
          <cell r="S31">
            <v>6004.9157597040257</v>
          </cell>
          <cell r="T31">
            <v>6314.5968090607948</v>
          </cell>
        </row>
        <row r="32">
          <cell r="B32" t="str">
            <v>MontereyLTCDual</v>
          </cell>
          <cell r="C32">
            <v>508</v>
          </cell>
          <cell r="D32" t="str">
            <v>Monterey</v>
          </cell>
          <cell r="E32" t="str">
            <v>CCAH</v>
          </cell>
          <cell r="F32" t="str">
            <v>LTCDual</v>
          </cell>
          <cell r="G32">
            <v>5540</v>
          </cell>
          <cell r="H32">
            <v>6116.92</v>
          </cell>
          <cell r="I32">
            <v>240.85384717646684</v>
          </cell>
          <cell r="J32">
            <v>5876.0661528235332</v>
          </cell>
          <cell r="K32">
            <v>0</v>
          </cell>
          <cell r="L32">
            <v>0</v>
          </cell>
          <cell r="M32">
            <v>0</v>
          </cell>
          <cell r="N32">
            <v>4.54</v>
          </cell>
          <cell r="O32">
            <v>0.19</v>
          </cell>
          <cell r="P32">
            <v>4.7300000000000004</v>
          </cell>
          <cell r="Q32">
            <v>6121.65</v>
          </cell>
          <cell r="R32">
            <v>6274.3529511477427</v>
          </cell>
          <cell r="S32">
            <v>6027.3003036963</v>
          </cell>
          <cell r="T32">
            <v>6279.0829511477423</v>
          </cell>
        </row>
        <row r="33">
          <cell r="B33" t="str">
            <v>MontereyOBRA</v>
          </cell>
          <cell r="C33">
            <v>508</v>
          </cell>
          <cell r="D33" t="str">
            <v>Monterey</v>
          </cell>
          <cell r="E33" t="str">
            <v>CCAH</v>
          </cell>
          <cell r="F33" t="str">
            <v>OBRA</v>
          </cell>
          <cell r="G33">
            <v>0</v>
          </cell>
          <cell r="H33">
            <v>0</v>
          </cell>
          <cell r="I33">
            <v>0</v>
          </cell>
          <cell r="J33">
            <v>0</v>
          </cell>
          <cell r="K33">
            <v>0</v>
          </cell>
          <cell r="L33">
            <v>0</v>
          </cell>
          <cell r="M33">
            <v>0</v>
          </cell>
          <cell r="N33">
            <v>0</v>
          </cell>
          <cell r="O33">
            <v>0</v>
          </cell>
          <cell r="P33">
            <v>0</v>
          </cell>
          <cell r="Q33">
            <v>0</v>
          </cell>
          <cell r="R33">
            <v>0</v>
          </cell>
          <cell r="S33">
            <v>0</v>
          </cell>
          <cell r="T33">
            <v>0</v>
          </cell>
        </row>
        <row r="34">
          <cell r="B34" t="str">
            <v>MontereyAll Category of Aid</v>
          </cell>
          <cell r="C34">
            <v>508</v>
          </cell>
          <cell r="D34" t="str">
            <v>Monterey</v>
          </cell>
          <cell r="E34" t="str">
            <v>CCAH</v>
          </cell>
          <cell r="F34" t="str">
            <v>All Category of Aid</v>
          </cell>
          <cell r="G34">
            <v>907762</v>
          </cell>
          <cell r="H34">
            <v>270.05722183788259</v>
          </cell>
          <cell r="I34">
            <v>10.633367720629145</v>
          </cell>
          <cell r="J34">
            <v>259.42385411725348</v>
          </cell>
          <cell r="K34">
            <v>2.0934837662616932</v>
          </cell>
          <cell r="L34">
            <v>8.5809679423869134E-2</v>
          </cell>
          <cell r="M34">
            <v>2.1792934456855622</v>
          </cell>
          <cell r="N34">
            <v>7.8049947893831177</v>
          </cell>
          <cell r="O34">
            <v>0.32358883716216363</v>
          </cell>
          <cell r="P34">
            <v>8.1285836265452822</v>
          </cell>
          <cell r="Q34">
            <v>280.36630384395909</v>
          </cell>
          <cell r="R34">
            <v>282.23032201843489</v>
          </cell>
          <cell r="S34">
            <v>271.11750308895898</v>
          </cell>
          <cell r="T34">
            <v>292.53819909066567</v>
          </cell>
        </row>
        <row r="35">
          <cell r="B35" t="str">
            <v>MontereyTotal Revenue</v>
          </cell>
          <cell r="C35">
            <v>508</v>
          </cell>
          <cell r="D35" t="str">
            <v>Monterey</v>
          </cell>
          <cell r="E35" t="str">
            <v>CCAH</v>
          </cell>
          <cell r="F35" t="str">
            <v>Total Revenue</v>
          </cell>
          <cell r="G35">
            <v>0</v>
          </cell>
          <cell r="H35">
            <v>245147683.80999997</v>
          </cell>
          <cell r="I35">
            <v>9652567.1488137543</v>
          </cell>
          <cell r="J35">
            <v>235495116.66118625</v>
          </cell>
          <cell r="K35">
            <v>1900385.0106292472</v>
          </cell>
          <cell r="L35">
            <v>77894.766213170296</v>
          </cell>
          <cell r="M35">
            <v>1978279.7768424172</v>
          </cell>
          <cell r="N35">
            <v>7085077.6799999978</v>
          </cell>
          <cell r="O35">
            <v>293741.64999999997</v>
          </cell>
          <cell r="P35">
            <v>7378819.3299999982</v>
          </cell>
          <cell r="Q35">
            <v>254505876.70999998</v>
          </cell>
          <cell r="R35">
            <v>256197961.5760985</v>
          </cell>
          <cell r="S35">
            <v>246110166.83903959</v>
          </cell>
          <cell r="T35">
            <v>265555060.68294084</v>
          </cell>
        </row>
        <row r="36">
          <cell r="B36" t="str">
            <v>Santa CruzChild</v>
          </cell>
          <cell r="C36">
            <v>505</v>
          </cell>
          <cell r="D36" t="str">
            <v>Santa Cruz</v>
          </cell>
          <cell r="E36" t="str">
            <v>CCAH</v>
          </cell>
          <cell r="F36" t="str">
            <v>Child</v>
          </cell>
          <cell r="G36">
            <v>213861.4540453456</v>
          </cell>
          <cell r="H36">
            <v>104.69</v>
          </cell>
          <cell r="I36">
            <v>4.1222058986235339</v>
          </cell>
          <cell r="J36">
            <v>100.56779410137646</v>
          </cell>
          <cell r="K36">
            <v>2.2200000000000002</v>
          </cell>
          <cell r="L36">
            <v>9.0995445673389685E-2</v>
          </cell>
          <cell r="M36">
            <v>2.3109954456733899</v>
          </cell>
          <cell r="N36">
            <v>6.7799999999999994</v>
          </cell>
          <cell r="O36">
            <v>0.28000000000000003</v>
          </cell>
          <cell r="P36">
            <v>7.06</v>
          </cell>
          <cell r="Q36">
            <v>114.06</v>
          </cell>
          <cell r="R36">
            <v>109.94890436860472</v>
          </cell>
          <cell r="S36">
            <v>105.61966625909091</v>
          </cell>
          <cell r="T36">
            <v>119.3198998142781</v>
          </cell>
        </row>
        <row r="37">
          <cell r="B37" t="str">
            <v>Santa CruzAdult</v>
          </cell>
          <cell r="C37">
            <v>505</v>
          </cell>
          <cell r="D37" t="str">
            <v>Santa Cruz</v>
          </cell>
          <cell r="E37" t="str">
            <v>CCAH</v>
          </cell>
          <cell r="F37" t="str">
            <v>Adult</v>
          </cell>
          <cell r="G37">
            <v>81544.545954654401</v>
          </cell>
          <cell r="H37">
            <v>337.21</v>
          </cell>
          <cell r="I37">
            <v>13.277571632660454</v>
          </cell>
          <cell r="J37">
            <v>323.93242836733953</v>
          </cell>
          <cell r="K37">
            <v>2.17</v>
          </cell>
          <cell r="L37">
            <v>8.8945998698763962E-2</v>
          </cell>
          <cell r="M37">
            <v>2.2589459986987639</v>
          </cell>
          <cell r="N37">
            <v>8.9</v>
          </cell>
          <cell r="O37">
            <v>0.36</v>
          </cell>
          <cell r="P37">
            <v>9.26</v>
          </cell>
          <cell r="Q37">
            <v>348.72999999999996</v>
          </cell>
          <cell r="R37">
            <v>354.08457016979077</v>
          </cell>
          <cell r="S37">
            <v>340.14249021935524</v>
          </cell>
          <cell r="T37">
            <v>365.60351616848953</v>
          </cell>
        </row>
        <row r="38">
          <cell r="B38" t="str">
            <v>Santa CruzChild&amp;Adult</v>
          </cell>
          <cell r="C38">
            <v>505</v>
          </cell>
          <cell r="D38" t="str">
            <v>Santa Cruz</v>
          </cell>
          <cell r="E38" t="str">
            <v>CCAH</v>
          </cell>
          <cell r="F38" t="str">
            <v>Child&amp;Adult</v>
          </cell>
          <cell r="G38">
            <v>295406</v>
          </cell>
          <cell r="H38">
            <v>169.14</v>
          </cell>
          <cell r="I38">
            <v>6.6598378207178257</v>
          </cell>
          <cell r="J38">
            <v>162.48016217928216</v>
          </cell>
          <cell r="K38">
            <v>2.2061978859680145</v>
          </cell>
          <cell r="L38">
            <v>9.0429711656463851E-2</v>
          </cell>
          <cell r="M38">
            <v>2.2966275976244783</v>
          </cell>
          <cell r="N38">
            <v>7.37</v>
          </cell>
          <cell r="O38">
            <v>0.3</v>
          </cell>
          <cell r="P38">
            <v>7.67</v>
          </cell>
          <cell r="Q38">
            <v>179.10999999999999</v>
          </cell>
          <cell r="R38">
            <v>177.61690015607888</v>
          </cell>
          <cell r="S38">
            <v>170.62323471243326</v>
          </cell>
          <cell r="T38">
            <v>187.58352775370335</v>
          </cell>
        </row>
        <row r="39">
          <cell r="B39" t="str">
            <v>Santa CruzAged&amp;DisabledNonDual</v>
          </cell>
          <cell r="C39">
            <v>505</v>
          </cell>
          <cell r="D39" t="str">
            <v>Santa Cruz</v>
          </cell>
          <cell r="E39" t="str">
            <v>CCAH</v>
          </cell>
          <cell r="F39" t="str">
            <v>Aged&amp;DisabledNonDual</v>
          </cell>
          <cell r="G39">
            <v>44762</v>
          </cell>
          <cell r="H39">
            <v>927.23</v>
          </cell>
          <cell r="I39">
            <v>36.509822393495369</v>
          </cell>
          <cell r="J39">
            <v>890.72017760650465</v>
          </cell>
          <cell r="K39">
            <v>4.51</v>
          </cell>
          <cell r="L39">
            <v>0.18486011711125627</v>
          </cell>
          <cell r="M39">
            <v>4.6948601171112561</v>
          </cell>
          <cell r="N39">
            <v>22.23</v>
          </cell>
          <cell r="O39">
            <v>0.91</v>
          </cell>
          <cell r="P39">
            <v>23.14</v>
          </cell>
          <cell r="Q39">
            <v>955.06000000000006</v>
          </cell>
          <cell r="R39">
            <v>971.36593204645703</v>
          </cell>
          <cell r="S39">
            <v>933.11839847212775</v>
          </cell>
          <cell r="T39">
            <v>999.20079216356828</v>
          </cell>
        </row>
        <row r="40">
          <cell r="B40" t="str">
            <v>Santa CruzDisabledDual</v>
          </cell>
          <cell r="C40">
            <v>505</v>
          </cell>
          <cell r="D40" t="str">
            <v>Santa Cruz</v>
          </cell>
          <cell r="E40" t="str">
            <v>CCAH</v>
          </cell>
          <cell r="F40" t="str">
            <v>DisabledDual</v>
          </cell>
          <cell r="G40">
            <v>41692</v>
          </cell>
          <cell r="H40">
            <v>141.46</v>
          </cell>
          <cell r="I40">
            <v>5.5700403270387255</v>
          </cell>
          <cell r="J40">
            <v>135.88995967296128</v>
          </cell>
          <cell r="K40">
            <v>0</v>
          </cell>
          <cell r="L40">
            <v>0</v>
          </cell>
          <cell r="M40">
            <v>0</v>
          </cell>
          <cell r="N40">
            <v>2.27</v>
          </cell>
          <cell r="O40">
            <v>0.09</v>
          </cell>
          <cell r="P40">
            <v>2.36</v>
          </cell>
          <cell r="Q40">
            <v>143.82000000000002</v>
          </cell>
          <cell r="R40">
            <v>147.28680123288538</v>
          </cell>
          <cell r="S40">
            <v>141.4873834343405</v>
          </cell>
          <cell r="T40">
            <v>149.64680123288539</v>
          </cell>
        </row>
        <row r="41">
          <cell r="B41" t="str">
            <v>Santa CruzAgedDual</v>
          </cell>
          <cell r="C41">
            <v>505</v>
          </cell>
          <cell r="D41" t="str">
            <v>Santa Cruz</v>
          </cell>
          <cell r="E41" t="str">
            <v>CCAH</v>
          </cell>
          <cell r="F41" t="str">
            <v>AgedDual</v>
          </cell>
          <cell r="G41">
            <v>30044</v>
          </cell>
          <cell r="H41">
            <v>243.87</v>
          </cell>
          <cell r="I41">
            <v>9.6025195308322395</v>
          </cell>
          <cell r="J41">
            <v>234.26748046916777</v>
          </cell>
          <cell r="K41">
            <v>0</v>
          </cell>
          <cell r="L41">
            <v>0</v>
          </cell>
          <cell r="M41">
            <v>0</v>
          </cell>
          <cell r="N41">
            <v>2.38</v>
          </cell>
          <cell r="O41">
            <v>0.1</v>
          </cell>
          <cell r="P41">
            <v>2.48</v>
          </cell>
          <cell r="Q41">
            <v>246.35</v>
          </cell>
          <cell r="R41">
            <v>252.28625202790997</v>
          </cell>
          <cell r="S41">
            <v>242.35248085431101</v>
          </cell>
          <cell r="T41">
            <v>254.76625202790996</v>
          </cell>
        </row>
        <row r="42">
          <cell r="B42" t="str">
            <v>Santa CruzBCCTP</v>
          </cell>
          <cell r="C42">
            <v>505</v>
          </cell>
          <cell r="D42" t="str">
            <v>Santa Cruz</v>
          </cell>
          <cell r="E42" t="str">
            <v>CCAH</v>
          </cell>
          <cell r="F42" t="str">
            <v>BCCTP</v>
          </cell>
          <cell r="G42">
            <v>1260</v>
          </cell>
          <cell r="H42">
            <v>1606.51</v>
          </cell>
          <cell r="I42">
            <v>63.256313805816944</v>
          </cell>
          <cell r="J42">
            <v>1543.253686194183</v>
          </cell>
          <cell r="K42">
            <v>3.3</v>
          </cell>
          <cell r="L42">
            <v>0.13526350032530932</v>
          </cell>
          <cell r="M42">
            <v>3.4352635003253091</v>
          </cell>
          <cell r="N42">
            <v>48.27</v>
          </cell>
          <cell r="O42">
            <v>1.98</v>
          </cell>
          <cell r="P42">
            <v>50.25</v>
          </cell>
          <cell r="Q42">
            <v>1660.2</v>
          </cell>
          <cell r="R42">
            <v>1688.2008549530985</v>
          </cell>
          <cell r="S42">
            <v>1621.7279462893202</v>
          </cell>
          <cell r="T42">
            <v>1741.8861184534239</v>
          </cell>
        </row>
        <row r="43">
          <cell r="B43" t="str">
            <v>Santa CruzAIDSNonDual</v>
          </cell>
          <cell r="C43">
            <v>505</v>
          </cell>
          <cell r="D43" t="str">
            <v>Santa Cruz</v>
          </cell>
          <cell r="E43" t="str">
            <v>CCAH</v>
          </cell>
          <cell r="F43" t="str">
            <v>AIDSNonDual</v>
          </cell>
          <cell r="G43">
            <v>0</v>
          </cell>
          <cell r="H43">
            <v>0</v>
          </cell>
          <cell r="I43">
            <v>0</v>
          </cell>
          <cell r="J43">
            <v>0</v>
          </cell>
          <cell r="K43">
            <v>0</v>
          </cell>
          <cell r="L43">
            <v>0</v>
          </cell>
          <cell r="M43">
            <v>0</v>
          </cell>
          <cell r="N43">
            <v>0</v>
          </cell>
          <cell r="O43">
            <v>0</v>
          </cell>
          <cell r="P43">
            <v>0</v>
          </cell>
          <cell r="Q43">
            <v>0</v>
          </cell>
          <cell r="R43">
            <v>0</v>
          </cell>
          <cell r="S43">
            <v>0</v>
          </cell>
          <cell r="T43">
            <v>0</v>
          </cell>
        </row>
        <row r="44">
          <cell r="B44" t="str">
            <v>Santa CruzAIDSDual</v>
          </cell>
          <cell r="C44">
            <v>505</v>
          </cell>
          <cell r="D44" t="str">
            <v>Santa Cruz</v>
          </cell>
          <cell r="E44" t="str">
            <v>CCAH</v>
          </cell>
          <cell r="F44" t="str">
            <v>AIDSDual</v>
          </cell>
          <cell r="G44">
            <v>0</v>
          </cell>
          <cell r="H44">
            <v>0</v>
          </cell>
          <cell r="I44">
            <v>0</v>
          </cell>
          <cell r="J44">
            <v>0</v>
          </cell>
          <cell r="K44">
            <v>0</v>
          </cell>
          <cell r="L44">
            <v>0</v>
          </cell>
          <cell r="M44">
            <v>0</v>
          </cell>
          <cell r="N44">
            <v>0</v>
          </cell>
          <cell r="O44">
            <v>0</v>
          </cell>
          <cell r="P44">
            <v>0</v>
          </cell>
          <cell r="Q44">
            <v>0</v>
          </cell>
          <cell r="R44">
            <v>0</v>
          </cell>
          <cell r="S44">
            <v>0</v>
          </cell>
          <cell r="T44">
            <v>0</v>
          </cell>
        </row>
        <row r="45">
          <cell r="B45" t="str">
            <v>Santa CruzLTCNonDual</v>
          </cell>
          <cell r="C45">
            <v>505</v>
          </cell>
          <cell r="D45" t="str">
            <v>Santa Cruz</v>
          </cell>
          <cell r="E45" t="str">
            <v>CCAH</v>
          </cell>
          <cell r="F45" t="str">
            <v>LTCNonDual</v>
          </cell>
          <cell r="G45">
            <v>434</v>
          </cell>
          <cell r="H45">
            <v>5060.68</v>
          </cell>
          <cell r="I45">
            <v>199.26418338941403</v>
          </cell>
          <cell r="J45">
            <v>4861.4158166105863</v>
          </cell>
          <cell r="K45">
            <v>3.56</v>
          </cell>
          <cell r="L45">
            <v>0.14592062459336397</v>
          </cell>
          <cell r="M45">
            <v>3.705920624593364</v>
          </cell>
          <cell r="N45">
            <v>52.81</v>
          </cell>
          <cell r="O45">
            <v>2.16</v>
          </cell>
          <cell r="P45">
            <v>54.97</v>
          </cell>
          <cell r="Q45">
            <v>5119.3600000000006</v>
          </cell>
          <cell r="R45">
            <v>5218.5188987627025</v>
          </cell>
          <cell r="S45">
            <v>5013.039717123921</v>
          </cell>
          <cell r="T45">
            <v>5277.1948193872959</v>
          </cell>
        </row>
        <row r="46">
          <cell r="B46" t="str">
            <v>Santa CruzLTCDual</v>
          </cell>
          <cell r="C46">
            <v>505</v>
          </cell>
          <cell r="D46" t="str">
            <v>Santa Cruz</v>
          </cell>
          <cell r="E46" t="str">
            <v>CCAH</v>
          </cell>
          <cell r="F46" t="str">
            <v>LTCDual</v>
          </cell>
          <cell r="G46">
            <v>4551</v>
          </cell>
          <cell r="H46">
            <v>5524.47</v>
          </cell>
          <cell r="I46">
            <v>217.52608086466262</v>
          </cell>
          <cell r="J46">
            <v>5306.9439191353376</v>
          </cell>
          <cell r="K46">
            <v>0</v>
          </cell>
          <cell r="L46">
            <v>0</v>
          </cell>
          <cell r="M46">
            <v>0</v>
          </cell>
          <cell r="N46">
            <v>5.1499999999999995</v>
          </cell>
          <cell r="O46">
            <v>0.21</v>
          </cell>
          <cell r="P46">
            <v>5.3599999999999994</v>
          </cell>
          <cell r="Q46">
            <v>5529.83</v>
          </cell>
          <cell r="R46">
            <v>5667.9497010721007</v>
          </cell>
          <cell r="S46">
            <v>5444.7741815923864</v>
          </cell>
          <cell r="T46">
            <v>5673.3097010721003</v>
          </cell>
        </row>
        <row r="47">
          <cell r="B47" t="str">
            <v>Santa CruzOBRA</v>
          </cell>
          <cell r="C47">
            <v>505</v>
          </cell>
          <cell r="D47" t="str">
            <v>Santa Cruz</v>
          </cell>
          <cell r="E47" t="str">
            <v>CCAH</v>
          </cell>
          <cell r="F47" t="str">
            <v>OBRA</v>
          </cell>
          <cell r="G47">
            <v>0</v>
          </cell>
          <cell r="H47">
            <v>0</v>
          </cell>
          <cell r="I47">
            <v>0</v>
          </cell>
          <cell r="J47">
            <v>0</v>
          </cell>
          <cell r="K47">
            <v>0</v>
          </cell>
          <cell r="L47">
            <v>0</v>
          </cell>
          <cell r="M47">
            <v>0</v>
          </cell>
          <cell r="N47">
            <v>0</v>
          </cell>
          <cell r="O47">
            <v>0</v>
          </cell>
          <cell r="P47">
            <v>0</v>
          </cell>
          <cell r="Q47">
            <v>0</v>
          </cell>
          <cell r="R47">
            <v>0</v>
          </cell>
          <cell r="S47">
            <v>0</v>
          </cell>
          <cell r="T47">
            <v>0</v>
          </cell>
        </row>
        <row r="48">
          <cell r="B48" t="str">
            <v>Santa CruzAll Category of Aid</v>
          </cell>
          <cell r="C48">
            <v>505</v>
          </cell>
          <cell r="D48" t="str">
            <v>Santa Cruz</v>
          </cell>
          <cell r="E48" t="str">
            <v>CCAH</v>
          </cell>
          <cell r="F48" t="str">
            <v>All Category of Aid</v>
          </cell>
          <cell r="G48">
            <v>418149</v>
          </cell>
          <cell r="H48">
            <v>320.59534134961456</v>
          </cell>
          <cell r="I48">
            <v>12.623437445372934</v>
          </cell>
          <cell r="J48">
            <v>307.97190390424169</v>
          </cell>
          <cell r="K48">
            <v>2.0550180741847219</v>
          </cell>
          <cell r="L48">
            <v>8.4233011498788285E-2</v>
          </cell>
          <cell r="M48">
            <v>2.1392510856835103</v>
          </cell>
          <cell r="N48">
            <v>8.2399442064909891</v>
          </cell>
          <cell r="O48">
            <v>0.3360042712047619</v>
          </cell>
          <cell r="P48">
            <v>8.57594847769575</v>
          </cell>
          <cell r="Q48">
            <v>331.31242162482749</v>
          </cell>
          <cell r="R48">
            <v>334.46584518815342</v>
          </cell>
          <cell r="S48">
            <v>321.2962525338699</v>
          </cell>
          <cell r="T48">
            <v>345.18104475153268</v>
          </cell>
        </row>
        <row r="49">
          <cell r="B49" t="str">
            <v>Santa CruzTotal Revenue</v>
          </cell>
          <cell r="C49">
            <v>505</v>
          </cell>
          <cell r="D49" t="str">
            <v>Santa Cruz</v>
          </cell>
          <cell r="E49" t="str">
            <v>CCAH</v>
          </cell>
          <cell r="F49" t="str">
            <v>Total Revenue</v>
          </cell>
          <cell r="G49">
            <v>0</v>
          </cell>
          <cell r="H49">
            <v>134056621.38999997</v>
          </cell>
          <cell r="I49">
            <v>5278477.7443452468</v>
          </cell>
          <cell r="J49">
            <v>128778143.64565475</v>
          </cell>
          <cell r="K49">
            <v>859303.75270226726</v>
          </cell>
          <cell r="L49">
            <v>35221.949525206823</v>
          </cell>
          <cell r="M49">
            <v>894525.70222747419</v>
          </cell>
          <cell r="N49">
            <v>3445524.4300000006</v>
          </cell>
          <cell r="O49">
            <v>140499.84999999998</v>
          </cell>
          <cell r="P49">
            <v>3586024.2800000003</v>
          </cell>
          <cell r="Q49">
            <v>138537957.78999999</v>
          </cell>
          <cell r="R49">
            <v>139856558.69958118</v>
          </cell>
          <cell r="S49">
            <v>134349706.70078516</v>
          </cell>
          <cell r="T49">
            <v>144337108.68180865</v>
          </cell>
        </row>
        <row r="50">
          <cell r="B50" t="str">
            <v>Santa BarbaraChild</v>
          </cell>
          <cell r="C50">
            <v>502</v>
          </cell>
          <cell r="D50" t="str">
            <v>Santa Barbara</v>
          </cell>
          <cell r="E50" t="str">
            <v>Cencal</v>
          </cell>
          <cell r="F50" t="str">
            <v>Child</v>
          </cell>
          <cell r="G50">
            <v>440675.45688155451</v>
          </cell>
          <cell r="H50">
            <v>96.26</v>
          </cell>
          <cell r="I50">
            <v>3.7901936382923651</v>
          </cell>
          <cell r="J50">
            <v>92.46980636170764</v>
          </cell>
          <cell r="K50">
            <v>2.2200000000000002</v>
          </cell>
          <cell r="L50">
            <v>9.0995445673389685E-2</v>
          </cell>
          <cell r="M50">
            <v>2.3109954456733899</v>
          </cell>
          <cell r="N50">
            <v>8.0500000000000007</v>
          </cell>
          <cell r="O50">
            <v>0.33</v>
          </cell>
          <cell r="P50">
            <v>8.3800000000000008</v>
          </cell>
          <cell r="Q50">
            <v>106.95</v>
          </cell>
          <cell r="R50">
            <v>101.10115833479618</v>
          </cell>
          <cell r="S50">
            <v>97.120300225363579</v>
          </cell>
          <cell r="T50">
            <v>111.79215378046956</v>
          </cell>
        </row>
        <row r="51">
          <cell r="B51" t="str">
            <v>Santa BarbaraAdult</v>
          </cell>
          <cell r="C51">
            <v>502</v>
          </cell>
          <cell r="D51" t="str">
            <v>Santa Barbara</v>
          </cell>
          <cell r="E51" t="str">
            <v>Cencal</v>
          </cell>
          <cell r="F51" t="str">
            <v>Adult</v>
          </cell>
          <cell r="G51">
            <v>140294.54311844549</v>
          </cell>
          <cell r="H51">
            <v>301.35000000000002</v>
          </cell>
          <cell r="I51">
            <v>11.865714872704984</v>
          </cell>
          <cell r="J51">
            <v>289.48428512729504</v>
          </cell>
          <cell r="K51">
            <v>2.17</v>
          </cell>
          <cell r="L51">
            <v>8.8945998698763962E-2</v>
          </cell>
          <cell r="M51">
            <v>2.2589459986987639</v>
          </cell>
          <cell r="N51">
            <v>10.61</v>
          </cell>
          <cell r="O51">
            <v>0.43</v>
          </cell>
          <cell r="P51">
            <v>11.04</v>
          </cell>
          <cell r="Q51">
            <v>314.65000000000003</v>
          </cell>
          <cell r="R51">
            <v>316.48370429039488</v>
          </cell>
          <cell r="S51">
            <v>304.02215843396056</v>
          </cell>
          <cell r="T51">
            <v>329.78265028909368</v>
          </cell>
        </row>
        <row r="52">
          <cell r="B52" t="str">
            <v>Santa BarbaraChild&amp;Adult</v>
          </cell>
          <cell r="C52">
            <v>502</v>
          </cell>
          <cell r="D52" t="str">
            <v>Santa Barbara</v>
          </cell>
          <cell r="E52" t="str">
            <v>Cencal</v>
          </cell>
          <cell r="F52" t="str">
            <v>Child&amp;Adult</v>
          </cell>
          <cell r="G52">
            <v>580970</v>
          </cell>
          <cell r="H52">
            <v>146.76</v>
          </cell>
          <cell r="I52">
            <v>5.7788370114289478</v>
          </cell>
          <cell r="J52">
            <v>140.98116298857104</v>
          </cell>
          <cell r="K52">
            <v>2.2079258358333096</v>
          </cell>
          <cell r="L52">
            <v>9.0500538488938798E-2</v>
          </cell>
          <cell r="M52">
            <v>2.2984263743222484</v>
          </cell>
          <cell r="N52">
            <v>8.66</v>
          </cell>
          <cell r="O52">
            <v>0.36</v>
          </cell>
          <cell r="P52">
            <v>9.02</v>
          </cell>
          <cell r="Q52">
            <v>158.08000000000001</v>
          </cell>
          <cell r="R52">
            <v>154.12191610516564</v>
          </cell>
          <cell r="S52">
            <v>148.05336565852474</v>
          </cell>
          <cell r="T52">
            <v>165.4403424794879</v>
          </cell>
        </row>
        <row r="53">
          <cell r="B53" t="str">
            <v>Santa BarbaraAged&amp;DisabledNonDual</v>
          </cell>
          <cell r="C53">
            <v>502</v>
          </cell>
          <cell r="D53" t="str">
            <v>Santa Barbara</v>
          </cell>
          <cell r="E53" t="str">
            <v>Cencal</v>
          </cell>
          <cell r="F53" t="str">
            <v>Aged&amp;DisabledNonDual</v>
          </cell>
          <cell r="G53">
            <v>66136</v>
          </cell>
          <cell r="H53">
            <v>926.38</v>
          </cell>
          <cell r="I53">
            <v>36.476242735162032</v>
          </cell>
          <cell r="J53">
            <v>889.90375726483796</v>
          </cell>
          <cell r="K53">
            <v>4.51</v>
          </cell>
          <cell r="L53">
            <v>0.18486011711125627</v>
          </cell>
          <cell r="M53">
            <v>4.6948601171112561</v>
          </cell>
          <cell r="N53">
            <v>22.36</v>
          </cell>
          <cell r="O53">
            <v>0.92</v>
          </cell>
          <cell r="P53">
            <v>23.28</v>
          </cell>
          <cell r="Q53">
            <v>954.35</v>
          </cell>
          <cell r="R53">
            <v>970.7124345074667</v>
          </cell>
          <cell r="S53">
            <v>932.4906323987351</v>
          </cell>
          <cell r="T53">
            <v>998.68729462457793</v>
          </cell>
        </row>
        <row r="54">
          <cell r="B54" t="str">
            <v>Santa BarbaraDisabledDual</v>
          </cell>
          <cell r="C54">
            <v>502</v>
          </cell>
          <cell r="D54" t="str">
            <v>Santa Barbara</v>
          </cell>
          <cell r="E54" t="str">
            <v>Cencal</v>
          </cell>
          <cell r="F54" t="str">
            <v>DisabledDual</v>
          </cell>
          <cell r="G54">
            <v>61742</v>
          </cell>
          <cell r="H54">
            <v>172.94</v>
          </cell>
          <cell r="I54">
            <v>6.8094289587769197</v>
          </cell>
          <cell r="J54">
            <v>166.13057104122308</v>
          </cell>
          <cell r="K54">
            <v>0</v>
          </cell>
          <cell r="L54">
            <v>0</v>
          </cell>
          <cell r="M54">
            <v>0</v>
          </cell>
          <cell r="N54">
            <v>1.6400000000000001</v>
          </cell>
          <cell r="O54">
            <v>7.0000000000000007E-2</v>
          </cell>
          <cell r="P54">
            <v>1.7100000000000002</v>
          </cell>
          <cell r="Q54">
            <v>174.65</v>
          </cell>
          <cell r="R54">
            <v>180.18729016300591</v>
          </cell>
          <cell r="S54">
            <v>173.09241561283756</v>
          </cell>
          <cell r="T54">
            <v>181.89729016300592</v>
          </cell>
        </row>
        <row r="55">
          <cell r="B55" t="str">
            <v>Santa BarbaraAgedDual</v>
          </cell>
          <cell r="C55">
            <v>502</v>
          </cell>
          <cell r="D55" t="str">
            <v>Santa Barbara</v>
          </cell>
          <cell r="E55" t="str">
            <v>Cencal</v>
          </cell>
          <cell r="F55" t="str">
            <v>AgedDual</v>
          </cell>
          <cell r="G55">
            <v>49610</v>
          </cell>
          <cell r="H55">
            <v>224.47</v>
          </cell>
          <cell r="I55">
            <v>8.838504692157926</v>
          </cell>
          <cell r="J55">
            <v>215.63149530784207</v>
          </cell>
          <cell r="K55">
            <v>0</v>
          </cell>
          <cell r="L55">
            <v>0</v>
          </cell>
          <cell r="M55">
            <v>0</v>
          </cell>
          <cell r="N55">
            <v>1.9899999999999998</v>
          </cell>
          <cell r="O55">
            <v>0.08</v>
          </cell>
          <cell r="P55">
            <v>2.0699999999999998</v>
          </cell>
          <cell r="Q55">
            <v>226.54</v>
          </cell>
          <cell r="R55">
            <v>232.63178801280736</v>
          </cell>
          <cell r="S55">
            <v>223.47191135980307</v>
          </cell>
          <cell r="T55">
            <v>234.70178801280736</v>
          </cell>
        </row>
        <row r="56">
          <cell r="B56" t="str">
            <v>Santa BarbaraBCCTP</v>
          </cell>
          <cell r="C56">
            <v>502</v>
          </cell>
          <cell r="D56" t="str">
            <v>Santa Barbara</v>
          </cell>
          <cell r="E56" t="str">
            <v>Cencal</v>
          </cell>
          <cell r="F56" t="str">
            <v>BCCTP</v>
          </cell>
          <cell r="G56">
            <v>1872</v>
          </cell>
          <cell r="H56">
            <v>1060.76</v>
          </cell>
          <cell r="I56">
            <v>41.767282699295947</v>
          </cell>
          <cell r="J56">
            <v>1018.992717300704</v>
          </cell>
          <cell r="K56">
            <v>3.3</v>
          </cell>
          <cell r="L56">
            <v>0.13526350032530932</v>
          </cell>
          <cell r="M56">
            <v>3.4352635003253091</v>
          </cell>
          <cell r="N56">
            <v>50.870000000000005</v>
          </cell>
          <cell r="O56">
            <v>2.08</v>
          </cell>
          <cell r="P56">
            <v>52.95</v>
          </cell>
          <cell r="Q56">
            <v>1117.1500000000001</v>
          </cell>
          <cell r="R56">
            <v>1114.6959628353422</v>
          </cell>
          <cell r="S56">
            <v>1070.8048092987005</v>
          </cell>
          <cell r="T56">
            <v>1171.0812263356677</v>
          </cell>
        </row>
        <row r="57">
          <cell r="B57" t="str">
            <v>Santa BarbaraAIDSNonDual</v>
          </cell>
          <cell r="C57">
            <v>502</v>
          </cell>
          <cell r="D57" t="str">
            <v>Santa Barbara</v>
          </cell>
          <cell r="E57" t="str">
            <v>Cencal</v>
          </cell>
          <cell r="F57" t="str">
            <v>AIDSNonDual</v>
          </cell>
          <cell r="G57">
            <v>180</v>
          </cell>
          <cell r="H57">
            <v>1311.3</v>
          </cell>
          <cell r="I57">
            <v>51.632401900471905</v>
          </cell>
          <cell r="J57">
            <v>1259.667598099528</v>
          </cell>
          <cell r="K57">
            <v>3.38</v>
          </cell>
          <cell r="L57">
            <v>0.13854261548471047</v>
          </cell>
          <cell r="M57">
            <v>3.5185426154847104</v>
          </cell>
          <cell r="N57">
            <v>13.74</v>
          </cell>
          <cell r="O57">
            <v>0.56000000000000005</v>
          </cell>
          <cell r="P57">
            <v>14.3</v>
          </cell>
          <cell r="Q57">
            <v>1329.12</v>
          </cell>
          <cell r="R57">
            <v>1378.0684597670329</v>
          </cell>
          <cell r="S57">
            <v>1323.8070141637058</v>
          </cell>
          <cell r="T57">
            <v>1395.8870023825175</v>
          </cell>
        </row>
        <row r="58">
          <cell r="B58" t="str">
            <v>Santa BarbaraAIDSDual</v>
          </cell>
          <cell r="C58">
            <v>502</v>
          </cell>
          <cell r="D58" t="str">
            <v>Santa Barbara</v>
          </cell>
          <cell r="E58" t="str">
            <v>Cencal</v>
          </cell>
          <cell r="F58" t="str">
            <v>AIDSDual</v>
          </cell>
          <cell r="G58">
            <v>252</v>
          </cell>
          <cell r="H58">
            <v>192.1</v>
          </cell>
          <cell r="I58">
            <v>7.5638756155100282</v>
          </cell>
          <cell r="J58">
            <v>184.53612438448997</v>
          </cell>
          <cell r="K58">
            <v>0</v>
          </cell>
          <cell r="L58">
            <v>0</v>
          </cell>
          <cell r="M58">
            <v>0</v>
          </cell>
          <cell r="N58">
            <v>1.8900000000000001</v>
          </cell>
          <cell r="O58">
            <v>0.08</v>
          </cell>
          <cell r="P58">
            <v>1.9700000000000002</v>
          </cell>
          <cell r="Q58">
            <v>194.07</v>
          </cell>
          <cell r="R58">
            <v>199.84982217747131</v>
          </cell>
          <cell r="S58">
            <v>191.98073542923336</v>
          </cell>
          <cell r="T58">
            <v>201.81982217747131</v>
          </cell>
        </row>
        <row r="59">
          <cell r="B59" t="str">
            <v>Santa BarbaraLTCNonDual</v>
          </cell>
          <cell r="C59">
            <v>502</v>
          </cell>
          <cell r="D59" t="str">
            <v>Santa Barbara</v>
          </cell>
          <cell r="E59" t="str">
            <v>Cencal</v>
          </cell>
          <cell r="F59" t="str">
            <v>LTCNonDual</v>
          </cell>
          <cell r="G59">
            <v>412</v>
          </cell>
          <cell r="H59">
            <v>7638.61</v>
          </cell>
          <cell r="I59">
            <v>300.77020470033949</v>
          </cell>
          <cell r="J59">
            <v>7337.8397952996602</v>
          </cell>
          <cell r="K59">
            <v>3.56</v>
          </cell>
          <cell r="L59">
            <v>0.14592062459336397</v>
          </cell>
          <cell r="M59">
            <v>3.705920624593364</v>
          </cell>
          <cell r="N59">
            <v>54.35</v>
          </cell>
          <cell r="O59">
            <v>2.23</v>
          </cell>
          <cell r="P59">
            <v>56.58</v>
          </cell>
          <cell r="Q59">
            <v>7698.9</v>
          </cell>
          <cell r="R59">
            <v>7846.7270755086556</v>
          </cell>
          <cell r="S59">
            <v>7537.7621969105021</v>
          </cell>
          <cell r="T59">
            <v>7907.0129961332486</v>
          </cell>
        </row>
        <row r="60">
          <cell r="B60" t="str">
            <v>Santa BarbaraLTCDual</v>
          </cell>
          <cell r="C60">
            <v>502</v>
          </cell>
          <cell r="D60" t="str">
            <v>Santa Barbara</v>
          </cell>
          <cell r="E60" t="str">
            <v>Cencal</v>
          </cell>
          <cell r="F60" t="str">
            <v>LTCDual</v>
          </cell>
          <cell r="G60">
            <v>7174</v>
          </cell>
          <cell r="H60">
            <v>6472.49</v>
          </cell>
          <cell r="I60">
            <v>254.85448736631588</v>
          </cell>
          <cell r="J60">
            <v>6217.6355126336839</v>
          </cell>
          <cell r="K60">
            <v>0</v>
          </cell>
          <cell r="L60">
            <v>0</v>
          </cell>
          <cell r="M60">
            <v>0</v>
          </cell>
          <cell r="N60">
            <v>4.1400000000000006</v>
          </cell>
          <cell r="O60">
            <v>0.17</v>
          </cell>
          <cell r="P60">
            <v>4.3100000000000005</v>
          </cell>
          <cell r="Q60">
            <v>6476.8</v>
          </cell>
          <cell r="R60">
            <v>6639.2055210019817</v>
          </cell>
          <cell r="S60">
            <v>6377.7868036125283</v>
          </cell>
          <cell r="T60">
            <v>6643.5155210019821</v>
          </cell>
        </row>
        <row r="61">
          <cell r="B61" t="str">
            <v>Santa BarbaraOBRA</v>
          </cell>
          <cell r="C61">
            <v>502</v>
          </cell>
          <cell r="D61" t="str">
            <v>Santa Barbara</v>
          </cell>
          <cell r="E61" t="str">
            <v>Cencal</v>
          </cell>
          <cell r="F61" t="str">
            <v>OBRA</v>
          </cell>
          <cell r="G61">
            <v>0</v>
          </cell>
          <cell r="H61">
            <v>0</v>
          </cell>
          <cell r="I61">
            <v>0</v>
          </cell>
          <cell r="J61">
            <v>0</v>
          </cell>
          <cell r="K61">
            <v>0</v>
          </cell>
          <cell r="L61">
            <v>0</v>
          </cell>
          <cell r="M61">
            <v>0</v>
          </cell>
          <cell r="N61">
            <v>0</v>
          </cell>
          <cell r="O61">
            <v>0</v>
          </cell>
          <cell r="P61">
            <v>0</v>
          </cell>
          <cell r="Q61">
            <v>0</v>
          </cell>
          <cell r="R61">
            <v>0</v>
          </cell>
          <cell r="S61">
            <v>0</v>
          </cell>
          <cell r="T61">
            <v>0</v>
          </cell>
        </row>
        <row r="62">
          <cell r="B62" t="str">
            <v>Santa BarbaraAll Category of Aid</v>
          </cell>
          <cell r="C62">
            <v>502</v>
          </cell>
          <cell r="D62" t="str">
            <v>Santa Barbara</v>
          </cell>
          <cell r="E62" t="str">
            <v>Cencal</v>
          </cell>
          <cell r="F62" t="str">
            <v>All Category of Aid</v>
          </cell>
          <cell r="G62">
            <v>768348</v>
          </cell>
          <cell r="H62">
            <v>286.58209504026814</v>
          </cell>
          <cell r="I62">
            <v>11.284289680621379</v>
          </cell>
          <cell r="J62">
            <v>275.29780535964682</v>
          </cell>
          <cell r="K62">
            <v>2.0684178950736878</v>
          </cell>
          <cell r="L62">
            <v>8.4782255946416876E-2</v>
          </cell>
          <cell r="M62">
            <v>2.1532001510201049</v>
          </cell>
          <cell r="N62">
            <v>8.9285748384846464</v>
          </cell>
          <cell r="O62">
            <v>0.37019439108320706</v>
          </cell>
          <cell r="P62">
            <v>9.2987692295678528</v>
          </cell>
          <cell r="Q62">
            <v>298.03485001587831</v>
          </cell>
          <cell r="R62">
            <v>298.89174062262919</v>
          </cell>
          <cell r="S62">
            <v>287.12287833561317</v>
          </cell>
          <cell r="T62">
            <v>310.34371000321715</v>
          </cell>
        </row>
        <row r="63">
          <cell r="B63" t="str">
            <v>Santa BarbaraTotal Revenue</v>
          </cell>
          <cell r="C63">
            <v>502</v>
          </cell>
          <cell r="D63" t="str">
            <v>Santa Barbara</v>
          </cell>
          <cell r="E63" t="str">
            <v>Cencal</v>
          </cell>
          <cell r="F63" t="str">
            <v>Total Revenue</v>
          </cell>
          <cell r="G63">
            <v>0</v>
          </cell>
          <cell r="H63">
            <v>220194779.55999994</v>
          </cell>
          <cell r="I63">
            <v>8670261.4075260758</v>
          </cell>
          <cell r="J63">
            <v>211524518.1524739</v>
          </cell>
          <cell r="K63">
            <v>1589264.7528440778</v>
          </cell>
          <cell r="L63">
            <v>65142.276791917517</v>
          </cell>
          <cell r="M63">
            <v>1654407.0296359956</v>
          </cell>
          <cell r="N63">
            <v>6860252.620000001</v>
          </cell>
          <cell r="O63">
            <v>284438.12</v>
          </cell>
          <cell r="P63">
            <v>7144690.7400000002</v>
          </cell>
          <cell r="Q63">
            <v>228994480.94000006</v>
          </cell>
          <cell r="R63">
            <v>229652871.12391588</v>
          </cell>
          <cell r="S63">
            <v>220610289.3234117</v>
          </cell>
          <cell r="T63">
            <v>238451968.89355189</v>
          </cell>
        </row>
        <row r="64">
          <cell r="B64" t="str">
            <v>San Luis ObispoChild</v>
          </cell>
          <cell r="C64">
            <v>501</v>
          </cell>
          <cell r="D64" t="str">
            <v>San Luis Obispo</v>
          </cell>
          <cell r="E64" t="str">
            <v>Cencal</v>
          </cell>
          <cell r="F64" t="str">
            <v>Child</v>
          </cell>
          <cell r="G64">
            <v>164217.37367791476</v>
          </cell>
          <cell r="H64">
            <v>64.430000000000007</v>
          </cell>
          <cell r="I64">
            <v>2.5371155398794443</v>
          </cell>
          <cell r="J64">
            <v>61.892884460120563</v>
          </cell>
          <cell r="K64">
            <v>2.2200000000000002</v>
          </cell>
          <cell r="L64">
            <v>9.0995445673389685E-2</v>
          </cell>
          <cell r="M64">
            <v>2.3109954456733899</v>
          </cell>
          <cell r="N64">
            <v>7.23</v>
          </cell>
          <cell r="O64">
            <v>0.3</v>
          </cell>
          <cell r="P64">
            <v>7.53</v>
          </cell>
          <cell r="Q64">
            <v>74.27000000000001</v>
          </cell>
          <cell r="R64">
            <v>67.616021148455943</v>
          </cell>
          <cell r="S64">
            <v>64.953640315735484</v>
          </cell>
          <cell r="T64">
            <v>77.457016594129328</v>
          </cell>
        </row>
        <row r="65">
          <cell r="B65" t="str">
            <v>San Luis ObispoAdult</v>
          </cell>
          <cell r="C65">
            <v>501</v>
          </cell>
          <cell r="D65" t="str">
            <v>San Luis Obispo</v>
          </cell>
          <cell r="E65" t="str">
            <v>Cencal</v>
          </cell>
          <cell r="F65" t="str">
            <v>Adult</v>
          </cell>
          <cell r="G65">
            <v>70126.626322085242</v>
          </cell>
          <cell r="H65">
            <v>263.33</v>
          </cell>
          <cell r="I65">
            <v>10.368491955096687</v>
          </cell>
          <cell r="J65">
            <v>252.9615080449033</v>
          </cell>
          <cell r="K65">
            <v>2.17</v>
          </cell>
          <cell r="L65">
            <v>8.8945998698763962E-2</v>
          </cell>
          <cell r="M65">
            <v>2.2589459986987639</v>
          </cell>
          <cell r="N65">
            <v>9.49</v>
          </cell>
          <cell r="O65">
            <v>0.39</v>
          </cell>
          <cell r="P65">
            <v>9.8800000000000008</v>
          </cell>
          <cell r="Q65">
            <v>275.46999999999997</v>
          </cell>
          <cell r="R65">
            <v>276.3328670545975</v>
          </cell>
          <cell r="S65">
            <v>265.45226041432272</v>
          </cell>
          <cell r="T65">
            <v>288.47181305329627</v>
          </cell>
        </row>
        <row r="66">
          <cell r="B66" t="str">
            <v>San Luis ObispoChild&amp;Adult</v>
          </cell>
          <cell r="C66">
            <v>501</v>
          </cell>
          <cell r="D66" t="str">
            <v>San Luis Obispo</v>
          </cell>
          <cell r="E66" t="str">
            <v>Cencal</v>
          </cell>
          <cell r="F66" t="str">
            <v>Child&amp;Adult</v>
          </cell>
          <cell r="G66">
            <v>234344</v>
          </cell>
          <cell r="H66">
            <v>123.76</v>
          </cell>
          <cell r="I66">
            <v>4.8730782810497004</v>
          </cell>
          <cell r="J66">
            <v>118.8869217189503</v>
          </cell>
          <cell r="K66">
            <v>2.2050376740343074</v>
          </cell>
          <cell r="L66">
            <v>9.0382155799714869E-2</v>
          </cell>
          <cell r="M66">
            <v>2.2954198298340223</v>
          </cell>
          <cell r="N66">
            <v>7.91</v>
          </cell>
          <cell r="O66">
            <v>0.32</v>
          </cell>
          <cell r="P66">
            <v>8.23</v>
          </cell>
          <cell r="Q66">
            <v>134.29</v>
          </cell>
          <cell r="R66">
            <v>129.87265422757235</v>
          </cell>
          <cell r="S66">
            <v>124.75891846736168</v>
          </cell>
          <cell r="T66">
            <v>140.39807405740638</v>
          </cell>
        </row>
        <row r="67">
          <cell r="B67" t="str">
            <v>San Luis ObispoAged&amp;DisabledNonDual</v>
          </cell>
          <cell r="C67">
            <v>501</v>
          </cell>
          <cell r="D67" t="str">
            <v>San Luis Obispo</v>
          </cell>
          <cell r="E67" t="str">
            <v>Cencal</v>
          </cell>
          <cell r="F67" t="str">
            <v>Aged&amp;DisabledNonDual</v>
          </cell>
          <cell r="G67">
            <v>37586</v>
          </cell>
          <cell r="H67">
            <v>840.01</v>
          </cell>
          <cell r="I67">
            <v>33.075425443525091</v>
          </cell>
          <cell r="J67">
            <v>806.9345745564749</v>
          </cell>
          <cell r="K67">
            <v>4.51</v>
          </cell>
          <cell r="L67">
            <v>0.18486011711125627</v>
          </cell>
          <cell r="M67">
            <v>4.6948601171112561</v>
          </cell>
          <cell r="N67">
            <v>21.930000000000003</v>
          </cell>
          <cell r="O67">
            <v>0.9</v>
          </cell>
          <cell r="P67">
            <v>22.830000000000002</v>
          </cell>
          <cell r="Q67">
            <v>867.53000000000009</v>
          </cell>
          <cell r="R67">
            <v>878.92929786185732</v>
          </cell>
          <cell r="S67">
            <v>844.32145675854667</v>
          </cell>
          <cell r="T67">
            <v>906.45415797896862</v>
          </cell>
        </row>
        <row r="68">
          <cell r="B68" t="str">
            <v>San Luis ObispoDisabledDual</v>
          </cell>
          <cell r="C68">
            <v>501</v>
          </cell>
          <cell r="D68" t="str">
            <v>San Luis Obispo</v>
          </cell>
          <cell r="E68" t="str">
            <v>Cencal</v>
          </cell>
          <cell r="F68" t="str">
            <v>DisabledDual</v>
          </cell>
          <cell r="G68">
            <v>39570</v>
          </cell>
          <cell r="H68">
            <v>129.51</v>
          </cell>
          <cell r="I68">
            <v>5.0993614185801448</v>
          </cell>
          <cell r="J68">
            <v>124.41063858141985</v>
          </cell>
          <cell r="K68">
            <v>0</v>
          </cell>
          <cell r="L68">
            <v>0</v>
          </cell>
          <cell r="M68">
            <v>0</v>
          </cell>
          <cell r="N68">
            <v>2.4099999999999997</v>
          </cell>
          <cell r="O68">
            <v>0.1</v>
          </cell>
          <cell r="P68">
            <v>2.5099999999999998</v>
          </cell>
          <cell r="Q68">
            <v>132.01999999999998</v>
          </cell>
          <cell r="R68">
            <v>135.18440207511202</v>
          </cell>
          <cell r="S68">
            <v>129.86151624340448</v>
          </cell>
          <cell r="T68">
            <v>137.69440207511201</v>
          </cell>
        </row>
        <row r="69">
          <cell r="B69" t="str">
            <v>San Luis ObispoAgedDual</v>
          </cell>
          <cell r="C69">
            <v>501</v>
          </cell>
          <cell r="D69" t="str">
            <v>San Luis Obispo</v>
          </cell>
          <cell r="E69" t="str">
            <v>Cencal</v>
          </cell>
          <cell r="F69" t="str">
            <v>AgedDual</v>
          </cell>
          <cell r="G69">
            <v>22892</v>
          </cell>
          <cell r="H69">
            <v>196.28</v>
          </cell>
          <cell r="I69">
            <v>7.7287072192956714</v>
          </cell>
          <cell r="J69">
            <v>188.55129278070433</v>
          </cell>
          <cell r="K69">
            <v>0</v>
          </cell>
          <cell r="L69">
            <v>0</v>
          </cell>
          <cell r="M69">
            <v>0</v>
          </cell>
          <cell r="N69">
            <v>2.91</v>
          </cell>
          <cell r="O69">
            <v>0.12</v>
          </cell>
          <cell r="P69">
            <v>3.0300000000000002</v>
          </cell>
          <cell r="Q69">
            <v>199.31</v>
          </cell>
          <cell r="R69">
            <v>203.27481180189116</v>
          </cell>
          <cell r="S69">
            <v>195.27086608719168</v>
          </cell>
          <cell r="T69">
            <v>206.30481180189116</v>
          </cell>
        </row>
        <row r="70">
          <cell r="B70" t="str">
            <v>San Luis ObispoBCCTP</v>
          </cell>
          <cell r="C70">
            <v>501</v>
          </cell>
          <cell r="D70" t="str">
            <v>San Luis Obispo</v>
          </cell>
          <cell r="E70" t="str">
            <v>Cencal</v>
          </cell>
          <cell r="F70" t="str">
            <v>BCCTP</v>
          </cell>
          <cell r="G70">
            <v>900</v>
          </cell>
          <cell r="H70">
            <v>1149.22</v>
          </cell>
          <cell r="I70">
            <v>45.250534775721917</v>
          </cell>
          <cell r="J70">
            <v>1103.9694652242781</v>
          </cell>
          <cell r="K70">
            <v>3.3</v>
          </cell>
          <cell r="L70">
            <v>0.13526350032530932</v>
          </cell>
          <cell r="M70">
            <v>3.4352635003253091</v>
          </cell>
          <cell r="N70">
            <v>51.100000000000009</v>
          </cell>
          <cell r="O70">
            <v>2.09</v>
          </cell>
          <cell r="P70">
            <v>53.190000000000012</v>
          </cell>
          <cell r="Q70">
            <v>1205.8500000000001</v>
          </cell>
          <cell r="R70">
            <v>1206.0888777827577</v>
          </cell>
          <cell r="S70">
            <v>1158.5991282200616</v>
          </cell>
          <cell r="T70">
            <v>1262.7141412830831</v>
          </cell>
        </row>
        <row r="71">
          <cell r="B71" t="str">
            <v>San Luis ObispoAIDSNonDual</v>
          </cell>
          <cell r="C71">
            <v>501</v>
          </cell>
          <cell r="D71" t="str">
            <v>San Luis Obispo</v>
          </cell>
          <cell r="E71" t="str">
            <v>Cencal</v>
          </cell>
          <cell r="F71" t="str">
            <v>AIDSNonDual</v>
          </cell>
          <cell r="G71">
            <v>180</v>
          </cell>
          <cell r="H71">
            <v>2030</v>
          </cell>
          <cell r="I71">
            <v>79.931244032395625</v>
          </cell>
          <cell r="J71">
            <v>1950.0687559676044</v>
          </cell>
          <cell r="K71">
            <v>3.38</v>
          </cell>
          <cell r="L71">
            <v>0.13854261548471047</v>
          </cell>
          <cell r="M71">
            <v>3.5185426154847104</v>
          </cell>
          <cell r="N71">
            <v>14.08</v>
          </cell>
          <cell r="O71">
            <v>0.57999999999999996</v>
          </cell>
          <cell r="P71">
            <v>14.66</v>
          </cell>
          <cell r="Q71">
            <v>2048.1799999999998</v>
          </cell>
          <cell r="R71">
            <v>2128.8779307652862</v>
          </cell>
          <cell r="S71">
            <v>2045.053362241403</v>
          </cell>
          <cell r="T71">
            <v>2147.056473380771</v>
          </cell>
        </row>
        <row r="72">
          <cell r="B72" t="str">
            <v>San Luis ObispoAIDSDual</v>
          </cell>
          <cell r="C72">
            <v>501</v>
          </cell>
          <cell r="D72" t="str">
            <v>San Luis Obispo</v>
          </cell>
          <cell r="E72" t="str">
            <v>Cencal</v>
          </cell>
          <cell r="F72" t="str">
            <v>AIDSDual</v>
          </cell>
          <cell r="G72">
            <v>12</v>
          </cell>
          <cell r="H72">
            <v>98.75</v>
          </cell>
          <cell r="I72">
            <v>3.888390386870725</v>
          </cell>
          <cell r="J72">
            <v>94.861609613129275</v>
          </cell>
          <cell r="K72">
            <v>0</v>
          </cell>
          <cell r="L72">
            <v>0</v>
          </cell>
          <cell r="M72">
            <v>0</v>
          </cell>
          <cell r="N72">
            <v>2.98</v>
          </cell>
          <cell r="O72">
            <v>0.12</v>
          </cell>
          <cell r="P72">
            <v>3.1</v>
          </cell>
          <cell r="Q72">
            <v>101.85</v>
          </cell>
          <cell r="R72">
            <v>103.6390606215428</v>
          </cell>
          <cell r="S72">
            <v>99.558272609569542</v>
          </cell>
          <cell r="T72">
            <v>106.73906062154279</v>
          </cell>
        </row>
        <row r="73">
          <cell r="B73" t="str">
            <v>San Luis ObispoLTCNonDual</v>
          </cell>
          <cell r="C73">
            <v>501</v>
          </cell>
          <cell r="D73" t="str">
            <v>San Luis Obispo</v>
          </cell>
          <cell r="E73" t="str">
            <v>Cencal</v>
          </cell>
          <cell r="F73" t="str">
            <v>LTCNonDual</v>
          </cell>
          <cell r="G73">
            <v>225</v>
          </cell>
          <cell r="H73">
            <v>4769.8900000000003</v>
          </cell>
          <cell r="I73">
            <v>187.81434981669554</v>
          </cell>
          <cell r="J73">
            <v>4582.0756501833048</v>
          </cell>
          <cell r="K73">
            <v>3.56</v>
          </cell>
          <cell r="L73">
            <v>0.14592062459336397</v>
          </cell>
          <cell r="M73">
            <v>3.705920624593364</v>
          </cell>
          <cell r="N73">
            <v>71.150000000000006</v>
          </cell>
          <cell r="O73">
            <v>2.92</v>
          </cell>
          <cell r="P73">
            <v>74.070000000000007</v>
          </cell>
          <cell r="Q73">
            <v>4847.67</v>
          </cell>
          <cell r="R73">
            <v>4897.7056756110878</v>
          </cell>
          <cell r="S73">
            <v>4704.858514633901</v>
          </cell>
          <cell r="T73">
            <v>4975.4815962356806</v>
          </cell>
        </row>
        <row r="74">
          <cell r="B74" t="str">
            <v>San Luis ObispoLTCDual</v>
          </cell>
          <cell r="C74">
            <v>501</v>
          </cell>
          <cell r="D74" t="str">
            <v>San Luis Obispo</v>
          </cell>
          <cell r="E74" t="str">
            <v>Cencal</v>
          </cell>
          <cell r="F74" t="str">
            <v>LTCDual</v>
          </cell>
          <cell r="G74">
            <v>5241</v>
          </cell>
          <cell r="H74">
            <v>4965.3100000000004</v>
          </cell>
          <cell r="I74">
            <v>195.50899721800397</v>
          </cell>
          <cell r="J74">
            <v>4769.8010027819964</v>
          </cell>
          <cell r="K74">
            <v>0</v>
          </cell>
          <cell r="L74">
            <v>0</v>
          </cell>
          <cell r="M74">
            <v>0</v>
          </cell>
          <cell r="N74">
            <v>4.1500000000000004</v>
          </cell>
          <cell r="O74">
            <v>0.17</v>
          </cell>
          <cell r="P74">
            <v>4.32</v>
          </cell>
          <cell r="Q74">
            <v>4969.63</v>
          </cell>
          <cell r="R74">
            <v>5089.0873368292032</v>
          </cell>
          <cell r="S74">
            <v>4888.7045229415535</v>
          </cell>
          <cell r="T74">
            <v>5093.4073368292029</v>
          </cell>
        </row>
        <row r="75">
          <cell r="B75" t="str">
            <v>San Luis ObispoOBRA</v>
          </cell>
          <cell r="C75">
            <v>501</v>
          </cell>
          <cell r="D75" t="str">
            <v>San Luis Obispo</v>
          </cell>
          <cell r="E75" t="str">
            <v>Cencal</v>
          </cell>
          <cell r="F75" t="str">
            <v>OBRA</v>
          </cell>
          <cell r="G75">
            <v>0</v>
          </cell>
          <cell r="H75">
            <v>0</v>
          </cell>
          <cell r="I75">
            <v>0</v>
          </cell>
          <cell r="J75">
            <v>0</v>
          </cell>
          <cell r="K75">
            <v>0</v>
          </cell>
          <cell r="L75">
            <v>0</v>
          </cell>
          <cell r="M75">
            <v>0</v>
          </cell>
          <cell r="N75">
            <v>0</v>
          </cell>
          <cell r="O75">
            <v>0</v>
          </cell>
          <cell r="P75">
            <v>0</v>
          </cell>
          <cell r="Q75">
            <v>0</v>
          </cell>
          <cell r="R75">
            <v>0</v>
          </cell>
          <cell r="S75">
            <v>0</v>
          </cell>
          <cell r="T75">
            <v>0</v>
          </cell>
        </row>
        <row r="76">
          <cell r="B76" t="str">
            <v>San Luis ObispoAll Category of Aid</v>
          </cell>
          <cell r="C76">
            <v>501</v>
          </cell>
          <cell r="D76" t="str">
            <v>San Luis Obispo</v>
          </cell>
          <cell r="E76" t="str">
            <v>Cencal</v>
          </cell>
          <cell r="F76" t="str">
            <v>All Category of Aid</v>
          </cell>
          <cell r="G76">
            <v>340950</v>
          </cell>
          <cell r="H76">
            <v>289.45675236838247</v>
          </cell>
          <cell r="I76">
            <v>11.397382441557168</v>
          </cell>
          <cell r="J76">
            <v>278.05936992682524</v>
          </cell>
          <cell r="K76">
            <v>2.025603779685865</v>
          </cell>
          <cell r="L76">
            <v>8.3027350761359711E-2</v>
          </cell>
          <cell r="M76">
            <v>2.1086311304472245</v>
          </cell>
          <cell r="N76">
            <v>8.5825502273060561</v>
          </cell>
          <cell r="O76">
            <v>0.34918999853350929</v>
          </cell>
          <cell r="P76">
            <v>8.9317402258395653</v>
          </cell>
          <cell r="Q76">
            <v>300.4997519870949</v>
          </cell>
          <cell r="R76">
            <v>301.26628493687377</v>
          </cell>
          <cell r="S76">
            <v>289.40392496748433</v>
          </cell>
          <cell r="T76">
            <v>312.30665629316053</v>
          </cell>
        </row>
        <row r="77">
          <cell r="B77" t="str">
            <v>San Luis ObispoTotal Revenue</v>
          </cell>
          <cell r="C77">
            <v>501</v>
          </cell>
          <cell r="D77" t="str">
            <v>San Luis Obispo</v>
          </cell>
          <cell r="E77" t="str">
            <v>Cencal</v>
          </cell>
          <cell r="F77" t="str">
            <v>Total Revenue</v>
          </cell>
          <cell r="G77">
            <v>0</v>
          </cell>
          <cell r="H77">
            <v>98690279.719999999</v>
          </cell>
          <cell r="I77">
            <v>3885937.5434489166</v>
          </cell>
          <cell r="J77">
            <v>94804342.176551059</v>
          </cell>
          <cell r="K77">
            <v>690629.60868389567</v>
          </cell>
          <cell r="L77">
            <v>28308.175242085592</v>
          </cell>
          <cell r="M77">
            <v>718937.78392598114</v>
          </cell>
          <cell r="N77">
            <v>2926220.5</v>
          </cell>
          <cell r="O77">
            <v>119056.32999999999</v>
          </cell>
          <cell r="P77">
            <v>3045276.8299999996</v>
          </cell>
          <cell r="Q77">
            <v>102455390.44</v>
          </cell>
          <cell r="R77">
            <v>102716739.84922712</v>
          </cell>
          <cell r="S77">
            <v>98672268.21766378</v>
          </cell>
          <cell r="T77">
            <v>106480954.46315308</v>
          </cell>
        </row>
        <row r="78">
          <cell r="B78" t="str">
            <v>MarinChild</v>
          </cell>
          <cell r="C78">
            <v>510</v>
          </cell>
          <cell r="D78" t="str">
            <v>Marin</v>
          </cell>
          <cell r="E78" t="str">
            <v>Marin</v>
          </cell>
          <cell r="F78" t="str">
            <v>Child</v>
          </cell>
          <cell r="G78">
            <v>95203.184654637123</v>
          </cell>
          <cell r="H78">
            <v>151.15</v>
          </cell>
          <cell r="I78">
            <v>5.9515405745565033</v>
          </cell>
          <cell r="J78">
            <v>145.1984594254435</v>
          </cell>
          <cell r="K78">
            <v>2.2200000000000002</v>
          </cell>
          <cell r="L78">
            <v>9.0995445673389685E-2</v>
          </cell>
          <cell r="M78">
            <v>2.3109954456733899</v>
          </cell>
          <cell r="N78">
            <v>7.4700000000000006</v>
          </cell>
          <cell r="O78">
            <v>0.31</v>
          </cell>
          <cell r="P78">
            <v>7.78</v>
          </cell>
          <cell r="Q78">
            <v>161.24</v>
          </cell>
          <cell r="R78">
            <v>158.48376663721882</v>
          </cell>
          <cell r="S78">
            <v>152.24344758745622</v>
          </cell>
          <cell r="T78">
            <v>168.57476208289222</v>
          </cell>
        </row>
        <row r="79">
          <cell r="B79" t="str">
            <v>MarinAdult</v>
          </cell>
          <cell r="C79">
            <v>510</v>
          </cell>
          <cell r="D79" t="str">
            <v>Marin</v>
          </cell>
          <cell r="E79" t="str">
            <v>Marin</v>
          </cell>
          <cell r="F79" t="str">
            <v>Adult</v>
          </cell>
          <cell r="G79">
            <v>31496.815345362884</v>
          </cell>
          <cell r="H79">
            <v>301.57</v>
          </cell>
          <cell r="I79">
            <v>11.874307787466989</v>
          </cell>
          <cell r="J79">
            <v>289.695692212533</v>
          </cell>
          <cell r="K79">
            <v>2.17</v>
          </cell>
          <cell r="L79">
            <v>8.8945998698763962E-2</v>
          </cell>
          <cell r="M79">
            <v>2.2589459986987639</v>
          </cell>
          <cell r="N79">
            <v>9.85</v>
          </cell>
          <cell r="O79">
            <v>0.4</v>
          </cell>
          <cell r="P79">
            <v>10.25</v>
          </cell>
          <cell r="Q79">
            <v>314.08</v>
          </cell>
          <cell r="R79">
            <v>316.63848008450617</v>
          </cell>
          <cell r="S79">
            <v>304.17079849739281</v>
          </cell>
          <cell r="T79">
            <v>329.14742608320495</v>
          </cell>
        </row>
        <row r="80">
          <cell r="B80" t="str">
            <v>MarinChild&amp;Adult</v>
          </cell>
          <cell r="C80">
            <v>510</v>
          </cell>
          <cell r="D80" t="str">
            <v>Marin</v>
          </cell>
          <cell r="E80" t="str">
            <v>Marin</v>
          </cell>
          <cell r="F80" t="str">
            <v>Child&amp;Adult</v>
          </cell>
          <cell r="G80">
            <v>126700</v>
          </cell>
          <cell r="H80">
            <v>189.14</v>
          </cell>
          <cell r="I80">
            <v>7.4474824950503944</v>
          </cell>
          <cell r="J80">
            <v>181.69251750494959</v>
          </cell>
          <cell r="K80">
            <v>2.2075703175432668</v>
          </cell>
          <cell r="L80">
            <v>9.0485966171259591E-2</v>
          </cell>
          <cell r="M80">
            <v>2.2980562837145264</v>
          </cell>
          <cell r="N80">
            <v>8.06</v>
          </cell>
          <cell r="O80">
            <v>0.33</v>
          </cell>
          <cell r="P80">
            <v>8.39</v>
          </cell>
          <cell r="Q80">
            <v>199.82999999999998</v>
          </cell>
          <cell r="R80">
            <v>198.43502630855966</v>
          </cell>
          <cell r="S80">
            <v>190.62162118140864</v>
          </cell>
          <cell r="T80">
            <v>209.12308259227416</v>
          </cell>
        </row>
        <row r="81">
          <cell r="B81" t="str">
            <v>MarinAged&amp;DisabledNonDual</v>
          </cell>
          <cell r="C81">
            <v>510</v>
          </cell>
          <cell r="D81" t="str">
            <v>Marin</v>
          </cell>
          <cell r="E81" t="str">
            <v>Marin</v>
          </cell>
          <cell r="F81" t="str">
            <v>Aged&amp;DisabledNonDual</v>
          </cell>
          <cell r="G81">
            <v>26379</v>
          </cell>
          <cell r="H81">
            <v>1545.8</v>
          </cell>
          <cell r="I81">
            <v>60.86573426325026</v>
          </cell>
          <cell r="J81">
            <v>1484.9342657367497</v>
          </cell>
          <cell r="K81">
            <v>4.51</v>
          </cell>
          <cell r="L81">
            <v>0.18486011711125627</v>
          </cell>
          <cell r="M81">
            <v>4.6948601171112561</v>
          </cell>
          <cell r="N81">
            <v>22.5</v>
          </cell>
          <cell r="O81">
            <v>0.92</v>
          </cell>
          <cell r="P81">
            <v>23.42</v>
          </cell>
          <cell r="Q81">
            <v>1573.91</v>
          </cell>
          <cell r="R81">
            <v>1620.9878047018542</v>
          </cell>
          <cell r="S81">
            <v>1557.1611977770644</v>
          </cell>
          <cell r="T81">
            <v>1649.1026648189654</v>
          </cell>
        </row>
        <row r="82">
          <cell r="B82" t="str">
            <v>MarinDisabledDual</v>
          </cell>
          <cell r="C82">
            <v>510</v>
          </cell>
          <cell r="D82" t="str">
            <v>Marin</v>
          </cell>
          <cell r="E82" t="str">
            <v>Marin</v>
          </cell>
          <cell r="F82" t="str">
            <v>DisabledDual</v>
          </cell>
          <cell r="G82">
            <v>27261</v>
          </cell>
          <cell r="H82">
            <v>212.87</v>
          </cell>
          <cell r="I82">
            <v>8.3818407413328657</v>
          </cell>
          <cell r="J82">
            <v>204.48815925866714</v>
          </cell>
          <cell r="K82">
            <v>0</v>
          </cell>
          <cell r="L82">
            <v>0</v>
          </cell>
          <cell r="M82">
            <v>0</v>
          </cell>
          <cell r="N82">
            <v>2.61</v>
          </cell>
          <cell r="O82">
            <v>0.11</v>
          </cell>
          <cell r="P82">
            <v>2.7199999999999998</v>
          </cell>
          <cell r="Q82">
            <v>215.59</v>
          </cell>
          <cell r="R82">
            <v>219.9278009262369</v>
          </cell>
          <cell r="S82">
            <v>211.26811498607393</v>
          </cell>
          <cell r="T82">
            <v>222.6478009262369</v>
          </cell>
        </row>
        <row r="83">
          <cell r="B83" t="str">
            <v>MarinAgedDual</v>
          </cell>
          <cell r="C83">
            <v>510</v>
          </cell>
          <cell r="D83" t="str">
            <v>Marin</v>
          </cell>
          <cell r="E83" t="str">
            <v>Marin</v>
          </cell>
          <cell r="F83" t="str">
            <v>AgedDual</v>
          </cell>
          <cell r="G83">
            <v>20279</v>
          </cell>
          <cell r="H83">
            <v>236.54</v>
          </cell>
          <cell r="I83">
            <v>9.3139182870540651</v>
          </cell>
          <cell r="J83">
            <v>227.22608171294593</v>
          </cell>
          <cell r="K83">
            <v>0</v>
          </cell>
          <cell r="L83">
            <v>0</v>
          </cell>
          <cell r="M83">
            <v>0</v>
          </cell>
          <cell r="N83">
            <v>2.93</v>
          </cell>
          <cell r="O83">
            <v>0.12</v>
          </cell>
          <cell r="P83">
            <v>3.0500000000000003</v>
          </cell>
          <cell r="Q83">
            <v>239.59</v>
          </cell>
          <cell r="R83">
            <v>243.97572568063319</v>
          </cell>
          <cell r="S83">
            <v>234.36914955647029</v>
          </cell>
          <cell r="T83">
            <v>247.0257256806332</v>
          </cell>
        </row>
        <row r="84">
          <cell r="B84" t="str">
            <v>MarinBCCTP</v>
          </cell>
          <cell r="C84">
            <v>510</v>
          </cell>
          <cell r="D84" t="str">
            <v>Marin</v>
          </cell>
          <cell r="E84" t="str">
            <v>Marin</v>
          </cell>
          <cell r="F84" t="str">
            <v>BCCTP</v>
          </cell>
          <cell r="G84">
            <v>636</v>
          </cell>
          <cell r="H84">
            <v>1398.41</v>
          </cell>
          <cell r="I84">
            <v>55.062376296859384</v>
          </cell>
          <cell r="J84">
            <v>1343.3476237031407</v>
          </cell>
          <cell r="K84">
            <v>3.3</v>
          </cell>
          <cell r="L84">
            <v>0.13526350032530932</v>
          </cell>
          <cell r="M84">
            <v>3.4352635003253091</v>
          </cell>
          <cell r="N84">
            <v>53.47</v>
          </cell>
          <cell r="O84">
            <v>2.19</v>
          </cell>
          <cell r="P84">
            <v>55.66</v>
          </cell>
          <cell r="Q84">
            <v>1457.5100000000002</v>
          </cell>
          <cell r="R84">
            <v>1469.8347764819046</v>
          </cell>
          <cell r="S84">
            <v>1411.9598398224325</v>
          </cell>
          <cell r="T84">
            <v>1528.93003998223</v>
          </cell>
        </row>
        <row r="85">
          <cell r="B85" t="str">
            <v>MarinAIDSNonDual</v>
          </cell>
          <cell r="C85">
            <v>510</v>
          </cell>
          <cell r="D85" t="str">
            <v>Marin</v>
          </cell>
          <cell r="E85" t="str">
            <v>Marin</v>
          </cell>
          <cell r="F85" t="str">
            <v>AIDSNonDual</v>
          </cell>
          <cell r="G85">
            <v>0</v>
          </cell>
          <cell r="H85">
            <v>0</v>
          </cell>
          <cell r="I85">
            <v>0</v>
          </cell>
          <cell r="J85">
            <v>0</v>
          </cell>
          <cell r="K85">
            <v>0</v>
          </cell>
          <cell r="L85">
            <v>0</v>
          </cell>
          <cell r="M85">
            <v>0</v>
          </cell>
          <cell r="N85">
            <v>0</v>
          </cell>
          <cell r="O85">
            <v>0</v>
          </cell>
          <cell r="P85">
            <v>0</v>
          </cell>
          <cell r="Q85">
            <v>0</v>
          </cell>
          <cell r="R85">
            <v>0</v>
          </cell>
          <cell r="S85">
            <v>0</v>
          </cell>
          <cell r="T85">
            <v>0</v>
          </cell>
        </row>
        <row r="86">
          <cell r="B86" t="str">
            <v>MarinAIDSDual</v>
          </cell>
          <cell r="C86">
            <v>510</v>
          </cell>
          <cell r="D86" t="str">
            <v>Marin</v>
          </cell>
          <cell r="E86" t="str">
            <v>Marin</v>
          </cell>
          <cell r="F86" t="str">
            <v>AIDSDual</v>
          </cell>
          <cell r="G86">
            <v>0</v>
          </cell>
          <cell r="H86">
            <v>0</v>
          </cell>
          <cell r="I86">
            <v>0</v>
          </cell>
          <cell r="J86">
            <v>0</v>
          </cell>
          <cell r="K86">
            <v>0</v>
          </cell>
          <cell r="L86">
            <v>0</v>
          </cell>
          <cell r="M86">
            <v>0</v>
          </cell>
          <cell r="N86">
            <v>0</v>
          </cell>
          <cell r="O86">
            <v>0</v>
          </cell>
          <cell r="P86">
            <v>0</v>
          </cell>
          <cell r="Q86">
            <v>0</v>
          </cell>
          <cell r="R86">
            <v>0</v>
          </cell>
          <cell r="S86">
            <v>0</v>
          </cell>
          <cell r="T86">
            <v>0</v>
          </cell>
        </row>
        <row r="87">
          <cell r="B87" t="str">
            <v>MarinLTCNonDual</v>
          </cell>
          <cell r="C87">
            <v>510</v>
          </cell>
          <cell r="D87" t="str">
            <v>Marin</v>
          </cell>
          <cell r="E87" t="str">
            <v>Marin</v>
          </cell>
          <cell r="F87" t="str">
            <v>LTCNonDual</v>
          </cell>
          <cell r="G87">
            <v>371</v>
          </cell>
          <cell r="H87">
            <v>5114.68</v>
          </cell>
          <cell r="I87">
            <v>201.39063577683373</v>
          </cell>
          <cell r="J87">
            <v>4913.2893642231666</v>
          </cell>
          <cell r="K87">
            <v>3.56</v>
          </cell>
          <cell r="L87">
            <v>0.14592062459336397</v>
          </cell>
          <cell r="M87">
            <v>3.705920624593364</v>
          </cell>
          <cell r="N87">
            <v>72.11</v>
          </cell>
          <cell r="O87">
            <v>2.96</v>
          </cell>
          <cell r="P87">
            <v>75.069999999999993</v>
          </cell>
          <cell r="Q87">
            <v>5193.46</v>
          </cell>
          <cell r="R87">
            <v>5281.0256930125524</v>
          </cell>
          <cell r="S87">
            <v>5073.084615300605</v>
          </cell>
          <cell r="T87">
            <v>5359.8016136371452</v>
          </cell>
        </row>
        <row r="88">
          <cell r="B88" t="str">
            <v>MarinLTCDual</v>
          </cell>
          <cell r="C88">
            <v>510</v>
          </cell>
          <cell r="D88" t="str">
            <v>Marin</v>
          </cell>
          <cell r="E88" t="str">
            <v>Marin</v>
          </cell>
          <cell r="F88" t="str">
            <v>LTCDual</v>
          </cell>
          <cell r="G88">
            <v>4251</v>
          </cell>
          <cell r="H88">
            <v>5687.31</v>
          </cell>
          <cell r="I88">
            <v>223.93773036515722</v>
          </cell>
          <cell r="J88">
            <v>5463.3722696348432</v>
          </cell>
          <cell r="K88">
            <v>0</v>
          </cell>
          <cell r="L88">
            <v>0</v>
          </cell>
          <cell r="M88">
            <v>0</v>
          </cell>
          <cell r="N88">
            <v>5.0299999999999994</v>
          </cell>
          <cell r="O88">
            <v>0.21</v>
          </cell>
          <cell r="P88">
            <v>5.2399999999999993</v>
          </cell>
          <cell r="Q88">
            <v>5692.55</v>
          </cell>
          <cell r="R88">
            <v>5844.2063268057664</v>
          </cell>
          <cell r="S88">
            <v>5614.0899379431066</v>
          </cell>
          <cell r="T88">
            <v>5849.4463268057661</v>
          </cell>
        </row>
        <row r="89">
          <cell r="B89" t="str">
            <v>MarinOBRA</v>
          </cell>
          <cell r="C89">
            <v>510</v>
          </cell>
          <cell r="D89" t="str">
            <v>Marin</v>
          </cell>
          <cell r="E89" t="str">
            <v>Marin</v>
          </cell>
          <cell r="F89" t="str">
            <v>OBRA</v>
          </cell>
          <cell r="G89">
            <v>0</v>
          </cell>
          <cell r="H89">
            <v>0</v>
          </cell>
          <cell r="I89">
            <v>0</v>
          </cell>
          <cell r="J89">
            <v>0</v>
          </cell>
          <cell r="K89">
            <v>0</v>
          </cell>
          <cell r="L89">
            <v>0</v>
          </cell>
          <cell r="M89">
            <v>0</v>
          </cell>
          <cell r="N89">
            <v>0</v>
          </cell>
          <cell r="O89">
            <v>0</v>
          </cell>
          <cell r="P89">
            <v>0</v>
          </cell>
          <cell r="Q89">
            <v>0</v>
          </cell>
          <cell r="R89">
            <v>0</v>
          </cell>
          <cell r="S89">
            <v>0</v>
          </cell>
          <cell r="T89">
            <v>0</v>
          </cell>
        </row>
        <row r="90">
          <cell r="B90" t="str">
            <v>MarinAll Category of Aid</v>
          </cell>
          <cell r="C90">
            <v>510</v>
          </cell>
          <cell r="D90" t="str">
            <v>Marin</v>
          </cell>
          <cell r="E90" t="str">
            <v>Marin</v>
          </cell>
          <cell r="F90" t="str">
            <v>All Category of Aid</v>
          </cell>
          <cell r="G90">
            <v>205877</v>
          </cell>
          <cell r="H90">
            <v>496.91917883007818</v>
          </cell>
          <cell r="I90">
            <v>19.566257690883877</v>
          </cell>
          <cell r="J90">
            <v>477.35292113919428</v>
          </cell>
          <cell r="K90">
            <v>1.9530496812792681</v>
          </cell>
          <cell r="L90">
            <v>8.0053435211837429E-2</v>
          </cell>
          <cell r="M90">
            <v>2.0331031164911058</v>
          </cell>
          <cell r="N90">
            <v>8.8763700656217051</v>
          </cell>
          <cell r="O90">
            <v>0.36378798991630928</v>
          </cell>
          <cell r="P90">
            <v>9.2401580555380161</v>
          </cell>
          <cell r="Q90">
            <v>508.19303545320741</v>
          </cell>
          <cell r="R90">
            <v>517.70031232655367</v>
          </cell>
          <cell r="S90">
            <v>497.31579478492699</v>
          </cell>
          <cell r="T90">
            <v>528.97357349858282</v>
          </cell>
        </row>
        <row r="91">
          <cell r="B91" t="str">
            <v>MarinTotal Revenue</v>
          </cell>
          <cell r="C91">
            <v>510</v>
          </cell>
          <cell r="D91" t="str">
            <v>Marin</v>
          </cell>
          <cell r="E91" t="str">
            <v>Marin</v>
          </cell>
          <cell r="F91" t="str">
            <v>Total Revenue</v>
          </cell>
          <cell r="G91">
            <v>0</v>
          </cell>
          <cell r="H91">
            <v>102304229.78</v>
          </cell>
          <cell r="I91">
            <v>4028242.4346260997</v>
          </cell>
          <cell r="J91">
            <v>98275987.345373899</v>
          </cell>
          <cell r="K91">
            <v>402088.00923273189</v>
          </cell>
          <cell r="L91">
            <v>16481.161081107453</v>
          </cell>
          <cell r="M91">
            <v>418569.17031383939</v>
          </cell>
          <cell r="N91">
            <v>1827440.4399999997</v>
          </cell>
          <cell r="O91">
            <v>74895.58</v>
          </cell>
          <cell r="P91">
            <v>1902336.02</v>
          </cell>
          <cell r="Q91">
            <v>104625257.55999999</v>
          </cell>
          <cell r="R91">
            <v>106582587.20085388</v>
          </cell>
          <cell r="S91">
            <v>102385883.88293642</v>
          </cell>
          <cell r="T91">
            <v>108903492.39116773</v>
          </cell>
        </row>
        <row r="92">
          <cell r="B92" t="str">
            <v>MendocinoChild</v>
          </cell>
          <cell r="C92">
            <v>512</v>
          </cell>
          <cell r="D92" t="str">
            <v>Mendocino</v>
          </cell>
          <cell r="E92" t="str">
            <v>Mendocino</v>
          </cell>
          <cell r="F92" t="str">
            <v>Child</v>
          </cell>
          <cell r="G92">
            <v>112983.63042368556</v>
          </cell>
          <cell r="H92">
            <v>111.92</v>
          </cell>
          <cell r="I92">
            <v>4.406942942399283</v>
          </cell>
          <cell r="J92">
            <v>107.51305705760072</v>
          </cell>
          <cell r="K92">
            <v>2.2200000000000002</v>
          </cell>
          <cell r="L92">
            <v>9.0995445673389685E-2</v>
          </cell>
          <cell r="M92">
            <v>2.3109954456733899</v>
          </cell>
          <cell r="N92">
            <v>4.2700000000000005</v>
          </cell>
          <cell r="O92">
            <v>0.18</v>
          </cell>
          <cell r="P92">
            <v>4.45</v>
          </cell>
          <cell r="Q92">
            <v>118.68</v>
          </cell>
          <cell r="R92">
            <v>116.8579411084955</v>
          </cell>
          <cell r="S92">
            <v>112.25660786565069</v>
          </cell>
          <cell r="T92">
            <v>123.61893655416888</v>
          </cell>
        </row>
        <row r="93">
          <cell r="B93" t="str">
            <v>MendocinoAdult</v>
          </cell>
          <cell r="C93">
            <v>512</v>
          </cell>
          <cell r="D93" t="str">
            <v>Mendocino</v>
          </cell>
          <cell r="E93" t="str">
            <v>Mendocino</v>
          </cell>
          <cell r="F93" t="str">
            <v>Adult</v>
          </cell>
          <cell r="G93">
            <v>59188.36957631445</v>
          </cell>
          <cell r="H93">
            <v>313.91000000000003</v>
          </cell>
          <cell r="I93">
            <v>12.360375068265114</v>
          </cell>
          <cell r="J93">
            <v>301.54962493173491</v>
          </cell>
          <cell r="K93">
            <v>2.17</v>
          </cell>
          <cell r="L93">
            <v>8.8945998698763962E-2</v>
          </cell>
          <cell r="M93">
            <v>2.2589459986987639</v>
          </cell>
          <cell r="N93">
            <v>5.5299999999999994</v>
          </cell>
          <cell r="O93">
            <v>0.23</v>
          </cell>
          <cell r="P93">
            <v>5.76</v>
          </cell>
          <cell r="Q93">
            <v>321.93</v>
          </cell>
          <cell r="R93">
            <v>329.41719381754871</v>
          </cell>
          <cell r="S93">
            <v>316.44624575617524</v>
          </cell>
          <cell r="T93">
            <v>337.43613981624748</v>
          </cell>
        </row>
        <row r="94">
          <cell r="B94" t="str">
            <v>MendocinoChild&amp;Adult</v>
          </cell>
          <cell r="C94">
            <v>512</v>
          </cell>
          <cell r="D94" t="str">
            <v>Mendocino</v>
          </cell>
          <cell r="E94" t="str">
            <v>Mendocino</v>
          </cell>
          <cell r="F94" t="str">
            <v>Child&amp;Adult</v>
          </cell>
          <cell r="G94">
            <v>172172</v>
          </cell>
          <cell r="H94">
            <v>181.88</v>
          </cell>
          <cell r="I94">
            <v>7.1617186444374852</v>
          </cell>
          <cell r="J94">
            <v>174.71828135556251</v>
          </cell>
          <cell r="K94">
            <v>2.2028112673441926</v>
          </cell>
          <cell r="L94">
            <v>9.0290897750608057E-2</v>
          </cell>
          <cell r="M94">
            <v>2.2931021650948007</v>
          </cell>
          <cell r="N94">
            <v>4.71</v>
          </cell>
          <cell r="O94">
            <v>0.19</v>
          </cell>
          <cell r="P94">
            <v>4.9000000000000004</v>
          </cell>
          <cell r="Q94">
            <v>189.07</v>
          </cell>
          <cell r="R94">
            <v>190.53840121729539</v>
          </cell>
          <cell r="S94">
            <v>183.03586718971354</v>
          </cell>
          <cell r="T94">
            <v>197.7315033823902</v>
          </cell>
        </row>
        <row r="95">
          <cell r="B95" t="str">
            <v>MendocinoAged&amp;DisabledNonDual</v>
          </cell>
          <cell r="C95">
            <v>512</v>
          </cell>
          <cell r="D95" t="str">
            <v>Mendocino</v>
          </cell>
          <cell r="E95" t="str">
            <v>Mendocino</v>
          </cell>
          <cell r="F95" t="str">
            <v>Aged&amp;DisabledNonDual</v>
          </cell>
          <cell r="G95">
            <v>28673</v>
          </cell>
          <cell r="H95">
            <v>938.83</v>
          </cell>
          <cell r="I95">
            <v>36.966521685909811</v>
          </cell>
          <cell r="J95">
            <v>901.86347831409023</v>
          </cell>
          <cell r="K95">
            <v>4.51</v>
          </cell>
          <cell r="L95">
            <v>0.18486011711125627</v>
          </cell>
          <cell r="M95">
            <v>4.6948601171112561</v>
          </cell>
          <cell r="N95">
            <v>13.92</v>
          </cell>
          <cell r="O95">
            <v>0.56999999999999995</v>
          </cell>
          <cell r="P95">
            <v>14.49</v>
          </cell>
          <cell r="Q95">
            <v>958.0100000000001</v>
          </cell>
          <cell r="R95">
            <v>985.60904611915919</v>
          </cell>
          <cell r="S95">
            <v>946.80025293542451</v>
          </cell>
          <cell r="T95">
            <v>1004.7939062362705</v>
          </cell>
        </row>
        <row r="96">
          <cell r="B96" t="str">
            <v>MendocinoDisabledDual</v>
          </cell>
          <cell r="C96">
            <v>512</v>
          </cell>
          <cell r="D96" t="str">
            <v>Mendocino</v>
          </cell>
          <cell r="E96" t="str">
            <v>Mendocino</v>
          </cell>
          <cell r="F96" t="str">
            <v>DisabledDual</v>
          </cell>
          <cell r="G96">
            <v>25207</v>
          </cell>
          <cell r="H96">
            <v>165.75</v>
          </cell>
          <cell r="I96">
            <v>6.5264165407049575</v>
          </cell>
          <cell r="J96">
            <v>159.22358345929504</v>
          </cell>
          <cell r="K96">
            <v>0</v>
          </cell>
          <cell r="L96">
            <v>0</v>
          </cell>
          <cell r="M96">
            <v>0</v>
          </cell>
          <cell r="N96">
            <v>1.74</v>
          </cell>
          <cell r="O96">
            <v>7.0000000000000007E-2</v>
          </cell>
          <cell r="P96">
            <v>1.81</v>
          </cell>
          <cell r="Q96">
            <v>167.56</v>
          </cell>
          <cell r="R96">
            <v>171.82264969748323</v>
          </cell>
          <cell r="S96">
            <v>165.0570566840596</v>
          </cell>
          <cell r="T96">
            <v>173.63264969748323</v>
          </cell>
        </row>
        <row r="97">
          <cell r="B97" t="str">
            <v>MendocinoAgedDual</v>
          </cell>
          <cell r="C97">
            <v>512</v>
          </cell>
          <cell r="D97" t="str">
            <v>Mendocino</v>
          </cell>
          <cell r="E97" t="str">
            <v>Mendocino</v>
          </cell>
          <cell r="F97" t="str">
            <v>AgedDual</v>
          </cell>
          <cell r="G97">
            <v>15652</v>
          </cell>
          <cell r="H97">
            <v>164.34</v>
          </cell>
          <cell r="I97">
            <v>6.4707248902209074</v>
          </cell>
          <cell r="J97">
            <v>157.8692751097791</v>
          </cell>
          <cell r="K97">
            <v>0</v>
          </cell>
          <cell r="L97">
            <v>0</v>
          </cell>
          <cell r="M97">
            <v>0</v>
          </cell>
          <cell r="N97">
            <v>2.2599999999999998</v>
          </cell>
          <cell r="O97">
            <v>0.09</v>
          </cell>
          <cell r="P97">
            <v>2.3499999999999996</v>
          </cell>
          <cell r="Q97">
            <v>166.69</v>
          </cell>
          <cell r="R97">
            <v>169.81909810529217</v>
          </cell>
          <cell r="S97">
            <v>163.13239582413246</v>
          </cell>
          <cell r="T97">
            <v>172.16909810529216</v>
          </cell>
        </row>
        <row r="98">
          <cell r="B98" t="str">
            <v>MendocinoBCCTP</v>
          </cell>
          <cell r="C98">
            <v>512</v>
          </cell>
          <cell r="D98" t="str">
            <v>Mendocino</v>
          </cell>
          <cell r="E98" t="str">
            <v>Mendocino</v>
          </cell>
          <cell r="F98" t="str">
            <v>BCCTP</v>
          </cell>
          <cell r="G98">
            <v>180</v>
          </cell>
          <cell r="H98">
            <v>2200.9</v>
          </cell>
          <cell r="I98">
            <v>86.660331131138264</v>
          </cell>
          <cell r="J98">
            <v>2114.2396688688618</v>
          </cell>
          <cell r="K98">
            <v>3.3</v>
          </cell>
          <cell r="L98">
            <v>0.13526350032530932</v>
          </cell>
          <cell r="M98">
            <v>3.4352635003253091</v>
          </cell>
          <cell r="N98">
            <v>48.92</v>
          </cell>
          <cell r="O98">
            <v>2</v>
          </cell>
          <cell r="P98">
            <v>50.92</v>
          </cell>
          <cell r="Q98">
            <v>2255.2600000000002</v>
          </cell>
          <cell r="R98">
            <v>2313.4286261337652</v>
          </cell>
          <cell r="S98">
            <v>2222.3363482671289</v>
          </cell>
          <cell r="T98">
            <v>2367.7838896340904</v>
          </cell>
        </row>
        <row r="99">
          <cell r="B99" t="str">
            <v>MendocinoAIDSNonDual</v>
          </cell>
          <cell r="C99">
            <v>512</v>
          </cell>
          <cell r="D99" t="str">
            <v>Mendocino</v>
          </cell>
          <cell r="E99" t="str">
            <v>Mendocino</v>
          </cell>
          <cell r="F99" t="str">
            <v>AIDSNonDual</v>
          </cell>
          <cell r="G99">
            <v>0</v>
          </cell>
          <cell r="H99">
            <v>0</v>
          </cell>
          <cell r="I99">
            <v>0</v>
          </cell>
          <cell r="J99">
            <v>0</v>
          </cell>
          <cell r="K99">
            <v>0</v>
          </cell>
          <cell r="L99">
            <v>0</v>
          </cell>
          <cell r="M99">
            <v>0</v>
          </cell>
          <cell r="N99">
            <v>0</v>
          </cell>
          <cell r="O99">
            <v>0</v>
          </cell>
          <cell r="P99">
            <v>0</v>
          </cell>
          <cell r="Q99">
            <v>0</v>
          </cell>
          <cell r="R99">
            <v>0</v>
          </cell>
          <cell r="S99">
            <v>0</v>
          </cell>
          <cell r="T99">
            <v>0</v>
          </cell>
        </row>
        <row r="100">
          <cell r="B100" t="str">
            <v>MendocinoAIDSDual</v>
          </cell>
          <cell r="C100">
            <v>512</v>
          </cell>
          <cell r="D100" t="str">
            <v>Mendocino</v>
          </cell>
          <cell r="E100" t="str">
            <v>Mendocino</v>
          </cell>
          <cell r="F100" t="str">
            <v>AIDSDual</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row>
        <row r="101">
          <cell r="B101" t="str">
            <v>MendocinoLTCNonDual</v>
          </cell>
          <cell r="C101">
            <v>512</v>
          </cell>
          <cell r="D101" t="str">
            <v>Mendocino</v>
          </cell>
          <cell r="E101" t="str">
            <v>Mendocino</v>
          </cell>
          <cell r="F101" t="str">
            <v>LTCNonDual</v>
          </cell>
          <cell r="G101">
            <v>127</v>
          </cell>
          <cell r="H101">
            <v>4007.54</v>
          </cell>
          <cell r="I101">
            <v>157.79697811785036</v>
          </cell>
          <cell r="J101">
            <v>3849.7430218821496</v>
          </cell>
          <cell r="K101">
            <v>3.56</v>
          </cell>
          <cell r="L101">
            <v>0.14592062459336397</v>
          </cell>
          <cell r="M101">
            <v>3.705920624593364</v>
          </cell>
          <cell r="N101">
            <v>52.02</v>
          </cell>
          <cell r="O101">
            <v>2.13</v>
          </cell>
          <cell r="P101">
            <v>54.150000000000006</v>
          </cell>
          <cell r="Q101">
            <v>4065.4</v>
          </cell>
          <cell r="R101">
            <v>4138.8544573569425</v>
          </cell>
          <cell r="S101">
            <v>3975.8852280407127</v>
          </cell>
          <cell r="T101">
            <v>4196.7103779815352</v>
          </cell>
        </row>
        <row r="102">
          <cell r="B102" t="str">
            <v>MendocinoLTCDual</v>
          </cell>
          <cell r="C102">
            <v>512</v>
          </cell>
          <cell r="D102" t="str">
            <v>Mendocino</v>
          </cell>
          <cell r="E102" t="str">
            <v>Mendocino</v>
          </cell>
          <cell r="F102" t="str">
            <v>LTCDual</v>
          </cell>
          <cell r="G102">
            <v>2081</v>
          </cell>
          <cell r="H102">
            <v>4886.41</v>
          </cell>
          <cell r="I102">
            <v>192.40243323871073</v>
          </cell>
          <cell r="J102">
            <v>4694.0075667612891</v>
          </cell>
          <cell r="K102">
            <v>0</v>
          </cell>
          <cell r="L102">
            <v>0</v>
          </cell>
          <cell r="M102">
            <v>0</v>
          </cell>
          <cell r="N102">
            <v>3.59</v>
          </cell>
          <cell r="O102">
            <v>0.15</v>
          </cell>
          <cell r="P102">
            <v>3.7399999999999998</v>
          </cell>
          <cell r="Q102">
            <v>4890.1499999999996</v>
          </cell>
          <cell r="R102">
            <v>5018.2015511566733</v>
          </cell>
          <cell r="S102">
            <v>4820.6076401430046</v>
          </cell>
          <cell r="T102">
            <v>5021.9415511566731</v>
          </cell>
        </row>
        <row r="103">
          <cell r="B103" t="str">
            <v>MendocinoOBRA</v>
          </cell>
          <cell r="C103">
            <v>512</v>
          </cell>
          <cell r="D103" t="str">
            <v>Mendocino</v>
          </cell>
          <cell r="E103" t="str">
            <v>Mendocino</v>
          </cell>
          <cell r="F103" t="str">
            <v>OBRA</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row>
        <row r="104">
          <cell r="B104" t="str">
            <v>MendocinoAll Category of Aid</v>
          </cell>
          <cell r="C104">
            <v>512</v>
          </cell>
          <cell r="D104" t="str">
            <v>Mendocino</v>
          </cell>
          <cell r="E104" t="str">
            <v>Mendocino</v>
          </cell>
          <cell r="F104" t="str">
            <v>All Category of Aid</v>
          </cell>
          <cell r="G104">
            <v>244092</v>
          </cell>
          <cell r="H104">
            <v>311.5946637743146</v>
          </cell>
          <cell r="I104">
            <v>12.269178038886153</v>
          </cell>
          <cell r="J104">
            <v>299.32548573542846</v>
          </cell>
          <cell r="K104">
            <v>2.0878347980318255</v>
          </cell>
          <cell r="L104">
            <v>8.5578134206900094E-2</v>
          </cell>
          <cell r="M104">
            <v>2.1734129322387252</v>
          </cell>
          <cell r="N104">
            <v>5.3757391065663773</v>
          </cell>
          <cell r="O104">
            <v>0.2178363895580355</v>
          </cell>
          <cell r="P104">
            <v>5.5935754961244122</v>
          </cell>
          <cell r="Q104">
            <v>319.35889877587135</v>
          </cell>
          <cell r="R104">
            <v>325.45030949384972</v>
          </cell>
          <cell r="S104">
            <v>312.63555926153271</v>
          </cell>
          <cell r="T104">
            <v>333.21729792221294</v>
          </cell>
        </row>
        <row r="105">
          <cell r="B105" t="str">
            <v>MendocinoTotal Revenue</v>
          </cell>
          <cell r="C105">
            <v>512</v>
          </cell>
          <cell r="D105" t="str">
            <v>Mendocino</v>
          </cell>
          <cell r="E105" t="str">
            <v>Mendocino</v>
          </cell>
          <cell r="F105" t="str">
            <v>Total Revenue</v>
          </cell>
          <cell r="G105">
            <v>0</v>
          </cell>
          <cell r="H105">
            <v>76057764.670000002</v>
          </cell>
          <cell r="I105">
            <v>2994808.205867799</v>
          </cell>
          <cell r="J105">
            <v>73062956.464132205</v>
          </cell>
          <cell r="K105">
            <v>509623.77152118436</v>
          </cell>
          <cell r="L105">
            <v>20888.937934830657</v>
          </cell>
          <cell r="M105">
            <v>530512.70945601491</v>
          </cell>
          <cell r="N105">
            <v>1312174.9100000001</v>
          </cell>
          <cell r="O105">
            <v>53172.12</v>
          </cell>
          <cell r="P105">
            <v>1365347.03</v>
          </cell>
          <cell r="Q105">
            <v>77952952.319999993</v>
          </cell>
          <cell r="R105">
            <v>79439816.944972768</v>
          </cell>
          <cell r="S105">
            <v>76311838.93126604</v>
          </cell>
          <cell r="T105">
            <v>81335676.684428796</v>
          </cell>
        </row>
        <row r="106">
          <cell r="B106" t="str">
            <v>NapaChild</v>
          </cell>
          <cell r="C106">
            <v>507</v>
          </cell>
          <cell r="D106" t="str">
            <v>Napa</v>
          </cell>
          <cell r="E106" t="str">
            <v>Napa</v>
          </cell>
          <cell r="F106" t="str">
            <v>Child</v>
          </cell>
          <cell r="G106">
            <v>82806.307902929038</v>
          </cell>
          <cell r="H106">
            <v>159.47</v>
          </cell>
          <cell r="I106">
            <v>6.279079023516914</v>
          </cell>
          <cell r="J106">
            <v>153.19092097648308</v>
          </cell>
          <cell r="K106">
            <v>2.2200000000000002</v>
          </cell>
          <cell r="L106">
            <v>9.0995445673389685E-2</v>
          </cell>
          <cell r="M106">
            <v>2.3109954456733899</v>
          </cell>
          <cell r="N106">
            <v>6.5600000000000005</v>
          </cell>
          <cell r="O106">
            <v>0.27</v>
          </cell>
          <cell r="P106">
            <v>6.83</v>
          </cell>
          <cell r="Q106">
            <v>168.61</v>
          </cell>
          <cell r="R106">
            <v>167.30834485807949</v>
          </cell>
          <cell r="S106">
            <v>160.72051262125154</v>
          </cell>
          <cell r="T106">
            <v>176.4493403037529</v>
          </cell>
        </row>
        <row r="107">
          <cell r="B107" t="str">
            <v>NapaAdult</v>
          </cell>
          <cell r="C107">
            <v>507</v>
          </cell>
          <cell r="D107" t="str">
            <v>Napa</v>
          </cell>
          <cell r="E107" t="str">
            <v>Napa</v>
          </cell>
          <cell r="F107" t="str">
            <v>Adult</v>
          </cell>
          <cell r="G107">
            <v>30477.692097070954</v>
          </cell>
          <cell r="H107">
            <v>298.20999999999998</v>
          </cell>
          <cell r="I107">
            <v>11.741867668190537</v>
          </cell>
          <cell r="J107">
            <v>286.46813233180944</v>
          </cell>
          <cell r="K107">
            <v>2.17</v>
          </cell>
          <cell r="L107">
            <v>8.8945998698763962E-2</v>
          </cell>
          <cell r="M107">
            <v>2.2589459986987639</v>
          </cell>
          <cell r="N107">
            <v>8.5500000000000007</v>
          </cell>
          <cell r="O107">
            <v>0.35</v>
          </cell>
          <cell r="P107">
            <v>8.9</v>
          </cell>
          <cell r="Q107">
            <v>309.36999999999995</v>
          </cell>
          <cell r="R107">
            <v>313.14273073487129</v>
          </cell>
          <cell r="S107">
            <v>300.81261188746169</v>
          </cell>
          <cell r="T107">
            <v>324.30167673357005</v>
          </cell>
        </row>
        <row r="108">
          <cell r="B108" t="str">
            <v>NapaChild&amp;Adult</v>
          </cell>
          <cell r="C108">
            <v>507</v>
          </cell>
          <cell r="D108" t="str">
            <v>Napa</v>
          </cell>
          <cell r="E108" t="str">
            <v>Napa</v>
          </cell>
          <cell r="F108" t="str">
            <v>Child&amp;Adult</v>
          </cell>
          <cell r="G108">
            <v>113284</v>
          </cell>
          <cell r="H108">
            <v>197.04</v>
          </cell>
          <cell r="I108">
            <v>7.7586113901791407</v>
          </cell>
          <cell r="J108">
            <v>189.28138860982085</v>
          </cell>
          <cell r="K108">
            <v>2.2065481038376689</v>
          </cell>
          <cell r="L108">
            <v>9.0444066715532401E-2</v>
          </cell>
          <cell r="M108">
            <v>2.2969921705532013</v>
          </cell>
          <cell r="N108">
            <v>7.1</v>
          </cell>
          <cell r="O108">
            <v>0.28999999999999998</v>
          </cell>
          <cell r="P108">
            <v>7.39</v>
          </cell>
          <cell r="Q108">
            <v>206.73</v>
          </cell>
          <cell r="R108">
            <v>206.80869390250027</v>
          </cell>
          <cell r="S108">
            <v>198.66551980258996</v>
          </cell>
          <cell r="T108">
            <v>216.49568607305346</v>
          </cell>
        </row>
        <row r="109">
          <cell r="B109" t="str">
            <v>NapaAged&amp;DisabledNonDual</v>
          </cell>
          <cell r="C109">
            <v>507</v>
          </cell>
          <cell r="D109" t="str">
            <v>Napa</v>
          </cell>
          <cell r="E109" t="str">
            <v>Napa</v>
          </cell>
          <cell r="F109" t="str">
            <v>Aged&amp;DisabledNonDual</v>
          </cell>
          <cell r="G109">
            <v>20934</v>
          </cell>
          <cell r="H109">
            <v>811.18</v>
          </cell>
          <cell r="I109">
            <v>31.940278550986704</v>
          </cell>
          <cell r="J109">
            <v>779.23972144901325</v>
          </cell>
          <cell r="K109">
            <v>4.51</v>
          </cell>
          <cell r="L109">
            <v>0.18486011711125627</v>
          </cell>
          <cell r="M109">
            <v>4.6948601171112561</v>
          </cell>
          <cell r="N109">
            <v>22.759999999999998</v>
          </cell>
          <cell r="O109">
            <v>0.93</v>
          </cell>
          <cell r="P109">
            <v>23.689999999999998</v>
          </cell>
          <cell r="Q109">
            <v>839.56000000000006</v>
          </cell>
          <cell r="R109">
            <v>851.25666356470833</v>
          </cell>
          <cell r="S109">
            <v>817.7380958279756</v>
          </cell>
          <cell r="T109">
            <v>879.64152368181954</v>
          </cell>
        </row>
        <row r="110">
          <cell r="B110" t="str">
            <v>NapaDisabledDual</v>
          </cell>
          <cell r="C110">
            <v>507</v>
          </cell>
          <cell r="D110" t="str">
            <v>Napa</v>
          </cell>
          <cell r="E110" t="str">
            <v>Napa</v>
          </cell>
          <cell r="F110" t="str">
            <v>DisabledDual</v>
          </cell>
          <cell r="G110">
            <v>17971</v>
          </cell>
          <cell r="H110">
            <v>348.63</v>
          </cell>
          <cell r="I110">
            <v>13.727461749286874</v>
          </cell>
          <cell r="J110">
            <v>334.90253825071312</v>
          </cell>
          <cell r="K110">
            <v>0</v>
          </cell>
          <cell r="L110">
            <v>0</v>
          </cell>
          <cell r="M110">
            <v>0</v>
          </cell>
          <cell r="N110">
            <v>2.15</v>
          </cell>
          <cell r="O110">
            <v>0.09</v>
          </cell>
          <cell r="P110">
            <v>2.2399999999999998</v>
          </cell>
          <cell r="Q110">
            <v>350.87</v>
          </cell>
          <cell r="R110">
            <v>362.95050992834899</v>
          </cell>
          <cell r="S110">
            <v>348.65919007991374</v>
          </cell>
          <cell r="T110">
            <v>365.190509928349</v>
          </cell>
        </row>
        <row r="111">
          <cell r="B111" t="str">
            <v>NapaAgedDual</v>
          </cell>
          <cell r="C111">
            <v>507</v>
          </cell>
          <cell r="D111" t="str">
            <v>Napa</v>
          </cell>
          <cell r="E111" t="str">
            <v>Napa</v>
          </cell>
          <cell r="F111" t="str">
            <v>AgedDual</v>
          </cell>
          <cell r="G111">
            <v>15507</v>
          </cell>
          <cell r="H111">
            <v>240.61</v>
          </cell>
          <cell r="I111">
            <v>9.4741288196687208</v>
          </cell>
          <cell r="J111">
            <v>231.13587118033129</v>
          </cell>
          <cell r="K111">
            <v>0</v>
          </cell>
          <cell r="L111">
            <v>0</v>
          </cell>
          <cell r="M111">
            <v>0</v>
          </cell>
          <cell r="N111">
            <v>2.63</v>
          </cell>
          <cell r="O111">
            <v>0.11</v>
          </cell>
          <cell r="P111">
            <v>2.7399999999999998</v>
          </cell>
          <cell r="Q111">
            <v>243.35000000000002</v>
          </cell>
          <cell r="R111">
            <v>249.63069369042481</v>
          </cell>
          <cell r="S111">
            <v>239.80138641594019</v>
          </cell>
          <cell r="T111">
            <v>252.37069369042482</v>
          </cell>
        </row>
        <row r="112">
          <cell r="B112" t="str">
            <v>NapaBCCTP</v>
          </cell>
          <cell r="C112">
            <v>507</v>
          </cell>
          <cell r="D112" t="str">
            <v>Napa</v>
          </cell>
          <cell r="E112" t="str">
            <v>Napa</v>
          </cell>
          <cell r="F112" t="str">
            <v>BCCTP</v>
          </cell>
          <cell r="G112">
            <v>312</v>
          </cell>
          <cell r="H112">
            <v>2659.15</v>
          </cell>
          <cell r="I112">
            <v>104.7040353236016</v>
          </cell>
          <cell r="J112">
            <v>2554.4459646763985</v>
          </cell>
          <cell r="K112">
            <v>3.3</v>
          </cell>
          <cell r="L112">
            <v>0.13526350032530932</v>
          </cell>
          <cell r="M112">
            <v>3.4352635003253091</v>
          </cell>
          <cell r="N112">
            <v>55.859999999999992</v>
          </cell>
          <cell r="O112">
            <v>2.29</v>
          </cell>
          <cell r="P112">
            <v>58.149999999999991</v>
          </cell>
          <cell r="Q112">
            <v>2720.7400000000002</v>
          </cell>
          <cell r="R112">
            <v>2795.8814670014872</v>
          </cell>
          <cell r="S112">
            <v>2685.7925286745553</v>
          </cell>
          <cell r="T112">
            <v>2857.4667305018124</v>
          </cell>
        </row>
        <row r="113">
          <cell r="B113" t="str">
            <v>NapaAIDSNonDual</v>
          </cell>
          <cell r="C113">
            <v>507</v>
          </cell>
          <cell r="D113" t="str">
            <v>Napa</v>
          </cell>
          <cell r="E113" t="str">
            <v>Napa</v>
          </cell>
          <cell r="F113" t="str">
            <v>AIDSNonDual</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row>
        <row r="114">
          <cell r="B114" t="str">
            <v>NapaAIDSDual</v>
          </cell>
          <cell r="C114">
            <v>507</v>
          </cell>
          <cell r="D114" t="str">
            <v>Napa</v>
          </cell>
          <cell r="E114" t="str">
            <v>Napa</v>
          </cell>
          <cell r="F114" t="str">
            <v>AIDSDual</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row>
        <row r="115">
          <cell r="B115" t="str">
            <v>NapaLTCNonDual</v>
          </cell>
          <cell r="C115">
            <v>507</v>
          </cell>
          <cell r="D115" t="str">
            <v>Napa</v>
          </cell>
          <cell r="E115" t="str">
            <v>Napa</v>
          </cell>
          <cell r="F115" t="str">
            <v>LTCNonDual</v>
          </cell>
          <cell r="G115">
            <v>201</v>
          </cell>
          <cell r="H115">
            <v>3635.92</v>
          </cell>
          <cell r="I115">
            <v>143.16447576411792</v>
          </cell>
          <cell r="J115">
            <v>3492.7555242358821</v>
          </cell>
          <cell r="K115">
            <v>3.56</v>
          </cell>
          <cell r="L115">
            <v>0.14592062459336397</v>
          </cell>
          <cell r="M115">
            <v>3.705920624593364</v>
          </cell>
          <cell r="N115">
            <v>54.54</v>
          </cell>
          <cell r="O115">
            <v>2.2400000000000002</v>
          </cell>
          <cell r="P115">
            <v>56.78</v>
          </cell>
          <cell r="Q115">
            <v>3696.4100000000003</v>
          </cell>
          <cell r="R115">
            <v>3759.2813953529503</v>
          </cell>
          <cell r="S115">
            <v>3611.2582038939636</v>
          </cell>
          <cell r="T115">
            <v>3819.7673159775441</v>
          </cell>
        </row>
        <row r="116">
          <cell r="B116" t="str">
            <v>NapaLTCDual</v>
          </cell>
          <cell r="C116">
            <v>507</v>
          </cell>
          <cell r="D116" t="str">
            <v>Napa</v>
          </cell>
          <cell r="E116" t="str">
            <v>Napa</v>
          </cell>
          <cell r="F116" t="str">
            <v>LTCDual</v>
          </cell>
          <cell r="G116">
            <v>2613</v>
          </cell>
          <cell r="H116">
            <v>3767.45</v>
          </cell>
          <cell r="I116">
            <v>148.34348716662726</v>
          </cell>
          <cell r="J116">
            <v>3619.1065128333726</v>
          </cell>
          <cell r="K116">
            <v>0</v>
          </cell>
          <cell r="L116">
            <v>0</v>
          </cell>
          <cell r="M116">
            <v>0</v>
          </cell>
          <cell r="N116">
            <v>5.58</v>
          </cell>
          <cell r="O116">
            <v>0.23</v>
          </cell>
          <cell r="P116">
            <v>5.8100000000000005</v>
          </cell>
          <cell r="Q116">
            <v>3773.2599999999998</v>
          </cell>
          <cell r="R116">
            <v>3872.4528054460743</v>
          </cell>
          <cell r="S116">
            <v>3719.9734449637722</v>
          </cell>
          <cell r="T116">
            <v>3878.2628054460743</v>
          </cell>
        </row>
        <row r="117">
          <cell r="B117" t="str">
            <v>NapaOBRA</v>
          </cell>
          <cell r="C117">
            <v>507</v>
          </cell>
          <cell r="D117" t="str">
            <v>Napa</v>
          </cell>
          <cell r="E117" t="str">
            <v>Napa</v>
          </cell>
          <cell r="F117" t="str">
            <v>OBRA</v>
          </cell>
          <cell r="G117">
            <v>1482</v>
          </cell>
          <cell r="H117">
            <v>872.5</v>
          </cell>
          <cell r="I117">
            <v>34.354651694688528</v>
          </cell>
          <cell r="J117">
            <v>838.14534830531147</v>
          </cell>
          <cell r="K117">
            <v>0</v>
          </cell>
          <cell r="L117">
            <v>0</v>
          </cell>
          <cell r="M117">
            <v>0</v>
          </cell>
          <cell r="N117">
            <v>10.27</v>
          </cell>
          <cell r="O117">
            <v>0.42</v>
          </cell>
          <cell r="P117">
            <v>10.69</v>
          </cell>
          <cell r="Q117">
            <v>883.19</v>
          </cell>
          <cell r="R117">
            <v>916.11253371768669</v>
          </cell>
          <cell r="S117">
            <v>880.04024044799417</v>
          </cell>
          <cell r="T117">
            <v>926.80253371768674</v>
          </cell>
        </row>
        <row r="118">
          <cell r="B118" t="str">
            <v>NapaAll Category of Aid</v>
          </cell>
          <cell r="C118">
            <v>507</v>
          </cell>
          <cell r="D118" t="str">
            <v>Napa</v>
          </cell>
          <cell r="E118" t="str">
            <v>Napa</v>
          </cell>
          <cell r="F118" t="str">
            <v>All Category of Aid</v>
          </cell>
          <cell r="G118">
            <v>172304</v>
          </cell>
          <cell r="H118">
            <v>359.81147883972511</v>
          </cell>
          <cell r="I118">
            <v>14.16771925806669</v>
          </cell>
          <cell r="J118">
            <v>345.64375958165846</v>
          </cell>
          <cell r="K118">
            <v>2.0087989564673281</v>
          </cell>
          <cell r="L118">
            <v>8.2338538879272533E-2</v>
          </cell>
          <cell r="M118">
            <v>2.0911374953466004</v>
          </cell>
          <cell r="N118">
            <v>8.2318857368372154</v>
          </cell>
          <cell r="O118">
            <v>0.3368017573590863</v>
          </cell>
          <cell r="P118">
            <v>8.568687494196304</v>
          </cell>
          <cell r="Q118">
            <v>370.47270423205498</v>
          </cell>
          <cell r="R118">
            <v>375.76758746091116</v>
          </cell>
          <cell r="S118">
            <v>360.97159011642771</v>
          </cell>
          <cell r="T118">
            <v>386.42741245045409</v>
          </cell>
        </row>
        <row r="119">
          <cell r="B119" t="str">
            <v>NapaTotal Revenue</v>
          </cell>
          <cell r="C119">
            <v>507</v>
          </cell>
          <cell r="D119" t="str">
            <v>Napa</v>
          </cell>
          <cell r="E119" t="str">
            <v>Napa</v>
          </cell>
          <cell r="F119" t="str">
            <v>Total Revenue</v>
          </cell>
          <cell r="G119">
            <v>0</v>
          </cell>
          <cell r="H119">
            <v>61996957.049999997</v>
          </cell>
          <cell r="I119">
            <v>2441154.699041923</v>
          </cell>
          <cell r="J119">
            <v>59555802.350958079</v>
          </cell>
          <cell r="K119">
            <v>346124.09539514652</v>
          </cell>
          <cell r="L119">
            <v>14187.259603054174</v>
          </cell>
          <cell r="M119">
            <v>360311.35499820067</v>
          </cell>
          <cell r="N119">
            <v>1418386.8399999996</v>
          </cell>
          <cell r="O119">
            <v>58032.290000000008</v>
          </cell>
          <cell r="P119">
            <v>1476419.13</v>
          </cell>
          <cell r="Q119">
            <v>63833928.829999998</v>
          </cell>
          <cell r="R119">
            <v>64746258.38986484</v>
          </cell>
          <cell r="S119">
            <v>62196848.863420956</v>
          </cell>
          <cell r="T119">
            <v>66582988.874863043</v>
          </cell>
        </row>
        <row r="120">
          <cell r="B120" t="str">
            <v>OrangeChild</v>
          </cell>
          <cell r="C120">
            <v>506</v>
          </cell>
          <cell r="D120" t="str">
            <v>Orange</v>
          </cell>
          <cell r="E120" t="str">
            <v>CalOptima</v>
          </cell>
          <cell r="F120" t="str">
            <v>Child</v>
          </cell>
          <cell r="G120">
            <v>2462074.0107046044</v>
          </cell>
          <cell r="H120">
            <v>66.47</v>
          </cell>
          <cell r="I120">
            <v>2.6171243868238392</v>
          </cell>
          <cell r="J120">
            <v>63.85287561317616</v>
          </cell>
          <cell r="K120">
            <v>2.2200000000000002</v>
          </cell>
          <cell r="L120">
            <v>9.0995445673389685E-2</v>
          </cell>
          <cell r="M120">
            <v>2.3109954456733899</v>
          </cell>
          <cell r="N120">
            <v>9.34</v>
          </cell>
          <cell r="O120">
            <v>0.38</v>
          </cell>
          <cell r="P120">
            <v>9.7200000000000006</v>
          </cell>
          <cell r="Q120">
            <v>78.5</v>
          </cell>
          <cell r="R120">
            <v>69.752951992671271</v>
          </cell>
          <cell r="S120">
            <v>67.006429507959837</v>
          </cell>
          <cell r="T120">
            <v>81.783947438344654</v>
          </cell>
        </row>
        <row r="121">
          <cell r="B121" t="str">
            <v>OrangeAdult</v>
          </cell>
          <cell r="C121">
            <v>506</v>
          </cell>
          <cell r="D121" t="str">
            <v>Orange</v>
          </cell>
          <cell r="E121" t="str">
            <v>CalOptima</v>
          </cell>
          <cell r="F121" t="str">
            <v>Adult</v>
          </cell>
          <cell r="G121">
            <v>834366.98929539567</v>
          </cell>
          <cell r="H121">
            <v>329.87</v>
          </cell>
          <cell r="I121">
            <v>12.988663077328454</v>
          </cell>
          <cell r="J121">
            <v>316.88133692267155</v>
          </cell>
          <cell r="K121">
            <v>2.17</v>
          </cell>
          <cell r="L121">
            <v>8.8945998698763962E-2</v>
          </cell>
          <cell r="M121">
            <v>2.2589459986987639</v>
          </cell>
          <cell r="N121">
            <v>12.17</v>
          </cell>
          <cell r="O121">
            <v>0.5</v>
          </cell>
          <cell r="P121">
            <v>12.67</v>
          </cell>
          <cell r="Q121">
            <v>344.8</v>
          </cell>
          <cell r="R121">
            <v>346.22595822928452</v>
          </cell>
          <cell r="S121">
            <v>332.59331112400645</v>
          </cell>
          <cell r="T121">
            <v>361.15490422798331</v>
          </cell>
        </row>
        <row r="122">
          <cell r="B122" t="str">
            <v>OrangeChild&amp;Adult</v>
          </cell>
          <cell r="C122">
            <v>506</v>
          </cell>
          <cell r="D122" t="str">
            <v>Orange</v>
          </cell>
          <cell r="E122" t="str">
            <v>CalOptima</v>
          </cell>
          <cell r="F122" t="str">
            <v>Child&amp;Adult</v>
          </cell>
          <cell r="G122">
            <v>3296441</v>
          </cell>
          <cell r="H122">
            <v>133.29</v>
          </cell>
          <cell r="I122">
            <v>5.248328359967644</v>
          </cell>
          <cell r="J122">
            <v>128.04167164003235</v>
          </cell>
          <cell r="K122">
            <v>2.2073444270761198</v>
          </cell>
          <cell r="L122">
            <v>9.047670716056988E-2</v>
          </cell>
          <cell r="M122">
            <v>2.2978211342366897</v>
          </cell>
          <cell r="N122">
            <v>10.059999999999999</v>
          </cell>
          <cell r="O122">
            <v>0.41</v>
          </cell>
          <cell r="P122">
            <v>10.469999999999999</v>
          </cell>
          <cell r="Q122">
            <v>146.06</v>
          </cell>
          <cell r="R122">
            <v>139.89275827196829</v>
          </cell>
          <cell r="S122">
            <v>134.38448091500953</v>
          </cell>
          <cell r="T122">
            <v>152.66057940620499</v>
          </cell>
        </row>
        <row r="123">
          <cell r="B123" t="str">
            <v>OrangeAged&amp;DisabledNonDual</v>
          </cell>
          <cell r="C123">
            <v>506</v>
          </cell>
          <cell r="D123" t="str">
            <v>Orange</v>
          </cell>
          <cell r="E123" t="str">
            <v>CalOptima</v>
          </cell>
          <cell r="F123" t="str">
            <v>Aged&amp;DisabledNonDual</v>
          </cell>
          <cell r="G123">
            <v>438746</v>
          </cell>
          <cell r="H123">
            <v>931.15</v>
          </cell>
          <cell r="I123">
            <v>36.664103083179498</v>
          </cell>
          <cell r="J123">
            <v>894.48589691682048</v>
          </cell>
          <cell r="K123">
            <v>4.51</v>
          </cell>
          <cell r="L123">
            <v>0.18486011711125627</v>
          </cell>
          <cell r="M123">
            <v>4.6948601171112561</v>
          </cell>
          <cell r="N123">
            <v>28.41</v>
          </cell>
          <cell r="O123">
            <v>1.1599999999999999</v>
          </cell>
          <cell r="P123">
            <v>29.57</v>
          </cell>
          <cell r="Q123">
            <v>965.41000000000008</v>
          </cell>
          <cell r="R123">
            <v>974.08459064380395</v>
          </cell>
          <cell r="S123">
            <v>935.73000988720412</v>
          </cell>
          <cell r="T123">
            <v>1008.3494507609153</v>
          </cell>
        </row>
        <row r="124">
          <cell r="B124" t="str">
            <v>OrangeDisabledDual</v>
          </cell>
          <cell r="C124">
            <v>506</v>
          </cell>
          <cell r="D124" t="str">
            <v>Orange</v>
          </cell>
          <cell r="E124" t="str">
            <v>CalOptima</v>
          </cell>
          <cell r="F124" t="str">
            <v>DisabledDual</v>
          </cell>
          <cell r="G124">
            <v>305860</v>
          </cell>
          <cell r="H124">
            <v>156.47</v>
          </cell>
          <cell r="I124">
            <v>6.1611428503414345</v>
          </cell>
          <cell r="J124">
            <v>150.30885714965856</v>
          </cell>
          <cell r="K124">
            <v>0</v>
          </cell>
          <cell r="L124">
            <v>0</v>
          </cell>
          <cell r="M124">
            <v>0</v>
          </cell>
          <cell r="N124">
            <v>2.33</v>
          </cell>
          <cell r="O124">
            <v>0.1</v>
          </cell>
          <cell r="P124">
            <v>2.4300000000000002</v>
          </cell>
          <cell r="Q124">
            <v>158.9</v>
          </cell>
          <cell r="R124">
            <v>163.59612668124083</v>
          </cell>
          <cell r="S124">
            <v>157.15452919316698</v>
          </cell>
          <cell r="T124">
            <v>166.02612668124084</v>
          </cell>
        </row>
        <row r="125">
          <cell r="B125" t="str">
            <v>OrangeAgedDual</v>
          </cell>
          <cell r="C125">
            <v>506</v>
          </cell>
          <cell r="D125" t="str">
            <v>Orange</v>
          </cell>
          <cell r="E125" t="str">
            <v>CalOptima</v>
          </cell>
          <cell r="F125" t="str">
            <v>AgedDual</v>
          </cell>
          <cell r="G125">
            <v>571846</v>
          </cell>
          <cell r="H125">
            <v>169.87</v>
          </cell>
          <cell r="I125">
            <v>6.6886047335527508</v>
          </cell>
          <cell r="J125">
            <v>163.18139526644725</v>
          </cell>
          <cell r="K125">
            <v>0</v>
          </cell>
          <cell r="L125">
            <v>0</v>
          </cell>
          <cell r="M125">
            <v>0</v>
          </cell>
          <cell r="N125">
            <v>3.32</v>
          </cell>
          <cell r="O125">
            <v>0.14000000000000001</v>
          </cell>
          <cell r="P125">
            <v>3.46</v>
          </cell>
          <cell r="Q125">
            <v>173.33</v>
          </cell>
          <cell r="R125">
            <v>175.49595464334334</v>
          </cell>
          <cell r="S125">
            <v>168.58580142926169</v>
          </cell>
          <cell r="T125">
            <v>178.95595464334335</v>
          </cell>
        </row>
        <row r="126">
          <cell r="B126" t="str">
            <v>OrangeBCCTP</v>
          </cell>
          <cell r="C126">
            <v>506</v>
          </cell>
          <cell r="D126" t="str">
            <v>Orange</v>
          </cell>
          <cell r="E126" t="str">
            <v>CalOptima</v>
          </cell>
          <cell r="F126" t="str">
            <v>BCCTP</v>
          </cell>
          <cell r="G126">
            <v>11844</v>
          </cell>
          <cell r="H126">
            <v>1519.12</v>
          </cell>
          <cell r="I126">
            <v>59.815168143882602</v>
          </cell>
          <cell r="J126">
            <v>1459.3048318561173</v>
          </cell>
          <cell r="K126">
            <v>3.3</v>
          </cell>
          <cell r="L126">
            <v>0.13526350032530932</v>
          </cell>
          <cell r="M126">
            <v>3.4352635003253091</v>
          </cell>
          <cell r="N126">
            <v>53.27</v>
          </cell>
          <cell r="O126">
            <v>2.1800000000000002</v>
          </cell>
          <cell r="P126">
            <v>55.45</v>
          </cell>
          <cell r="Q126">
            <v>1578.01</v>
          </cell>
          <cell r="R126">
            <v>1594.6444208787129</v>
          </cell>
          <cell r="S126">
            <v>1531.8552968066135</v>
          </cell>
          <cell r="T126">
            <v>1653.5296843790384</v>
          </cell>
        </row>
        <row r="127">
          <cell r="B127" t="str">
            <v>OrangeAIDSNonDual</v>
          </cell>
          <cell r="C127">
            <v>506</v>
          </cell>
          <cell r="D127" t="str">
            <v>Orange</v>
          </cell>
          <cell r="E127" t="str">
            <v>CalOptima</v>
          </cell>
          <cell r="F127" t="str">
            <v>AIDSNonDual</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row>
        <row r="128">
          <cell r="B128" t="str">
            <v>OrangeAIDSDual</v>
          </cell>
          <cell r="C128">
            <v>506</v>
          </cell>
          <cell r="D128" t="str">
            <v>Orange</v>
          </cell>
          <cell r="E128" t="str">
            <v>CalOptima</v>
          </cell>
          <cell r="F128" t="str">
            <v>AIDSDual</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row>
        <row r="129">
          <cell r="B129" t="str">
            <v>OrangeLTCNonDual</v>
          </cell>
          <cell r="C129">
            <v>506</v>
          </cell>
          <cell r="D129" t="str">
            <v>Orange</v>
          </cell>
          <cell r="E129" t="str">
            <v>CalOptima</v>
          </cell>
          <cell r="F129" t="str">
            <v>LTCNonDual</v>
          </cell>
          <cell r="G129">
            <v>6788</v>
          </cell>
          <cell r="H129">
            <v>8992.3799999999992</v>
          </cell>
          <cell r="I129">
            <v>354.07485056325822</v>
          </cell>
          <cell r="J129">
            <v>8638.305149436741</v>
          </cell>
          <cell r="K129">
            <v>3.56</v>
          </cell>
          <cell r="L129">
            <v>0.14592062459336397</v>
          </cell>
          <cell r="M129">
            <v>3.705920624593364</v>
          </cell>
          <cell r="N129">
            <v>126.08</v>
          </cell>
          <cell r="O129">
            <v>5.17</v>
          </cell>
          <cell r="P129">
            <v>131.25</v>
          </cell>
          <cell r="Q129">
            <v>9127.3399999999983</v>
          </cell>
          <cell r="R129">
            <v>9283.8976299759797</v>
          </cell>
          <cell r="S129">
            <v>8918.3441607956756</v>
          </cell>
          <cell r="T129">
            <v>9418.8535506005737</v>
          </cell>
        </row>
        <row r="130">
          <cell r="B130" t="str">
            <v>OrangeLTCDual</v>
          </cell>
          <cell r="C130">
            <v>506</v>
          </cell>
          <cell r="D130" t="str">
            <v>Orange</v>
          </cell>
          <cell r="E130" t="str">
            <v>CalOptima</v>
          </cell>
          <cell r="F130" t="str">
            <v>LTCDual</v>
          </cell>
          <cell r="G130">
            <v>42629</v>
          </cell>
          <cell r="H130">
            <v>4917.5</v>
          </cell>
          <cell r="I130">
            <v>193.6266719127625</v>
          </cell>
          <cell r="J130">
            <v>4723.8733280872375</v>
          </cell>
          <cell r="K130">
            <v>0</v>
          </cell>
          <cell r="L130">
            <v>0</v>
          </cell>
          <cell r="M130">
            <v>0</v>
          </cell>
          <cell r="N130">
            <v>5.48</v>
          </cell>
          <cell r="O130">
            <v>0.22</v>
          </cell>
          <cell r="P130">
            <v>5.7</v>
          </cell>
          <cell r="Q130">
            <v>4923.2</v>
          </cell>
          <cell r="R130">
            <v>5040.5502845548144</v>
          </cell>
          <cell r="S130">
            <v>4842.0786171004684</v>
          </cell>
          <cell r="T130">
            <v>5046.2502845548142</v>
          </cell>
        </row>
        <row r="131">
          <cell r="B131" t="str">
            <v>OrangeOBRA</v>
          </cell>
          <cell r="C131">
            <v>506</v>
          </cell>
          <cell r="D131" t="str">
            <v>Orange</v>
          </cell>
          <cell r="E131" t="str">
            <v>CalOptima</v>
          </cell>
          <cell r="F131" t="str">
            <v>OBRA</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row>
        <row r="132">
          <cell r="B132" t="str">
            <v>OrangeAll Category of Aid</v>
          </cell>
          <cell r="C132">
            <v>506</v>
          </cell>
          <cell r="D132" t="str">
            <v>Orange</v>
          </cell>
          <cell r="E132" t="str">
            <v>CalOptima</v>
          </cell>
          <cell r="F132" t="str">
            <v>All Category of Aid</v>
          </cell>
          <cell r="G132">
            <v>4674154</v>
          </cell>
          <cell r="H132">
            <v>274.18420386448543</v>
          </cell>
          <cell r="I132">
            <v>10.796040247572096</v>
          </cell>
          <cell r="J132">
            <v>263.38816361691329</v>
          </cell>
          <cell r="K132">
            <v>1.9935961909973929</v>
          </cell>
          <cell r="L132">
            <v>8.1715393645306542E-2</v>
          </cell>
          <cell r="M132">
            <v>2.0753115846427002</v>
          </cell>
          <cell r="N132">
            <v>10.68824875688734</v>
          </cell>
          <cell r="O132">
            <v>0.43674702844621716</v>
          </cell>
          <cell r="P132">
            <v>11.124995785333557</v>
          </cell>
          <cell r="Q132">
            <v>287.38560960122413</v>
          </cell>
          <cell r="R132">
            <v>285.76247091485754</v>
          </cell>
          <cell r="S132">
            <v>274.51057362258501</v>
          </cell>
          <cell r="T132">
            <v>298.96277828483386</v>
          </cell>
        </row>
        <row r="133">
          <cell r="B133" t="str">
            <v>OrangeTotal Revenue</v>
          </cell>
          <cell r="C133">
            <v>506</v>
          </cell>
          <cell r="D133" t="str">
            <v>Orange</v>
          </cell>
          <cell r="E133" t="str">
            <v>CalOptima</v>
          </cell>
          <cell r="F133" t="str">
            <v>Total Revenue</v>
          </cell>
          <cell r="G133">
            <v>0</v>
          </cell>
          <cell r="H133">
            <v>1281579193.23</v>
          </cell>
          <cell r="I133">
            <v>50462354.707350105</v>
          </cell>
          <cell r="J133">
            <v>1231116838.5226498</v>
          </cell>
          <cell r="K133">
            <v>9318375.6105352286</v>
          </cell>
          <cell r="L133">
            <v>381950.33406878414</v>
          </cell>
          <cell r="M133">
            <v>9700325.944604015</v>
          </cell>
          <cell r="N133">
            <v>49958520.679999985</v>
          </cell>
          <cell r="O133">
            <v>2041422.8699999996</v>
          </cell>
          <cell r="P133">
            <v>51999943.549999982</v>
          </cell>
          <cell r="Q133">
            <v>1343284596.6600001</v>
          </cell>
          <cell r="R133">
            <v>1335697796.4765651</v>
          </cell>
          <cell r="S133">
            <v>1283104695.7403002</v>
          </cell>
          <cell r="T133">
            <v>1397398065.9711692</v>
          </cell>
        </row>
        <row r="134">
          <cell r="B134" t="str">
            <v>San MateoChild</v>
          </cell>
          <cell r="C134">
            <v>508</v>
          </cell>
          <cell r="D134" t="str">
            <v>San Mateo</v>
          </cell>
          <cell r="E134" t="str">
            <v>San Mateo</v>
          </cell>
          <cell r="F134" t="str">
            <v>Child</v>
          </cell>
          <cell r="G134">
            <v>348122.37241024437</v>
          </cell>
          <cell r="H134">
            <v>119.05</v>
          </cell>
          <cell r="I134">
            <v>4.259234264715829</v>
          </cell>
          <cell r="J134">
            <v>114.79076573528417</v>
          </cell>
          <cell r="K134">
            <v>2.2200000000000002</v>
          </cell>
          <cell r="L134">
            <v>9.0995445673389685E-2</v>
          </cell>
          <cell r="M134">
            <v>2.3109954456733899</v>
          </cell>
          <cell r="N134">
            <v>9.77</v>
          </cell>
          <cell r="O134">
            <v>0.4</v>
          </cell>
          <cell r="P134">
            <v>10.17</v>
          </cell>
          <cell r="Q134">
            <v>131.53</v>
          </cell>
          <cell r="R134">
            <v>125.00166293986513</v>
          </cell>
          <cell r="S134">
            <v>120.07972246160793</v>
          </cell>
          <cell r="T134">
            <v>137.48265838553851</v>
          </cell>
        </row>
        <row r="135">
          <cell r="B135" t="str">
            <v>San MateoAdult</v>
          </cell>
          <cell r="C135">
            <v>508</v>
          </cell>
          <cell r="D135" t="str">
            <v>San Mateo</v>
          </cell>
          <cell r="E135" t="str">
            <v>San Mateo</v>
          </cell>
          <cell r="F135" t="str">
            <v>Adult</v>
          </cell>
          <cell r="G135">
            <v>108273.62758975565</v>
          </cell>
          <cell r="H135">
            <v>355.52</v>
          </cell>
          <cell r="I135">
            <v>12.719492702592333</v>
          </cell>
          <cell r="J135">
            <v>342.80050729740765</v>
          </cell>
          <cell r="K135">
            <v>2.17</v>
          </cell>
          <cell r="L135">
            <v>8.8945998698763962E-2</v>
          </cell>
          <cell r="M135">
            <v>2.2589459986987639</v>
          </cell>
          <cell r="N135">
            <v>12.83</v>
          </cell>
          <cell r="O135">
            <v>0.53</v>
          </cell>
          <cell r="P135">
            <v>13.36</v>
          </cell>
          <cell r="Q135">
            <v>371.14</v>
          </cell>
          <cell r="R135">
            <v>373.35505072662573</v>
          </cell>
          <cell r="S135">
            <v>358.65419560426483</v>
          </cell>
          <cell r="T135">
            <v>388.97399672532453</v>
          </cell>
        </row>
        <row r="136">
          <cell r="B136" t="str">
            <v>San MateoChild&amp;Adult</v>
          </cell>
          <cell r="C136">
            <v>503</v>
          </cell>
          <cell r="D136" t="str">
            <v>San Mateo</v>
          </cell>
          <cell r="E136" t="str">
            <v>San Mateo</v>
          </cell>
          <cell r="F136" t="str">
            <v>Child&amp;Adult</v>
          </cell>
          <cell r="G136">
            <v>456396</v>
          </cell>
          <cell r="H136">
            <v>177.56</v>
          </cell>
          <cell r="I136">
            <v>6.3527384574592531</v>
          </cell>
          <cell r="J136">
            <v>171.20726154254075</v>
          </cell>
          <cell r="K136">
            <v>2.2081381927547841</v>
          </cell>
          <cell r="L136">
            <v>9.0509242773943566E-2</v>
          </cell>
          <cell r="M136">
            <v>2.2986474355287276</v>
          </cell>
          <cell r="N136">
            <v>10.5</v>
          </cell>
          <cell r="O136">
            <v>0.43</v>
          </cell>
          <cell r="P136">
            <v>10.93</v>
          </cell>
          <cell r="Q136">
            <v>190.79000000000002</v>
          </cell>
          <cell r="R136">
            <v>186.4296882967011</v>
          </cell>
          <cell r="S136">
            <v>179.08901932001848</v>
          </cell>
          <cell r="T136">
            <v>199.65833573222983</v>
          </cell>
        </row>
        <row r="137">
          <cell r="B137" t="str">
            <v>San MateoAged&amp;DisabledNonDual</v>
          </cell>
          <cell r="C137">
            <v>503</v>
          </cell>
          <cell r="D137" t="str">
            <v>San Mateo</v>
          </cell>
          <cell r="E137" t="str">
            <v>San Mateo</v>
          </cell>
          <cell r="F137" t="str">
            <v>Aged&amp;DisabledNonDual</v>
          </cell>
          <cell r="G137">
            <v>91391</v>
          </cell>
          <cell r="H137">
            <v>1042.55</v>
          </cell>
          <cell r="I137">
            <v>37.299353147286752</v>
          </cell>
          <cell r="J137">
            <v>1005.2506468527132</v>
          </cell>
          <cell r="K137">
            <v>4.51</v>
          </cell>
          <cell r="L137">
            <v>0.18486011711125627</v>
          </cell>
          <cell r="M137">
            <v>4.6948601171112561</v>
          </cell>
          <cell r="N137">
            <v>27.16</v>
          </cell>
          <cell r="O137">
            <v>1.1100000000000001</v>
          </cell>
          <cell r="P137">
            <v>28.27</v>
          </cell>
          <cell r="Q137">
            <v>1075.51</v>
          </cell>
          <cell r="R137">
            <v>1087.6913039693077</v>
          </cell>
          <cell r="S137">
            <v>1044.8634588755162</v>
          </cell>
          <cell r="T137">
            <v>1120.6561640864188</v>
          </cell>
        </row>
        <row r="138">
          <cell r="B138" t="str">
            <v>San MateoDisabledDual</v>
          </cell>
          <cell r="C138">
            <v>503</v>
          </cell>
          <cell r="D138" t="str">
            <v>San Mateo</v>
          </cell>
          <cell r="E138" t="str">
            <v>San Mateo</v>
          </cell>
          <cell r="F138" t="str">
            <v>DisabledDual</v>
          </cell>
          <cell r="G138">
            <v>64117</v>
          </cell>
          <cell r="H138">
            <v>282.70999999999998</v>
          </cell>
          <cell r="I138">
            <v>10.114519059545131</v>
          </cell>
          <cell r="J138">
            <v>272.59548094045488</v>
          </cell>
          <cell r="K138">
            <v>0</v>
          </cell>
          <cell r="L138">
            <v>0</v>
          </cell>
          <cell r="M138">
            <v>0</v>
          </cell>
          <cell r="N138">
            <v>2.9000000000000004</v>
          </cell>
          <cell r="O138">
            <v>0.12</v>
          </cell>
          <cell r="P138">
            <v>3.0200000000000005</v>
          </cell>
          <cell r="Q138">
            <v>285.72999999999996</v>
          </cell>
          <cell r="R138">
            <v>293.40708823856153</v>
          </cell>
          <cell r="S138">
            <v>281.85418413916813</v>
          </cell>
          <cell r="T138">
            <v>296.42708823856151</v>
          </cell>
        </row>
        <row r="139">
          <cell r="B139" t="str">
            <v>San MateoAgedDual</v>
          </cell>
          <cell r="C139">
            <v>503</v>
          </cell>
          <cell r="D139" t="str">
            <v>San Mateo</v>
          </cell>
          <cell r="E139" t="str">
            <v>San Mateo</v>
          </cell>
          <cell r="F139" t="str">
            <v>AgedDual</v>
          </cell>
          <cell r="G139">
            <v>120001</v>
          </cell>
          <cell r="H139">
            <v>338.04</v>
          </cell>
          <cell r="I139">
            <v>12.093938093068004</v>
          </cell>
          <cell r="J139">
            <v>325.94606190693202</v>
          </cell>
          <cell r="K139">
            <v>0</v>
          </cell>
          <cell r="L139">
            <v>0</v>
          </cell>
          <cell r="M139">
            <v>0</v>
          </cell>
          <cell r="N139">
            <v>3.8600000000000003</v>
          </cell>
          <cell r="O139">
            <v>0.16</v>
          </cell>
          <cell r="P139">
            <v>4.0200000000000005</v>
          </cell>
          <cell r="Q139">
            <v>342.06</v>
          </cell>
          <cell r="R139">
            <v>349.61627994516778</v>
          </cell>
          <cell r="S139">
            <v>335.85013892232678</v>
          </cell>
          <cell r="T139">
            <v>353.63627994516776</v>
          </cell>
        </row>
        <row r="140">
          <cell r="B140" t="str">
            <v>San MateoBCCTP</v>
          </cell>
          <cell r="C140">
            <v>503</v>
          </cell>
          <cell r="D140" t="str">
            <v>San Mateo</v>
          </cell>
          <cell r="E140" t="str">
            <v>San Mateo</v>
          </cell>
          <cell r="F140" t="str">
            <v>BCCTP</v>
          </cell>
          <cell r="G140">
            <v>2172</v>
          </cell>
          <cell r="H140">
            <v>1415.33</v>
          </cell>
          <cell r="I140">
            <v>50.636465267356698</v>
          </cell>
          <cell r="J140">
            <v>1364.6935347326432</v>
          </cell>
          <cell r="K140">
            <v>3.3</v>
          </cell>
          <cell r="L140">
            <v>0.13526350032530932</v>
          </cell>
          <cell r="M140">
            <v>3.4352635003253091</v>
          </cell>
          <cell r="N140">
            <v>56.68</v>
          </cell>
          <cell r="O140">
            <v>2.3199999999999998</v>
          </cell>
          <cell r="P140">
            <v>59</v>
          </cell>
          <cell r="Q140">
            <v>1477.77</v>
          </cell>
          <cell r="R140">
            <v>1487.5182640647338</v>
          </cell>
          <cell r="S140">
            <v>1428.9472324171848</v>
          </cell>
          <cell r="T140">
            <v>1549.9535275650592</v>
          </cell>
        </row>
        <row r="141">
          <cell r="B141" t="str">
            <v>San MateoAIDSNonDual</v>
          </cell>
          <cell r="C141">
            <v>503</v>
          </cell>
          <cell r="D141" t="str">
            <v>San Mateo</v>
          </cell>
          <cell r="E141" t="str">
            <v>San Mateo</v>
          </cell>
          <cell r="F141" t="str">
            <v>AIDSNonDual</v>
          </cell>
          <cell r="G141">
            <v>420</v>
          </cell>
          <cell r="H141">
            <v>4164.3999999999996</v>
          </cell>
          <cell r="I141">
            <v>148.99042745918405</v>
          </cell>
          <cell r="J141">
            <v>4015.4095725408156</v>
          </cell>
          <cell r="K141">
            <v>3.38</v>
          </cell>
          <cell r="L141">
            <v>0.13854261548471047</v>
          </cell>
          <cell r="M141">
            <v>3.5185426154847104</v>
          </cell>
          <cell r="N141">
            <v>17.79</v>
          </cell>
          <cell r="O141">
            <v>0.73</v>
          </cell>
          <cell r="P141">
            <v>18.52</v>
          </cell>
          <cell r="Q141">
            <v>4186.4400000000005</v>
          </cell>
          <cell r="R141">
            <v>4374.054899013765</v>
          </cell>
          <cell r="S141">
            <v>4201.8264873650978</v>
          </cell>
          <cell r="T141">
            <v>4396.0934416292503</v>
          </cell>
        </row>
        <row r="142">
          <cell r="B142" t="str">
            <v>San MateoAIDSDual</v>
          </cell>
          <cell r="C142">
            <v>503</v>
          </cell>
          <cell r="D142" t="str">
            <v>San Mateo</v>
          </cell>
          <cell r="E142" t="str">
            <v>San Mateo</v>
          </cell>
          <cell r="F142" t="str">
            <v>AIDSDual</v>
          </cell>
          <cell r="G142">
            <v>696</v>
          </cell>
          <cell r="H142">
            <v>190.07</v>
          </cell>
          <cell r="I142">
            <v>6.8001001068994356</v>
          </cell>
          <cell r="J142">
            <v>183.26989989310056</v>
          </cell>
          <cell r="K142">
            <v>0</v>
          </cell>
          <cell r="L142">
            <v>0</v>
          </cell>
          <cell r="M142">
            <v>0</v>
          </cell>
          <cell r="N142">
            <v>2.2999999999999998</v>
          </cell>
          <cell r="O142">
            <v>0.09</v>
          </cell>
          <cell r="P142">
            <v>2.3899999999999997</v>
          </cell>
          <cell r="Q142">
            <v>192.45999999999998</v>
          </cell>
          <cell r="R142">
            <v>198.35050407211909</v>
          </cell>
          <cell r="S142">
            <v>190.54045297427939</v>
          </cell>
          <cell r="T142">
            <v>200.74050407211908</v>
          </cell>
        </row>
        <row r="143">
          <cell r="B143" t="str">
            <v>San MateoLTCNonDual</v>
          </cell>
          <cell r="C143">
            <v>503</v>
          </cell>
          <cell r="D143" t="str">
            <v>San Mateo</v>
          </cell>
          <cell r="E143" t="str">
            <v>San Mateo</v>
          </cell>
          <cell r="F143" t="str">
            <v>LTCNonDual</v>
          </cell>
          <cell r="G143">
            <v>1117</v>
          </cell>
          <cell r="H143">
            <v>11030.31</v>
          </cell>
          <cell r="I143">
            <v>394.63316900287646</v>
          </cell>
          <cell r="J143">
            <v>10635.676830997123</v>
          </cell>
          <cell r="K143">
            <v>3.56</v>
          </cell>
          <cell r="L143">
            <v>0.14592062459336397</v>
          </cell>
          <cell r="M143">
            <v>3.705920624593364</v>
          </cell>
          <cell r="N143">
            <v>76.069999999999993</v>
          </cell>
          <cell r="O143">
            <v>3.12</v>
          </cell>
          <cell r="P143">
            <v>79.19</v>
          </cell>
          <cell r="Q143">
            <v>11113.21</v>
          </cell>
          <cell r="R143">
            <v>11373.189770638168</v>
          </cell>
          <cell r="S143">
            <v>10925.37042341929</v>
          </cell>
          <cell r="T143">
            <v>11456.085691262762</v>
          </cell>
        </row>
        <row r="144">
          <cell r="B144" t="str">
            <v>San MateoLTCDual</v>
          </cell>
          <cell r="C144">
            <v>503</v>
          </cell>
          <cell r="D144" t="str">
            <v>San Mateo</v>
          </cell>
          <cell r="E144" t="str">
            <v>San Mateo</v>
          </cell>
          <cell r="F144" t="str">
            <v>LTCDual</v>
          </cell>
          <cell r="G144">
            <v>11776</v>
          </cell>
          <cell r="H144">
            <v>7967.43</v>
          </cell>
          <cell r="I144">
            <v>285.05206330360215</v>
          </cell>
          <cell r="J144">
            <v>7682.3779366963981</v>
          </cell>
          <cell r="K144">
            <v>0</v>
          </cell>
          <cell r="L144">
            <v>0</v>
          </cell>
          <cell r="M144">
            <v>0</v>
          </cell>
          <cell r="N144">
            <v>6.37</v>
          </cell>
          <cell r="O144">
            <v>0.26</v>
          </cell>
          <cell r="P144">
            <v>6.63</v>
          </cell>
          <cell r="Q144">
            <v>7974.06</v>
          </cell>
          <cell r="R144">
            <v>8180.8175604957223</v>
          </cell>
          <cell r="S144">
            <v>7858.6978690512033</v>
          </cell>
          <cell r="T144">
            <v>8187.4475604957224</v>
          </cell>
        </row>
        <row r="145">
          <cell r="B145" t="str">
            <v>San MateoOBRA</v>
          </cell>
          <cell r="C145">
            <v>503</v>
          </cell>
          <cell r="D145" t="str">
            <v>San Mateo</v>
          </cell>
          <cell r="E145" t="str">
            <v>San Mateo</v>
          </cell>
          <cell r="F145" t="str">
            <v>OBRA</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row>
        <row r="146">
          <cell r="B146" t="str">
            <v>San MateoAll Category of Aid</v>
          </cell>
          <cell r="C146">
            <v>503</v>
          </cell>
          <cell r="D146" t="str">
            <v>San Mateo</v>
          </cell>
          <cell r="E146" t="str">
            <v>San Mateo</v>
          </cell>
          <cell r="F146" t="str">
            <v>All Category of Aid</v>
          </cell>
          <cell r="G146">
            <v>748086</v>
          </cell>
          <cell r="H146">
            <v>462.66039111813353</v>
          </cell>
          <cell r="I146">
            <v>16.552717852183775</v>
          </cell>
          <cell r="J146">
            <v>446.1076732659497</v>
          </cell>
          <cell r="K146">
            <v>1.9149169595748516</v>
          </cell>
          <cell r="L146">
            <v>7.8490415389209936E-2</v>
          </cell>
          <cell r="M146">
            <v>1.9934073749640615</v>
          </cell>
          <cell r="N146">
            <v>10.982220747347231</v>
          </cell>
          <cell r="O146">
            <v>0.44987283547613505</v>
          </cell>
          <cell r="P146">
            <v>11.432093582823368</v>
          </cell>
          <cell r="Q146">
            <v>476.08614417326351</v>
          </cell>
          <cell r="R146">
            <v>480.56620590598027</v>
          </cell>
          <cell r="S146">
            <v>461.64391154843224</v>
          </cell>
          <cell r="T146">
            <v>493.99170686376766</v>
          </cell>
        </row>
        <row r="147">
          <cell r="B147" t="str">
            <v>San MateoTotal Revenue</v>
          </cell>
          <cell r="C147">
            <v>503</v>
          </cell>
          <cell r="D147" t="str">
            <v>San Mateo</v>
          </cell>
          <cell r="E147" t="str">
            <v>San Mateo</v>
          </cell>
          <cell r="F147" t="str">
            <v>Total Revenue</v>
          </cell>
          <cell r="G147">
            <v>0</v>
          </cell>
          <cell r="H147">
            <v>346109761.35000002</v>
          </cell>
          <cell r="I147">
            <v>12382856.487168752</v>
          </cell>
          <cell r="J147">
            <v>333726904.86283123</v>
          </cell>
          <cell r="K147">
            <v>1432522.5686205125</v>
          </cell>
          <cell r="L147">
            <v>58717.580886852506</v>
          </cell>
          <cell r="M147">
            <v>1491240.149507365</v>
          </cell>
          <cell r="N147">
            <v>8215645.5900000008</v>
          </cell>
          <cell r="O147">
            <v>336543.56999999995</v>
          </cell>
          <cell r="P147">
            <v>8552189.160000002</v>
          </cell>
          <cell r="Q147">
            <v>356153379.25</v>
          </cell>
          <cell r="R147">
            <v>359504850.71138114</v>
          </cell>
          <cell r="S147">
            <v>345349347.21462047</v>
          </cell>
          <cell r="T147">
            <v>369548280.02088851</v>
          </cell>
        </row>
        <row r="148">
          <cell r="B148" t="str">
            <v>SolanoChild</v>
          </cell>
          <cell r="C148">
            <v>504</v>
          </cell>
          <cell r="D148" t="str">
            <v>Solano</v>
          </cell>
          <cell r="E148" t="str">
            <v>Solano</v>
          </cell>
          <cell r="F148" t="str">
            <v>Child</v>
          </cell>
          <cell r="G148">
            <v>335442.95492398401</v>
          </cell>
          <cell r="H148">
            <v>160.97</v>
          </cell>
          <cell r="I148">
            <v>6.3381149398491061</v>
          </cell>
          <cell r="J148">
            <v>154.63188506015089</v>
          </cell>
          <cell r="K148">
            <v>2.2200000000000002</v>
          </cell>
          <cell r="L148">
            <v>9.0995445673389685E-2</v>
          </cell>
          <cell r="M148">
            <v>2.3109954456733899</v>
          </cell>
          <cell r="N148">
            <v>5.5</v>
          </cell>
          <cell r="O148">
            <v>0.23</v>
          </cell>
          <cell r="P148">
            <v>5.73</v>
          </cell>
          <cell r="Q148">
            <v>169.01</v>
          </cell>
          <cell r="R148">
            <v>168.64388943804067</v>
          </cell>
          <cell r="S148">
            <v>162.00354107276848</v>
          </cell>
          <cell r="T148">
            <v>176.68488488371406</v>
          </cell>
        </row>
        <row r="149">
          <cell r="B149" t="str">
            <v>SolanoAdult</v>
          </cell>
          <cell r="C149">
            <v>504</v>
          </cell>
          <cell r="D149" t="str">
            <v>Solano</v>
          </cell>
          <cell r="E149" t="str">
            <v>Solano</v>
          </cell>
          <cell r="F149" t="str">
            <v>Adult</v>
          </cell>
          <cell r="G149">
            <v>159052.04507601599</v>
          </cell>
          <cell r="H149">
            <v>293.61</v>
          </cell>
          <cell r="I149">
            <v>11.560922686817378</v>
          </cell>
          <cell r="J149">
            <v>282.04907731318264</v>
          </cell>
          <cell r="K149">
            <v>2.17</v>
          </cell>
          <cell r="L149">
            <v>8.8945998698763962E-2</v>
          </cell>
          <cell r="M149">
            <v>2.2589459986987639</v>
          </cell>
          <cell r="N149">
            <v>7.09</v>
          </cell>
          <cell r="O149">
            <v>0.28999999999999998</v>
          </cell>
          <cell r="P149">
            <v>7.38</v>
          </cell>
          <cell r="Q149">
            <v>303.25</v>
          </cell>
          <cell r="R149">
            <v>308.1617951513943</v>
          </cell>
          <cell r="S149">
            <v>296.02793320423666</v>
          </cell>
          <cell r="T149">
            <v>317.80074115009307</v>
          </cell>
        </row>
        <row r="150">
          <cell r="B150" t="str">
            <v>SolanoChild&amp;Adult</v>
          </cell>
          <cell r="C150">
            <v>504</v>
          </cell>
          <cell r="D150" t="str">
            <v>Solano</v>
          </cell>
          <cell r="E150" t="str">
            <v>Solano</v>
          </cell>
          <cell r="F150" t="str">
            <v>Child&amp;Adult</v>
          </cell>
          <cell r="G150">
            <v>494495</v>
          </cell>
          <cell r="H150">
            <v>203.94</v>
          </cell>
          <cell r="I150">
            <v>8.0300760208881456</v>
          </cell>
          <cell r="J150">
            <v>195.90992397911185</v>
          </cell>
          <cell r="K150">
            <v>2.203917729696355</v>
          </cell>
          <cell r="L150">
            <v>9.0336250469011503E-2</v>
          </cell>
          <cell r="M150">
            <v>2.2942539801653665</v>
          </cell>
          <cell r="N150">
            <v>6.01</v>
          </cell>
          <cell r="O150">
            <v>0.25</v>
          </cell>
          <cell r="P150">
            <v>6.26</v>
          </cell>
          <cell r="Q150">
            <v>212.48999999999998</v>
          </cell>
          <cell r="R150">
            <v>213.85123034690255</v>
          </cell>
          <cell r="S150">
            <v>205.43084421505151</v>
          </cell>
          <cell r="T150">
            <v>222.40548432706791</v>
          </cell>
        </row>
        <row r="151">
          <cell r="B151" t="str">
            <v>SolanoAged&amp;DisabledNonDual</v>
          </cell>
          <cell r="C151">
            <v>504</v>
          </cell>
          <cell r="D151" t="str">
            <v>Solano</v>
          </cell>
          <cell r="E151" t="str">
            <v>Solano</v>
          </cell>
          <cell r="F151" t="str">
            <v>Aged&amp;DisabledNonDual</v>
          </cell>
          <cell r="G151">
            <v>104964</v>
          </cell>
          <cell r="H151">
            <v>804.72</v>
          </cell>
          <cell r="I151">
            <v>31.686033377320541</v>
          </cell>
          <cell r="J151">
            <v>773.03396662267949</v>
          </cell>
          <cell r="K151">
            <v>4.51</v>
          </cell>
          <cell r="L151">
            <v>0.18486011711125627</v>
          </cell>
          <cell r="M151">
            <v>4.6948601171112561</v>
          </cell>
          <cell r="N151">
            <v>20.399999999999999</v>
          </cell>
          <cell r="O151">
            <v>0.84</v>
          </cell>
          <cell r="P151">
            <v>21.24</v>
          </cell>
          <cell r="Q151">
            <v>830.65000000000009</v>
          </cell>
          <cell r="R151">
            <v>843.74391764115853</v>
          </cell>
          <cell r="S151">
            <v>810.52152480566087</v>
          </cell>
          <cell r="T151">
            <v>869.6787777582698</v>
          </cell>
        </row>
        <row r="152">
          <cell r="B152" t="str">
            <v>SolanoDisabledDual</v>
          </cell>
          <cell r="C152">
            <v>504</v>
          </cell>
          <cell r="D152" t="str">
            <v>Solano</v>
          </cell>
          <cell r="E152" t="str">
            <v>Solano</v>
          </cell>
          <cell r="F152" t="str">
            <v>DisabledDual</v>
          </cell>
          <cell r="G152">
            <v>66994</v>
          </cell>
          <cell r="H152">
            <v>307.14</v>
          </cell>
          <cell r="I152">
            <v>12.093649683775766</v>
          </cell>
          <cell r="J152">
            <v>295.04635031622422</v>
          </cell>
          <cell r="K152">
            <v>0</v>
          </cell>
          <cell r="L152">
            <v>0</v>
          </cell>
          <cell r="M152">
            <v>0</v>
          </cell>
          <cell r="N152">
            <v>2.2400000000000002</v>
          </cell>
          <cell r="O152">
            <v>0.09</v>
          </cell>
          <cell r="P152">
            <v>2.33</v>
          </cell>
          <cell r="Q152">
            <v>309.46999999999997</v>
          </cell>
          <cell r="R152">
            <v>319.52473846871891</v>
          </cell>
          <cell r="S152">
            <v>306.94346095060104</v>
          </cell>
          <cell r="T152">
            <v>321.85473846871889</v>
          </cell>
        </row>
        <row r="153">
          <cell r="B153" t="str">
            <v>SolanoAgedDual</v>
          </cell>
          <cell r="C153">
            <v>504</v>
          </cell>
          <cell r="D153" t="str">
            <v>Solano</v>
          </cell>
          <cell r="E153" t="str">
            <v>Solano</v>
          </cell>
          <cell r="F153" t="str">
            <v>AgedDual</v>
          </cell>
          <cell r="G153">
            <v>55783</v>
          </cell>
          <cell r="H153">
            <v>247.4</v>
          </cell>
          <cell r="I153">
            <v>9.7414313145196445</v>
          </cell>
          <cell r="J153">
            <v>237.65856868548036</v>
          </cell>
          <cell r="K153">
            <v>0</v>
          </cell>
          <cell r="L153">
            <v>0</v>
          </cell>
          <cell r="M153">
            <v>0</v>
          </cell>
          <cell r="N153">
            <v>3.23</v>
          </cell>
          <cell r="O153">
            <v>0.13</v>
          </cell>
          <cell r="P153">
            <v>3.36</v>
          </cell>
          <cell r="Q153">
            <v>250.76000000000002</v>
          </cell>
          <cell r="R153">
            <v>256.42861659353918</v>
          </cell>
          <cell r="S153">
            <v>246.33174708537055</v>
          </cell>
          <cell r="T153">
            <v>259.78861659353919</v>
          </cell>
        </row>
        <row r="154">
          <cell r="B154" t="str">
            <v>SolanoBCCTP</v>
          </cell>
          <cell r="C154">
            <v>504</v>
          </cell>
          <cell r="D154" t="str">
            <v>Solano</v>
          </cell>
          <cell r="E154" t="str">
            <v>Solano</v>
          </cell>
          <cell r="F154" t="str">
            <v>BCCTP</v>
          </cell>
          <cell r="G154">
            <v>624</v>
          </cell>
          <cell r="H154">
            <v>3023.99</v>
          </cell>
          <cell r="I154">
            <v>119.06945807079683</v>
          </cell>
          <cell r="J154">
            <v>2904.920541929203</v>
          </cell>
          <cell r="K154">
            <v>3.3</v>
          </cell>
          <cell r="L154">
            <v>0.13526350032530932</v>
          </cell>
          <cell r="M154">
            <v>3.4352635003253091</v>
          </cell>
          <cell r="N154">
            <v>56.61</v>
          </cell>
          <cell r="O154">
            <v>2.3199999999999998</v>
          </cell>
          <cell r="P154">
            <v>58.93</v>
          </cell>
          <cell r="Q154">
            <v>3086.3599999999997</v>
          </cell>
          <cell r="R154">
            <v>3179.4813848595668</v>
          </cell>
          <cell r="S154">
            <v>3054.2893954746069</v>
          </cell>
          <cell r="T154">
            <v>3241.8466483598918</v>
          </cell>
        </row>
        <row r="155">
          <cell r="B155" t="str">
            <v>SolanoAIDSNonDual</v>
          </cell>
          <cell r="C155">
            <v>504</v>
          </cell>
          <cell r="D155" t="str">
            <v>Solano</v>
          </cell>
          <cell r="E155" t="str">
            <v>Solano</v>
          </cell>
          <cell r="F155" t="str">
            <v>AIDSNonDual</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row>
        <row r="156">
          <cell r="B156" t="str">
            <v>SolanoAIDSDual</v>
          </cell>
          <cell r="C156">
            <v>504</v>
          </cell>
          <cell r="D156" t="str">
            <v>Solano</v>
          </cell>
          <cell r="E156" t="str">
            <v>Solano</v>
          </cell>
          <cell r="F156" t="str">
            <v>AIDSDual</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row>
        <row r="157">
          <cell r="B157" t="str">
            <v>SolanoLTCNonDual</v>
          </cell>
          <cell r="C157">
            <v>504</v>
          </cell>
          <cell r="D157" t="str">
            <v>Solano</v>
          </cell>
          <cell r="E157" t="str">
            <v>Solano</v>
          </cell>
          <cell r="F157" t="str">
            <v>LTCNonDual</v>
          </cell>
          <cell r="G157">
            <v>445</v>
          </cell>
          <cell r="H157">
            <v>5839.53</v>
          </cell>
          <cell r="I157">
            <v>229.93166493319495</v>
          </cell>
          <cell r="J157">
            <v>5609.5983350668048</v>
          </cell>
          <cell r="K157">
            <v>3.56</v>
          </cell>
          <cell r="L157">
            <v>0.14592062459336397</v>
          </cell>
          <cell r="M157">
            <v>3.705920624593364</v>
          </cell>
          <cell r="N157">
            <v>55.21</v>
          </cell>
          <cell r="O157">
            <v>2.2599999999999998</v>
          </cell>
          <cell r="P157">
            <v>57.47</v>
          </cell>
          <cell r="Q157">
            <v>5900.71</v>
          </cell>
          <cell r="R157">
            <v>6021.9455167986571</v>
          </cell>
          <cell r="S157">
            <v>5784.8315828074492</v>
          </cell>
          <cell r="T157">
            <v>6083.1214374232504</v>
          </cell>
        </row>
        <row r="158">
          <cell r="B158" t="str">
            <v>SolanoLTCDual</v>
          </cell>
          <cell r="C158">
            <v>504</v>
          </cell>
          <cell r="D158" t="str">
            <v>Solano</v>
          </cell>
          <cell r="E158" t="str">
            <v>Solano</v>
          </cell>
          <cell r="F158" t="str">
            <v>LTCDual</v>
          </cell>
          <cell r="G158">
            <v>4454</v>
          </cell>
          <cell r="H158">
            <v>5143.47</v>
          </cell>
          <cell r="I158">
            <v>202.52413029160925</v>
          </cell>
          <cell r="J158">
            <v>4940.945869708391</v>
          </cell>
          <cell r="K158">
            <v>0</v>
          </cell>
          <cell r="L158">
            <v>0</v>
          </cell>
          <cell r="M158">
            <v>0</v>
          </cell>
          <cell r="N158">
            <v>6.3500000000000005</v>
          </cell>
          <cell r="O158">
            <v>0.26</v>
          </cell>
          <cell r="P158">
            <v>6.61</v>
          </cell>
          <cell r="Q158">
            <v>5150.08</v>
          </cell>
          <cell r="R158">
            <v>5283.9249792282053</v>
          </cell>
          <cell r="S158">
            <v>5075.8705829796545</v>
          </cell>
          <cell r="T158">
            <v>5290.534979228205</v>
          </cell>
        </row>
        <row r="159">
          <cell r="B159" t="str">
            <v>SolanoOBRA</v>
          </cell>
          <cell r="C159">
            <v>504</v>
          </cell>
          <cell r="D159" t="str">
            <v>Solano</v>
          </cell>
          <cell r="E159" t="str">
            <v>Solano</v>
          </cell>
          <cell r="F159" t="str">
            <v>OBRA</v>
          </cell>
          <cell r="G159">
            <v>3134</v>
          </cell>
          <cell r="H159">
            <v>378.07</v>
          </cell>
          <cell r="I159">
            <v>14.886562762646179</v>
          </cell>
          <cell r="J159">
            <v>363.18343723735381</v>
          </cell>
          <cell r="K159">
            <v>0</v>
          </cell>
          <cell r="L159">
            <v>0</v>
          </cell>
          <cell r="M159">
            <v>0</v>
          </cell>
          <cell r="N159">
            <v>9.8899999999999988</v>
          </cell>
          <cell r="O159">
            <v>0.41</v>
          </cell>
          <cell r="P159">
            <v>10.299999999999999</v>
          </cell>
          <cell r="Q159">
            <v>388.37</v>
          </cell>
          <cell r="R159">
            <v>396.98654852757494</v>
          </cell>
          <cell r="S159">
            <v>381.35521443456804</v>
          </cell>
          <cell r="T159">
            <v>407.28654852757495</v>
          </cell>
        </row>
        <row r="160">
          <cell r="B160" t="str">
            <v>SolanoAll Category of Aid</v>
          </cell>
          <cell r="C160">
            <v>504</v>
          </cell>
          <cell r="D160" t="str">
            <v>Solano</v>
          </cell>
          <cell r="E160" t="str">
            <v>Solano</v>
          </cell>
          <cell r="F160" t="str">
            <v>All Category of Aid</v>
          </cell>
          <cell r="G160">
            <v>730893</v>
          </cell>
          <cell r="H160">
            <v>339.68123803347407</v>
          </cell>
          <cell r="I160">
            <v>13.374939117007946</v>
          </cell>
          <cell r="J160">
            <v>326.30629891646618</v>
          </cell>
          <cell r="K160">
            <v>2.1437574826222154</v>
          </cell>
          <cell r="L160">
            <v>8.7870345741834693E-2</v>
          </cell>
          <cell r="M160">
            <v>2.2316278283640503</v>
          </cell>
          <cell r="N160">
            <v>7.610686447947919</v>
          </cell>
          <cell r="O160">
            <v>0.31464403134248109</v>
          </cell>
          <cell r="P160">
            <v>7.9253304792904036</v>
          </cell>
          <cell r="Q160">
            <v>349.83462681952079</v>
          </cell>
          <cell r="R160">
            <v>354.996173735122</v>
          </cell>
          <cell r="S160">
            <v>341.01820945906695</v>
          </cell>
          <cell r="T160">
            <v>365.15313204277646</v>
          </cell>
        </row>
        <row r="161">
          <cell r="B161" t="str">
            <v>SolanoTotal Revenue</v>
          </cell>
          <cell r="C161">
            <v>504</v>
          </cell>
          <cell r="D161" t="str">
            <v>Solano</v>
          </cell>
          <cell r="E161" t="str">
            <v>Solano</v>
          </cell>
          <cell r="F161" t="str">
            <v>Total Revenue</v>
          </cell>
          <cell r="G161">
            <v>0</v>
          </cell>
          <cell r="H161">
            <v>248270639.10999995</v>
          </cell>
          <cell r="I161">
            <v>9775649.376047289</v>
          </cell>
          <cell r="J161">
            <v>238494989.7339527</v>
          </cell>
          <cell r="K161">
            <v>1566857.337746199</v>
          </cell>
          <cell r="L161">
            <v>64223.820610286784</v>
          </cell>
          <cell r="M161">
            <v>1631081.1583564859</v>
          </cell>
          <cell r="N161">
            <v>5562597.4499999983</v>
          </cell>
          <cell r="O161">
            <v>229971.12000000002</v>
          </cell>
          <cell r="P161">
            <v>5792568.5700000012</v>
          </cell>
          <cell r="Q161">
            <v>255691679.90000001</v>
          </cell>
          <cell r="R161">
            <v>259464218.40978453</v>
          </cell>
          <cell r="S161">
            <v>249247822.16616583</v>
          </cell>
          <cell r="T161">
            <v>266887868.13814101</v>
          </cell>
        </row>
        <row r="162">
          <cell r="B162" t="str">
            <v>SonomaChild</v>
          </cell>
          <cell r="C162">
            <v>513</v>
          </cell>
          <cell r="D162" t="str">
            <v>Sonoma</v>
          </cell>
          <cell r="E162" t="str">
            <v>Sonoma</v>
          </cell>
          <cell r="F162" t="str">
            <v>Child</v>
          </cell>
          <cell r="G162">
            <v>321325.86436812388</v>
          </cell>
          <cell r="H162">
            <v>102.86</v>
          </cell>
          <cell r="I162">
            <v>4.0502085610902867</v>
          </cell>
          <cell r="J162">
            <v>98.809791438909713</v>
          </cell>
          <cell r="K162">
            <v>2.2200000000000002</v>
          </cell>
          <cell r="L162">
            <v>9.0995445673389685E-2</v>
          </cell>
          <cell r="M162">
            <v>2.3109954456733899</v>
          </cell>
          <cell r="N162">
            <v>3.3699999999999997</v>
          </cell>
          <cell r="O162">
            <v>0.14000000000000001</v>
          </cell>
          <cell r="P162">
            <v>3.51</v>
          </cell>
          <cell r="Q162">
            <v>108.68</v>
          </cell>
          <cell r="R162">
            <v>107.72137833484133</v>
          </cell>
          <cell r="S162">
            <v>103.47981956180759</v>
          </cell>
          <cell r="T162">
            <v>113.54237378051472</v>
          </cell>
        </row>
        <row r="163">
          <cell r="B163" t="str">
            <v>SonomaAdult</v>
          </cell>
          <cell r="C163">
            <v>513</v>
          </cell>
          <cell r="D163" t="str">
            <v>Sonoma</v>
          </cell>
          <cell r="E163" t="str">
            <v>Sonoma</v>
          </cell>
          <cell r="F163" t="str">
            <v>Adult</v>
          </cell>
          <cell r="G163">
            <v>117342.13563187612</v>
          </cell>
          <cell r="H163">
            <v>312.7</v>
          </cell>
          <cell r="I163">
            <v>12.312690716212387</v>
          </cell>
          <cell r="J163">
            <v>300.3873092837876</v>
          </cell>
          <cell r="K163">
            <v>2.17</v>
          </cell>
          <cell r="L163">
            <v>8.8945998698763962E-2</v>
          </cell>
          <cell r="M163">
            <v>2.2589459986987639</v>
          </cell>
          <cell r="N163">
            <v>4.3500000000000005</v>
          </cell>
          <cell r="O163">
            <v>0.18</v>
          </cell>
          <cell r="P163">
            <v>4.53</v>
          </cell>
          <cell r="Q163">
            <v>319.48999999999995</v>
          </cell>
          <cell r="R163">
            <v>328.38123137211113</v>
          </cell>
          <cell r="S163">
            <v>315.45113045475682</v>
          </cell>
          <cell r="T163">
            <v>335.17017737080988</v>
          </cell>
        </row>
        <row r="164">
          <cell r="B164" t="str">
            <v>SonomaChild&amp;Adult</v>
          </cell>
          <cell r="C164">
            <v>513</v>
          </cell>
          <cell r="D164" t="str">
            <v>Sonoma</v>
          </cell>
          <cell r="E164" t="str">
            <v>Sonoma</v>
          </cell>
          <cell r="F164" t="str">
            <v>Child&amp;Adult</v>
          </cell>
          <cell r="G164">
            <v>438668</v>
          </cell>
          <cell r="H164">
            <v>159.38</v>
          </cell>
          <cell r="I164">
            <v>6.2757675269479023</v>
          </cell>
          <cell r="J164">
            <v>153.10423247305209</v>
          </cell>
          <cell r="K164">
            <v>2.2066251771690806</v>
          </cell>
          <cell r="L164">
            <v>9.0447225869650261E-2</v>
          </cell>
          <cell r="M164">
            <v>2.2970724030387308</v>
          </cell>
          <cell r="N164">
            <v>3.63</v>
          </cell>
          <cell r="O164">
            <v>0.15</v>
          </cell>
          <cell r="P164">
            <v>3.78</v>
          </cell>
          <cell r="Q164">
            <v>165.46</v>
          </cell>
          <cell r="R164">
            <v>167.17587349801309</v>
          </cell>
          <cell r="S164">
            <v>160.59327769543293</v>
          </cell>
          <cell r="T164">
            <v>173.25294590105182</v>
          </cell>
        </row>
        <row r="165">
          <cell r="B165" t="str">
            <v>SonomaAged&amp;DisabledNonDual</v>
          </cell>
          <cell r="C165">
            <v>513</v>
          </cell>
          <cell r="D165" t="str">
            <v>Sonoma</v>
          </cell>
          <cell r="E165" t="str">
            <v>Sonoma</v>
          </cell>
          <cell r="F165" t="str">
            <v>Aged&amp;DisabledNonDual</v>
          </cell>
          <cell r="G165">
            <v>76511</v>
          </cell>
          <cell r="H165">
            <v>991.79</v>
          </cell>
          <cell r="I165">
            <v>39.051686043216023</v>
          </cell>
          <cell r="J165">
            <v>952.73831395678394</v>
          </cell>
          <cell r="K165">
            <v>4.51</v>
          </cell>
          <cell r="L165">
            <v>0.18486011711125627</v>
          </cell>
          <cell r="M165">
            <v>4.6948601171112561</v>
          </cell>
          <cell r="N165">
            <v>12.49</v>
          </cell>
          <cell r="O165">
            <v>0.51</v>
          </cell>
          <cell r="P165">
            <v>13</v>
          </cell>
          <cell r="Q165">
            <v>1009.48</v>
          </cell>
          <cell r="R165">
            <v>1040.4850189890547</v>
          </cell>
          <cell r="S165">
            <v>999.51563641408461</v>
          </cell>
          <cell r="T165">
            <v>1058.1798791061658</v>
          </cell>
        </row>
        <row r="166">
          <cell r="B166" t="str">
            <v>SonomaDisabledDual</v>
          </cell>
          <cell r="C166">
            <v>513</v>
          </cell>
          <cell r="D166" t="str">
            <v>Sonoma</v>
          </cell>
          <cell r="E166" t="str">
            <v>Sonoma</v>
          </cell>
          <cell r="F166" t="str">
            <v>DisabledDual</v>
          </cell>
          <cell r="G166">
            <v>75103</v>
          </cell>
          <cell r="H166">
            <v>184.7</v>
          </cell>
          <cell r="I166">
            <v>7.2724577172147349</v>
          </cell>
          <cell r="J166">
            <v>177.42754228278525</v>
          </cell>
          <cell r="K166">
            <v>0</v>
          </cell>
          <cell r="L166">
            <v>0</v>
          </cell>
          <cell r="M166">
            <v>0</v>
          </cell>
          <cell r="N166">
            <v>1.52</v>
          </cell>
          <cell r="O166">
            <v>0.06</v>
          </cell>
          <cell r="P166">
            <v>1.58</v>
          </cell>
          <cell r="Q166">
            <v>186.28</v>
          </cell>
          <cell r="R166">
            <v>191.71534644723414</v>
          </cell>
          <cell r="S166">
            <v>184.16650217677926</v>
          </cell>
          <cell r="T166">
            <v>193.29534644723415</v>
          </cell>
        </row>
        <row r="167">
          <cell r="B167" t="str">
            <v>SonomaAgedDual</v>
          </cell>
          <cell r="C167">
            <v>513</v>
          </cell>
          <cell r="D167" t="str">
            <v>Sonoma</v>
          </cell>
          <cell r="E167" t="str">
            <v>Sonoma</v>
          </cell>
          <cell r="F167" t="str">
            <v>AgedDual</v>
          </cell>
          <cell r="G167">
            <v>52922</v>
          </cell>
          <cell r="H167">
            <v>201.43</v>
          </cell>
          <cell r="I167">
            <v>7.9312153317873708</v>
          </cell>
          <cell r="J167">
            <v>193.49878466821264</v>
          </cell>
          <cell r="K167">
            <v>0</v>
          </cell>
          <cell r="L167">
            <v>0</v>
          </cell>
          <cell r="M167">
            <v>0</v>
          </cell>
          <cell r="N167">
            <v>1.8900000000000001</v>
          </cell>
          <cell r="O167">
            <v>0.08</v>
          </cell>
          <cell r="P167">
            <v>1.9700000000000002</v>
          </cell>
          <cell r="Q167">
            <v>203.4</v>
          </cell>
          <cell r="R167">
            <v>208.1329010297506</v>
          </cell>
          <cell r="S167">
            <v>199.93761105141797</v>
          </cell>
          <cell r="T167">
            <v>210.1029010297506</v>
          </cell>
        </row>
        <row r="168">
          <cell r="B168" t="str">
            <v>SonomaBCCTP</v>
          </cell>
          <cell r="C168">
            <v>513</v>
          </cell>
          <cell r="D168" t="str">
            <v>Sonoma</v>
          </cell>
          <cell r="E168" t="str">
            <v>Sonoma</v>
          </cell>
          <cell r="F168" t="str">
            <v>BCCTP</v>
          </cell>
          <cell r="G168">
            <v>1896</v>
          </cell>
          <cell r="H168">
            <v>1703.62</v>
          </cell>
          <cell r="I168">
            <v>67.080080208066647</v>
          </cell>
          <cell r="J168">
            <v>1636.5399197919332</v>
          </cell>
          <cell r="K168">
            <v>3.3</v>
          </cell>
          <cell r="L168">
            <v>0.13526350032530932</v>
          </cell>
          <cell r="M168">
            <v>3.4352635003253091</v>
          </cell>
          <cell r="N168">
            <v>51.51</v>
          </cell>
          <cell r="O168">
            <v>2.11</v>
          </cell>
          <cell r="P168">
            <v>53.62</v>
          </cell>
          <cell r="Q168">
            <v>1760.6799999999998</v>
          </cell>
          <cell r="R168">
            <v>1790.3963426510745</v>
          </cell>
          <cell r="S168">
            <v>1719.8989963325585</v>
          </cell>
          <cell r="T168">
            <v>1847.4516061513998</v>
          </cell>
        </row>
        <row r="169">
          <cell r="B169" t="str">
            <v>SonomaAIDSNonDual</v>
          </cell>
          <cell r="C169">
            <v>513</v>
          </cell>
          <cell r="D169" t="str">
            <v>Sonoma</v>
          </cell>
          <cell r="E169" t="str">
            <v>Sonoma</v>
          </cell>
          <cell r="F169" t="str">
            <v>AIDSNonDual</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row>
        <row r="170">
          <cell r="B170" t="str">
            <v>SonomaAIDSDual</v>
          </cell>
          <cell r="C170">
            <v>513</v>
          </cell>
          <cell r="D170" t="str">
            <v>Sonoma</v>
          </cell>
          <cell r="E170" t="str">
            <v>Sonoma</v>
          </cell>
          <cell r="F170" t="str">
            <v>AIDSDual</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row>
        <row r="171">
          <cell r="B171" t="str">
            <v>SonomaLTCNonDual</v>
          </cell>
          <cell r="C171">
            <v>513</v>
          </cell>
          <cell r="D171" t="str">
            <v>Sonoma</v>
          </cell>
          <cell r="E171" t="str">
            <v>Sonoma</v>
          </cell>
          <cell r="F171" t="str">
            <v>LTCNonDual</v>
          </cell>
          <cell r="G171">
            <v>603</v>
          </cell>
          <cell r="H171">
            <v>7831.68</v>
          </cell>
          <cell r="I171">
            <v>308.37222017204749</v>
          </cell>
          <cell r="J171">
            <v>7523.3077798279528</v>
          </cell>
          <cell r="K171">
            <v>3.56</v>
          </cell>
          <cell r="L171">
            <v>0.14592062459336397</v>
          </cell>
          <cell r="M171">
            <v>3.705920624593364</v>
          </cell>
          <cell r="N171">
            <v>47.1</v>
          </cell>
          <cell r="O171">
            <v>1.93</v>
          </cell>
          <cell r="P171">
            <v>49.03</v>
          </cell>
          <cell r="Q171">
            <v>7884.42</v>
          </cell>
          <cell r="R171">
            <v>8120.7212764361502</v>
          </cell>
          <cell r="S171">
            <v>7800.9656521963443</v>
          </cell>
          <cell r="T171">
            <v>8173.4571970607431</v>
          </cell>
        </row>
        <row r="172">
          <cell r="B172" t="str">
            <v>SonomaLTCDual</v>
          </cell>
          <cell r="C172">
            <v>513</v>
          </cell>
          <cell r="D172" t="str">
            <v>Sonoma</v>
          </cell>
          <cell r="E172" t="str">
            <v>Sonoma</v>
          </cell>
          <cell r="F172" t="str">
            <v>LTCDual</v>
          </cell>
          <cell r="G172">
            <v>15666</v>
          </cell>
          <cell r="H172">
            <v>3547.54</v>
          </cell>
          <cell r="I172">
            <v>139.68446669643436</v>
          </cell>
          <cell r="J172">
            <v>3407.8555333035656</v>
          </cell>
          <cell r="K172">
            <v>0</v>
          </cell>
          <cell r="L172">
            <v>0</v>
          </cell>
          <cell r="M172">
            <v>0</v>
          </cell>
          <cell r="N172">
            <v>3.6999999999999997</v>
          </cell>
          <cell r="O172">
            <v>0.15</v>
          </cell>
          <cell r="P172">
            <v>3.8499999999999996</v>
          </cell>
          <cell r="Q172">
            <v>3551.39</v>
          </cell>
          <cell r="R172">
            <v>3647.0899931493409</v>
          </cell>
          <cell r="S172">
            <v>3503.4848258593233</v>
          </cell>
          <cell r="T172">
            <v>3650.9399931493408</v>
          </cell>
        </row>
        <row r="173">
          <cell r="B173" t="str">
            <v>SonomaOBRA</v>
          </cell>
          <cell r="C173">
            <v>513</v>
          </cell>
          <cell r="D173" t="str">
            <v>Sonoma</v>
          </cell>
          <cell r="E173" t="str">
            <v>Sonoma</v>
          </cell>
          <cell r="F173" t="str">
            <v>OBRA</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row>
        <row r="174">
          <cell r="B174" t="str">
            <v>SonomaAll Category of Aid</v>
          </cell>
          <cell r="C174">
            <v>513</v>
          </cell>
          <cell r="D174" t="str">
            <v>Sonoma</v>
          </cell>
          <cell r="E174" t="str">
            <v>Sonoma</v>
          </cell>
          <cell r="F174" t="str">
            <v>All Category of Aid</v>
          </cell>
          <cell r="G174">
            <v>661369</v>
          </cell>
          <cell r="H174">
            <v>353.59637553317441</v>
          </cell>
          <cell r="I174">
            <v>13.922954124237895</v>
          </cell>
          <cell r="J174">
            <v>339.67342140893652</v>
          </cell>
          <cell r="K174">
            <v>1.9980433664390171</v>
          </cell>
          <cell r="L174">
            <v>8.189767865039585E-2</v>
          </cell>
          <cell r="M174">
            <v>2.0799410450894129</v>
          </cell>
          <cell r="N174">
            <v>4.454691450612291</v>
          </cell>
          <cell r="O174">
            <v>0.18306724385328005</v>
          </cell>
          <cell r="P174">
            <v>4.6377586944655711</v>
          </cell>
          <cell r="Q174">
            <v>360.31547211919519</v>
          </cell>
          <cell r="R174">
            <v>368.60385147180477</v>
          </cell>
          <cell r="S174">
            <v>354.08997387246319</v>
          </cell>
          <cell r="T174">
            <v>375.32155121135975</v>
          </cell>
        </row>
        <row r="175">
          <cell r="B175" t="str">
            <v>SonomaTotal Revenue</v>
          </cell>
          <cell r="C175">
            <v>513</v>
          </cell>
          <cell r="D175" t="str">
            <v>Sonoma</v>
          </cell>
          <cell r="E175" t="str">
            <v>Sonoma</v>
          </cell>
          <cell r="F175" t="str">
            <v>Total Revenue</v>
          </cell>
          <cell r="G175">
            <v>0</v>
          </cell>
          <cell r="H175">
            <v>233857681.29000002</v>
          </cell>
          <cell r="I175">
            <v>9208210.2461930923</v>
          </cell>
          <cell r="J175">
            <v>224649471.04380694</v>
          </cell>
          <cell r="K175">
            <v>1321443.9432184063</v>
          </cell>
          <cell r="L175">
            <v>54164.58583133365</v>
          </cell>
          <cell r="M175">
            <v>1375608.5290497399</v>
          </cell>
          <cell r="N175">
            <v>2946194.83</v>
          </cell>
          <cell r="O175">
            <v>121074.99999999997</v>
          </cell>
          <cell r="P175">
            <v>3067269.83</v>
          </cell>
          <cell r="Q175">
            <v>238301483.48000002</v>
          </cell>
          <cell r="R175">
            <v>243783160.64405605</v>
          </cell>
          <cell r="S175">
            <v>234184131.93005711</v>
          </cell>
          <cell r="T175">
            <v>248226039.00310579</v>
          </cell>
        </row>
        <row r="176">
          <cell r="B176" t="str">
            <v>VenturaChild</v>
          </cell>
          <cell r="C176">
            <v>515</v>
          </cell>
          <cell r="D176" t="str">
            <v>Ventura</v>
          </cell>
          <cell r="E176" t="str">
            <v>GoldCoast</v>
          </cell>
          <cell r="F176" t="str">
            <v>Child</v>
          </cell>
          <cell r="G176">
            <v>668587</v>
          </cell>
          <cell r="H176">
            <v>89.04</v>
          </cell>
          <cell r="I176">
            <v>3.505784970569195</v>
          </cell>
          <cell r="J176">
            <v>85.534215029430811</v>
          </cell>
          <cell r="K176">
            <v>2.2200000000000002</v>
          </cell>
          <cell r="L176">
            <v>9.0995445673389685E-2</v>
          </cell>
          <cell r="M176">
            <v>2.3109954456733899</v>
          </cell>
          <cell r="N176">
            <v>6.22</v>
          </cell>
          <cell r="O176">
            <v>0.25</v>
          </cell>
          <cell r="P176">
            <v>6.47</v>
          </cell>
          <cell r="Q176">
            <v>97.820000000000007</v>
          </cell>
          <cell r="R176">
            <v>93.515999295421594</v>
          </cell>
          <cell r="S176">
            <v>89.833820157123313</v>
          </cell>
          <cell r="T176">
            <v>102.29699474109498</v>
          </cell>
        </row>
        <row r="177">
          <cell r="B177" t="str">
            <v>VenturaAdult</v>
          </cell>
          <cell r="C177">
            <v>515</v>
          </cell>
          <cell r="D177" t="str">
            <v>Ventura</v>
          </cell>
          <cell r="E177" t="str">
            <v>GoldCoast</v>
          </cell>
          <cell r="F177" t="str">
            <v>Adult</v>
          </cell>
          <cell r="G177">
            <v>201336</v>
          </cell>
          <cell r="H177">
            <v>255.7</v>
          </cell>
          <cell r="I177">
            <v>10.068224512977849</v>
          </cell>
          <cell r="J177">
            <v>245.63177548702214</v>
          </cell>
          <cell r="K177">
            <v>2.17</v>
          </cell>
          <cell r="L177">
            <v>8.8945998698763962E-2</v>
          </cell>
          <cell r="M177">
            <v>2.2589459986987639</v>
          </cell>
          <cell r="N177">
            <v>8.1999999999999993</v>
          </cell>
          <cell r="O177">
            <v>0.34</v>
          </cell>
          <cell r="P177">
            <v>8.5399999999999991</v>
          </cell>
          <cell r="Q177">
            <v>266.5</v>
          </cell>
          <cell r="R177">
            <v>268.59274795870385</v>
          </cell>
          <cell r="S177">
            <v>258.01694680506995</v>
          </cell>
          <cell r="T177">
            <v>279.39169395740265</v>
          </cell>
        </row>
        <row r="178">
          <cell r="B178" t="str">
            <v>VenturaChild&amp;Adult</v>
          </cell>
          <cell r="C178">
            <v>515</v>
          </cell>
          <cell r="D178" t="str">
            <v>Ventura</v>
          </cell>
          <cell r="E178" t="str">
            <v>GoldCoast</v>
          </cell>
          <cell r="F178" t="str">
            <v>Child&amp;Adult</v>
          </cell>
          <cell r="G178">
            <v>869923</v>
          </cell>
          <cell r="H178">
            <v>128.88999999999999</v>
          </cell>
          <cell r="I178">
            <v>5.0749807778054219</v>
          </cell>
          <cell r="J178">
            <v>123.81501922219456</v>
          </cell>
          <cell r="K178">
            <v>2.2084279413235426</v>
          </cell>
          <cell r="L178">
            <v>9.0521119260496441E-2</v>
          </cell>
          <cell r="M178">
            <v>2.298949060584039</v>
          </cell>
          <cell r="N178">
            <v>6.68</v>
          </cell>
          <cell r="O178">
            <v>0.27</v>
          </cell>
          <cell r="P178">
            <v>6.9499999999999993</v>
          </cell>
          <cell r="Q178">
            <v>138.13999999999999</v>
          </cell>
          <cell r="R178">
            <v>135.37997510251972</v>
          </cell>
          <cell r="S178">
            <v>130.04940788598307</v>
          </cell>
          <cell r="T178">
            <v>144.62892416310376</v>
          </cell>
        </row>
        <row r="179">
          <cell r="B179" t="str">
            <v>VenturaAged&amp;DisabledNonDual</v>
          </cell>
          <cell r="C179">
            <v>515</v>
          </cell>
          <cell r="D179" t="str">
            <v>Ventura</v>
          </cell>
          <cell r="E179" t="str">
            <v>GoldCoast</v>
          </cell>
          <cell r="F179" t="str">
            <v>Aged&amp;DisabledNonDual</v>
          </cell>
          <cell r="G179">
            <v>120478</v>
          </cell>
          <cell r="H179">
            <v>862.24</v>
          </cell>
          <cell r="I179">
            <v>33.950776090634463</v>
          </cell>
          <cell r="J179">
            <v>828.28922390936555</v>
          </cell>
          <cell r="K179">
            <v>4.51</v>
          </cell>
          <cell r="L179">
            <v>0.18486011711125627</v>
          </cell>
          <cell r="M179">
            <v>4.6948601171112561</v>
          </cell>
          <cell r="N179">
            <v>21.57</v>
          </cell>
          <cell r="O179">
            <v>0.88</v>
          </cell>
          <cell r="P179">
            <v>22.45</v>
          </cell>
          <cell r="Q179">
            <v>889.38000000000011</v>
          </cell>
          <cell r="R179">
            <v>900.3689394942636</v>
          </cell>
          <cell r="S179">
            <v>864.91704088059146</v>
          </cell>
          <cell r="T179">
            <v>927.51379961137491</v>
          </cell>
        </row>
        <row r="180">
          <cell r="B180" t="str">
            <v>VenturaDisabledDual</v>
          </cell>
          <cell r="C180">
            <v>515</v>
          </cell>
          <cell r="D180" t="str">
            <v>Ventura</v>
          </cell>
          <cell r="E180" t="str">
            <v>GoldCoast</v>
          </cell>
          <cell r="F180" t="str">
            <v>DisabledDual</v>
          </cell>
          <cell r="G180">
            <v>87332</v>
          </cell>
          <cell r="H180">
            <v>193.77</v>
          </cell>
          <cell r="I180">
            <v>7.6296847194492727</v>
          </cell>
          <cell r="J180">
            <v>186.14031528055074</v>
          </cell>
          <cell r="K180">
            <v>0</v>
          </cell>
          <cell r="L180">
            <v>0</v>
          </cell>
          <cell r="M180">
            <v>0</v>
          </cell>
          <cell r="N180">
            <v>2.69</v>
          </cell>
          <cell r="O180">
            <v>0.11</v>
          </cell>
          <cell r="P180">
            <v>2.8</v>
          </cell>
          <cell r="Q180">
            <v>196.57000000000002</v>
          </cell>
          <cell r="R180">
            <v>201.74085739547399</v>
          </cell>
          <cell r="S180">
            <v>193.79733990070463</v>
          </cell>
          <cell r="T180">
            <v>204.54085739547401</v>
          </cell>
        </row>
        <row r="181">
          <cell r="B181" t="str">
            <v>VenturaAgedDual</v>
          </cell>
          <cell r="C181">
            <v>515</v>
          </cell>
          <cell r="D181" t="str">
            <v>Ventura</v>
          </cell>
          <cell r="E181" t="str">
            <v>GoldCoast</v>
          </cell>
          <cell r="F181" t="str">
            <v>AgedDual</v>
          </cell>
          <cell r="G181">
            <v>105960</v>
          </cell>
          <cell r="H181">
            <v>235.23</v>
          </cell>
          <cell r="I181">
            <v>9.2621857609847495</v>
          </cell>
          <cell r="J181">
            <v>225.96781423901524</v>
          </cell>
          <cell r="K181">
            <v>0</v>
          </cell>
          <cell r="L181">
            <v>0</v>
          </cell>
          <cell r="M181">
            <v>0</v>
          </cell>
          <cell r="N181">
            <v>2.77</v>
          </cell>
          <cell r="O181">
            <v>0.11</v>
          </cell>
          <cell r="P181">
            <v>2.88</v>
          </cell>
          <cell r="Q181">
            <v>238.10999999999999</v>
          </cell>
          <cell r="R181">
            <v>239.82038970951467</v>
          </cell>
          <cell r="S181">
            <v>230.377496059442</v>
          </cell>
          <cell r="T181">
            <v>242.70038970951467</v>
          </cell>
        </row>
        <row r="182">
          <cell r="B182" t="str">
            <v>VenturaBCCTP</v>
          </cell>
          <cell r="C182">
            <v>515</v>
          </cell>
          <cell r="D182" t="str">
            <v>Ventura</v>
          </cell>
          <cell r="E182" t="str">
            <v>GoldCoast</v>
          </cell>
          <cell r="F182" t="str">
            <v>BCCTP</v>
          </cell>
          <cell r="G182">
            <v>3336</v>
          </cell>
          <cell r="H182">
            <v>1133.3399999999999</v>
          </cell>
          <cell r="I182">
            <v>44.625444038349087</v>
          </cell>
          <cell r="J182">
            <v>1088.7145559616508</v>
          </cell>
          <cell r="K182">
            <v>3.3</v>
          </cell>
          <cell r="L182">
            <v>0.13526350032530932</v>
          </cell>
          <cell r="M182">
            <v>3.4352635003253091</v>
          </cell>
          <cell r="N182">
            <v>53.21</v>
          </cell>
          <cell r="O182">
            <v>2.1800000000000002</v>
          </cell>
          <cell r="P182">
            <v>55.39</v>
          </cell>
          <cell r="Q182">
            <v>1192.17</v>
          </cell>
          <cell r="R182">
            <v>1190.4596487105919</v>
          </cell>
          <cell r="S182">
            <v>1143.5854697840491</v>
          </cell>
          <cell r="T182">
            <v>1249.2849122109174</v>
          </cell>
        </row>
        <row r="183">
          <cell r="B183" t="str">
            <v>VenturaAIDSNonDual</v>
          </cell>
          <cell r="C183">
            <v>515</v>
          </cell>
          <cell r="D183" t="str">
            <v>Ventura</v>
          </cell>
          <cell r="E183" t="str">
            <v>GoldCoast</v>
          </cell>
          <cell r="F183" t="str">
            <v>AIDSNonDual</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row>
        <row r="184">
          <cell r="B184" t="str">
            <v>VenturaAIDSDual</v>
          </cell>
          <cell r="C184">
            <v>515</v>
          </cell>
          <cell r="D184" t="str">
            <v>Ventura</v>
          </cell>
          <cell r="E184" t="str">
            <v>GoldCoast</v>
          </cell>
          <cell r="F184" t="str">
            <v>AIDSDual</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row>
        <row r="185">
          <cell r="B185" t="str">
            <v>VenturaLTCNonDual</v>
          </cell>
          <cell r="C185">
            <v>515</v>
          </cell>
          <cell r="D185" t="str">
            <v>Ventura</v>
          </cell>
          <cell r="E185" t="str">
            <v>GoldCoast</v>
          </cell>
          <cell r="F185" t="str">
            <v>LTCNonDual</v>
          </cell>
          <cell r="G185">
            <v>533</v>
          </cell>
          <cell r="H185">
            <v>9845</v>
          </cell>
          <cell r="I185">
            <v>387.64699825538446</v>
          </cell>
          <cell r="J185">
            <v>9457.3530017446155</v>
          </cell>
          <cell r="K185">
            <v>3.56</v>
          </cell>
          <cell r="L185">
            <v>0.14592062459336397</v>
          </cell>
          <cell r="M185">
            <v>3.705920624593364</v>
          </cell>
          <cell r="N185">
            <v>76.84</v>
          </cell>
          <cell r="O185">
            <v>3.15</v>
          </cell>
          <cell r="P185">
            <v>79.990000000000009</v>
          </cell>
          <cell r="Q185">
            <v>9928.6999999999989</v>
          </cell>
          <cell r="R185">
            <v>10117.271135630719</v>
          </cell>
          <cell r="S185">
            <v>9718.9050272342211</v>
          </cell>
          <cell r="T185">
            <v>10200.967056255313</v>
          </cell>
        </row>
        <row r="186">
          <cell r="B186" t="str">
            <v>VenturaLTCDual</v>
          </cell>
          <cell r="C186">
            <v>515</v>
          </cell>
          <cell r="D186" t="str">
            <v>Ventura</v>
          </cell>
          <cell r="E186" t="str">
            <v>GoldCoast</v>
          </cell>
          <cell r="F186" t="str">
            <v>LTCDual</v>
          </cell>
          <cell r="G186">
            <v>10883</v>
          </cell>
          <cell r="H186">
            <v>5868.67</v>
          </cell>
          <cell r="I186">
            <v>231.0787060429675</v>
          </cell>
          <cell r="J186">
            <v>5637.5912939570326</v>
          </cell>
          <cell r="K186">
            <v>0</v>
          </cell>
          <cell r="L186">
            <v>0</v>
          </cell>
          <cell r="M186">
            <v>0</v>
          </cell>
          <cell r="N186">
            <v>4.4400000000000004</v>
          </cell>
          <cell r="O186">
            <v>0.18</v>
          </cell>
          <cell r="P186">
            <v>4.62</v>
          </cell>
          <cell r="Q186">
            <v>5873.29</v>
          </cell>
          <cell r="R186">
            <v>6021.2373767035406</v>
          </cell>
          <cell r="S186">
            <v>5784.1520135326946</v>
          </cell>
          <cell r="T186">
            <v>6025.8573767035405</v>
          </cell>
        </row>
        <row r="187">
          <cell r="B187" t="str">
            <v>VenturaOBRA</v>
          </cell>
          <cell r="C187">
            <v>515</v>
          </cell>
          <cell r="D187" t="str">
            <v>Ventura</v>
          </cell>
          <cell r="E187" t="str">
            <v>GoldCoast</v>
          </cell>
          <cell r="F187" t="str">
            <v>OBRA</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row>
        <row r="188">
          <cell r="B188" t="str">
            <v>VenturaAll Category of Aid</v>
          </cell>
          <cell r="C188">
            <v>515</v>
          </cell>
          <cell r="D188" t="str">
            <v>Ventura</v>
          </cell>
          <cell r="E188" t="str">
            <v>GoldCoast</v>
          </cell>
          <cell r="F188" t="str">
            <v>All Category of Aid</v>
          </cell>
          <cell r="G188">
            <v>1198445</v>
          </cell>
          <cell r="H188">
            <v>275.98226158063159</v>
          </cell>
          <cell r="I188">
            <v>10.866762198865063</v>
          </cell>
          <cell r="J188">
            <v>265.11549938176648</v>
          </cell>
          <cell r="K188">
            <v>2.0671990120531185</v>
          </cell>
          <cell r="L188">
            <v>8.4732295224038051E-2</v>
          </cell>
          <cell r="M188">
            <v>2.1519313072771569</v>
          </cell>
          <cell r="N188">
            <v>7.6807973498992439</v>
          </cell>
          <cell r="O188">
            <v>0.31129700570322377</v>
          </cell>
          <cell r="P188">
            <v>7.9920943556024682</v>
          </cell>
          <cell r="Q188">
            <v>286.12657651373246</v>
          </cell>
          <cell r="R188">
            <v>287.17847669207617</v>
          </cell>
          <cell r="S188">
            <v>275.87086511960791</v>
          </cell>
          <cell r="T188">
            <v>297.32250235495576</v>
          </cell>
        </row>
        <row r="189">
          <cell r="B189" t="str">
            <v>VenturaTotal Revenue</v>
          </cell>
          <cell r="C189">
            <v>515</v>
          </cell>
          <cell r="D189" t="str">
            <v>Ventura</v>
          </cell>
          <cell r="E189" t="str">
            <v>GoldCoast</v>
          </cell>
          <cell r="F189" t="str">
            <v>Total Revenue</v>
          </cell>
          <cell r="G189">
            <v>0</v>
          </cell>
          <cell r="H189">
            <v>330749561.48000002</v>
          </cell>
          <cell r="I189">
            <v>13023216.823418841</v>
          </cell>
          <cell r="J189">
            <v>317726344.6565811</v>
          </cell>
          <cell r="K189">
            <v>2477424.3199999998</v>
          </cell>
          <cell r="L189">
            <v>101546.99554977228</v>
          </cell>
          <cell r="M189">
            <v>2578971.3155497722</v>
          </cell>
          <cell r="N189">
            <v>9205013.1799999997</v>
          </cell>
          <cell r="O189">
            <v>373072.34</v>
          </cell>
          <cell r="P189">
            <v>9578085.5199999996</v>
          </cell>
          <cell r="Q189">
            <v>342906964.99000007</v>
          </cell>
          <cell r="R189">
            <v>344167609.49923521</v>
          </cell>
          <cell r="S189">
            <v>330616058.94826853</v>
          </cell>
          <cell r="T189">
            <v>356324666.33478492</v>
          </cell>
        </row>
        <row r="190">
          <cell r="B190" t="str">
            <v>YoloChild</v>
          </cell>
          <cell r="C190">
            <v>509</v>
          </cell>
          <cell r="D190" t="str">
            <v>Yolo</v>
          </cell>
          <cell r="E190" t="str">
            <v>Yolo</v>
          </cell>
          <cell r="F190" t="str">
            <v>Child</v>
          </cell>
          <cell r="G190">
            <v>151841.02051091797</v>
          </cell>
          <cell r="H190">
            <v>136.47999999999999</v>
          </cell>
          <cell r="I190">
            <v>5.37405609888242</v>
          </cell>
          <cell r="J190">
            <v>131.10594390111757</v>
          </cell>
          <cell r="K190">
            <v>2.2200000000000002</v>
          </cell>
          <cell r="L190">
            <v>9.0995445673389685E-2</v>
          </cell>
          <cell r="M190">
            <v>2.3109954456733899</v>
          </cell>
          <cell r="N190">
            <v>5.79</v>
          </cell>
          <cell r="O190">
            <v>0.24</v>
          </cell>
          <cell r="P190">
            <v>6.03</v>
          </cell>
          <cell r="Q190">
            <v>144.82</v>
          </cell>
          <cell r="R190">
            <v>143.1310055659616</v>
          </cell>
          <cell r="S190">
            <v>137.49521169812823</v>
          </cell>
          <cell r="T190">
            <v>151.472001011635</v>
          </cell>
        </row>
        <row r="191">
          <cell r="B191" t="str">
            <v>YoloAdult</v>
          </cell>
          <cell r="C191">
            <v>509</v>
          </cell>
          <cell r="D191" t="str">
            <v>Yolo</v>
          </cell>
          <cell r="E191" t="str">
            <v>Yolo</v>
          </cell>
          <cell r="F191" t="str">
            <v>Adult</v>
          </cell>
          <cell r="G191">
            <v>69658.979489082049</v>
          </cell>
          <cell r="H191">
            <v>276.74</v>
          </cell>
          <cell r="I191">
            <v>10.896808587121996</v>
          </cell>
          <cell r="J191">
            <v>265.84319141287801</v>
          </cell>
          <cell r="K191">
            <v>2.17</v>
          </cell>
          <cell r="L191">
            <v>8.8945998698763962E-2</v>
          </cell>
          <cell r="M191">
            <v>2.2589459986987639</v>
          </cell>
          <cell r="N191">
            <v>7.48</v>
          </cell>
          <cell r="O191">
            <v>0.31</v>
          </cell>
          <cell r="P191">
            <v>7.79</v>
          </cell>
          <cell r="Q191">
            <v>286.79000000000002</v>
          </cell>
          <cell r="R191">
            <v>290.602187787368</v>
          </cell>
          <cell r="S191">
            <v>279.15970527678263</v>
          </cell>
          <cell r="T191">
            <v>300.65113378606679</v>
          </cell>
        </row>
        <row r="192">
          <cell r="B192" t="str">
            <v>YoloChild&amp;Adult</v>
          </cell>
          <cell r="C192">
            <v>509</v>
          </cell>
          <cell r="D192" t="str">
            <v>Yolo</v>
          </cell>
          <cell r="E192" t="str">
            <v>Yolo</v>
          </cell>
          <cell r="F192" t="str">
            <v>Child&amp;Adult</v>
          </cell>
          <cell r="G192">
            <v>221500</v>
          </cell>
          <cell r="H192">
            <v>180.86</v>
          </cell>
          <cell r="I192">
            <v>7.1213992598156608</v>
          </cell>
          <cell r="J192">
            <v>173.73860074018435</v>
          </cell>
          <cell r="K192">
            <v>2.2042756253974987</v>
          </cell>
          <cell r="L192">
            <v>9.0350920234250065E-2</v>
          </cell>
          <cell r="M192">
            <v>2.2946265456317487</v>
          </cell>
          <cell r="N192">
            <v>6.3199999999999994</v>
          </cell>
          <cell r="O192">
            <v>0.26</v>
          </cell>
          <cell r="P192">
            <v>6.5799999999999992</v>
          </cell>
          <cell r="Q192">
            <v>189.73000000000002</v>
          </cell>
          <cell r="R192">
            <v>189.79473100819965</v>
          </cell>
          <cell r="S192">
            <v>182.32154952013869</v>
          </cell>
          <cell r="T192">
            <v>198.66935755383142</v>
          </cell>
        </row>
        <row r="193">
          <cell r="B193" t="str">
            <v>YoloAged&amp;DisabledNonDual</v>
          </cell>
          <cell r="C193">
            <v>509</v>
          </cell>
          <cell r="D193" t="str">
            <v>Yolo</v>
          </cell>
          <cell r="E193" t="str">
            <v>Yolo</v>
          </cell>
          <cell r="F193" t="str">
            <v>Aged&amp;DisabledNonDual</v>
          </cell>
          <cell r="G193">
            <v>41861</v>
          </cell>
          <cell r="H193">
            <v>901.69</v>
          </cell>
          <cell r="I193">
            <v>35.504018151514288</v>
          </cell>
          <cell r="J193">
            <v>866.18598184848577</v>
          </cell>
          <cell r="K193">
            <v>4.51</v>
          </cell>
          <cell r="L193">
            <v>0.18486011711125627</v>
          </cell>
          <cell r="M193">
            <v>4.6948601171112561</v>
          </cell>
          <cell r="N193">
            <v>17.32</v>
          </cell>
          <cell r="O193">
            <v>0.71</v>
          </cell>
          <cell r="P193">
            <v>18.03</v>
          </cell>
          <cell r="Q193">
            <v>924.41000000000008</v>
          </cell>
          <cell r="R193">
            <v>944.97837817973743</v>
          </cell>
          <cell r="S193">
            <v>907.76978505959653</v>
          </cell>
          <cell r="T193">
            <v>967.70323829684867</v>
          </cell>
        </row>
        <row r="194">
          <cell r="B194" t="str">
            <v>YoloDisabledDual</v>
          </cell>
          <cell r="C194">
            <v>509</v>
          </cell>
          <cell r="D194" t="str">
            <v>Yolo</v>
          </cell>
          <cell r="E194" t="str">
            <v>Yolo</v>
          </cell>
          <cell r="F194" t="str">
            <v>DisabledDual</v>
          </cell>
          <cell r="G194">
            <v>31010</v>
          </cell>
          <cell r="H194">
            <v>238.48</v>
          </cell>
          <cell r="I194">
            <v>9.3902224710834616</v>
          </cell>
          <cell r="J194">
            <v>229.08977752891653</v>
          </cell>
          <cell r="K194">
            <v>0</v>
          </cell>
          <cell r="L194">
            <v>0</v>
          </cell>
          <cell r="M194">
            <v>0</v>
          </cell>
          <cell r="N194">
            <v>1.9899999999999998</v>
          </cell>
          <cell r="O194">
            <v>0.08</v>
          </cell>
          <cell r="P194">
            <v>2.0699999999999998</v>
          </cell>
          <cell r="Q194">
            <v>240.54999999999998</v>
          </cell>
          <cell r="R194">
            <v>248.36541872419312</v>
          </cell>
          <cell r="S194">
            <v>238.58601210091882</v>
          </cell>
          <cell r="T194">
            <v>250.43541872419311</v>
          </cell>
        </row>
        <row r="195">
          <cell r="B195" t="str">
            <v>YoloAgedDual</v>
          </cell>
          <cell r="C195">
            <v>509</v>
          </cell>
          <cell r="D195" t="str">
            <v>Yolo</v>
          </cell>
          <cell r="E195" t="str">
            <v>Yolo</v>
          </cell>
          <cell r="F195" t="str">
            <v>AgedDual</v>
          </cell>
          <cell r="G195">
            <v>26848</v>
          </cell>
          <cell r="H195">
            <v>248.87</v>
          </cell>
          <cell r="I195">
            <v>9.7991984006839914</v>
          </cell>
          <cell r="J195">
            <v>239.07080159931601</v>
          </cell>
          <cell r="K195">
            <v>0</v>
          </cell>
          <cell r="L195">
            <v>0</v>
          </cell>
          <cell r="M195">
            <v>0</v>
          </cell>
          <cell r="N195">
            <v>2.93</v>
          </cell>
          <cell r="O195">
            <v>0.12</v>
          </cell>
          <cell r="P195">
            <v>3.0500000000000003</v>
          </cell>
          <cell r="Q195">
            <v>251.92000000000002</v>
          </cell>
          <cell r="R195">
            <v>258.88143881309088</v>
          </cell>
          <cell r="S195">
            <v>248.68796312562833</v>
          </cell>
          <cell r="T195">
            <v>261.93143881309089</v>
          </cell>
        </row>
        <row r="196">
          <cell r="B196" t="str">
            <v>YoloBCCTP</v>
          </cell>
          <cell r="C196">
            <v>509</v>
          </cell>
          <cell r="D196" t="str">
            <v>Yolo</v>
          </cell>
          <cell r="E196" t="str">
            <v>Yolo</v>
          </cell>
          <cell r="F196" t="str">
            <v>BCCTP</v>
          </cell>
          <cell r="G196">
            <v>432</v>
          </cell>
          <cell r="H196">
            <v>1901.08</v>
          </cell>
          <cell r="I196">
            <v>74.854865224548575</v>
          </cell>
          <cell r="J196">
            <v>1826.2251347754514</v>
          </cell>
          <cell r="K196">
            <v>3.3</v>
          </cell>
          <cell r="L196">
            <v>0.13526350032530932</v>
          </cell>
          <cell r="M196">
            <v>3.4352635003253091</v>
          </cell>
          <cell r="N196">
            <v>45.389999999999993</v>
          </cell>
          <cell r="O196">
            <v>1.86</v>
          </cell>
          <cell r="P196">
            <v>47.249999999999993</v>
          </cell>
          <cell r="Q196">
            <v>1951.77</v>
          </cell>
          <cell r="R196">
            <v>1998.5786400937691</v>
          </cell>
          <cell r="S196">
            <v>1919.884459195051</v>
          </cell>
          <cell r="T196">
            <v>2049.2639035940942</v>
          </cell>
        </row>
        <row r="197">
          <cell r="B197" t="str">
            <v>YoloAIDSNonDual</v>
          </cell>
          <cell r="C197">
            <v>509</v>
          </cell>
          <cell r="D197" t="str">
            <v>Yolo</v>
          </cell>
          <cell r="E197" t="str">
            <v>Yolo</v>
          </cell>
          <cell r="F197" t="str">
            <v>AIDSNonDual</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row>
        <row r="198">
          <cell r="B198" t="str">
            <v>YoloAIDSDual</v>
          </cell>
          <cell r="C198">
            <v>509</v>
          </cell>
          <cell r="D198" t="str">
            <v>Yolo</v>
          </cell>
          <cell r="E198" t="str">
            <v>Yolo</v>
          </cell>
          <cell r="F198" t="str">
            <v>AIDSDual</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row>
        <row r="199">
          <cell r="B199" t="str">
            <v>YoloLTCNonDual</v>
          </cell>
          <cell r="C199">
            <v>509</v>
          </cell>
          <cell r="D199" t="str">
            <v>Yolo</v>
          </cell>
          <cell r="E199" t="str">
            <v>Yolo</v>
          </cell>
          <cell r="F199" t="str">
            <v>LTCNonDual</v>
          </cell>
          <cell r="G199">
            <v>267</v>
          </cell>
          <cell r="H199">
            <v>4376.42</v>
          </cell>
          <cell r="I199">
            <v>172.3214704669881</v>
          </cell>
          <cell r="J199">
            <v>4204.098529533012</v>
          </cell>
          <cell r="K199">
            <v>3.56</v>
          </cell>
          <cell r="L199">
            <v>0.14592062459336397</v>
          </cell>
          <cell r="M199">
            <v>3.705920624593364</v>
          </cell>
          <cell r="N199">
            <v>45.66</v>
          </cell>
          <cell r="O199">
            <v>1.87</v>
          </cell>
          <cell r="P199">
            <v>47.529999999999994</v>
          </cell>
          <cell r="Q199">
            <v>4427.66</v>
          </cell>
          <cell r="R199">
            <v>4515.0863186194492</v>
          </cell>
          <cell r="S199">
            <v>4337.3044628531452</v>
          </cell>
          <cell r="T199">
            <v>4566.3222392440421</v>
          </cell>
        </row>
        <row r="200">
          <cell r="B200" t="str">
            <v>YoloLTCDual</v>
          </cell>
          <cell r="C200">
            <v>509</v>
          </cell>
          <cell r="D200" t="str">
            <v>Yolo</v>
          </cell>
          <cell r="E200" t="str">
            <v>Yolo</v>
          </cell>
          <cell r="F200" t="str">
            <v>LTCDual</v>
          </cell>
          <cell r="G200">
            <v>3670</v>
          </cell>
          <cell r="H200">
            <v>5008.6499999999996</v>
          </cell>
          <cell r="I200">
            <v>197.21576133563212</v>
          </cell>
          <cell r="J200">
            <v>4811.4342386643675</v>
          </cell>
          <cell r="K200">
            <v>0</v>
          </cell>
          <cell r="L200">
            <v>0</v>
          </cell>
          <cell r="M200">
            <v>0</v>
          </cell>
          <cell r="N200">
            <v>4.72</v>
          </cell>
          <cell r="O200">
            <v>0.19</v>
          </cell>
          <cell r="P200">
            <v>4.91</v>
          </cell>
          <cell r="Q200">
            <v>5013.5599999999995</v>
          </cell>
          <cell r="R200">
            <v>5144.6887160873475</v>
          </cell>
          <cell r="S200">
            <v>4942.1162196293762</v>
          </cell>
          <cell r="T200">
            <v>5149.5987160873474</v>
          </cell>
        </row>
        <row r="201">
          <cell r="B201" t="str">
            <v>YoloOBRA</v>
          </cell>
          <cell r="C201">
            <v>509</v>
          </cell>
          <cell r="D201" t="str">
            <v>Yolo</v>
          </cell>
          <cell r="E201" t="str">
            <v>Yolo</v>
          </cell>
          <cell r="F201" t="str">
            <v>OBRA</v>
          </cell>
          <cell r="G201">
            <v>1694</v>
          </cell>
          <cell r="H201">
            <v>625.54999999999995</v>
          </cell>
          <cell r="I201">
            <v>24.631053903532461</v>
          </cell>
          <cell r="J201">
            <v>600.91894609646749</v>
          </cell>
          <cell r="K201">
            <v>0</v>
          </cell>
          <cell r="L201">
            <v>0</v>
          </cell>
          <cell r="M201">
            <v>0</v>
          </cell>
          <cell r="N201">
            <v>8.39</v>
          </cell>
          <cell r="O201">
            <v>0.34</v>
          </cell>
          <cell r="P201">
            <v>8.73</v>
          </cell>
          <cell r="Q201">
            <v>634.28</v>
          </cell>
          <cell r="R201">
            <v>657.40092998903106</v>
          </cell>
          <cell r="S201">
            <v>631.51572003546369</v>
          </cell>
          <cell r="T201">
            <v>666.13092998903107</v>
          </cell>
        </row>
        <row r="202">
          <cell r="B202" t="str">
            <v>YoloAll Category of Aid</v>
          </cell>
          <cell r="C202">
            <v>509</v>
          </cell>
          <cell r="D202" t="str">
            <v>Yolo</v>
          </cell>
          <cell r="E202" t="str">
            <v>Yolo</v>
          </cell>
          <cell r="F202" t="str">
            <v>All Category of Aid</v>
          </cell>
          <cell r="G202">
            <v>327282</v>
          </cell>
          <cell r="H202">
            <v>346.22820549251111</v>
          </cell>
          <cell r="I202">
            <v>13.632761047615253</v>
          </cell>
          <cell r="J202">
            <v>332.5954444448958</v>
          </cell>
          <cell r="K202">
            <v>2.075935373853576</v>
          </cell>
          <cell r="L202">
            <v>8.5090389429261767E-2</v>
          </cell>
          <cell r="M202">
            <v>2.1610257632828374</v>
          </cell>
          <cell r="N202">
            <v>7.1150317463227424</v>
          </cell>
          <cell r="O202">
            <v>0.29207209684614494</v>
          </cell>
          <cell r="P202">
            <v>7.4071038431688887</v>
          </cell>
          <cell r="Q202">
            <v>355.79259186267501</v>
          </cell>
          <cell r="R202">
            <v>361.50198328726657</v>
          </cell>
          <cell r="S202">
            <v>347.26781611598193</v>
          </cell>
          <cell r="T202">
            <v>371.07011289371832</v>
          </cell>
        </row>
        <row r="203">
          <cell r="B203" t="str">
            <v>YoloTotal Revenue</v>
          </cell>
          <cell r="C203">
            <v>509</v>
          </cell>
          <cell r="D203" t="str">
            <v>Yolo</v>
          </cell>
          <cell r="E203" t="str">
            <v>Yolo</v>
          </cell>
          <cell r="F203" t="str">
            <v>Total Revenue</v>
          </cell>
          <cell r="G203">
            <v>0</v>
          </cell>
          <cell r="H203">
            <v>113314259.55000003</v>
          </cell>
          <cell r="I203">
            <v>4461757.3011856154</v>
          </cell>
          <cell r="J203">
            <v>108852502.24881439</v>
          </cell>
          <cell r="K203">
            <v>679416.28102554602</v>
          </cell>
          <cell r="L203">
            <v>27848.552833187649</v>
          </cell>
          <cell r="M203">
            <v>707264.83385873353</v>
          </cell>
          <cell r="N203">
            <v>2328621.8199999998</v>
          </cell>
          <cell r="O203">
            <v>95589.94</v>
          </cell>
          <cell r="P203">
            <v>2424211.7600000002</v>
          </cell>
          <cell r="Q203">
            <v>116444511.05</v>
          </cell>
          <cell r="R203">
            <v>118313092.09422317</v>
          </cell>
          <cell r="S203">
            <v>113654505.3940708</v>
          </cell>
          <cell r="T203">
            <v>121444568.68808192</v>
          </cell>
        </row>
      </sheetData>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3-14_Summary(no Taxes)"/>
      <sheetName val="13-14_Summary(with SB78)"/>
      <sheetName val="AB97|SB78 Impact"/>
      <sheetName val="MH|SB78 Impact"/>
      <sheetName val="COHS lookup"/>
    </sheetNames>
    <sheetDataSet>
      <sheetData sheetId="0"/>
      <sheetData sheetId="1"/>
      <sheetData sheetId="2"/>
      <sheetData sheetId="3"/>
      <sheetData sheetId="4">
        <row r="7">
          <cell r="B7" t="str">
            <v>OrangeChild&amp;Adult</v>
          </cell>
          <cell r="T7" t="str">
            <v>OrangeChild&amp;Adult</v>
          </cell>
          <cell r="U7">
            <v>506</v>
          </cell>
          <cell r="V7" t="str">
            <v>Orange</v>
          </cell>
          <cell r="W7" t="str">
            <v>CalOptima</v>
          </cell>
          <cell r="X7" t="str">
            <v>Child&amp;Adult</v>
          </cell>
          <cell r="Y7">
            <v>3296441</v>
          </cell>
          <cell r="Z7">
            <v>132.96312203314136</v>
          </cell>
          <cell r="AA7">
            <v>5.235422930054952</v>
          </cell>
          <cell r="AB7">
            <v>127.72769910308641</v>
          </cell>
          <cell r="AC7">
            <v>2.2094265880264161</v>
          </cell>
          <cell r="AD7">
            <v>9.0562052729775022E-2</v>
          </cell>
          <cell r="AE7">
            <v>2.2999886407561911</v>
          </cell>
          <cell r="AF7">
            <v>132.96312203314136</v>
          </cell>
          <cell r="AG7">
            <v>135.26000000000002</v>
          </cell>
          <cell r="AH7">
            <v>139.54860591552452</v>
          </cell>
        </row>
        <row r="8">
          <cell r="T8" t="str">
            <v>OrangeAged&amp;DisabledNonDual</v>
          </cell>
          <cell r="U8">
            <v>506</v>
          </cell>
          <cell r="V8" t="str">
            <v>Orange</v>
          </cell>
          <cell r="W8" t="str">
            <v>CalOptima</v>
          </cell>
          <cell r="X8" t="str">
            <v>Aged&amp;DisabledNonDual</v>
          </cell>
          <cell r="Y8">
            <v>438746</v>
          </cell>
          <cell r="Z8">
            <v>931.18431457017277</v>
          </cell>
          <cell r="AA8">
            <v>36.665382386200577</v>
          </cell>
          <cell r="AB8">
            <v>894.5189321839722</v>
          </cell>
          <cell r="AC8">
            <v>4.5144751431450603</v>
          </cell>
          <cell r="AD8">
            <v>0.18504354848284876</v>
          </cell>
          <cell r="AE8">
            <v>4.699518691627909</v>
          </cell>
          <cell r="AF8">
            <v>931.18431457017277</v>
          </cell>
          <cell r="AG8">
            <v>935.88</v>
          </cell>
          <cell r="AH8">
            <v>974.11745052505501</v>
          </cell>
        </row>
        <row r="9">
          <cell r="T9" t="str">
            <v>OrangeDisabledDual</v>
          </cell>
          <cell r="U9">
            <v>506</v>
          </cell>
          <cell r="V9" t="str">
            <v>Orange</v>
          </cell>
          <cell r="W9" t="str">
            <v>CalOptima</v>
          </cell>
          <cell r="X9" t="str">
            <v>DisabledDual</v>
          </cell>
          <cell r="Y9">
            <v>305860</v>
          </cell>
          <cell r="Z9">
            <v>156.47892896897727</v>
          </cell>
          <cell r="AA9">
            <v>6.1613578281534842</v>
          </cell>
          <cell r="AB9">
            <v>150.31757114082379</v>
          </cell>
          <cell r="AC9">
            <v>0</v>
          </cell>
          <cell r="AD9">
            <v>0</v>
          </cell>
          <cell r="AE9">
            <v>0</v>
          </cell>
          <cell r="AF9">
            <v>156.47892896897727</v>
          </cell>
          <cell r="AG9">
            <v>156.47999999999999</v>
          </cell>
          <cell r="AH9">
            <v>163.60164545173319</v>
          </cell>
        </row>
        <row r="10">
          <cell r="T10" t="str">
            <v>OrangeAgedDual</v>
          </cell>
          <cell r="U10">
            <v>506</v>
          </cell>
          <cell r="V10" t="str">
            <v>Orange</v>
          </cell>
          <cell r="W10" t="str">
            <v>CalOptima</v>
          </cell>
          <cell r="X10" t="str">
            <v>AgedDual</v>
          </cell>
          <cell r="Y10">
            <v>571846</v>
          </cell>
          <cell r="Z10">
            <v>169.87525373562232</v>
          </cell>
          <cell r="AA10">
            <v>6.6888381158401273</v>
          </cell>
          <cell r="AB10">
            <v>163.1864156197822</v>
          </cell>
          <cell r="AC10">
            <v>0</v>
          </cell>
          <cell r="AD10">
            <v>0</v>
          </cell>
          <cell r="AE10">
            <v>0</v>
          </cell>
          <cell r="AF10">
            <v>169.87525373562232</v>
          </cell>
          <cell r="AG10">
            <v>169.88</v>
          </cell>
          <cell r="AH10">
            <v>175.50187484399635</v>
          </cell>
        </row>
        <row r="11">
          <cell r="T11" t="str">
            <v>OrangeBCCTP</v>
          </cell>
          <cell r="U11">
            <v>506</v>
          </cell>
          <cell r="V11" t="str">
            <v>Orange</v>
          </cell>
          <cell r="W11" t="str">
            <v>CalOptima</v>
          </cell>
          <cell r="X11" t="str">
            <v>BCCTP</v>
          </cell>
          <cell r="Y11">
            <v>11844</v>
          </cell>
          <cell r="Z11">
            <v>1519.1683871987086</v>
          </cell>
          <cell r="AA11">
            <v>59.817255245949127</v>
          </cell>
          <cell r="AB11">
            <v>1459.3511319527595</v>
          </cell>
          <cell r="AC11">
            <v>3.2993962952433451</v>
          </cell>
          <cell r="AD11">
            <v>0.13523875510756733</v>
          </cell>
          <cell r="AE11">
            <v>3.4346350503509124</v>
          </cell>
          <cell r="AF11">
            <v>1519.1683871987086</v>
          </cell>
          <cell r="AG11">
            <v>1522.6000000000001</v>
          </cell>
          <cell r="AH11">
            <v>1594.6982147964188</v>
          </cell>
        </row>
        <row r="12">
          <cell r="T12" t="str">
            <v>OrangeAIDSNonDual</v>
          </cell>
          <cell r="U12">
            <v>506</v>
          </cell>
          <cell r="V12" t="str">
            <v>Orange</v>
          </cell>
          <cell r="W12" t="str">
            <v>CalOptima</v>
          </cell>
          <cell r="X12" t="str">
            <v>AIDSNonDual</v>
          </cell>
          <cell r="Y12">
            <v>0</v>
          </cell>
          <cell r="Z12">
            <v>0</v>
          </cell>
          <cell r="AA12">
            <v>0</v>
          </cell>
          <cell r="AB12">
            <v>0</v>
          </cell>
          <cell r="AC12">
            <v>0</v>
          </cell>
          <cell r="AD12">
            <v>0</v>
          </cell>
          <cell r="AE12">
            <v>0</v>
          </cell>
          <cell r="AF12">
            <v>0</v>
          </cell>
          <cell r="AG12">
            <v>0</v>
          </cell>
          <cell r="AH12">
            <v>0</v>
          </cell>
        </row>
        <row r="13">
          <cell r="T13" t="str">
            <v>OrangeAIDSDual</v>
          </cell>
          <cell r="U13">
            <v>506</v>
          </cell>
          <cell r="V13" t="str">
            <v>Orange</v>
          </cell>
          <cell r="W13" t="str">
            <v>CalOptima</v>
          </cell>
          <cell r="X13" t="str">
            <v>AIDSDual</v>
          </cell>
          <cell r="Y13">
            <v>0</v>
          </cell>
          <cell r="Z13">
            <v>0</v>
          </cell>
          <cell r="AA13">
            <v>0</v>
          </cell>
          <cell r="AB13">
            <v>0</v>
          </cell>
          <cell r="AC13">
            <v>0</v>
          </cell>
          <cell r="AD13">
            <v>0</v>
          </cell>
          <cell r="AE13">
            <v>0</v>
          </cell>
          <cell r="AF13">
            <v>0</v>
          </cell>
          <cell r="AG13">
            <v>0</v>
          </cell>
          <cell r="AH13">
            <v>0</v>
          </cell>
        </row>
        <row r="14">
          <cell r="T14" t="str">
            <v>OrangeLTCNonDual</v>
          </cell>
          <cell r="U14">
            <v>506</v>
          </cell>
          <cell r="V14" t="str">
            <v>Orange</v>
          </cell>
          <cell r="W14" t="str">
            <v>CalOptima</v>
          </cell>
          <cell r="X14" t="str">
            <v>LTCNonDual</v>
          </cell>
          <cell r="Y14">
            <v>6788</v>
          </cell>
          <cell r="Z14">
            <v>8992.6909238792978</v>
          </cell>
          <cell r="AA14">
            <v>354.08720512774744</v>
          </cell>
          <cell r="AB14">
            <v>8638.6037187515503</v>
          </cell>
          <cell r="AC14">
            <v>3.5637418251308759</v>
          </cell>
          <cell r="AD14">
            <v>0.14607399803724475</v>
          </cell>
          <cell r="AE14">
            <v>3.7098158231681206</v>
          </cell>
          <cell r="AF14">
            <v>8992.6909238792978</v>
          </cell>
          <cell r="AG14">
            <v>8996.4</v>
          </cell>
          <cell r="AH14">
            <v>9284.2108140429482</v>
          </cell>
        </row>
        <row r="15">
          <cell r="T15" t="str">
            <v>OrangeLTCDual</v>
          </cell>
          <cell r="U15">
            <v>506</v>
          </cell>
          <cell r="V15" t="str">
            <v>Orange</v>
          </cell>
          <cell r="W15" t="str">
            <v>CalOptima</v>
          </cell>
          <cell r="X15" t="str">
            <v>LTCDual</v>
          </cell>
          <cell r="Y15">
            <v>42629</v>
          </cell>
          <cell r="Z15">
            <v>4917.6743628103968</v>
          </cell>
          <cell r="AA15">
            <v>193.63342803565956</v>
          </cell>
          <cell r="AB15">
            <v>4724.0409347747373</v>
          </cell>
          <cell r="AC15">
            <v>0</v>
          </cell>
          <cell r="AD15">
            <v>0</v>
          </cell>
          <cell r="AE15">
            <v>0</v>
          </cell>
          <cell r="AF15">
            <v>4917.6743628103968</v>
          </cell>
          <cell r="AG15">
            <v>4917.67</v>
          </cell>
          <cell r="AH15">
            <v>5040.720323055968</v>
          </cell>
        </row>
        <row r="16">
          <cell r="T16" t="str">
            <v>OrangeOBRA</v>
          </cell>
          <cell r="U16">
            <v>506</v>
          </cell>
          <cell r="V16" t="str">
            <v>Orange</v>
          </cell>
          <cell r="W16" t="str">
            <v>CalOptima</v>
          </cell>
          <cell r="X16" t="str">
            <v>OBRA</v>
          </cell>
          <cell r="Y16">
            <v>0</v>
          </cell>
          <cell r="Z16">
            <v>0</v>
          </cell>
          <cell r="AA16">
            <v>0</v>
          </cell>
          <cell r="AB16">
            <v>0</v>
          </cell>
          <cell r="AC16">
            <v>0</v>
          </cell>
          <cell r="AD16">
            <v>0</v>
          </cell>
          <cell r="AE16">
            <v>0</v>
          </cell>
          <cell r="AF16">
            <v>0</v>
          </cell>
          <cell r="AG16">
            <v>0</v>
          </cell>
          <cell r="AH16">
            <v>0</v>
          </cell>
        </row>
        <row r="17">
          <cell r="T17" t="str">
            <v>OrangeAll Category of Aid</v>
          </cell>
          <cell r="U17">
            <v>506</v>
          </cell>
          <cell r="V17" t="str">
            <v>Orange</v>
          </cell>
          <cell r="W17" t="str">
            <v>CalOptima</v>
          </cell>
          <cell r="X17" t="str">
            <v>All Category of Aid</v>
          </cell>
          <cell r="Y17">
            <v>4674154</v>
          </cell>
          <cell r="Z17">
            <v>273.96028598589743</v>
          </cell>
          <cell r="AA17">
            <v>10.787186260694723</v>
          </cell>
          <cell r="AB17">
            <v>263.17309972520269</v>
          </cell>
          <cell r="AC17">
            <v>1.9954886021394589</v>
          </cell>
          <cell r="AD17">
            <v>8.179296157110337E-2</v>
          </cell>
          <cell r="AE17">
            <v>2.0772815637105619</v>
          </cell>
          <cell r="AF17">
            <v>273.96028598589743</v>
          </cell>
          <cell r="AG17">
            <v>276.03561616711818</v>
          </cell>
          <cell r="AH17">
            <v>285.52606967893558</v>
          </cell>
        </row>
        <row r="18">
          <cell r="T18" t="str">
            <v>OrangeTotal Revenue</v>
          </cell>
          <cell r="U18">
            <v>506</v>
          </cell>
          <cell r="V18" t="str">
            <v>Orange</v>
          </cell>
          <cell r="W18" t="str">
            <v>CalOptima</v>
          </cell>
          <cell r="X18" t="str">
            <v>Total Revenue</v>
          </cell>
          <cell r="Y18">
            <v>0</v>
          </cell>
          <cell r="Z18">
            <v>1280532566.5821264</v>
          </cell>
          <cell r="AA18">
            <v>50420969.809171282</v>
          </cell>
          <cell r="AB18">
            <v>1230111596.7729549</v>
          </cell>
          <cell r="AC18">
            <v>9327221.0316445604</v>
          </cell>
          <cell r="AD18">
            <v>382312.8984994191</v>
          </cell>
          <cell r="AE18">
            <v>9709533.9301439784</v>
          </cell>
          <cell r="AF18">
            <v>1280532566.5821264</v>
          </cell>
          <cell r="AG18">
            <v>1290232979.45</v>
          </cell>
          <cell r="AH18">
            <v>1334592820.6940756</v>
          </cell>
        </row>
        <row r="19">
          <cell r="T19" t="str">
            <v>MarinChild&amp;Adult</v>
          </cell>
          <cell r="U19">
            <v>510</v>
          </cell>
          <cell r="V19" t="str">
            <v>Marin</v>
          </cell>
          <cell r="W19" t="str">
            <v>Marin</v>
          </cell>
          <cell r="X19" t="str">
            <v>Child&amp;Adult</v>
          </cell>
          <cell r="Y19">
            <v>126700</v>
          </cell>
          <cell r="Z19">
            <v>188.85382189858527</v>
          </cell>
          <cell r="AA19">
            <v>7.4361192372568041</v>
          </cell>
          <cell r="AB19">
            <v>181.41770266132846</v>
          </cell>
          <cell r="AC19">
            <v>2.2096416429095518</v>
          </cell>
          <cell r="AD19">
            <v>9.0570867601367677E-2</v>
          </cell>
          <cell r="AE19">
            <v>2.3002125105109195</v>
          </cell>
          <cell r="AF19">
            <v>188.85382189858527</v>
          </cell>
          <cell r="AG19">
            <v>191.15</v>
          </cell>
          <cell r="AH19">
            <v>198.12895357622727</v>
          </cell>
        </row>
        <row r="20">
          <cell r="T20" t="str">
            <v>MarinAged&amp;DisabledNonDual</v>
          </cell>
          <cell r="U20">
            <v>510</v>
          </cell>
          <cell r="V20" t="str">
            <v>Marin</v>
          </cell>
          <cell r="W20" t="str">
            <v>Marin</v>
          </cell>
          <cell r="X20" t="str">
            <v>Aged&amp;DisabledNonDual</v>
          </cell>
          <cell r="Y20">
            <v>26379</v>
          </cell>
          <cell r="Z20">
            <v>1545.8445131140372</v>
          </cell>
          <cell r="AA20">
            <v>60.86762770386531</v>
          </cell>
          <cell r="AB20">
            <v>1484.9768854101719</v>
          </cell>
          <cell r="AC20">
            <v>4.5144751431450603</v>
          </cell>
          <cell r="AD20">
            <v>0.18504354848284876</v>
          </cell>
          <cell r="AE20">
            <v>4.699518691627909</v>
          </cell>
          <cell r="AF20">
            <v>1545.8445131140372</v>
          </cell>
          <cell r="AG20">
            <v>1550.54</v>
          </cell>
          <cell r="AH20">
            <v>1621.0374676480374</v>
          </cell>
        </row>
        <row r="21">
          <cell r="T21" t="str">
            <v>MarinDisabledDual</v>
          </cell>
          <cell r="U21">
            <v>510</v>
          </cell>
          <cell r="V21" t="str">
            <v>Marin</v>
          </cell>
          <cell r="W21" t="str">
            <v>Marin</v>
          </cell>
          <cell r="X21" t="str">
            <v>DisabledDual</v>
          </cell>
          <cell r="Y21">
            <v>27261</v>
          </cell>
          <cell r="Z21">
            <v>212.57527567665716</v>
          </cell>
          <cell r="AA21">
            <v>8.3701514797683956</v>
          </cell>
          <cell r="AB21">
            <v>204.20512419688876</v>
          </cell>
          <cell r="AC21">
            <v>0</v>
          </cell>
          <cell r="AD21">
            <v>0</v>
          </cell>
          <cell r="AE21">
            <v>0</v>
          </cell>
          <cell r="AF21">
            <v>212.57527567665716</v>
          </cell>
          <cell r="AG21">
            <v>212.58</v>
          </cell>
          <cell r="AH21">
            <v>219.62659376439299</v>
          </cell>
        </row>
        <row r="22">
          <cell r="T22" t="str">
            <v>MarinAgedDual</v>
          </cell>
          <cell r="U22">
            <v>510</v>
          </cell>
          <cell r="V22" t="str">
            <v>Marin</v>
          </cell>
          <cell r="W22" t="str">
            <v>Marin</v>
          </cell>
          <cell r="X22" t="str">
            <v>AgedDual</v>
          </cell>
          <cell r="Y22">
            <v>20279</v>
          </cell>
          <cell r="Z22">
            <v>236.42203549939705</v>
          </cell>
          <cell r="AA22">
            <v>9.3091176477887814</v>
          </cell>
          <cell r="AB22">
            <v>227.11291785160827</v>
          </cell>
          <cell r="AC22">
            <v>0</v>
          </cell>
          <cell r="AD22">
            <v>0</v>
          </cell>
          <cell r="AE22">
            <v>0</v>
          </cell>
          <cell r="AF22">
            <v>236.42203549939705</v>
          </cell>
          <cell r="AG22">
            <v>236.42</v>
          </cell>
          <cell r="AH22">
            <v>243.85198873334565</v>
          </cell>
        </row>
        <row r="23">
          <cell r="T23" t="str">
            <v>MarinBCCTP</v>
          </cell>
          <cell r="U23">
            <v>510</v>
          </cell>
          <cell r="V23" t="str">
            <v>Marin</v>
          </cell>
          <cell r="W23" t="str">
            <v>Marin</v>
          </cell>
          <cell r="X23" t="str">
            <v>BCCTP</v>
          </cell>
          <cell r="Y23">
            <v>636</v>
          </cell>
          <cell r="Z23">
            <v>1398.2488767421294</v>
          </cell>
          <cell r="AA23">
            <v>55.056049521721434</v>
          </cell>
          <cell r="AB23">
            <v>1343.1928272204079</v>
          </cell>
          <cell r="AC23">
            <v>3.2993962952433451</v>
          </cell>
          <cell r="AD23">
            <v>0.13523875510756733</v>
          </cell>
          <cell r="AE23">
            <v>3.4346350503509124</v>
          </cell>
          <cell r="AF23">
            <v>1398.2488767421294</v>
          </cell>
          <cell r="AG23">
            <v>1401.68</v>
          </cell>
          <cell r="AH23">
            <v>1469.6684695244558</v>
          </cell>
        </row>
        <row r="24">
          <cell r="T24" t="str">
            <v>MarinAIDSNonDual</v>
          </cell>
          <cell r="U24">
            <v>510</v>
          </cell>
          <cell r="V24" t="str">
            <v>Marin</v>
          </cell>
          <cell r="W24" t="str">
            <v>Marin</v>
          </cell>
          <cell r="X24" t="str">
            <v>AIDSNonDual</v>
          </cell>
          <cell r="Y24">
            <v>0</v>
          </cell>
          <cell r="Z24">
            <v>0</v>
          </cell>
          <cell r="AA24">
            <v>0</v>
          </cell>
          <cell r="AB24">
            <v>0</v>
          </cell>
          <cell r="AC24">
            <v>0</v>
          </cell>
          <cell r="AD24">
            <v>0</v>
          </cell>
          <cell r="AE24">
            <v>0</v>
          </cell>
          <cell r="AF24">
            <v>0</v>
          </cell>
          <cell r="AG24">
            <v>0</v>
          </cell>
          <cell r="AH24">
            <v>0</v>
          </cell>
        </row>
        <row r="25">
          <cell r="T25" t="str">
            <v>MarinAIDSDual</v>
          </cell>
          <cell r="U25">
            <v>510</v>
          </cell>
          <cell r="V25" t="str">
            <v>Marin</v>
          </cell>
          <cell r="W25" t="str">
            <v>Marin</v>
          </cell>
          <cell r="X25" t="str">
            <v>AIDSDual</v>
          </cell>
          <cell r="Y25">
            <v>0</v>
          </cell>
          <cell r="Z25">
            <v>0</v>
          </cell>
          <cell r="AA25">
            <v>0</v>
          </cell>
          <cell r="AB25">
            <v>0</v>
          </cell>
          <cell r="AC25">
            <v>0</v>
          </cell>
          <cell r="AD25">
            <v>0</v>
          </cell>
          <cell r="AE25">
            <v>0</v>
          </cell>
          <cell r="AF25">
            <v>0</v>
          </cell>
          <cell r="AG25">
            <v>0</v>
          </cell>
          <cell r="AH25">
            <v>0</v>
          </cell>
        </row>
        <row r="26">
          <cell r="T26" t="str">
            <v>MarinLTCNonDual</v>
          </cell>
          <cell r="U26">
            <v>510</v>
          </cell>
          <cell r="V26" t="str">
            <v>Marin</v>
          </cell>
          <cell r="W26" t="str">
            <v>Marin</v>
          </cell>
          <cell r="X26" t="str">
            <v>LTCNonDual</v>
          </cell>
          <cell r="Y26">
            <v>371</v>
          </cell>
          <cell r="Z26">
            <v>5114.5815032600758</v>
          </cell>
          <cell r="AA26">
            <v>201.38664669086575</v>
          </cell>
          <cell r="AB26">
            <v>4913.1948565692101</v>
          </cell>
          <cell r="AC26">
            <v>3.5637418251308759</v>
          </cell>
          <cell r="AD26">
            <v>0.14607399803724475</v>
          </cell>
          <cell r="AE26">
            <v>3.7098158231681206</v>
          </cell>
          <cell r="AF26">
            <v>5114.5815032600758</v>
          </cell>
          <cell r="AG26">
            <v>5118.29</v>
          </cell>
          <cell r="AH26">
            <v>5280.9226665222322</v>
          </cell>
        </row>
        <row r="27">
          <cell r="T27" t="str">
            <v>MarinLTCDual</v>
          </cell>
          <cell r="U27">
            <v>510</v>
          </cell>
          <cell r="V27" t="str">
            <v>Marin</v>
          </cell>
          <cell r="W27" t="str">
            <v>Marin</v>
          </cell>
          <cell r="X27" t="str">
            <v>LTCDual</v>
          </cell>
          <cell r="Y27">
            <v>4251</v>
          </cell>
          <cell r="Z27">
            <v>5687.2383066470702</v>
          </cell>
          <cell r="AA27">
            <v>223.93500832422887</v>
          </cell>
          <cell r="AB27">
            <v>5463.3032983228413</v>
          </cell>
          <cell r="AC27">
            <v>0</v>
          </cell>
          <cell r="AD27">
            <v>0</v>
          </cell>
          <cell r="AE27">
            <v>0</v>
          </cell>
          <cell r="AF27">
            <v>5687.2383066470702</v>
          </cell>
          <cell r="AG27">
            <v>5687.24</v>
          </cell>
          <cell r="AH27">
            <v>5844.1363608681158</v>
          </cell>
        </row>
        <row r="28">
          <cell r="T28" t="str">
            <v>MarinOBRA</v>
          </cell>
          <cell r="U28">
            <v>510</v>
          </cell>
          <cell r="V28" t="str">
            <v>Marin</v>
          </cell>
          <cell r="W28" t="str">
            <v>Marin</v>
          </cell>
          <cell r="X28" t="str">
            <v>OBRA</v>
          </cell>
          <cell r="Y28">
            <v>0</v>
          </cell>
          <cell r="Z28">
            <v>0</v>
          </cell>
          <cell r="AA28">
            <v>0</v>
          </cell>
          <cell r="AB28">
            <v>0</v>
          </cell>
          <cell r="AC28">
            <v>0</v>
          </cell>
          <cell r="AD28">
            <v>0</v>
          </cell>
          <cell r="AE28">
            <v>0</v>
          </cell>
          <cell r="AF28">
            <v>0</v>
          </cell>
          <cell r="AG28">
            <v>0</v>
          </cell>
          <cell r="AH28">
            <v>0</v>
          </cell>
        </row>
        <row r="29">
          <cell r="T29" t="str">
            <v>MarinAll Category of Aid</v>
          </cell>
          <cell r="U29">
            <v>510</v>
          </cell>
          <cell r="V29" t="str">
            <v>Marin</v>
          </cell>
          <cell r="W29" t="str">
            <v>Marin</v>
          </cell>
          <cell r="X29" t="str">
            <v>All Category of Aid</v>
          </cell>
          <cell r="Y29">
            <v>205877</v>
          </cell>
          <cell r="Z29">
            <v>496.6959629243371</v>
          </cell>
          <cell r="AA29">
            <v>19.557403540145806</v>
          </cell>
          <cell r="AB29">
            <v>477.13855938419113</v>
          </cell>
          <cell r="AC29">
            <v>1.9549026856742719</v>
          </cell>
          <cell r="AD29">
            <v>8.0129387896863594E-2</v>
          </cell>
          <cell r="AE29">
            <v>2.0350320735711356</v>
          </cell>
          <cell r="AF29">
            <v>496.6959629243371</v>
          </cell>
          <cell r="AG29">
            <v>498.72844237093022</v>
          </cell>
          <cell r="AH29">
            <v>517.46409727787886</v>
          </cell>
        </row>
        <row r="30">
          <cell r="T30" t="str">
            <v>MarinTotal Revenue</v>
          </cell>
          <cell r="U30">
            <v>510</v>
          </cell>
          <cell r="V30" t="str">
            <v>Marin</v>
          </cell>
          <cell r="W30" t="str">
            <v>Marin</v>
          </cell>
          <cell r="X30" t="str">
            <v>Total Revenue</v>
          </cell>
          <cell r="Y30">
            <v>0</v>
          </cell>
          <cell r="Z30">
            <v>102258274.75897375</v>
          </cell>
          <cell r="AA30">
            <v>4026419.5686345981</v>
          </cell>
          <cell r="AB30">
            <v>98231855.190339118</v>
          </cell>
          <cell r="AC30">
            <v>402469.50021856208</v>
          </cell>
          <cell r="AD30">
            <v>16496.797992042586</v>
          </cell>
          <cell r="AE30">
            <v>418966.2982106047</v>
          </cell>
          <cell r="AF30">
            <v>102258274.75897375</v>
          </cell>
          <cell r="AG30">
            <v>102676715.53</v>
          </cell>
          <cell r="AH30">
            <v>106533955.95527786</v>
          </cell>
        </row>
        <row r="31">
          <cell r="T31" t="str">
            <v>MendocinoChild&amp;Adult</v>
          </cell>
          <cell r="U31">
            <v>512</v>
          </cell>
          <cell r="V31" t="str">
            <v>Mendocino</v>
          </cell>
          <cell r="W31" t="str">
            <v>Mendocino</v>
          </cell>
          <cell r="X31" t="str">
            <v>Child&amp;Adult</v>
          </cell>
          <cell r="Y31">
            <v>172172</v>
          </cell>
          <cell r="Z31">
            <v>181.52014642894122</v>
          </cell>
          <cell r="AA31">
            <v>7.1473557656395599</v>
          </cell>
          <cell r="AB31">
            <v>174.37279066330166</v>
          </cell>
          <cell r="AC31">
            <v>2.2051108763069331</v>
          </cell>
          <cell r="AD31">
            <v>9.0385156283238288E-2</v>
          </cell>
          <cell r="AE31">
            <v>2.2954960325901714</v>
          </cell>
          <cell r="AF31">
            <v>181.52014642894122</v>
          </cell>
          <cell r="AG31">
            <v>183.82000000000002</v>
          </cell>
          <cell r="AH31">
            <v>190.15453667056261</v>
          </cell>
        </row>
        <row r="32">
          <cell r="T32" t="str">
            <v>MendocinoAged&amp;DisabledNonDual</v>
          </cell>
          <cell r="U32">
            <v>512</v>
          </cell>
          <cell r="V32" t="str">
            <v>Mendocino</v>
          </cell>
          <cell r="W32" t="str">
            <v>Mendocino</v>
          </cell>
          <cell r="X32" t="str">
            <v>Aged&amp;DisabledNonDual</v>
          </cell>
          <cell r="Y32">
            <v>28673</v>
          </cell>
          <cell r="Z32">
            <v>938.83229678500993</v>
          </cell>
          <cell r="AA32">
            <v>36.966521685909811</v>
          </cell>
          <cell r="AB32">
            <v>901.86577509910012</v>
          </cell>
          <cell r="AC32">
            <v>4.5144751431450603</v>
          </cell>
          <cell r="AD32">
            <v>0.18504354848284876</v>
          </cell>
          <cell r="AE32">
            <v>4.699518691627909</v>
          </cell>
          <cell r="AF32">
            <v>938.83229678500993</v>
          </cell>
          <cell r="AG32">
            <v>943.53000000000009</v>
          </cell>
          <cell r="AH32">
            <v>985.60904611915919</v>
          </cell>
        </row>
        <row r="33">
          <cell r="T33" t="str">
            <v>MendocinoDisabledDual</v>
          </cell>
          <cell r="U33">
            <v>512</v>
          </cell>
          <cell r="V33" t="str">
            <v>Mendocino</v>
          </cell>
          <cell r="W33" t="str">
            <v>Mendocino</v>
          </cell>
          <cell r="X33" t="str">
            <v>DisabledDual</v>
          </cell>
          <cell r="Y33">
            <v>25207</v>
          </cell>
          <cell r="Z33">
            <v>165.75026135123653</v>
          </cell>
          <cell r="AA33">
            <v>6.5264165407049575</v>
          </cell>
          <cell r="AB33">
            <v>159.22384481053157</v>
          </cell>
          <cell r="AC33">
            <v>0</v>
          </cell>
          <cell r="AD33">
            <v>0</v>
          </cell>
          <cell r="AE33">
            <v>0</v>
          </cell>
          <cell r="AF33">
            <v>165.75026135123653</v>
          </cell>
          <cell r="AG33">
            <v>165.75</v>
          </cell>
          <cell r="AH33">
            <v>171.82264969748323</v>
          </cell>
        </row>
        <row r="34">
          <cell r="T34" t="str">
            <v>MendocinoAgedDual</v>
          </cell>
          <cell r="U34">
            <v>512</v>
          </cell>
          <cell r="V34" t="str">
            <v>Mendocino</v>
          </cell>
          <cell r="W34" t="str">
            <v>Mendocino</v>
          </cell>
          <cell r="X34" t="str">
            <v>AgedDual</v>
          </cell>
          <cell r="Y34">
            <v>15652</v>
          </cell>
          <cell r="Z34">
            <v>164.3358702278322</v>
          </cell>
          <cell r="AA34">
            <v>6.4707248902209074</v>
          </cell>
          <cell r="AB34">
            <v>157.8651453376113</v>
          </cell>
          <cell r="AC34">
            <v>0</v>
          </cell>
          <cell r="AD34">
            <v>0</v>
          </cell>
          <cell r="AE34">
            <v>0</v>
          </cell>
          <cell r="AF34">
            <v>164.3358702278322</v>
          </cell>
          <cell r="AG34">
            <v>164.34</v>
          </cell>
          <cell r="AH34">
            <v>169.81909810529217</v>
          </cell>
        </row>
        <row r="35">
          <cell r="T35" t="str">
            <v>MendocinoBCCTP</v>
          </cell>
          <cell r="U35">
            <v>512</v>
          </cell>
          <cell r="V35" t="str">
            <v>Mendocino</v>
          </cell>
          <cell r="W35" t="str">
            <v>Mendocino</v>
          </cell>
          <cell r="X35" t="str">
            <v>BCCTP</v>
          </cell>
          <cell r="Y35">
            <v>180</v>
          </cell>
          <cell r="Z35">
            <v>2200.8972985685905</v>
          </cell>
          <cell r="AA35">
            <v>86.660331131138264</v>
          </cell>
          <cell r="AB35">
            <v>2114.2369674374522</v>
          </cell>
          <cell r="AC35">
            <v>3.2993962952433451</v>
          </cell>
          <cell r="AD35">
            <v>0.13523875510756733</v>
          </cell>
          <cell r="AE35">
            <v>3.4346350503509124</v>
          </cell>
          <cell r="AF35">
            <v>2200.8972985685905</v>
          </cell>
          <cell r="AG35">
            <v>2204.33</v>
          </cell>
          <cell r="AH35">
            <v>2313.4286261337652</v>
          </cell>
        </row>
        <row r="36">
          <cell r="T36" t="str">
            <v>MendocinoAIDSNonDual</v>
          </cell>
          <cell r="U36">
            <v>512</v>
          </cell>
          <cell r="V36" t="str">
            <v>Mendocino</v>
          </cell>
          <cell r="W36" t="str">
            <v>Mendocino</v>
          </cell>
          <cell r="X36" t="str">
            <v>AIDSNonDual</v>
          </cell>
          <cell r="Y36">
            <v>0</v>
          </cell>
          <cell r="Z36">
            <v>0</v>
          </cell>
          <cell r="AA36">
            <v>0</v>
          </cell>
          <cell r="AB36">
            <v>0</v>
          </cell>
          <cell r="AC36">
            <v>0</v>
          </cell>
          <cell r="AD36">
            <v>0</v>
          </cell>
          <cell r="AE36">
            <v>0</v>
          </cell>
          <cell r="AF36">
            <v>0</v>
          </cell>
          <cell r="AG36">
            <v>0</v>
          </cell>
          <cell r="AH36">
            <v>0</v>
          </cell>
        </row>
        <row r="37">
          <cell r="T37" t="str">
            <v>MendocinoAIDSDual</v>
          </cell>
          <cell r="U37">
            <v>512</v>
          </cell>
          <cell r="V37" t="str">
            <v>Mendocino</v>
          </cell>
          <cell r="W37" t="str">
            <v>Mendocino</v>
          </cell>
          <cell r="X37" t="str">
            <v>AIDSDual</v>
          </cell>
          <cell r="Y37">
            <v>0</v>
          </cell>
          <cell r="Z37">
            <v>0</v>
          </cell>
          <cell r="AA37">
            <v>0</v>
          </cell>
          <cell r="AB37">
            <v>0</v>
          </cell>
          <cell r="AC37">
            <v>0</v>
          </cell>
          <cell r="AD37">
            <v>0</v>
          </cell>
          <cell r="AE37">
            <v>0</v>
          </cell>
          <cell r="AF37">
            <v>0</v>
          </cell>
          <cell r="AG37">
            <v>0</v>
          </cell>
          <cell r="AH37">
            <v>0</v>
          </cell>
        </row>
        <row r="38">
          <cell r="T38" t="str">
            <v>MendocinoLTCNonDual</v>
          </cell>
          <cell r="U38">
            <v>512</v>
          </cell>
          <cell r="V38" t="str">
            <v>Mendocino</v>
          </cell>
          <cell r="W38" t="str">
            <v>Mendocino</v>
          </cell>
          <cell r="X38" t="str">
            <v>LTCNonDual</v>
          </cell>
          <cell r="Y38">
            <v>127</v>
          </cell>
          <cell r="Z38">
            <v>4007.5423014057164</v>
          </cell>
          <cell r="AA38">
            <v>157.79697811785036</v>
          </cell>
          <cell r="AB38">
            <v>3849.7453232878661</v>
          </cell>
          <cell r="AC38">
            <v>3.5637418251308759</v>
          </cell>
          <cell r="AD38">
            <v>0.14607399803724475</v>
          </cell>
          <cell r="AE38">
            <v>3.7098158231681206</v>
          </cell>
          <cell r="AF38">
            <v>4007.5423014057164</v>
          </cell>
          <cell r="AG38">
            <v>4011.25</v>
          </cell>
          <cell r="AH38">
            <v>4138.8544573569425</v>
          </cell>
        </row>
        <row r="39">
          <cell r="T39" t="str">
            <v>MendocinoLTCDual</v>
          </cell>
          <cell r="U39">
            <v>512</v>
          </cell>
          <cell r="V39" t="str">
            <v>Mendocino</v>
          </cell>
          <cell r="W39" t="str">
            <v>Mendocino</v>
          </cell>
          <cell r="X39" t="str">
            <v>LTCDual</v>
          </cell>
          <cell r="Y39">
            <v>2081</v>
          </cell>
          <cell r="Z39">
            <v>4886.411002887884</v>
          </cell>
          <cell r="AA39">
            <v>192.40243323871073</v>
          </cell>
          <cell r="AB39">
            <v>4694.0085696491733</v>
          </cell>
          <cell r="AC39">
            <v>0</v>
          </cell>
          <cell r="AD39">
            <v>0</v>
          </cell>
          <cell r="AE39">
            <v>0</v>
          </cell>
          <cell r="AF39">
            <v>4886.411002887884</v>
          </cell>
          <cell r="AG39">
            <v>4886.41</v>
          </cell>
          <cell r="AH39">
            <v>5018.2015511566733</v>
          </cell>
        </row>
        <row r="40">
          <cell r="T40" t="str">
            <v>MendocinoOBRA</v>
          </cell>
          <cell r="U40">
            <v>512</v>
          </cell>
          <cell r="V40" t="str">
            <v>Mendocino</v>
          </cell>
          <cell r="W40" t="str">
            <v>Mendocino</v>
          </cell>
          <cell r="X40" t="str">
            <v>OBRA</v>
          </cell>
          <cell r="Y40">
            <v>0</v>
          </cell>
          <cell r="Z40">
            <v>0</v>
          </cell>
          <cell r="AA40">
            <v>0</v>
          </cell>
          <cell r="AB40">
            <v>0</v>
          </cell>
          <cell r="AC40">
            <v>0</v>
          </cell>
          <cell r="AD40">
            <v>0</v>
          </cell>
          <cell r="AE40">
            <v>0</v>
          </cell>
          <cell r="AF40">
            <v>0</v>
          </cell>
          <cell r="AG40">
            <v>0</v>
          </cell>
          <cell r="AH40">
            <v>0</v>
          </cell>
        </row>
        <row r="41">
          <cell r="T41" t="str">
            <v>MendocinoAll Category of Aid</v>
          </cell>
          <cell r="U41">
            <v>512</v>
          </cell>
          <cell r="V41" t="str">
            <v>Mendocino</v>
          </cell>
          <cell r="W41" t="str">
            <v>Mendocino</v>
          </cell>
          <cell r="X41" t="str">
            <v>All Category of Aid</v>
          </cell>
          <cell r="Y41">
            <v>244092</v>
          </cell>
          <cell r="Z41">
            <v>311.34087826883905</v>
          </cell>
          <cell r="AA41">
            <v>12.259047081835549</v>
          </cell>
          <cell r="AB41">
            <v>299.0818311870035</v>
          </cell>
          <cell r="AC41">
            <v>2.0899840311024165</v>
          </cell>
          <cell r="AD41">
            <v>8.5666228991185756E-2</v>
          </cell>
          <cell r="AE41">
            <v>2.1756502600936023</v>
          </cell>
          <cell r="AF41">
            <v>311.34087826883905</v>
          </cell>
          <cell r="AG41">
            <v>313.51961563672711</v>
          </cell>
          <cell r="AH41">
            <v>325.17954795008723</v>
          </cell>
        </row>
        <row r="42">
          <cell r="T42" t="str">
            <v>MendocinoTotal Revenue</v>
          </cell>
          <cell r="U42">
            <v>512</v>
          </cell>
          <cell r="V42" t="str">
            <v>Mendocino</v>
          </cell>
          <cell r="W42" t="str">
            <v>Mendocino</v>
          </cell>
          <cell r="X42" t="str">
            <v>Total Revenue</v>
          </cell>
          <cell r="Y42">
            <v>0</v>
          </cell>
          <cell r="Z42">
            <v>75995817.658397466</v>
          </cell>
          <cell r="AA42">
            <v>2992335.3202994028</v>
          </cell>
          <cell r="AB42">
            <v>73003482.338098064</v>
          </cell>
          <cell r="AC42">
            <v>510148.38211985107</v>
          </cell>
          <cell r="AD42">
            <v>20910.441166916513</v>
          </cell>
          <cell r="AE42">
            <v>531058.82328676758</v>
          </cell>
          <cell r="AF42">
            <v>75995817.658397466</v>
          </cell>
          <cell r="AG42">
            <v>76527630.019999996</v>
          </cell>
          <cell r="AH42">
            <v>79373726.218232691</v>
          </cell>
        </row>
        <row r="43">
          <cell r="T43" t="str">
            <v>MercedChild&amp;Adult</v>
          </cell>
          <cell r="U43">
            <v>514</v>
          </cell>
          <cell r="V43" t="str">
            <v>Merced</v>
          </cell>
          <cell r="W43" t="str">
            <v>CCAH</v>
          </cell>
          <cell r="X43" t="str">
            <v>Child&amp;Adult</v>
          </cell>
          <cell r="Y43">
            <v>699965</v>
          </cell>
          <cell r="Z43">
            <v>137.79424089446783</v>
          </cell>
          <cell r="AA43">
            <v>5.4256482352196826</v>
          </cell>
          <cell r="AB43">
            <v>132.36859265924815</v>
          </cell>
          <cell r="AC43">
            <v>2.206661198845417</v>
          </cell>
          <cell r="AD43">
            <v>9.0448702359962052E-2</v>
          </cell>
          <cell r="AE43">
            <v>2.2971099012053791</v>
          </cell>
          <cell r="AF43">
            <v>137.79424089446783</v>
          </cell>
          <cell r="AG43">
            <v>140.09</v>
          </cell>
          <cell r="AH43">
            <v>144.6379456692955</v>
          </cell>
        </row>
        <row r="44">
          <cell r="T44" t="str">
            <v>MercedAged&amp;DisabledNonDual</v>
          </cell>
          <cell r="U44">
            <v>514</v>
          </cell>
          <cell r="V44" t="str">
            <v>Merced</v>
          </cell>
          <cell r="W44" t="str">
            <v>CCAH</v>
          </cell>
          <cell r="X44" t="str">
            <v>Aged&amp;DisabledNonDual</v>
          </cell>
          <cell r="Y44">
            <v>82163</v>
          </cell>
          <cell r="Z44">
            <v>685.98415812087455</v>
          </cell>
          <cell r="AA44">
            <v>27.010626226009435</v>
          </cell>
          <cell r="AB44">
            <v>658.97353189486512</v>
          </cell>
          <cell r="AC44">
            <v>4.5144751431450603</v>
          </cell>
          <cell r="AD44">
            <v>0.18504354848284876</v>
          </cell>
          <cell r="AE44">
            <v>4.699518691627909</v>
          </cell>
          <cell r="AF44">
            <v>685.98415812087455</v>
          </cell>
          <cell r="AG44">
            <v>690.68000000000006</v>
          </cell>
          <cell r="AH44">
            <v>718.98214421538421</v>
          </cell>
        </row>
        <row r="45">
          <cell r="T45" t="str">
            <v>MercedDisabledDual</v>
          </cell>
          <cell r="U45">
            <v>514</v>
          </cell>
          <cell r="V45" t="str">
            <v>Merced</v>
          </cell>
          <cell r="W45" t="str">
            <v>CCAH</v>
          </cell>
          <cell r="X45" t="str">
            <v>DisabledDual</v>
          </cell>
          <cell r="Y45">
            <v>53432</v>
          </cell>
          <cell r="Z45">
            <v>147.40515437519224</v>
          </cell>
          <cell r="AA45">
            <v>5.8040779535232048</v>
          </cell>
          <cell r="AB45">
            <v>141.60107642166903</v>
          </cell>
          <cell r="AC45">
            <v>0</v>
          </cell>
          <cell r="AD45">
            <v>0</v>
          </cell>
          <cell r="AE45">
            <v>0</v>
          </cell>
          <cell r="AF45">
            <v>147.40515437519224</v>
          </cell>
          <cell r="AG45">
            <v>147.41</v>
          </cell>
          <cell r="AH45">
            <v>153.72510882772426</v>
          </cell>
        </row>
        <row r="46">
          <cell r="T46" t="str">
            <v>MercedAgedDual</v>
          </cell>
          <cell r="U46">
            <v>514</v>
          </cell>
          <cell r="V46" t="str">
            <v>Merced</v>
          </cell>
          <cell r="W46" t="str">
            <v>CCAH</v>
          </cell>
          <cell r="X46" t="str">
            <v>AgedDual</v>
          </cell>
          <cell r="Y46">
            <v>49605</v>
          </cell>
          <cell r="Z46">
            <v>148.22424386063955</v>
          </cell>
          <cell r="AA46">
            <v>5.8363296020126825</v>
          </cell>
          <cell r="AB46">
            <v>142.38791425862686</v>
          </cell>
          <cell r="AC46">
            <v>0</v>
          </cell>
          <cell r="AD46">
            <v>0</v>
          </cell>
          <cell r="AE46">
            <v>0</v>
          </cell>
          <cell r="AF46">
            <v>148.22424386063955</v>
          </cell>
          <cell r="AG46">
            <v>148.22</v>
          </cell>
          <cell r="AH46">
            <v>154.08878614713686</v>
          </cell>
        </row>
        <row r="47">
          <cell r="T47" t="str">
            <v>MercedBCCTP</v>
          </cell>
          <cell r="U47">
            <v>514</v>
          </cell>
          <cell r="V47" t="str">
            <v>Merced</v>
          </cell>
          <cell r="W47" t="str">
            <v>CCAH</v>
          </cell>
          <cell r="X47" t="str">
            <v>BCCTP</v>
          </cell>
          <cell r="Y47">
            <v>1428</v>
          </cell>
          <cell r="Z47">
            <v>1229.3792611072533</v>
          </cell>
          <cell r="AA47">
            <v>48.406808406098207</v>
          </cell>
          <cell r="AB47">
            <v>1180.9724527011551</v>
          </cell>
          <cell r="AC47">
            <v>3.2993962952433451</v>
          </cell>
          <cell r="AD47">
            <v>0.13523875510756733</v>
          </cell>
          <cell r="AE47">
            <v>3.4346350503509124</v>
          </cell>
          <cell r="AF47">
            <v>1229.3792611072533</v>
          </cell>
          <cell r="AG47">
            <v>1232.8100000000002</v>
          </cell>
          <cell r="AH47">
            <v>1292.0401476695104</v>
          </cell>
        </row>
        <row r="48">
          <cell r="T48" t="str">
            <v>MercedAIDSNonDual</v>
          </cell>
          <cell r="U48">
            <v>514</v>
          </cell>
          <cell r="V48" t="str">
            <v>Merced</v>
          </cell>
          <cell r="W48" t="str">
            <v>CCAH</v>
          </cell>
          <cell r="X48" t="str">
            <v>AIDSNonDual</v>
          </cell>
          <cell r="Y48">
            <v>0</v>
          </cell>
          <cell r="Z48">
            <v>0</v>
          </cell>
          <cell r="AA48">
            <v>0</v>
          </cell>
          <cell r="AB48">
            <v>0</v>
          </cell>
          <cell r="AC48">
            <v>0</v>
          </cell>
          <cell r="AD48">
            <v>0</v>
          </cell>
          <cell r="AE48">
            <v>0</v>
          </cell>
          <cell r="AF48">
            <v>0</v>
          </cell>
          <cell r="AG48">
            <v>0</v>
          </cell>
          <cell r="AH48">
            <v>0</v>
          </cell>
        </row>
        <row r="49">
          <cell r="T49" t="str">
            <v>MercedAIDSDual</v>
          </cell>
          <cell r="U49">
            <v>514</v>
          </cell>
          <cell r="V49" t="str">
            <v>Merced</v>
          </cell>
          <cell r="W49" t="str">
            <v>CCAH</v>
          </cell>
          <cell r="X49" t="str">
            <v>AIDSDual</v>
          </cell>
          <cell r="Y49">
            <v>0</v>
          </cell>
          <cell r="Z49">
            <v>0</v>
          </cell>
          <cell r="AA49">
            <v>0</v>
          </cell>
          <cell r="AB49">
            <v>0</v>
          </cell>
          <cell r="AC49">
            <v>0</v>
          </cell>
          <cell r="AD49">
            <v>0</v>
          </cell>
          <cell r="AE49">
            <v>0</v>
          </cell>
          <cell r="AF49">
            <v>0</v>
          </cell>
          <cell r="AG49">
            <v>0</v>
          </cell>
          <cell r="AH49">
            <v>0</v>
          </cell>
        </row>
        <row r="50">
          <cell r="T50" t="str">
            <v>MercedLTCNonDual</v>
          </cell>
          <cell r="U50">
            <v>514</v>
          </cell>
          <cell r="V50" t="str">
            <v>Merced</v>
          </cell>
          <cell r="W50" t="str">
            <v>CCAH</v>
          </cell>
          <cell r="X50" t="str">
            <v>LTCNonDual</v>
          </cell>
          <cell r="Y50">
            <v>283</v>
          </cell>
          <cell r="Z50">
            <v>5149.8094704990826</v>
          </cell>
          <cell r="AA50">
            <v>202.77374790090198</v>
          </cell>
          <cell r="AB50">
            <v>4947.0357225981807</v>
          </cell>
          <cell r="AC50">
            <v>3.5637418251308759</v>
          </cell>
          <cell r="AD50">
            <v>0.14607399803724475</v>
          </cell>
          <cell r="AE50">
            <v>3.7098158231681206</v>
          </cell>
          <cell r="AF50">
            <v>5149.8094704990826</v>
          </cell>
          <cell r="AG50">
            <v>5153.5200000000004</v>
          </cell>
          <cell r="AH50">
            <v>5301.936877406145</v>
          </cell>
        </row>
        <row r="51">
          <cell r="T51" t="str">
            <v>MercedLTCDual</v>
          </cell>
          <cell r="U51">
            <v>514</v>
          </cell>
          <cell r="V51" t="str">
            <v>Merced</v>
          </cell>
          <cell r="W51" t="str">
            <v>CCAH</v>
          </cell>
          <cell r="X51" t="str">
            <v>LTCDual</v>
          </cell>
          <cell r="Y51">
            <v>4935</v>
          </cell>
          <cell r="Z51">
            <v>4833.4468198206087</v>
          </cell>
          <cell r="AA51">
            <v>190.3169685304365</v>
          </cell>
          <cell r="AB51">
            <v>4643.1298512901722</v>
          </cell>
          <cell r="AC51">
            <v>0</v>
          </cell>
          <cell r="AD51">
            <v>0</v>
          </cell>
          <cell r="AE51">
            <v>0</v>
          </cell>
          <cell r="AF51">
            <v>4833.4468198206087</v>
          </cell>
          <cell r="AG51">
            <v>4833.45</v>
          </cell>
          <cell r="AH51">
            <v>4958.0878323068328</v>
          </cell>
        </row>
        <row r="52">
          <cell r="T52" t="str">
            <v>MercedOBRA</v>
          </cell>
          <cell r="U52">
            <v>514</v>
          </cell>
          <cell r="V52" t="str">
            <v>Merced</v>
          </cell>
          <cell r="W52" t="str">
            <v>CCAH</v>
          </cell>
          <cell r="X52" t="str">
            <v>OBRA</v>
          </cell>
          <cell r="Y52">
            <v>0</v>
          </cell>
          <cell r="Z52">
            <v>0</v>
          </cell>
          <cell r="AA52">
            <v>0</v>
          </cell>
          <cell r="AB52">
            <v>0</v>
          </cell>
          <cell r="AC52">
            <v>0</v>
          </cell>
          <cell r="AD52">
            <v>0</v>
          </cell>
          <cell r="AE52">
            <v>0</v>
          </cell>
          <cell r="AF52">
            <v>0</v>
          </cell>
          <cell r="AG52">
            <v>0</v>
          </cell>
          <cell r="AH52">
            <v>0</v>
          </cell>
        </row>
        <row r="53">
          <cell r="T53" t="str">
            <v>MercedAll Category of Aid</v>
          </cell>
          <cell r="U53">
            <v>514</v>
          </cell>
          <cell r="V53" t="str">
            <v>Merced</v>
          </cell>
          <cell r="W53" t="str">
            <v>CCAH</v>
          </cell>
          <cell r="X53" t="str">
            <v>All Category of Aid</v>
          </cell>
          <cell r="Y53">
            <v>891811</v>
          </cell>
          <cell r="Z53">
            <v>218.77784391254536</v>
          </cell>
          <cell r="AA53">
            <v>8.6143776040564841</v>
          </cell>
          <cell r="AB53">
            <v>210.16346630848884</v>
          </cell>
          <cell r="AC53">
            <v>2.1543000748837811</v>
          </cell>
          <cell r="AD53">
            <v>8.8302475418138252E-2</v>
          </cell>
          <cell r="AE53">
            <v>2.2426025503019189</v>
          </cell>
          <cell r="AF53">
            <v>218.77784391254536</v>
          </cell>
          <cell r="AG53">
            <v>221.01911335473548</v>
          </cell>
          <cell r="AH53">
            <v>228.73264483943447</v>
          </cell>
        </row>
        <row r="54">
          <cell r="T54" t="str">
            <v>MercedTotal Revenue</v>
          </cell>
          <cell r="U54">
            <v>514</v>
          </cell>
          <cell r="V54" t="str">
            <v>Merced</v>
          </cell>
          <cell r="W54" t="str">
            <v>CCAH</v>
          </cell>
          <cell r="X54" t="str">
            <v>Total Revenue</v>
          </cell>
          <cell r="Y54">
            <v>0</v>
          </cell>
          <cell r="Z54">
            <v>195108487.75749099</v>
          </cell>
          <cell r="AA54">
            <v>7682396.7054512175</v>
          </cell>
          <cell r="AB54">
            <v>187426091.05203974</v>
          </cell>
          <cell r="AC54">
            <v>1921228.5040821796</v>
          </cell>
          <cell r="AD54">
            <v>78749.118905125288</v>
          </cell>
          <cell r="AE54">
            <v>1999977.6229873046</v>
          </cell>
          <cell r="AF54">
            <v>195108487.75749099</v>
          </cell>
          <cell r="AG54">
            <v>197107276.5</v>
          </cell>
          <cell r="AH54">
            <v>203986288.72690091</v>
          </cell>
        </row>
        <row r="55">
          <cell r="T55" t="str">
            <v>MontereyChild&amp;Adult</v>
          </cell>
          <cell r="U55">
            <v>508</v>
          </cell>
          <cell r="V55" t="str">
            <v>Monterey</v>
          </cell>
          <cell r="W55" t="str">
            <v>CCAH</v>
          </cell>
          <cell r="X55" t="str">
            <v>Child&amp;Adult</v>
          </cell>
          <cell r="Y55">
            <v>716584</v>
          </cell>
          <cell r="Z55">
            <v>157.95001835170595</v>
          </cell>
          <cell r="AA55">
            <v>6.2192819725984236</v>
          </cell>
          <cell r="AB55">
            <v>151.73073637910753</v>
          </cell>
          <cell r="AC55">
            <v>2.20961054402275</v>
          </cell>
          <cell r="AD55">
            <v>9.056959289097799E-2</v>
          </cell>
          <cell r="AE55">
            <v>2.300180136913728</v>
          </cell>
          <cell r="AF55">
            <v>157.95001835170595</v>
          </cell>
          <cell r="AG55">
            <v>160.25</v>
          </cell>
          <cell r="AH55">
            <v>165.8516637426971</v>
          </cell>
        </row>
        <row r="56">
          <cell r="T56" t="str">
            <v>MontereyAged&amp;DisabledNonDual</v>
          </cell>
          <cell r="U56">
            <v>508</v>
          </cell>
          <cell r="V56" t="str">
            <v>Monterey</v>
          </cell>
          <cell r="W56" t="str">
            <v>CCAH</v>
          </cell>
          <cell r="X56" t="str">
            <v>Aged&amp;DisabledNonDual</v>
          </cell>
          <cell r="Y56">
            <v>68831</v>
          </cell>
          <cell r="Z56">
            <v>1035.3949244336709</v>
          </cell>
          <cell r="AA56">
            <v>40.768675149575756</v>
          </cell>
          <cell r="AB56">
            <v>994.62624928409514</v>
          </cell>
          <cell r="AC56">
            <v>4.5144751431450603</v>
          </cell>
          <cell r="AD56">
            <v>0.18504354848284876</v>
          </cell>
          <cell r="AE56">
            <v>4.699518691627909</v>
          </cell>
          <cell r="AF56">
            <v>1035.3949244336709</v>
          </cell>
          <cell r="AG56">
            <v>1040.0900000000001</v>
          </cell>
          <cell r="AH56">
            <v>1085.9003794213763</v>
          </cell>
        </row>
        <row r="57">
          <cell r="T57" t="str">
            <v>MontereyDisabledDual</v>
          </cell>
          <cell r="U57">
            <v>508</v>
          </cell>
          <cell r="V57" t="str">
            <v>Monterey</v>
          </cell>
          <cell r="W57" t="str">
            <v>CCAH</v>
          </cell>
          <cell r="X57" t="str">
            <v>DisabledDual</v>
          </cell>
          <cell r="Y57">
            <v>52902</v>
          </cell>
          <cell r="Z57">
            <v>168.55283292659786</v>
          </cell>
          <cell r="AA57">
            <v>6.6367677964848042</v>
          </cell>
          <cell r="AB57">
            <v>161.91606513011305</v>
          </cell>
          <cell r="AC57">
            <v>0</v>
          </cell>
          <cell r="AD57">
            <v>0</v>
          </cell>
          <cell r="AE57">
            <v>0</v>
          </cell>
          <cell r="AF57">
            <v>168.55283292659786</v>
          </cell>
          <cell r="AG57">
            <v>168.55</v>
          </cell>
          <cell r="AH57">
            <v>175.22631133556075</v>
          </cell>
        </row>
        <row r="58">
          <cell r="T58" t="str">
            <v>MontereyAgedDual</v>
          </cell>
          <cell r="U58">
            <v>508</v>
          </cell>
          <cell r="V58" t="str">
            <v>Monterey</v>
          </cell>
          <cell r="W58" t="str">
            <v>CCAH</v>
          </cell>
          <cell r="X58" t="str">
            <v>AgedDual</v>
          </cell>
          <cell r="Y58">
            <v>61495</v>
          </cell>
          <cell r="Z58">
            <v>185.85358182146805</v>
          </cell>
          <cell r="AA58">
            <v>7.3179847842203003</v>
          </cell>
          <cell r="AB58">
            <v>178.53559703724775</v>
          </cell>
          <cell r="AC58">
            <v>0</v>
          </cell>
          <cell r="AD58">
            <v>0</v>
          </cell>
          <cell r="AE58">
            <v>0</v>
          </cell>
          <cell r="AF58">
            <v>185.85358182146805</v>
          </cell>
          <cell r="AG58">
            <v>185.85</v>
          </cell>
          <cell r="AH58">
            <v>192.61791768047223</v>
          </cell>
        </row>
        <row r="59">
          <cell r="T59" t="str">
            <v>MontereyBCCTP</v>
          </cell>
          <cell r="U59">
            <v>508</v>
          </cell>
          <cell r="V59" t="str">
            <v>Monterey</v>
          </cell>
          <cell r="W59" t="str">
            <v>CCAH</v>
          </cell>
          <cell r="X59" t="str">
            <v>BCCTP</v>
          </cell>
          <cell r="Y59">
            <v>1956</v>
          </cell>
          <cell r="Z59">
            <v>1760.5554223998736</v>
          </cell>
          <cell r="AA59">
            <v>69.321869756995056</v>
          </cell>
          <cell r="AB59">
            <v>1691.2335526428785</v>
          </cell>
          <cell r="AC59">
            <v>3.2993962952433451</v>
          </cell>
          <cell r="AD59">
            <v>0.13523875510756733</v>
          </cell>
          <cell r="AE59">
            <v>3.4346350503509124</v>
          </cell>
          <cell r="AF59">
            <v>1760.5554223998736</v>
          </cell>
          <cell r="AG59">
            <v>1763.99</v>
          </cell>
          <cell r="AH59">
            <v>1850.1604827211238</v>
          </cell>
        </row>
        <row r="60">
          <cell r="T60" t="str">
            <v>MontereyAIDSNonDual</v>
          </cell>
          <cell r="U60">
            <v>508</v>
          </cell>
          <cell r="V60" t="str">
            <v>Monterey</v>
          </cell>
          <cell r="W60" t="str">
            <v>CCAH</v>
          </cell>
          <cell r="X60" t="str">
            <v>AIDSNonDual</v>
          </cell>
          <cell r="Y60">
            <v>0</v>
          </cell>
          <cell r="Z60">
            <v>0</v>
          </cell>
          <cell r="AA60">
            <v>0</v>
          </cell>
          <cell r="AB60">
            <v>0</v>
          </cell>
          <cell r="AC60">
            <v>0</v>
          </cell>
          <cell r="AD60">
            <v>0</v>
          </cell>
          <cell r="AE60">
            <v>0</v>
          </cell>
          <cell r="AF60">
            <v>0</v>
          </cell>
          <cell r="AG60">
            <v>0</v>
          </cell>
          <cell r="AH60">
            <v>0</v>
          </cell>
        </row>
        <row r="61">
          <cell r="T61" t="str">
            <v>MontereyAIDSDual</v>
          </cell>
          <cell r="U61">
            <v>508</v>
          </cell>
          <cell r="V61" t="str">
            <v>Monterey</v>
          </cell>
          <cell r="W61" t="str">
            <v>CCAH</v>
          </cell>
          <cell r="X61" t="str">
            <v>AIDSDual</v>
          </cell>
          <cell r="Y61">
            <v>0</v>
          </cell>
          <cell r="Z61">
            <v>0</v>
          </cell>
          <cell r="AA61">
            <v>0</v>
          </cell>
          <cell r="AB61">
            <v>0</v>
          </cell>
          <cell r="AC61">
            <v>0</v>
          </cell>
          <cell r="AD61">
            <v>0</v>
          </cell>
          <cell r="AE61">
            <v>0</v>
          </cell>
          <cell r="AF61">
            <v>0</v>
          </cell>
          <cell r="AG61">
            <v>0</v>
          </cell>
          <cell r="AH61">
            <v>0</v>
          </cell>
        </row>
        <row r="62">
          <cell r="T62" t="str">
            <v>MontereyLTCNonDual</v>
          </cell>
          <cell r="U62">
            <v>508</v>
          </cell>
          <cell r="V62" t="str">
            <v>Monterey</v>
          </cell>
          <cell r="W62" t="str">
            <v>CCAH</v>
          </cell>
          <cell r="X62" t="str">
            <v>LTCNonDual</v>
          </cell>
          <cell r="Y62">
            <v>454</v>
          </cell>
          <cell r="Z62">
            <v>6064.3221496759079</v>
          </cell>
          <cell r="AA62">
            <v>238.78268464348912</v>
          </cell>
          <cell r="AB62">
            <v>5825.5394650324188</v>
          </cell>
          <cell r="AC62">
            <v>3.5637418251308759</v>
          </cell>
          <cell r="AD62">
            <v>0.14607399803724475</v>
          </cell>
          <cell r="AE62">
            <v>3.7098158231681206</v>
          </cell>
          <cell r="AF62">
            <v>6064.3221496759079</v>
          </cell>
          <cell r="AG62">
            <v>6068.03</v>
          </cell>
          <cell r="AH62">
            <v>6251.3566431653235</v>
          </cell>
        </row>
        <row r="63">
          <cell r="T63" t="str">
            <v>MontereyLTCDual</v>
          </cell>
          <cell r="U63">
            <v>508</v>
          </cell>
          <cell r="V63" t="str">
            <v>Monterey</v>
          </cell>
          <cell r="W63" t="str">
            <v>CCAH</v>
          </cell>
          <cell r="X63" t="str">
            <v>LTCDual</v>
          </cell>
          <cell r="Y63">
            <v>5540</v>
          </cell>
          <cell r="Z63">
            <v>6117.2392695012486</v>
          </cell>
          <cell r="AA63">
            <v>240.86629623661156</v>
          </cell>
          <cell r="AB63">
            <v>5876.372973264637</v>
          </cell>
          <cell r="AC63">
            <v>0</v>
          </cell>
          <cell r="AD63">
            <v>0</v>
          </cell>
          <cell r="AE63">
            <v>0</v>
          </cell>
          <cell r="AF63">
            <v>6117.2392695012486</v>
          </cell>
          <cell r="AG63">
            <v>6117.24</v>
          </cell>
          <cell r="AH63">
            <v>6274.6722004627154</v>
          </cell>
        </row>
        <row r="64">
          <cell r="T64" t="str">
            <v>MontereyOBRA</v>
          </cell>
          <cell r="U64">
            <v>508</v>
          </cell>
          <cell r="V64" t="str">
            <v>Monterey</v>
          </cell>
          <cell r="W64" t="str">
            <v>CCAH</v>
          </cell>
          <cell r="X64" t="str">
            <v>OBRA</v>
          </cell>
          <cell r="Y64">
            <v>0</v>
          </cell>
          <cell r="Z64">
            <v>0</v>
          </cell>
          <cell r="AA64">
            <v>0</v>
          </cell>
          <cell r="AB64">
            <v>0</v>
          </cell>
          <cell r="AC64">
            <v>0</v>
          </cell>
          <cell r="AD64">
            <v>0</v>
          </cell>
          <cell r="AE64">
            <v>0</v>
          </cell>
          <cell r="AF64">
            <v>0</v>
          </cell>
          <cell r="AG64">
            <v>0</v>
          </cell>
          <cell r="AH64">
            <v>0</v>
          </cell>
        </row>
        <row r="65">
          <cell r="T65" t="str">
            <v>MontereyAll Category of Aid</v>
          </cell>
          <cell r="U65">
            <v>508</v>
          </cell>
          <cell r="V65" t="str">
            <v>Monterey</v>
          </cell>
          <cell r="W65" t="str">
            <v>CCAH</v>
          </cell>
          <cell r="X65" t="str">
            <v>All Category of Aid</v>
          </cell>
          <cell r="Y65">
            <v>907762</v>
          </cell>
          <cell r="Z65">
            <v>269.76666371915866</v>
          </cell>
          <cell r="AA65">
            <v>10.622062383941868</v>
          </cell>
          <cell r="AB65">
            <v>259.14460133521675</v>
          </cell>
          <cell r="AC65">
            <v>2.0954599978826183</v>
          </cell>
          <cell r="AD65">
            <v>8.5890683062202253E-2</v>
          </cell>
          <cell r="AE65">
            <v>2.1813506809448202</v>
          </cell>
          <cell r="AF65">
            <v>269.76666371915866</v>
          </cell>
          <cell r="AG65">
            <v>271.94711642478978</v>
          </cell>
          <cell r="AH65">
            <v>281.92833871449471</v>
          </cell>
        </row>
        <row r="66">
          <cell r="T66" t="str">
            <v>MontereyTotal Revenue</v>
          </cell>
          <cell r="U66">
            <v>508</v>
          </cell>
          <cell r="V66" t="str">
            <v>Monterey</v>
          </cell>
          <cell r="W66" t="str">
            <v>CCAH</v>
          </cell>
          <cell r="X66" t="str">
            <v>Total Revenue</v>
          </cell>
          <cell r="Y66">
            <v>0</v>
          </cell>
          <cell r="Z66">
            <v>244883926.19103089</v>
          </cell>
          <cell r="AA66">
            <v>9642304.5937718377</v>
          </cell>
          <cell r="AB66">
            <v>235241621.59725901</v>
          </cell>
          <cell r="AC66">
            <v>1902178.9585979213</v>
          </cell>
          <cell r="AD66">
            <v>77968.298237910843</v>
          </cell>
          <cell r="AE66">
            <v>1980147.2568358318</v>
          </cell>
          <cell r="AF66">
            <v>244883926.19103089</v>
          </cell>
          <cell r="AG66">
            <v>246863258.30000001</v>
          </cell>
          <cell r="AH66">
            <v>255923832.60814714</v>
          </cell>
        </row>
        <row r="67">
          <cell r="T67" t="str">
            <v>NapaChild&amp;Adult</v>
          </cell>
          <cell r="U67">
            <v>507</v>
          </cell>
          <cell r="V67" t="str">
            <v>Napa</v>
          </cell>
          <cell r="W67" t="str">
            <v>Napa</v>
          </cell>
          <cell r="X67" t="str">
            <v>Child&amp;Adult</v>
          </cell>
          <cell r="Y67">
            <v>113284</v>
          </cell>
          <cell r="Z67">
            <v>196.60034429832382</v>
          </cell>
          <cell r="AA67">
            <v>7.7411385567465061</v>
          </cell>
          <cell r="AB67">
            <v>188.85920574157731</v>
          </cell>
          <cell r="AC67">
            <v>2.2086684630681281</v>
          </cell>
          <cell r="AD67">
            <v>9.0530977991732264E-2</v>
          </cell>
          <cell r="AE67">
            <v>2.2991994410598604</v>
          </cell>
          <cell r="AF67">
            <v>196.60034429832382</v>
          </cell>
          <cell r="AG67">
            <v>198.9</v>
          </cell>
          <cell r="AH67">
            <v>206.34211566904878</v>
          </cell>
        </row>
        <row r="68">
          <cell r="T68" t="str">
            <v>NapaAged&amp;DisabledNonDual</v>
          </cell>
          <cell r="U68">
            <v>507</v>
          </cell>
          <cell r="V68" t="str">
            <v>Napa</v>
          </cell>
          <cell r="W68" t="str">
            <v>Napa</v>
          </cell>
          <cell r="X68" t="str">
            <v>Aged&amp;DisabledNonDual</v>
          </cell>
          <cell r="Y68">
            <v>20934</v>
          </cell>
          <cell r="Z68">
            <v>811.18167748537587</v>
          </cell>
          <cell r="AA68">
            <v>31.940278550986704</v>
          </cell>
          <cell r="AB68">
            <v>779.24139893438917</v>
          </cell>
          <cell r="AC68">
            <v>4.5144751431450603</v>
          </cell>
          <cell r="AD68">
            <v>0.18504354848284876</v>
          </cell>
          <cell r="AE68">
            <v>4.699518691627909</v>
          </cell>
          <cell r="AF68">
            <v>811.18167748537587</v>
          </cell>
          <cell r="AG68">
            <v>815.88</v>
          </cell>
          <cell r="AH68">
            <v>851.25666356470833</v>
          </cell>
        </row>
        <row r="69">
          <cell r="T69" t="str">
            <v>NapaDisabledDual</v>
          </cell>
          <cell r="U69">
            <v>507</v>
          </cell>
          <cell r="V69" t="str">
            <v>Napa</v>
          </cell>
          <cell r="W69" t="str">
            <v>Napa</v>
          </cell>
          <cell r="X69" t="str">
            <v>DisabledDual</v>
          </cell>
          <cell r="Y69">
            <v>17971</v>
          </cell>
          <cell r="Z69">
            <v>348.63394918823752</v>
          </cell>
          <cell r="AA69">
            <v>13.727461749286874</v>
          </cell>
          <cell r="AB69">
            <v>334.90648743895065</v>
          </cell>
          <cell r="AC69">
            <v>0</v>
          </cell>
          <cell r="AD69">
            <v>0</v>
          </cell>
          <cell r="AE69">
            <v>0</v>
          </cell>
          <cell r="AF69">
            <v>348.63394918823752</v>
          </cell>
          <cell r="AG69">
            <v>348.63</v>
          </cell>
          <cell r="AH69">
            <v>362.95050992834899</v>
          </cell>
        </row>
        <row r="70">
          <cell r="T70" t="str">
            <v>NapaAgedDual</v>
          </cell>
          <cell r="U70">
            <v>507</v>
          </cell>
          <cell r="V70" t="str">
            <v>Napa</v>
          </cell>
          <cell r="W70" t="str">
            <v>Napa</v>
          </cell>
          <cell r="X70" t="str">
            <v>AgedDual</v>
          </cell>
          <cell r="Y70">
            <v>15507</v>
          </cell>
          <cell r="Z70">
            <v>240.61279542015794</v>
          </cell>
          <cell r="AA70">
            <v>9.4741288196687208</v>
          </cell>
          <cell r="AB70">
            <v>231.13866660048922</v>
          </cell>
          <cell r="AC70">
            <v>0</v>
          </cell>
          <cell r="AD70">
            <v>0</v>
          </cell>
          <cell r="AE70">
            <v>0</v>
          </cell>
          <cell r="AF70">
            <v>240.61279542015794</v>
          </cell>
          <cell r="AG70">
            <v>240.61</v>
          </cell>
          <cell r="AH70">
            <v>249.63069369042481</v>
          </cell>
        </row>
        <row r="71">
          <cell r="T71" t="str">
            <v>NapaBCCTP</v>
          </cell>
          <cell r="U71">
            <v>507</v>
          </cell>
          <cell r="V71" t="str">
            <v>Napa</v>
          </cell>
          <cell r="W71" t="str">
            <v>Napa</v>
          </cell>
          <cell r="X71" t="str">
            <v>BCCTP</v>
          </cell>
          <cell r="Y71">
            <v>312</v>
          </cell>
          <cell r="Z71">
            <v>2659.1501034565508</v>
          </cell>
          <cell r="AA71">
            <v>104.7040353236016</v>
          </cell>
          <cell r="AB71">
            <v>2554.4460681329492</v>
          </cell>
          <cell r="AC71">
            <v>3.2993962952433451</v>
          </cell>
          <cell r="AD71">
            <v>0.13523875510756733</v>
          </cell>
          <cell r="AE71">
            <v>3.4346350503509124</v>
          </cell>
          <cell r="AF71">
            <v>2659.1501034565508</v>
          </cell>
          <cell r="AG71">
            <v>2662.58</v>
          </cell>
          <cell r="AH71">
            <v>2795.8814670014872</v>
          </cell>
        </row>
        <row r="72">
          <cell r="T72" t="str">
            <v>NapaAIDSNonDual</v>
          </cell>
          <cell r="U72">
            <v>507</v>
          </cell>
          <cell r="V72" t="str">
            <v>Napa</v>
          </cell>
          <cell r="W72" t="str">
            <v>Napa</v>
          </cell>
          <cell r="X72" t="str">
            <v>AIDSNonDual</v>
          </cell>
          <cell r="Y72">
            <v>0</v>
          </cell>
          <cell r="Z72">
            <v>0</v>
          </cell>
          <cell r="AA72">
            <v>0</v>
          </cell>
          <cell r="AB72">
            <v>0</v>
          </cell>
          <cell r="AC72">
            <v>0</v>
          </cell>
          <cell r="AD72">
            <v>0</v>
          </cell>
          <cell r="AE72">
            <v>0</v>
          </cell>
          <cell r="AF72">
            <v>0</v>
          </cell>
          <cell r="AG72">
            <v>0</v>
          </cell>
          <cell r="AH72">
            <v>0</v>
          </cell>
        </row>
        <row r="73">
          <cell r="T73" t="str">
            <v>NapaAIDSDual</v>
          </cell>
          <cell r="U73">
            <v>507</v>
          </cell>
          <cell r="V73" t="str">
            <v>Napa</v>
          </cell>
          <cell r="W73" t="str">
            <v>Napa</v>
          </cell>
          <cell r="X73" t="str">
            <v>AIDSDual</v>
          </cell>
          <cell r="Y73">
            <v>0</v>
          </cell>
          <cell r="Z73">
            <v>0</v>
          </cell>
          <cell r="AA73">
            <v>0</v>
          </cell>
          <cell r="AB73">
            <v>0</v>
          </cell>
          <cell r="AC73">
            <v>0</v>
          </cell>
          <cell r="AD73">
            <v>0</v>
          </cell>
          <cell r="AE73">
            <v>0</v>
          </cell>
          <cell r="AF73">
            <v>0</v>
          </cell>
          <cell r="AG73">
            <v>0</v>
          </cell>
          <cell r="AH73">
            <v>0</v>
          </cell>
        </row>
        <row r="74">
          <cell r="T74" t="str">
            <v>NapaLTCNonDual</v>
          </cell>
          <cell r="U74">
            <v>507</v>
          </cell>
          <cell r="V74" t="str">
            <v>Napa</v>
          </cell>
          <cell r="W74" t="str">
            <v>Napa</v>
          </cell>
          <cell r="X74" t="str">
            <v>LTCNonDual</v>
          </cell>
          <cell r="Y74">
            <v>201</v>
          </cell>
          <cell r="Z74">
            <v>3635.9231940093405</v>
          </cell>
          <cell r="AA74">
            <v>143.16447576411792</v>
          </cell>
          <cell r="AB74">
            <v>3492.7587182452226</v>
          </cell>
          <cell r="AC74">
            <v>3.5637418251308759</v>
          </cell>
          <cell r="AD74">
            <v>0.14607399803724475</v>
          </cell>
          <cell r="AE74">
            <v>3.7098158231681206</v>
          </cell>
          <cell r="AF74">
            <v>3635.9231940093405</v>
          </cell>
          <cell r="AG74">
            <v>3639.63</v>
          </cell>
          <cell r="AH74">
            <v>3759.2813953529503</v>
          </cell>
        </row>
        <row r="75">
          <cell r="T75" t="str">
            <v>NapaLTCDual</v>
          </cell>
          <cell r="U75">
            <v>507</v>
          </cell>
          <cell r="V75" t="str">
            <v>Napa</v>
          </cell>
          <cell r="W75" t="str">
            <v>Napa</v>
          </cell>
          <cell r="X75" t="str">
            <v>LTCDual</v>
          </cell>
          <cell r="Y75">
            <v>2613</v>
          </cell>
          <cell r="Z75">
            <v>3767.4536423270361</v>
          </cell>
          <cell r="AA75">
            <v>148.34348716662726</v>
          </cell>
          <cell r="AB75">
            <v>3619.1101551604088</v>
          </cell>
          <cell r="AC75">
            <v>0</v>
          </cell>
          <cell r="AD75">
            <v>0</v>
          </cell>
          <cell r="AE75">
            <v>0</v>
          </cell>
          <cell r="AF75">
            <v>3767.4536423270361</v>
          </cell>
          <cell r="AG75">
            <v>3767.45</v>
          </cell>
          <cell r="AH75">
            <v>3872.4528054460743</v>
          </cell>
        </row>
        <row r="76">
          <cell r="T76" t="str">
            <v>NapaOBRA</v>
          </cell>
          <cell r="U76">
            <v>507</v>
          </cell>
          <cell r="V76" t="str">
            <v>Napa</v>
          </cell>
          <cell r="W76" t="str">
            <v>Napa</v>
          </cell>
          <cell r="X76" t="str">
            <v>OBRA</v>
          </cell>
          <cell r="Y76">
            <v>1482</v>
          </cell>
          <cell r="Z76">
            <v>872.49909065875613</v>
          </cell>
          <cell r="AA76">
            <v>34.354651694688528</v>
          </cell>
          <cell r="AB76">
            <v>838.1444389640676</v>
          </cell>
          <cell r="AC76">
            <v>0</v>
          </cell>
          <cell r="AD76">
            <v>0</v>
          </cell>
          <cell r="AE76">
            <v>0</v>
          </cell>
          <cell r="AF76">
            <v>872.49909065875613</v>
          </cell>
          <cell r="AG76">
            <v>872.5</v>
          </cell>
          <cell r="AH76">
            <v>916.11253371768669</v>
          </cell>
        </row>
        <row r="77">
          <cell r="T77" t="str">
            <v>NapaAll Category of Aid</v>
          </cell>
          <cell r="U77">
            <v>507</v>
          </cell>
          <cell r="V77" t="str">
            <v>Napa</v>
          </cell>
          <cell r="W77" t="str">
            <v>Napa</v>
          </cell>
          <cell r="X77" t="str">
            <v>All Category of Aid</v>
          </cell>
          <cell r="Y77">
            <v>172304</v>
          </cell>
          <cell r="Z77">
            <v>359.52333882813821</v>
          </cell>
          <cell r="AA77">
            <v>14.156231466357953</v>
          </cell>
          <cell r="AB77">
            <v>345.3671073617802</v>
          </cell>
          <cell r="AC77">
            <v>2.0107399977236495</v>
          </cell>
          <cell r="AD77">
            <v>8.2418100101880401E-2</v>
          </cell>
          <cell r="AE77">
            <v>2.0931580978255302</v>
          </cell>
          <cell r="AF77">
            <v>359.52333882813821</v>
          </cell>
          <cell r="AG77">
            <v>361.61592859132696</v>
          </cell>
          <cell r="AH77">
            <v>375.46082819474026</v>
          </cell>
        </row>
        <row r="78">
          <cell r="T78" t="str">
            <v>NapaTotal Revenue</v>
          </cell>
          <cell r="U78">
            <v>507</v>
          </cell>
          <cell r="V78" t="str">
            <v>Napa</v>
          </cell>
          <cell r="W78" t="str">
            <v>Napa</v>
          </cell>
          <cell r="X78" t="str">
            <v>Total Revenue</v>
          </cell>
          <cell r="Y78">
            <v>0</v>
          </cell>
          <cell r="Z78">
            <v>61947309.373443529</v>
          </cell>
          <cell r="AA78">
            <v>2439175.3065793407</v>
          </cell>
          <cell r="AB78">
            <v>59508134.066864178</v>
          </cell>
          <cell r="AC78">
            <v>346458.54456777568</v>
          </cell>
          <cell r="AD78">
            <v>14200.968319954402</v>
          </cell>
          <cell r="AE78">
            <v>360659.51288773015</v>
          </cell>
          <cell r="AF78">
            <v>61947309.373443529</v>
          </cell>
          <cell r="AG78">
            <v>62307870.960000001</v>
          </cell>
          <cell r="AH78">
            <v>64693402.541266523</v>
          </cell>
        </row>
        <row r="79">
          <cell r="T79" t="str">
            <v>San Luis ObispoChild&amp;Adult</v>
          </cell>
          <cell r="U79">
            <v>501</v>
          </cell>
          <cell r="V79" t="str">
            <v>San Luis Obispo</v>
          </cell>
          <cell r="W79" t="str">
            <v>Cencal</v>
          </cell>
          <cell r="X79" t="str">
            <v>Child&amp;Adult</v>
          </cell>
          <cell r="Y79">
            <v>234344</v>
          </cell>
          <cell r="Z79">
            <v>123.45659606147608</v>
          </cell>
          <cell r="AA79">
            <v>4.8611034699206215</v>
          </cell>
          <cell r="AB79">
            <v>118.59549259155546</v>
          </cell>
          <cell r="AC79">
            <v>2.2072304860301886</v>
          </cell>
          <cell r="AD79">
            <v>9.0472036837932368E-2</v>
          </cell>
          <cell r="AE79">
            <v>2.2977025228681209</v>
          </cell>
          <cell r="AF79">
            <v>123.45659606147608</v>
          </cell>
          <cell r="AG79">
            <v>125.75999999999999</v>
          </cell>
          <cell r="AH79">
            <v>129.55335772127617</v>
          </cell>
        </row>
        <row r="80">
          <cell r="T80" t="str">
            <v>San Luis ObispoAged&amp;DisabledNonDual</v>
          </cell>
          <cell r="U80">
            <v>501</v>
          </cell>
          <cell r="V80" t="str">
            <v>San Luis Obispo</v>
          </cell>
          <cell r="W80" t="str">
            <v>Cencal</v>
          </cell>
          <cell r="X80" t="str">
            <v>Aged&amp;DisabledNonDual</v>
          </cell>
          <cell r="Y80">
            <v>37586</v>
          </cell>
          <cell r="Z80">
            <v>840.04147913201803</v>
          </cell>
          <cell r="AA80">
            <v>33.076633240823298</v>
          </cell>
          <cell r="AB80">
            <v>806.96484589119473</v>
          </cell>
          <cell r="AC80">
            <v>4.5144751431450603</v>
          </cell>
          <cell r="AD80">
            <v>0.18504354848284876</v>
          </cell>
          <cell r="AE80">
            <v>4.699518691627909</v>
          </cell>
          <cell r="AF80">
            <v>840.04147913201803</v>
          </cell>
          <cell r="AG80">
            <v>844.74</v>
          </cell>
          <cell r="AH80">
            <v>878.96034019543629</v>
          </cell>
        </row>
        <row r="81">
          <cell r="T81" t="str">
            <v>San Luis ObispoDisabledDual</v>
          </cell>
          <cell r="U81">
            <v>501</v>
          </cell>
          <cell r="V81" t="str">
            <v>San Luis Obispo</v>
          </cell>
          <cell r="W81" t="str">
            <v>Cencal</v>
          </cell>
          <cell r="X81" t="str">
            <v>DisabledDual</v>
          </cell>
          <cell r="Y81">
            <v>39570</v>
          </cell>
          <cell r="Z81">
            <v>129.51232074118036</v>
          </cell>
          <cell r="AA81">
            <v>5.0995476291839736</v>
          </cell>
          <cell r="AB81">
            <v>124.41277311199639</v>
          </cell>
          <cell r="AC81">
            <v>0</v>
          </cell>
          <cell r="AD81">
            <v>0</v>
          </cell>
          <cell r="AE81">
            <v>0</v>
          </cell>
          <cell r="AF81">
            <v>129.51232074118036</v>
          </cell>
          <cell r="AG81">
            <v>129.51</v>
          </cell>
          <cell r="AH81">
            <v>135.1891765652947</v>
          </cell>
        </row>
        <row r="82">
          <cell r="T82" t="str">
            <v>San Luis ObispoAgedDual</v>
          </cell>
          <cell r="U82">
            <v>501</v>
          </cell>
          <cell r="V82" t="str">
            <v>San Luis Obispo</v>
          </cell>
          <cell r="W82" t="str">
            <v>Cencal</v>
          </cell>
          <cell r="X82" t="str">
            <v>AgedDual</v>
          </cell>
          <cell r="Y82">
            <v>22892</v>
          </cell>
          <cell r="Z82">
            <v>196.29179541049294</v>
          </cell>
          <cell r="AA82">
            <v>7.7289894442881746</v>
          </cell>
          <cell r="AB82">
            <v>188.56280596620476</v>
          </cell>
          <cell r="AC82">
            <v>0</v>
          </cell>
          <cell r="AD82">
            <v>0</v>
          </cell>
          <cell r="AE82">
            <v>0</v>
          </cell>
          <cell r="AF82">
            <v>196.29179541049294</v>
          </cell>
          <cell r="AG82">
            <v>196.29</v>
          </cell>
          <cell r="AH82">
            <v>203.28199113307457</v>
          </cell>
        </row>
        <row r="83">
          <cell r="T83" t="str">
            <v>San Luis ObispoBCCTP</v>
          </cell>
          <cell r="U83">
            <v>501</v>
          </cell>
          <cell r="V83" t="str">
            <v>San Luis Obispo</v>
          </cell>
          <cell r="W83" t="str">
            <v>Cencal</v>
          </cell>
          <cell r="X83" t="str">
            <v>BCCTP</v>
          </cell>
          <cell r="Y83">
            <v>900</v>
          </cell>
          <cell r="Z83">
            <v>1149.2618962503377</v>
          </cell>
          <cell r="AA83">
            <v>45.252187164857105</v>
          </cell>
          <cell r="AB83">
            <v>1104.0097090854806</v>
          </cell>
          <cell r="AC83">
            <v>3.2993962952433451</v>
          </cell>
          <cell r="AD83">
            <v>0.13523875510756733</v>
          </cell>
          <cell r="AE83">
            <v>3.4346350503509124</v>
          </cell>
          <cell r="AF83">
            <v>1149.2618962503377</v>
          </cell>
          <cell r="AG83">
            <v>1152.69</v>
          </cell>
          <cell r="AH83">
            <v>1206.1314748532627</v>
          </cell>
        </row>
        <row r="84">
          <cell r="T84" t="str">
            <v>San Luis ObispoAIDSNonDual</v>
          </cell>
          <cell r="U84">
            <v>501</v>
          </cell>
          <cell r="V84" t="str">
            <v>San Luis Obispo</v>
          </cell>
          <cell r="W84" t="str">
            <v>Cencal</v>
          </cell>
          <cell r="X84" t="str">
            <v>AIDSNonDual</v>
          </cell>
          <cell r="Y84">
            <v>180</v>
          </cell>
          <cell r="Z84">
            <v>2030.0739768407243</v>
          </cell>
          <cell r="AA84">
            <v>79.934162838103703</v>
          </cell>
          <cell r="AB84">
            <v>1950.1398140026206</v>
          </cell>
          <cell r="AC84">
            <v>3.3828844141292995</v>
          </cell>
          <cell r="AD84">
            <v>0.13866084456092809</v>
          </cell>
          <cell r="AE84">
            <v>3.5215452586902276</v>
          </cell>
          <cell r="AF84">
            <v>2030.0739768407243</v>
          </cell>
          <cell r="AG84">
            <v>2033.59</v>
          </cell>
          <cell r="AH84">
            <v>2128.9531192236032</v>
          </cell>
        </row>
        <row r="85">
          <cell r="T85" t="str">
            <v>San Luis ObispoAIDSDual</v>
          </cell>
          <cell r="U85">
            <v>501</v>
          </cell>
          <cell r="V85" t="str">
            <v>San Luis Obispo</v>
          </cell>
          <cell r="W85" t="str">
            <v>Cencal</v>
          </cell>
          <cell r="X85" t="str">
            <v>AIDSDual</v>
          </cell>
          <cell r="Y85">
            <v>12</v>
          </cell>
          <cell r="Z85">
            <v>98.756377831234843</v>
          </cell>
          <cell r="AA85">
            <v>3.8885323771048803</v>
          </cell>
          <cell r="AB85">
            <v>94.867845454129963</v>
          </cell>
          <cell r="AC85">
            <v>0</v>
          </cell>
          <cell r="AD85">
            <v>0</v>
          </cell>
          <cell r="AE85">
            <v>0</v>
          </cell>
          <cell r="AF85">
            <v>98.756377831234843</v>
          </cell>
          <cell r="AG85">
            <v>98.76</v>
          </cell>
          <cell r="AH85">
            <v>103.64272098227879</v>
          </cell>
        </row>
        <row r="86">
          <cell r="T86" t="str">
            <v>San Luis ObispoLTCNonDual</v>
          </cell>
          <cell r="U86">
            <v>501</v>
          </cell>
          <cell r="V86" t="str">
            <v>San Luis Obispo</v>
          </cell>
          <cell r="W86" t="str">
            <v>Cencal</v>
          </cell>
          <cell r="X86" t="str">
            <v>LTCNonDual</v>
          </cell>
          <cell r="Y86">
            <v>225</v>
          </cell>
          <cell r="Z86">
            <v>4770.0624287244273</v>
          </cell>
          <cell r="AA86">
            <v>187.82120813102483</v>
          </cell>
          <cell r="AB86">
            <v>4582.2412205934024</v>
          </cell>
          <cell r="AC86">
            <v>3.5637418251308759</v>
          </cell>
          <cell r="AD86">
            <v>0.14607399803724475</v>
          </cell>
          <cell r="AE86">
            <v>3.7098158231681206</v>
          </cell>
          <cell r="AF86">
            <v>4770.0624287244273</v>
          </cell>
          <cell r="AG86">
            <v>4773.7700000000004</v>
          </cell>
          <cell r="AH86">
            <v>4897.8786544999739</v>
          </cell>
        </row>
        <row r="87">
          <cell r="T87" t="str">
            <v>San Luis ObispoLTCDual</v>
          </cell>
          <cell r="U87">
            <v>501</v>
          </cell>
          <cell r="V87" t="str">
            <v>San Luis Obispo</v>
          </cell>
          <cell r="W87" t="str">
            <v>Cencal</v>
          </cell>
          <cell r="X87" t="str">
            <v>LTCDual</v>
          </cell>
          <cell r="Y87">
            <v>5241</v>
          </cell>
          <cell r="Z87">
            <v>4965.4891812973046</v>
          </cell>
          <cell r="AA87">
            <v>195.51613651358184</v>
          </cell>
          <cell r="AB87">
            <v>4769.9730447837228</v>
          </cell>
          <cell r="AC87">
            <v>0</v>
          </cell>
          <cell r="AD87">
            <v>0</v>
          </cell>
          <cell r="AE87">
            <v>0</v>
          </cell>
          <cell r="AF87">
            <v>4965.4891812973046</v>
          </cell>
          <cell r="AG87">
            <v>4965.49</v>
          </cell>
          <cell r="AH87">
            <v>5089.2670750028046</v>
          </cell>
        </row>
        <row r="88">
          <cell r="T88" t="str">
            <v>San Luis ObispoOBRA</v>
          </cell>
          <cell r="U88">
            <v>501</v>
          </cell>
          <cell r="V88" t="str">
            <v>San Luis Obispo</v>
          </cell>
          <cell r="W88" t="str">
            <v>Cencal</v>
          </cell>
          <cell r="X88" t="str">
            <v>OBRA</v>
          </cell>
          <cell r="Y88">
            <v>0</v>
          </cell>
          <cell r="Z88">
            <v>0</v>
          </cell>
          <cell r="AA88">
            <v>0</v>
          </cell>
          <cell r="AB88">
            <v>0</v>
          </cell>
          <cell r="AC88">
            <v>0</v>
          </cell>
          <cell r="AD88">
            <v>0</v>
          </cell>
          <cell r="AE88">
            <v>0</v>
          </cell>
          <cell r="AF88">
            <v>0</v>
          </cell>
          <cell r="AG88">
            <v>0</v>
          </cell>
          <cell r="AH88">
            <v>0</v>
          </cell>
        </row>
        <row r="89">
          <cell r="T89" t="str">
            <v>San Luis ObispoAll Category of Aid</v>
          </cell>
          <cell r="U89">
            <v>501</v>
          </cell>
          <cell r="V89" t="str">
            <v>San Luis Obispo</v>
          </cell>
          <cell r="W89" t="str">
            <v>Cencal</v>
          </cell>
          <cell r="X89" t="str">
            <v>All Category of Aid</v>
          </cell>
          <cell r="Y89">
            <v>340950</v>
          </cell>
          <cell r="Z89">
            <v>289.25576430263931</v>
          </cell>
          <cell r="AA89">
            <v>11.389445719416441</v>
          </cell>
          <cell r="AB89">
            <v>277.86631858322284</v>
          </cell>
          <cell r="AC89">
            <v>2.0276066916539826</v>
          </cell>
          <cell r="AD89">
            <v>8.3109447998829536E-2</v>
          </cell>
          <cell r="AE89">
            <v>2.1107161396528125</v>
          </cell>
          <cell r="AF89">
            <v>289.25576430263931</v>
          </cell>
          <cell r="AG89">
            <v>291.36989036515627</v>
          </cell>
          <cell r="AH89">
            <v>301.05431149716856</v>
          </cell>
        </row>
        <row r="90">
          <cell r="T90" t="str">
            <v>San Luis ObispoTotal Revenue</v>
          </cell>
          <cell r="U90">
            <v>501</v>
          </cell>
          <cell r="V90" t="str">
            <v>San Luis Obispo</v>
          </cell>
          <cell r="W90" t="str">
            <v>Cencal</v>
          </cell>
          <cell r="X90" t="str">
            <v>Total Revenue</v>
          </cell>
          <cell r="Y90">
            <v>0</v>
          </cell>
          <cell r="Z90">
            <v>98621752.838984877</v>
          </cell>
          <cell r="AA90">
            <v>3883231.5180350356</v>
          </cell>
          <cell r="AB90">
            <v>94738521.320949823</v>
          </cell>
          <cell r="AC90">
            <v>691312.50151942531</v>
          </cell>
          <cell r="AD90">
            <v>28336.166295200932</v>
          </cell>
          <cell r="AE90">
            <v>719648.66781462636</v>
          </cell>
          <cell r="AF90">
            <v>98621752.838984877</v>
          </cell>
          <cell r="AG90">
            <v>99342564.120000035</v>
          </cell>
          <cell r="AH90">
            <v>102644467.50495961</v>
          </cell>
        </row>
        <row r="91">
          <cell r="T91" t="str">
            <v>San MateoChild&amp;Adult</v>
          </cell>
          <cell r="U91">
            <v>503</v>
          </cell>
          <cell r="V91" t="str">
            <v>San Mateo</v>
          </cell>
          <cell r="W91" t="str">
            <v>San Mateo</v>
          </cell>
          <cell r="X91" t="str">
            <v>Child&amp;Adult</v>
          </cell>
          <cell r="Y91">
            <v>456396</v>
          </cell>
          <cell r="Z91">
            <v>177.14618659414165</v>
          </cell>
          <cell r="AA91">
            <v>6.3374705455122751</v>
          </cell>
          <cell r="AB91">
            <v>170.80871604862938</v>
          </cell>
          <cell r="AC91">
            <v>3.5030328306722267</v>
          </cell>
          <cell r="AD91">
            <v>0.14358560073672777</v>
          </cell>
          <cell r="AE91">
            <v>3.6466184314089545</v>
          </cell>
          <cell r="AF91">
            <v>177.14618659414165</v>
          </cell>
          <cell r="AG91">
            <v>180.8</v>
          </cell>
          <cell r="AH91">
            <v>185.99068081943838</v>
          </cell>
        </row>
        <row r="92">
          <cell r="T92" t="str">
            <v>San MateoAged&amp;DisabledNonDual</v>
          </cell>
          <cell r="U92">
            <v>503</v>
          </cell>
          <cell r="V92" t="str">
            <v>San Mateo</v>
          </cell>
          <cell r="W92" t="str">
            <v>San Mateo</v>
          </cell>
          <cell r="X92" t="str">
            <v>Aged&amp;DisabledNonDual</v>
          </cell>
          <cell r="Y92">
            <v>91391</v>
          </cell>
          <cell r="Z92">
            <v>1042.6326011019094</v>
          </cell>
          <cell r="AA92">
            <v>37.300568114474572</v>
          </cell>
          <cell r="AB92">
            <v>1005.3320329874348</v>
          </cell>
          <cell r="AC92">
            <v>4.5144751431450603</v>
          </cell>
          <cell r="AD92">
            <v>0.18504354848284876</v>
          </cell>
          <cell r="AE92">
            <v>4.699518691627909</v>
          </cell>
          <cell r="AF92">
            <v>1042.6326011019094</v>
          </cell>
          <cell r="AG92">
            <v>1047.3300000000002</v>
          </cell>
          <cell r="AH92">
            <v>1087.7806444861251</v>
          </cell>
        </row>
        <row r="93">
          <cell r="T93" t="str">
            <v>San MateoDisabledDual</v>
          </cell>
          <cell r="U93">
            <v>503</v>
          </cell>
          <cell r="V93" t="str">
            <v>San Mateo</v>
          </cell>
          <cell r="W93" t="str">
            <v>San Mateo</v>
          </cell>
          <cell r="X93" t="str">
            <v>DisabledDual</v>
          </cell>
          <cell r="Y93">
            <v>64117</v>
          </cell>
          <cell r="Z93">
            <v>282.74087441345648</v>
          </cell>
          <cell r="AA93">
            <v>10.115159677204844</v>
          </cell>
          <cell r="AB93">
            <v>272.62571473625167</v>
          </cell>
          <cell r="AC93">
            <v>0</v>
          </cell>
          <cell r="AD93">
            <v>0</v>
          </cell>
          <cell r="AE93">
            <v>0</v>
          </cell>
          <cell r="AF93">
            <v>282.74087441345648</v>
          </cell>
          <cell r="AG93">
            <v>282.74</v>
          </cell>
          <cell r="AH93">
            <v>293.44008987593759</v>
          </cell>
        </row>
        <row r="94">
          <cell r="T94" t="str">
            <v>San MateoAgedDual</v>
          </cell>
          <cell r="U94">
            <v>503</v>
          </cell>
          <cell r="V94" t="str">
            <v>San Mateo</v>
          </cell>
          <cell r="W94" t="str">
            <v>San Mateo</v>
          </cell>
          <cell r="X94" t="str">
            <v>AgedDual</v>
          </cell>
          <cell r="Y94">
            <v>120001</v>
          </cell>
          <cell r="Z94">
            <v>338.07230235352603</v>
          </cell>
          <cell r="AA94">
            <v>12.094662039368131</v>
          </cell>
          <cell r="AB94">
            <v>325.9776403141579</v>
          </cell>
          <cell r="AC94">
            <v>0</v>
          </cell>
          <cell r="AD94">
            <v>0</v>
          </cell>
          <cell r="AE94">
            <v>0</v>
          </cell>
          <cell r="AF94">
            <v>338.07230235352603</v>
          </cell>
          <cell r="AG94">
            <v>338.07</v>
          </cell>
          <cell r="AH94">
            <v>349.65440904994625</v>
          </cell>
        </row>
        <row r="95">
          <cell r="T95" t="str">
            <v>San MateoBCCTP</v>
          </cell>
          <cell r="U95">
            <v>503</v>
          </cell>
          <cell r="V95" t="str">
            <v>San Mateo</v>
          </cell>
          <cell r="W95" t="str">
            <v>San Mateo</v>
          </cell>
          <cell r="X95" t="str">
            <v>BCCTP</v>
          </cell>
          <cell r="Y95">
            <v>2172</v>
          </cell>
          <cell r="Z95">
            <v>1415.4425255408219</v>
          </cell>
          <cell r="AA95">
            <v>50.63798147138391</v>
          </cell>
          <cell r="AB95">
            <v>1364.804544069438</v>
          </cell>
          <cell r="AC95">
            <v>3.2993962952433451</v>
          </cell>
          <cell r="AD95">
            <v>0.13523875510756733</v>
          </cell>
          <cell r="AE95">
            <v>3.4346350503509124</v>
          </cell>
          <cell r="AF95">
            <v>1415.4425255408219</v>
          </cell>
          <cell r="AG95">
            <v>1418.8700000000001</v>
          </cell>
          <cell r="AH95">
            <v>1487.6367181854555</v>
          </cell>
        </row>
        <row r="96">
          <cell r="T96" t="str">
            <v>San MateoAIDSNonDual</v>
          </cell>
          <cell r="U96">
            <v>503</v>
          </cell>
          <cell r="V96" t="str">
            <v>San Mateo</v>
          </cell>
          <cell r="W96" t="str">
            <v>San Mateo</v>
          </cell>
          <cell r="X96" t="str">
            <v>AIDSNonDual</v>
          </cell>
          <cell r="Y96">
            <v>420</v>
          </cell>
          <cell r="Z96">
            <v>4164.7614767313516</v>
          </cell>
          <cell r="AA96">
            <v>148.99588693004398</v>
          </cell>
          <cell r="AB96">
            <v>4015.7655898013077</v>
          </cell>
          <cell r="AC96">
            <v>3.3828844141292995</v>
          </cell>
          <cell r="AD96">
            <v>0.13866084456092809</v>
          </cell>
          <cell r="AE96">
            <v>3.5215452586902276</v>
          </cell>
          <cell r="AF96">
            <v>4164.7614767313516</v>
          </cell>
          <cell r="AG96">
            <v>4168.2800000000007</v>
          </cell>
          <cell r="AH96">
            <v>4374.432052011719</v>
          </cell>
        </row>
        <row r="97">
          <cell r="T97" t="str">
            <v>San MateoAIDSDual</v>
          </cell>
          <cell r="U97">
            <v>503</v>
          </cell>
          <cell r="V97" t="str">
            <v>San Mateo</v>
          </cell>
          <cell r="W97" t="str">
            <v>San Mateo</v>
          </cell>
          <cell r="X97" t="str">
            <v>AIDSDual</v>
          </cell>
          <cell r="Y97">
            <v>696</v>
          </cell>
          <cell r="Z97">
            <v>190.09299997216084</v>
          </cell>
          <cell r="AA97">
            <v>6.800647597296205</v>
          </cell>
          <cell r="AB97">
            <v>183.29235237486463</v>
          </cell>
          <cell r="AC97">
            <v>0</v>
          </cell>
          <cell r="AD97">
            <v>0</v>
          </cell>
          <cell r="AE97">
            <v>0</v>
          </cell>
          <cell r="AF97">
            <v>190.09299997216084</v>
          </cell>
          <cell r="AG97">
            <v>190.09</v>
          </cell>
          <cell r="AH97">
            <v>198.37616203948946</v>
          </cell>
        </row>
        <row r="98">
          <cell r="T98" t="str">
            <v>San MateoLTCNonDual</v>
          </cell>
          <cell r="U98">
            <v>503</v>
          </cell>
          <cell r="V98" t="str">
            <v>San Mateo</v>
          </cell>
          <cell r="W98" t="str">
            <v>San Mateo</v>
          </cell>
          <cell r="X98" t="str">
            <v>LTCNonDual</v>
          </cell>
          <cell r="Y98">
            <v>1117</v>
          </cell>
          <cell r="Z98">
            <v>11031.193692617488</v>
          </cell>
          <cell r="AA98">
            <v>394.64504685598513</v>
          </cell>
          <cell r="AB98">
            <v>10636.548645761502</v>
          </cell>
          <cell r="AC98">
            <v>3.5637418251308759</v>
          </cell>
          <cell r="AD98">
            <v>0.14607399803724475</v>
          </cell>
          <cell r="AE98">
            <v>3.7098158231681206</v>
          </cell>
          <cell r="AF98">
            <v>11031.193692617488</v>
          </cell>
          <cell r="AG98">
            <v>11034.9</v>
          </cell>
          <cell r="AH98">
            <v>11374.097181836938</v>
          </cell>
        </row>
        <row r="99">
          <cell r="T99" t="str">
            <v>San MateoLTCDual</v>
          </cell>
          <cell r="U99">
            <v>503</v>
          </cell>
          <cell r="V99" t="str">
            <v>San Mateo</v>
          </cell>
          <cell r="W99" t="str">
            <v>San Mateo</v>
          </cell>
          <cell r="X99" t="str">
            <v>LTCDual</v>
          </cell>
          <cell r="Y99">
            <v>11776</v>
          </cell>
          <cell r="Z99">
            <v>7968.0517380371966</v>
          </cell>
          <cell r="AA99">
            <v>285.06000702472193</v>
          </cell>
          <cell r="AB99">
            <v>7682.9917310124747</v>
          </cell>
          <cell r="AC99">
            <v>0</v>
          </cell>
          <cell r="AD99">
            <v>0</v>
          </cell>
          <cell r="AE99">
            <v>0</v>
          </cell>
          <cell r="AF99">
            <v>7968.0517380371966</v>
          </cell>
          <cell r="AG99">
            <v>7968.05</v>
          </cell>
          <cell r="AH99">
            <v>8181.4523073095061</v>
          </cell>
        </row>
        <row r="100">
          <cell r="T100" t="str">
            <v>San MateoOBRA</v>
          </cell>
          <cell r="U100">
            <v>503</v>
          </cell>
          <cell r="V100" t="str">
            <v>San Mateo</v>
          </cell>
          <cell r="W100" t="str">
            <v>San Mateo</v>
          </cell>
          <cell r="X100" t="str">
            <v>OBRA</v>
          </cell>
          <cell r="Y100">
            <v>0</v>
          </cell>
          <cell r="Z100">
            <v>0</v>
          </cell>
          <cell r="AA100">
            <v>0</v>
          </cell>
          <cell r="AB100">
            <v>0</v>
          </cell>
          <cell r="AC100">
            <v>0</v>
          </cell>
          <cell r="AD100">
            <v>0</v>
          </cell>
          <cell r="AE100">
            <v>0</v>
          </cell>
          <cell r="AF100">
            <v>0</v>
          </cell>
          <cell r="AG100">
            <v>0</v>
          </cell>
          <cell r="AH100">
            <v>0</v>
          </cell>
        </row>
        <row r="101">
          <cell r="T101" t="str">
            <v>San MateoAll Category of Aid</v>
          </cell>
          <cell r="U101">
            <v>503</v>
          </cell>
          <cell r="V101" t="str">
            <v>San Mateo</v>
          </cell>
          <cell r="W101" t="str">
            <v>San Mateo</v>
          </cell>
          <cell r="X101" t="str">
            <v>All Category of Aid</v>
          </cell>
          <cell r="Y101">
            <v>748086</v>
          </cell>
          <cell r="Z101">
            <v>462.43750632825601</v>
          </cell>
          <cell r="AA101">
            <v>16.543873350262626</v>
          </cell>
          <cell r="AB101">
            <v>445.89363297799343</v>
          </cell>
          <cell r="AC101">
            <v>2.7054648388293936</v>
          </cell>
          <cell r="AD101">
            <v>0.11089413457791276</v>
          </cell>
          <cell r="AE101">
            <v>2.816358973407306</v>
          </cell>
          <cell r="AF101">
            <v>462.43750632825601</v>
          </cell>
          <cell r="AG101">
            <v>465.25749373735113</v>
          </cell>
          <cell r="AH101">
            <v>480.33015959661026</v>
          </cell>
        </row>
        <row r="102">
          <cell r="T102" t="str">
            <v>San MateoTotal Revenue</v>
          </cell>
          <cell r="U102">
            <v>503</v>
          </cell>
          <cell r="V102" t="str">
            <v>San Mateo</v>
          </cell>
          <cell r="W102" t="str">
            <v>San Mateo</v>
          </cell>
          <cell r="X102" t="str">
            <v>Total Revenue</v>
          </cell>
          <cell r="Y102">
            <v>0</v>
          </cell>
          <cell r="Z102">
            <v>345943024.35907972</v>
          </cell>
          <cell r="AA102">
            <v>12376240.039104566</v>
          </cell>
          <cell r="AB102">
            <v>333566784.3199752</v>
          </cell>
          <cell r="AC102">
            <v>2023920.3694205259</v>
          </cell>
          <cell r="AD102">
            <v>82958.349559852446</v>
          </cell>
          <cell r="AE102">
            <v>2106878.718980378</v>
          </cell>
          <cell r="AF102">
            <v>345943024.35907972</v>
          </cell>
          <cell r="AG102">
            <v>348052617.46000004</v>
          </cell>
          <cell r="AH102">
            <v>359328267.77198976</v>
          </cell>
        </row>
        <row r="103">
          <cell r="T103" t="str">
            <v>Santa BarbaraChild&amp;Adult</v>
          </cell>
          <cell r="U103">
            <v>502</v>
          </cell>
          <cell r="V103" t="str">
            <v>Santa Barbara</v>
          </cell>
          <cell r="W103" t="str">
            <v>Cencal</v>
          </cell>
          <cell r="X103" t="str">
            <v>Child&amp;Adult</v>
          </cell>
          <cell r="Y103">
            <v>580970</v>
          </cell>
          <cell r="Z103">
            <v>146.42548714316868</v>
          </cell>
          <cell r="AA103">
            <v>5.7655035562622743</v>
          </cell>
          <cell r="AB103">
            <v>140.65998358690641</v>
          </cell>
          <cell r="AC103">
            <v>2.2099801075879575</v>
          </cell>
          <cell r="AD103">
            <v>9.0584740909591233E-2</v>
          </cell>
          <cell r="AE103">
            <v>2.3005648484975487</v>
          </cell>
          <cell r="AF103">
            <v>146.42548714316868</v>
          </cell>
          <cell r="AG103">
            <v>148.73000000000002</v>
          </cell>
          <cell r="AH103">
            <v>153.76584428987277</v>
          </cell>
        </row>
        <row r="104">
          <cell r="T104" t="str">
            <v>Santa BarbaraAged&amp;DisabledNonDual</v>
          </cell>
          <cell r="U104">
            <v>502</v>
          </cell>
          <cell r="V104" t="str">
            <v>Santa Barbara</v>
          </cell>
          <cell r="W104" t="str">
            <v>Cencal</v>
          </cell>
          <cell r="X104" t="str">
            <v>Aged&amp;DisabledNonDual</v>
          </cell>
          <cell r="Y104">
            <v>66136</v>
          </cell>
          <cell r="Z104">
            <v>926.41815554709842</v>
          </cell>
          <cell r="AA104">
            <v>36.477714874667072</v>
          </cell>
          <cell r="AB104">
            <v>889.94044067243135</v>
          </cell>
          <cell r="AC104">
            <v>4.5144751431450603</v>
          </cell>
          <cell r="AD104">
            <v>0.18504354848284876</v>
          </cell>
          <cell r="AE104">
            <v>4.699518691627909</v>
          </cell>
          <cell r="AF104">
            <v>926.41815554709842</v>
          </cell>
          <cell r="AG104">
            <v>931.12</v>
          </cell>
          <cell r="AH104">
            <v>970.75100262643252</v>
          </cell>
        </row>
        <row r="105">
          <cell r="T105" t="str">
            <v>Santa BarbaraDisabledDual</v>
          </cell>
          <cell r="U105">
            <v>502</v>
          </cell>
          <cell r="V105" t="str">
            <v>Santa Barbara</v>
          </cell>
          <cell r="W105" t="str">
            <v>Cencal</v>
          </cell>
          <cell r="X105" t="str">
            <v>DisabledDual</v>
          </cell>
          <cell r="Y105">
            <v>61742</v>
          </cell>
          <cell r="Z105">
            <v>172.95156648454548</v>
          </cell>
          <cell r="AA105">
            <v>6.8099679303289804</v>
          </cell>
          <cell r="AB105">
            <v>166.1415985542165</v>
          </cell>
          <cell r="AC105">
            <v>0</v>
          </cell>
          <cell r="AD105">
            <v>0</v>
          </cell>
          <cell r="AE105">
            <v>0</v>
          </cell>
          <cell r="AF105">
            <v>172.95156648454548</v>
          </cell>
          <cell r="AG105">
            <v>172.95</v>
          </cell>
          <cell r="AH105">
            <v>180.20132379165949</v>
          </cell>
        </row>
        <row r="106">
          <cell r="T106" t="str">
            <v>Santa BarbaraAgedDual</v>
          </cell>
          <cell r="U106">
            <v>502</v>
          </cell>
          <cell r="V106" t="str">
            <v>Santa Barbara</v>
          </cell>
          <cell r="W106" t="str">
            <v>Cencal</v>
          </cell>
          <cell r="X106" t="str">
            <v>AgedDual</v>
          </cell>
          <cell r="Y106">
            <v>49610</v>
          </cell>
          <cell r="Z106">
            <v>224.48675214395979</v>
          </cell>
          <cell r="AA106">
            <v>8.8391658656684342</v>
          </cell>
          <cell r="AB106">
            <v>215.64758627829136</v>
          </cell>
          <cell r="AC106">
            <v>0</v>
          </cell>
          <cell r="AD106">
            <v>0</v>
          </cell>
          <cell r="AE106">
            <v>0</v>
          </cell>
          <cell r="AF106">
            <v>224.48675214395979</v>
          </cell>
          <cell r="AG106">
            <v>224.49</v>
          </cell>
          <cell r="AH106">
            <v>232.64891260933013</v>
          </cell>
        </row>
        <row r="107">
          <cell r="T107" t="str">
            <v>Santa BarbaraBCCTP</v>
          </cell>
          <cell r="U107">
            <v>502</v>
          </cell>
          <cell r="V107" t="str">
            <v>Santa Barbara</v>
          </cell>
          <cell r="W107" t="str">
            <v>Cencal</v>
          </cell>
          <cell r="X107" t="str">
            <v>BCCTP</v>
          </cell>
          <cell r="Y107">
            <v>1872</v>
          </cell>
          <cell r="Z107">
            <v>1060.8110615294293</v>
          </cell>
          <cell r="AA107">
            <v>41.769435547721287</v>
          </cell>
          <cell r="AB107">
            <v>1019.041625981708</v>
          </cell>
          <cell r="AC107">
            <v>3.2993962952433451</v>
          </cell>
          <cell r="AD107">
            <v>0.13523875510756733</v>
          </cell>
          <cell r="AE107">
            <v>3.4346350503509124</v>
          </cell>
          <cell r="AF107">
            <v>1060.8110615294293</v>
          </cell>
          <cell r="AG107">
            <v>1064.24</v>
          </cell>
          <cell r="AH107">
            <v>1114.7525182081802</v>
          </cell>
        </row>
        <row r="108">
          <cell r="T108" t="str">
            <v>Santa BarbaraAIDSNonDual</v>
          </cell>
          <cell r="U108">
            <v>502</v>
          </cell>
          <cell r="V108" t="str">
            <v>Santa Barbara</v>
          </cell>
          <cell r="W108" t="str">
            <v>Cencal</v>
          </cell>
          <cell r="X108" t="str">
            <v>AIDSNonDual</v>
          </cell>
          <cell r="Y108">
            <v>180</v>
          </cell>
          <cell r="Z108">
            <v>1311.3426652176447</v>
          </cell>
          <cell r="AA108">
            <v>51.634117442944898</v>
          </cell>
          <cell r="AB108">
            <v>1259.7085477746998</v>
          </cell>
          <cell r="AC108">
            <v>3.3828844141292995</v>
          </cell>
          <cell r="AD108">
            <v>0.13866084456092809</v>
          </cell>
          <cell r="AE108">
            <v>3.5215452586902276</v>
          </cell>
          <cell r="AF108">
            <v>1311.3426652176447</v>
          </cell>
          <cell r="AG108">
            <v>1314.86</v>
          </cell>
          <cell r="AH108">
            <v>1378.1135399738246</v>
          </cell>
        </row>
        <row r="109">
          <cell r="T109" t="str">
            <v>Santa BarbaraAIDSDual</v>
          </cell>
          <cell r="U109">
            <v>502</v>
          </cell>
          <cell r="V109" t="str">
            <v>Santa Barbara</v>
          </cell>
          <cell r="W109" t="str">
            <v>Cencal</v>
          </cell>
          <cell r="X109" t="str">
            <v>AIDSDual</v>
          </cell>
          <cell r="Y109">
            <v>252</v>
          </cell>
          <cell r="Z109">
            <v>192.11299328376921</v>
          </cell>
          <cell r="AA109">
            <v>7.5644491105484235</v>
          </cell>
          <cell r="AB109">
            <v>184.54854417322079</v>
          </cell>
          <cell r="AC109">
            <v>0</v>
          </cell>
          <cell r="AD109">
            <v>0</v>
          </cell>
          <cell r="AE109">
            <v>0</v>
          </cell>
          <cell r="AF109">
            <v>192.11299328376921</v>
          </cell>
          <cell r="AG109">
            <v>192.11</v>
          </cell>
          <cell r="AH109">
            <v>199.86473288026244</v>
          </cell>
        </row>
        <row r="110">
          <cell r="T110" t="str">
            <v>Santa BarbaraLTCNonDual</v>
          </cell>
          <cell r="U110">
            <v>502</v>
          </cell>
          <cell r="V110" t="str">
            <v>Santa Barbara</v>
          </cell>
          <cell r="W110" t="str">
            <v>Cencal</v>
          </cell>
          <cell r="X110" t="str">
            <v>LTCNonDual</v>
          </cell>
          <cell r="Y110">
            <v>412</v>
          </cell>
          <cell r="Z110">
            <v>7638.9451990425723</v>
          </cell>
          <cell r="AA110">
            <v>300.78346721230173</v>
          </cell>
          <cell r="AB110">
            <v>7338.1617318302706</v>
          </cell>
          <cell r="AC110">
            <v>3.5637418251308759</v>
          </cell>
          <cell r="AD110">
            <v>0.14607399803724475</v>
          </cell>
          <cell r="AE110">
            <v>3.7098158231681206</v>
          </cell>
          <cell r="AF110">
            <v>7638.9451990425723</v>
          </cell>
          <cell r="AG110">
            <v>7642.66</v>
          </cell>
          <cell r="AH110">
            <v>7847.067686763965</v>
          </cell>
        </row>
        <row r="111">
          <cell r="T111" t="str">
            <v>Santa BarbaraLTCDual</v>
          </cell>
          <cell r="U111">
            <v>502</v>
          </cell>
          <cell r="V111" t="str">
            <v>Santa Barbara</v>
          </cell>
          <cell r="W111" t="str">
            <v>Cencal</v>
          </cell>
          <cell r="X111" t="str">
            <v>LTCDual</v>
          </cell>
          <cell r="Y111">
            <v>7174</v>
          </cell>
          <cell r="Z111">
            <v>6472.8103513700153</v>
          </cell>
          <cell r="AA111">
            <v>254.86690758519489</v>
          </cell>
          <cell r="AB111">
            <v>6217.9434437848204</v>
          </cell>
          <cell r="AC111">
            <v>0</v>
          </cell>
          <cell r="AD111">
            <v>0</v>
          </cell>
          <cell r="AE111">
            <v>0</v>
          </cell>
          <cell r="AF111">
            <v>6472.8103513700153</v>
          </cell>
          <cell r="AG111">
            <v>6472.81</v>
          </cell>
          <cell r="AH111">
            <v>6639.5240200563903</v>
          </cell>
        </row>
        <row r="112">
          <cell r="T112" t="str">
            <v>Santa BarbaraOBRA</v>
          </cell>
          <cell r="U112">
            <v>502</v>
          </cell>
          <cell r="V112" t="str">
            <v>Santa Barbara</v>
          </cell>
          <cell r="W112" t="str">
            <v>Cencal</v>
          </cell>
          <cell r="X112" t="str">
            <v>OBRA</v>
          </cell>
          <cell r="Y112">
            <v>0</v>
          </cell>
          <cell r="Z112">
            <v>0</v>
          </cell>
          <cell r="AA112">
            <v>0</v>
          </cell>
          <cell r="AB112">
            <v>0</v>
          </cell>
          <cell r="AC112">
            <v>0</v>
          </cell>
          <cell r="AD112">
            <v>0</v>
          </cell>
          <cell r="AE112">
            <v>0</v>
          </cell>
          <cell r="AF112">
            <v>0</v>
          </cell>
          <cell r="AG112">
            <v>0</v>
          </cell>
          <cell r="AH112">
            <v>0</v>
          </cell>
        </row>
        <row r="113">
          <cell r="T113" t="str">
            <v>Santa BarbaraAll Category of Aid</v>
          </cell>
          <cell r="U113">
            <v>502</v>
          </cell>
          <cell r="V113" t="str">
            <v>Santa Barbara</v>
          </cell>
          <cell r="W113" t="str">
            <v>Cencal</v>
          </cell>
          <cell r="X113" t="str">
            <v>All Category of Aid</v>
          </cell>
          <cell r="Y113">
            <v>768348</v>
          </cell>
          <cell r="Z113">
            <v>286.33776509673231</v>
          </cell>
          <cell r="AA113">
            <v>11.274549500683852</v>
          </cell>
          <cell r="AB113">
            <v>275.06321559604845</v>
          </cell>
          <cell r="AC113">
            <v>2.0703576008053775</v>
          </cell>
          <cell r="AD113">
            <v>8.4861762427286311E-2</v>
          </cell>
          <cell r="AE113">
            <v>2.1552193632326637</v>
          </cell>
          <cell r="AF113">
            <v>286.33776509673231</v>
          </cell>
          <cell r="AG113">
            <v>288.49623722584039</v>
          </cell>
          <cell r="AH113">
            <v>298.63136733053358</v>
          </cell>
        </row>
        <row r="114">
          <cell r="T114" t="str">
            <v>Santa BarbaraTotal Revenue</v>
          </cell>
          <cell r="U114">
            <v>502</v>
          </cell>
          <cell r="V114" t="str">
            <v>Santa Barbara</v>
          </cell>
          <cell r="W114" t="str">
            <v>Cencal</v>
          </cell>
          <cell r="X114" t="str">
            <v>Total Revenue</v>
          </cell>
          <cell r="Y114">
            <v>0</v>
          </cell>
          <cell r="Z114">
            <v>220007049.13654408</v>
          </cell>
          <cell r="AA114">
            <v>8662777.5597514361</v>
          </cell>
          <cell r="AB114">
            <v>211344271.57679263</v>
          </cell>
          <cell r="AC114">
            <v>1590755.1218636101</v>
          </cell>
          <cell r="AD114">
            <v>65203.365437480585</v>
          </cell>
          <cell r="AE114">
            <v>1655958.4873010907</v>
          </cell>
          <cell r="AF114">
            <v>220007049.13654408</v>
          </cell>
          <cell r="AG114">
            <v>221665506.88000003</v>
          </cell>
          <cell r="AH114">
            <v>229452813.82568082</v>
          </cell>
        </row>
        <row r="115">
          <cell r="T115" t="str">
            <v>Santa CruzChild&amp;Adult</v>
          </cell>
          <cell r="U115">
            <v>505</v>
          </cell>
          <cell r="V115" t="str">
            <v>Santa Cruz</v>
          </cell>
          <cell r="W115" t="str">
            <v>CCAH</v>
          </cell>
          <cell r="X115" t="str">
            <v>Child&amp;Adult</v>
          </cell>
          <cell r="Y115">
            <v>295406</v>
          </cell>
          <cell r="Z115">
            <v>168.73392443816891</v>
          </cell>
          <cell r="AA115">
            <v>6.6438982747528996</v>
          </cell>
          <cell r="AB115">
            <v>162.09002616341601</v>
          </cell>
          <cell r="AC115">
            <v>2.2083350445579013</v>
          </cell>
          <cell r="AD115">
            <v>9.0517311520590837E-2</v>
          </cell>
          <cell r="AE115">
            <v>2.2988523560784921</v>
          </cell>
          <cell r="AF115">
            <v>168.73392443816891</v>
          </cell>
          <cell r="AG115">
            <v>171.03</v>
          </cell>
          <cell r="AH115">
            <v>177.19150514033871</v>
          </cell>
        </row>
        <row r="116">
          <cell r="T116" t="str">
            <v>Santa CruzAged&amp;DisabledNonDual</v>
          </cell>
          <cell r="U116">
            <v>505</v>
          </cell>
          <cell r="V116" t="str">
            <v>Santa Cruz</v>
          </cell>
          <cell r="W116" t="str">
            <v>CCAH</v>
          </cell>
          <cell r="X116" t="str">
            <v>Aged&amp;DisabledNonDual</v>
          </cell>
          <cell r="Y116">
            <v>44762</v>
          </cell>
          <cell r="Z116">
            <v>927.27511286902313</v>
          </cell>
          <cell r="AA116">
            <v>36.511457569217782</v>
          </cell>
          <cell r="AB116">
            <v>890.76365529980535</v>
          </cell>
          <cell r="AC116">
            <v>4.5144751431450603</v>
          </cell>
          <cell r="AD116">
            <v>0.18504354848284876</v>
          </cell>
          <cell r="AE116">
            <v>4.699518691627909</v>
          </cell>
          <cell r="AF116">
            <v>927.27511286902313</v>
          </cell>
          <cell r="AG116">
            <v>931.98</v>
          </cell>
          <cell r="AH116">
            <v>971.40875930592188</v>
          </cell>
        </row>
        <row r="117">
          <cell r="T117" t="str">
            <v>Santa CruzDisabledDual</v>
          </cell>
          <cell r="U117">
            <v>505</v>
          </cell>
          <cell r="V117" t="str">
            <v>Santa Cruz</v>
          </cell>
          <cell r="W117" t="str">
            <v>CCAH</v>
          </cell>
          <cell r="X117" t="str">
            <v>DisabledDual</v>
          </cell>
          <cell r="Y117">
            <v>41692</v>
          </cell>
          <cell r="Z117">
            <v>141.47335576417862</v>
          </cell>
          <cell r="AA117">
            <v>5.5705133832145464</v>
          </cell>
          <cell r="AB117">
            <v>135.90284238096407</v>
          </cell>
          <cell r="AC117">
            <v>0</v>
          </cell>
          <cell r="AD117">
            <v>0</v>
          </cell>
          <cell r="AE117">
            <v>0</v>
          </cell>
          <cell r="AF117">
            <v>141.47335576417862</v>
          </cell>
          <cell r="AG117">
            <v>141.47</v>
          </cell>
          <cell r="AH117">
            <v>147.29910932130076</v>
          </cell>
        </row>
        <row r="118">
          <cell r="T118" t="str">
            <v>Santa CruzAgedDual</v>
          </cell>
          <cell r="U118">
            <v>505</v>
          </cell>
          <cell r="V118" t="str">
            <v>Santa Cruz</v>
          </cell>
          <cell r="W118" t="str">
            <v>CCAH</v>
          </cell>
          <cell r="X118" t="str">
            <v>AgedDual</v>
          </cell>
          <cell r="Y118">
            <v>30044</v>
          </cell>
          <cell r="Z118">
            <v>243.89317054786127</v>
          </cell>
          <cell r="AA118">
            <v>9.6032935903220391</v>
          </cell>
          <cell r="AB118">
            <v>234.28987695753924</v>
          </cell>
          <cell r="AC118">
            <v>0</v>
          </cell>
          <cell r="AD118">
            <v>0</v>
          </cell>
          <cell r="AE118">
            <v>0</v>
          </cell>
          <cell r="AF118">
            <v>243.89317054786127</v>
          </cell>
          <cell r="AG118">
            <v>243.89</v>
          </cell>
          <cell r="AH118">
            <v>252.30626346928995</v>
          </cell>
        </row>
        <row r="119">
          <cell r="T119" t="str">
            <v>Santa CruzBCCTP</v>
          </cell>
          <cell r="U119">
            <v>505</v>
          </cell>
          <cell r="V119" t="str">
            <v>Santa Cruz</v>
          </cell>
          <cell r="W119" t="str">
            <v>CCAH</v>
          </cell>
          <cell r="X119" t="str">
            <v>BCCTP</v>
          </cell>
          <cell r="Y119">
            <v>1260</v>
          </cell>
          <cell r="Z119">
            <v>1606.5095569731284</v>
          </cell>
          <cell r="AA119">
            <v>63.256313805816944</v>
          </cell>
          <cell r="AB119">
            <v>1543.2532431673114</v>
          </cell>
          <cell r="AC119">
            <v>3.2993962952433451</v>
          </cell>
          <cell r="AD119">
            <v>0.13523875510756733</v>
          </cell>
          <cell r="AE119">
            <v>3.4346350503509124</v>
          </cell>
          <cell r="AF119">
            <v>1606.5095569731284</v>
          </cell>
          <cell r="AG119">
            <v>1609.94</v>
          </cell>
          <cell r="AH119">
            <v>1688.2008549530985</v>
          </cell>
        </row>
        <row r="120">
          <cell r="T120" t="str">
            <v>Santa CruzAIDSNonDual</v>
          </cell>
          <cell r="U120">
            <v>505</v>
          </cell>
          <cell r="V120" t="str">
            <v>Santa Cruz</v>
          </cell>
          <cell r="W120" t="str">
            <v>CCAH</v>
          </cell>
          <cell r="X120" t="str">
            <v>AIDSNonDual</v>
          </cell>
          <cell r="Y120">
            <v>0</v>
          </cell>
          <cell r="Z120">
            <v>0</v>
          </cell>
          <cell r="AA120">
            <v>0</v>
          </cell>
          <cell r="AB120">
            <v>0</v>
          </cell>
          <cell r="AC120">
            <v>0</v>
          </cell>
          <cell r="AD120">
            <v>0</v>
          </cell>
          <cell r="AE120">
            <v>0</v>
          </cell>
          <cell r="AF120">
            <v>0</v>
          </cell>
          <cell r="AG120">
            <v>0</v>
          </cell>
          <cell r="AH120">
            <v>0</v>
          </cell>
        </row>
        <row r="121">
          <cell r="T121" t="str">
            <v>Santa CruzAIDSDual</v>
          </cell>
          <cell r="U121">
            <v>505</v>
          </cell>
          <cell r="V121" t="str">
            <v>Santa Cruz</v>
          </cell>
          <cell r="W121" t="str">
            <v>CCAH</v>
          </cell>
          <cell r="X121" t="str">
            <v>AIDSDual</v>
          </cell>
          <cell r="Y121">
            <v>0</v>
          </cell>
          <cell r="Z121">
            <v>0</v>
          </cell>
          <cell r="AA121">
            <v>0</v>
          </cell>
          <cell r="AB121">
            <v>0</v>
          </cell>
          <cell r="AC121">
            <v>0</v>
          </cell>
          <cell r="AD121">
            <v>0</v>
          </cell>
          <cell r="AE121">
            <v>0</v>
          </cell>
          <cell r="AF121">
            <v>0</v>
          </cell>
          <cell r="AG121">
            <v>0</v>
          </cell>
          <cell r="AH121">
            <v>0</v>
          </cell>
        </row>
        <row r="122">
          <cell r="T122" t="str">
            <v>Santa CruzLTCNonDual</v>
          </cell>
          <cell r="U122">
            <v>505</v>
          </cell>
          <cell r="V122" t="str">
            <v>Santa Cruz</v>
          </cell>
          <cell r="W122" t="str">
            <v>CCAH</v>
          </cell>
          <cell r="X122" t="str">
            <v>LTCNonDual</v>
          </cell>
          <cell r="Y122">
            <v>434</v>
          </cell>
          <cell r="Z122">
            <v>5060.8786992306459</v>
          </cell>
          <cell r="AA122">
            <v>199.27209878220674</v>
          </cell>
          <cell r="AB122">
            <v>4861.6066004484392</v>
          </cell>
          <cell r="AC122">
            <v>3.5637418251308759</v>
          </cell>
          <cell r="AD122">
            <v>0.14607399803724475</v>
          </cell>
          <cell r="AE122">
            <v>3.7098158231681206</v>
          </cell>
          <cell r="AF122">
            <v>5060.8786992306459</v>
          </cell>
          <cell r="AG122">
            <v>5064.59</v>
          </cell>
          <cell r="AH122">
            <v>5218.7229780067573</v>
          </cell>
        </row>
        <row r="123">
          <cell r="T123" t="str">
            <v>Santa CruzLTCDual</v>
          </cell>
          <cell r="U123">
            <v>505</v>
          </cell>
          <cell r="V123" t="str">
            <v>Santa Cruz</v>
          </cell>
          <cell r="W123" t="str">
            <v>CCAH</v>
          </cell>
          <cell r="X123" t="str">
            <v>LTCDual</v>
          </cell>
          <cell r="Y123">
            <v>4551</v>
          </cell>
          <cell r="Z123">
            <v>5524.6840168343269</v>
          </cell>
          <cell r="AA123">
            <v>217.53443316285211</v>
          </cell>
          <cell r="AB123">
            <v>5307.1495836714748</v>
          </cell>
          <cell r="AC123">
            <v>0</v>
          </cell>
          <cell r="AD123">
            <v>0</v>
          </cell>
          <cell r="AE123">
            <v>0</v>
          </cell>
          <cell r="AF123">
            <v>5524.6840168343269</v>
          </cell>
          <cell r="AG123">
            <v>5524.68</v>
          </cell>
          <cell r="AH123">
            <v>5668.1639583959586</v>
          </cell>
        </row>
        <row r="124">
          <cell r="T124" t="str">
            <v>Santa CruzOBRA</v>
          </cell>
          <cell r="U124">
            <v>505</v>
          </cell>
          <cell r="V124" t="str">
            <v>Santa Cruz</v>
          </cell>
          <cell r="W124" t="str">
            <v>CCAH</v>
          </cell>
          <cell r="X124" t="str">
            <v>OBRA</v>
          </cell>
          <cell r="Y124">
            <v>0</v>
          </cell>
          <cell r="Z124">
            <v>0</v>
          </cell>
          <cell r="AA124">
            <v>0</v>
          </cell>
          <cell r="AB124">
            <v>0</v>
          </cell>
          <cell r="AC124">
            <v>0</v>
          </cell>
          <cell r="AD124">
            <v>0</v>
          </cell>
          <cell r="AE124">
            <v>0</v>
          </cell>
          <cell r="AF124">
            <v>0</v>
          </cell>
          <cell r="AG124">
            <v>0</v>
          </cell>
          <cell r="AH124">
            <v>0</v>
          </cell>
        </row>
        <row r="125">
          <cell r="T125" t="str">
            <v>Santa CruzAll Category of Aid</v>
          </cell>
          <cell r="U125">
            <v>505</v>
          </cell>
          <cell r="V125" t="str">
            <v>Santa Cruz</v>
          </cell>
          <cell r="W125" t="str">
            <v>CCAH</v>
          </cell>
          <cell r="X125" t="str">
            <v>All Category of Aid</v>
          </cell>
          <cell r="Y125">
            <v>418149</v>
          </cell>
          <cell r="Z125">
            <v>320.31882464659799</v>
          </cell>
          <cell r="AA125">
            <v>12.6125537204598</v>
          </cell>
          <cell r="AB125">
            <v>307.70627092613813</v>
          </cell>
          <cell r="AC125">
            <v>2.0570090130892198</v>
          </cell>
          <cell r="AD125">
            <v>8.4314617973078085E-2</v>
          </cell>
          <cell r="AE125">
            <v>2.1413236310622974</v>
          </cell>
          <cell r="AF125">
            <v>320.31882464659799</v>
          </cell>
          <cell r="AG125">
            <v>322.45814405869675</v>
          </cell>
          <cell r="AH125">
            <v>334.17511346766207</v>
          </cell>
        </row>
        <row r="126">
          <cell r="T126" t="str">
            <v>Santa CruzTotal Revenue</v>
          </cell>
          <cell r="U126">
            <v>505</v>
          </cell>
          <cell r="V126" t="str">
            <v>Santa Cruz</v>
          </cell>
          <cell r="W126" t="str">
            <v>CCAH</v>
          </cell>
          <cell r="X126" t="str">
            <v>Total Revenue</v>
          </cell>
          <cell r="Y126">
            <v>0</v>
          </cell>
          <cell r="Z126">
            <v>133940996.2071503</v>
          </cell>
          <cell r="AA126">
            <v>5273926.7256565448</v>
          </cell>
          <cell r="AB126">
            <v>128667069.48149373</v>
          </cell>
          <cell r="AC126">
            <v>860136.26181424421</v>
          </cell>
          <cell r="AD126">
            <v>35256.073190824631</v>
          </cell>
          <cell r="AE126">
            <v>895392.33500506857</v>
          </cell>
          <cell r="AF126">
            <v>133940996.2071503</v>
          </cell>
          <cell r="AG126">
            <v>134835550.47999999</v>
          </cell>
          <cell r="AH126">
            <v>139734989.52138942</v>
          </cell>
        </row>
        <row r="127">
          <cell r="T127" t="str">
            <v>SolanoChild&amp;Adult</v>
          </cell>
          <cell r="U127">
            <v>504</v>
          </cell>
          <cell r="V127" t="str">
            <v>Solano</v>
          </cell>
          <cell r="W127" t="str">
            <v>Solano</v>
          </cell>
          <cell r="X127" t="str">
            <v>Child&amp;Adult</v>
          </cell>
          <cell r="Y127">
            <v>494495</v>
          </cell>
          <cell r="Z127">
            <v>203.50630222182031</v>
          </cell>
          <cell r="AA127">
            <v>8.0130606499841974</v>
          </cell>
          <cell r="AB127">
            <v>195.49324157183611</v>
          </cell>
          <cell r="AC127">
            <v>2.2061642635297045</v>
          </cell>
          <cell r="AD127">
            <v>9.0428333508374426E-2</v>
          </cell>
          <cell r="AE127">
            <v>2.2965925970380789</v>
          </cell>
          <cell r="AF127">
            <v>203.50630222182031</v>
          </cell>
          <cell r="AG127">
            <v>205.81</v>
          </cell>
          <cell r="AH127">
            <v>213.39667035578867</v>
          </cell>
        </row>
        <row r="128">
          <cell r="T128" t="str">
            <v>SolanoAged&amp;DisabledNonDual</v>
          </cell>
          <cell r="U128">
            <v>504</v>
          </cell>
          <cell r="V128" t="str">
            <v>Solano</v>
          </cell>
          <cell r="W128" t="str">
            <v>Solano</v>
          </cell>
          <cell r="X128" t="str">
            <v>Aged&amp;DisabledNonDual</v>
          </cell>
          <cell r="Y128">
            <v>104964</v>
          </cell>
          <cell r="Z128">
            <v>804.7246572017915</v>
          </cell>
          <cell r="AA128">
            <v>31.686033377320541</v>
          </cell>
          <cell r="AB128">
            <v>773.03862382447096</v>
          </cell>
          <cell r="AC128">
            <v>4.5144751431450603</v>
          </cell>
          <cell r="AD128">
            <v>0.18504354848284876</v>
          </cell>
          <cell r="AE128">
            <v>4.699518691627909</v>
          </cell>
          <cell r="AF128">
            <v>804.7246572017915</v>
          </cell>
          <cell r="AG128">
            <v>809.42000000000007</v>
          </cell>
          <cell r="AH128">
            <v>843.74391764115853</v>
          </cell>
        </row>
        <row r="129">
          <cell r="T129" t="str">
            <v>SolanoDisabledDual</v>
          </cell>
          <cell r="U129">
            <v>504</v>
          </cell>
          <cell r="V129" t="str">
            <v>Solano</v>
          </cell>
          <cell r="W129" t="str">
            <v>Solano</v>
          </cell>
          <cell r="X129" t="str">
            <v>DisabledDual</v>
          </cell>
          <cell r="Y129">
            <v>66994</v>
          </cell>
          <cell r="Z129">
            <v>307.14030942922523</v>
          </cell>
          <cell r="AA129">
            <v>12.093649683775766</v>
          </cell>
          <cell r="AB129">
            <v>295.04665974544946</v>
          </cell>
          <cell r="AC129">
            <v>0</v>
          </cell>
          <cell r="AD129">
            <v>0</v>
          </cell>
          <cell r="AE129">
            <v>0</v>
          </cell>
          <cell r="AF129">
            <v>307.14030942922523</v>
          </cell>
          <cell r="AG129">
            <v>307.14</v>
          </cell>
          <cell r="AH129">
            <v>319.52473846871891</v>
          </cell>
        </row>
        <row r="130">
          <cell r="T130" t="str">
            <v>SolanoAgedDual</v>
          </cell>
          <cell r="U130">
            <v>504</v>
          </cell>
          <cell r="V130" t="str">
            <v>Solano</v>
          </cell>
          <cell r="W130" t="str">
            <v>Solano</v>
          </cell>
          <cell r="X130" t="str">
            <v>AgedDual</v>
          </cell>
          <cell r="Y130">
            <v>55783</v>
          </cell>
          <cell r="Z130">
            <v>247.40143021002254</v>
          </cell>
          <cell r="AA130">
            <v>9.7414313145196445</v>
          </cell>
          <cell r="AB130">
            <v>237.65999889550289</v>
          </cell>
          <cell r="AC130">
            <v>0</v>
          </cell>
          <cell r="AD130">
            <v>0</v>
          </cell>
          <cell r="AE130">
            <v>0</v>
          </cell>
          <cell r="AF130">
            <v>247.40143021002254</v>
          </cell>
          <cell r="AG130">
            <v>247.4</v>
          </cell>
          <cell r="AH130">
            <v>256.42861659353918</v>
          </cell>
        </row>
        <row r="131">
          <cell r="T131" t="str">
            <v>SolanoBCCTP</v>
          </cell>
          <cell r="U131">
            <v>504</v>
          </cell>
          <cell r="V131" t="str">
            <v>Solano</v>
          </cell>
          <cell r="W131" t="str">
            <v>Solano</v>
          </cell>
          <cell r="X131" t="str">
            <v>BCCTP</v>
          </cell>
          <cell r="Y131">
            <v>624</v>
          </cell>
          <cell r="Z131">
            <v>3023.986236718647</v>
          </cell>
          <cell r="AA131">
            <v>119.06945807079683</v>
          </cell>
          <cell r="AB131">
            <v>2904.9167786478502</v>
          </cell>
          <cell r="AC131">
            <v>3.2993962952433451</v>
          </cell>
          <cell r="AD131">
            <v>0.13523875510756733</v>
          </cell>
          <cell r="AE131">
            <v>3.4346350503509124</v>
          </cell>
          <cell r="AF131">
            <v>3023.986236718647</v>
          </cell>
          <cell r="AG131">
            <v>3027.4199999999996</v>
          </cell>
          <cell r="AH131">
            <v>3179.4813848595668</v>
          </cell>
        </row>
        <row r="132">
          <cell r="T132" t="str">
            <v>SolanoAIDSNonDual</v>
          </cell>
          <cell r="U132">
            <v>504</v>
          </cell>
          <cell r="V132" t="str">
            <v>Solano</v>
          </cell>
          <cell r="W132" t="str">
            <v>Solano</v>
          </cell>
          <cell r="X132" t="str">
            <v>AIDSNonDual</v>
          </cell>
          <cell r="Y132">
            <v>0</v>
          </cell>
          <cell r="Z132">
            <v>0</v>
          </cell>
          <cell r="AA132">
            <v>0</v>
          </cell>
          <cell r="AB132">
            <v>0</v>
          </cell>
          <cell r="AC132">
            <v>0</v>
          </cell>
          <cell r="AD132">
            <v>0</v>
          </cell>
          <cell r="AE132">
            <v>0</v>
          </cell>
          <cell r="AF132">
            <v>0</v>
          </cell>
          <cell r="AG132">
            <v>0</v>
          </cell>
          <cell r="AH132">
            <v>0</v>
          </cell>
        </row>
        <row r="133">
          <cell r="T133" t="str">
            <v>SolanoAIDSDual</v>
          </cell>
          <cell r="U133">
            <v>504</v>
          </cell>
          <cell r="V133" t="str">
            <v>Solano</v>
          </cell>
          <cell r="W133" t="str">
            <v>Solano</v>
          </cell>
          <cell r="X133" t="str">
            <v>AIDSDual</v>
          </cell>
          <cell r="Y133">
            <v>0</v>
          </cell>
          <cell r="Z133">
            <v>0</v>
          </cell>
          <cell r="AA133">
            <v>0</v>
          </cell>
          <cell r="AB133">
            <v>0</v>
          </cell>
          <cell r="AC133">
            <v>0</v>
          </cell>
          <cell r="AD133">
            <v>0</v>
          </cell>
          <cell r="AE133">
            <v>0</v>
          </cell>
          <cell r="AF133">
            <v>0</v>
          </cell>
          <cell r="AG133">
            <v>0</v>
          </cell>
          <cell r="AH133">
            <v>0</v>
          </cell>
        </row>
        <row r="134">
          <cell r="T134" t="str">
            <v>SolanoLTCNonDual</v>
          </cell>
          <cell r="U134">
            <v>504</v>
          </cell>
          <cell r="V134" t="str">
            <v>Solano</v>
          </cell>
          <cell r="W134" t="str">
            <v>Solano</v>
          </cell>
          <cell r="X134" t="str">
            <v>LTCNonDual</v>
          </cell>
          <cell r="Y134">
            <v>445</v>
          </cell>
          <cell r="Z134">
            <v>5839.5343475097152</v>
          </cell>
          <cell r="AA134">
            <v>229.93166493319495</v>
          </cell>
          <cell r="AB134">
            <v>5609.6026825765202</v>
          </cell>
          <cell r="AC134">
            <v>3.5637418251308759</v>
          </cell>
          <cell r="AD134">
            <v>0.14607399803724475</v>
          </cell>
          <cell r="AE134">
            <v>3.7098158231681206</v>
          </cell>
          <cell r="AF134">
            <v>5839.5343475097152</v>
          </cell>
          <cell r="AG134">
            <v>5843.24</v>
          </cell>
          <cell r="AH134">
            <v>6021.9455167986571</v>
          </cell>
        </row>
        <row r="135">
          <cell r="T135" t="str">
            <v>SolanoLTCDual</v>
          </cell>
          <cell r="U135">
            <v>504</v>
          </cell>
          <cell r="V135" t="str">
            <v>Solano</v>
          </cell>
          <cell r="W135" t="str">
            <v>Solano</v>
          </cell>
          <cell r="X135" t="str">
            <v>LTCDual</v>
          </cell>
          <cell r="Y135">
            <v>4454</v>
          </cell>
          <cell r="Z135">
            <v>5143.4699756599157</v>
          </cell>
          <cell r="AA135">
            <v>202.52413029160925</v>
          </cell>
          <cell r="AB135">
            <v>4940.9458453683064</v>
          </cell>
          <cell r="AC135">
            <v>0</v>
          </cell>
          <cell r="AD135">
            <v>0</v>
          </cell>
          <cell r="AE135">
            <v>0</v>
          </cell>
          <cell r="AF135">
            <v>5143.4699756599157</v>
          </cell>
          <cell r="AG135">
            <v>5143.47</v>
          </cell>
          <cell r="AH135">
            <v>5283.9249792282053</v>
          </cell>
        </row>
        <row r="136">
          <cell r="T136" t="str">
            <v>SolanoOBRA</v>
          </cell>
          <cell r="U136">
            <v>504</v>
          </cell>
          <cell r="V136" t="str">
            <v>Solano</v>
          </cell>
          <cell r="W136" t="str">
            <v>Solano</v>
          </cell>
          <cell r="X136" t="str">
            <v>OBRA</v>
          </cell>
          <cell r="Y136">
            <v>3134</v>
          </cell>
          <cell r="Z136">
            <v>378.07143524180697</v>
          </cell>
          <cell r="AA136">
            <v>14.886562762646179</v>
          </cell>
          <cell r="AB136">
            <v>363.18487247916079</v>
          </cell>
          <cell r="AC136">
            <v>0</v>
          </cell>
          <cell r="AD136">
            <v>0</v>
          </cell>
          <cell r="AE136">
            <v>0</v>
          </cell>
          <cell r="AF136">
            <v>378.07143524180697</v>
          </cell>
          <cell r="AG136">
            <v>378.07</v>
          </cell>
          <cell r="AH136">
            <v>396.98654852757494</v>
          </cell>
        </row>
        <row r="137">
          <cell r="T137" t="str">
            <v>SolanoAll Category of Aid</v>
          </cell>
          <cell r="U137">
            <v>504</v>
          </cell>
          <cell r="V137" t="str">
            <v>Solano</v>
          </cell>
          <cell r="W137" t="str">
            <v>Solano</v>
          </cell>
          <cell r="X137" t="str">
            <v>All Category of Aid</v>
          </cell>
          <cell r="Y137">
            <v>730893</v>
          </cell>
          <cell r="Z137">
            <v>339.3886260410298</v>
          </cell>
          <cell r="AA137">
            <v>13.363427150365569</v>
          </cell>
          <cell r="AB137">
            <v>326.02519889066429</v>
          </cell>
          <cell r="AC137">
            <v>2.1459218446744113</v>
          </cell>
          <cell r="AD137">
            <v>8.7959060647031836E-2</v>
          </cell>
          <cell r="AE137">
            <v>2.2338809053214428</v>
          </cell>
          <cell r="AF137">
            <v>339.3886260410298</v>
          </cell>
          <cell r="AG137">
            <v>341.62656754135014</v>
          </cell>
          <cell r="AH137">
            <v>354.6886353638339</v>
          </cell>
        </row>
        <row r="138">
          <cell r="T138" t="str">
            <v>SolanoTotal Revenue</v>
          </cell>
          <cell r="U138">
            <v>504</v>
          </cell>
          <cell r="V138" t="str">
            <v>Solano</v>
          </cell>
          <cell r="W138" t="str">
            <v>Solano</v>
          </cell>
          <cell r="X138" t="str">
            <v>Total Revenue</v>
          </cell>
          <cell r="Y138">
            <v>0</v>
          </cell>
          <cell r="Z138">
            <v>248056771.05300638</v>
          </cell>
          <cell r="AA138">
            <v>9767235.3602121416</v>
          </cell>
          <cell r="AB138">
            <v>238289535.69279429</v>
          </cell>
          <cell r="AC138">
            <v>1568439.2548196146</v>
          </cell>
          <cell r="AD138">
            <v>64288.661713491041</v>
          </cell>
          <cell r="AE138">
            <v>1632727.9165331053</v>
          </cell>
          <cell r="AF138">
            <v>248056771.05300638</v>
          </cell>
          <cell r="AG138">
            <v>249692466.83000004</v>
          </cell>
          <cell r="AH138">
            <v>259239440.76697865</v>
          </cell>
        </row>
        <row r="139">
          <cell r="T139" t="str">
            <v>SonomaChild&amp;Adult</v>
          </cell>
          <cell r="U139">
            <v>513</v>
          </cell>
          <cell r="V139" t="str">
            <v>Sonoma</v>
          </cell>
          <cell r="W139" t="str">
            <v>Sonoma</v>
          </cell>
          <cell r="X139" t="str">
            <v>Child&amp;Adult</v>
          </cell>
          <cell r="Y139">
            <v>438668</v>
          </cell>
          <cell r="Z139">
            <v>159.04115086227529</v>
          </cell>
          <cell r="AA139">
            <v>6.262245315202108</v>
          </cell>
          <cell r="AB139">
            <v>152.77890554707318</v>
          </cell>
          <cell r="AC139">
            <v>2.2087418393220664</v>
          </cell>
          <cell r="AD139">
            <v>9.0533985606565004E-2</v>
          </cell>
          <cell r="AE139">
            <v>2.2992758249286314</v>
          </cell>
          <cell r="AF139">
            <v>159.04115086227529</v>
          </cell>
          <cell r="AG139">
            <v>161.34</v>
          </cell>
          <cell r="AH139">
            <v>166.81467747607607</v>
          </cell>
        </row>
        <row r="140">
          <cell r="T140" t="str">
            <v>SonomaAged&amp;DisabledNonDual</v>
          </cell>
          <cell r="U140">
            <v>513</v>
          </cell>
          <cell r="V140" t="str">
            <v>Sonoma</v>
          </cell>
          <cell r="W140" t="str">
            <v>Sonoma</v>
          </cell>
          <cell r="X140" t="str">
            <v>Aged&amp;DisabledNonDual</v>
          </cell>
          <cell r="Y140">
            <v>76511</v>
          </cell>
          <cell r="Z140">
            <v>991.78885189119922</v>
          </cell>
          <cell r="AA140">
            <v>39.051686043216023</v>
          </cell>
          <cell r="AB140">
            <v>952.73716584798319</v>
          </cell>
          <cell r="AC140">
            <v>4.5144751431450603</v>
          </cell>
          <cell r="AD140">
            <v>0.18504354848284876</v>
          </cell>
          <cell r="AE140">
            <v>4.699518691627909</v>
          </cell>
          <cell r="AF140">
            <v>991.78885189119922</v>
          </cell>
          <cell r="AG140">
            <v>996.49</v>
          </cell>
          <cell r="AH140">
            <v>1040.4850189890547</v>
          </cell>
        </row>
        <row r="141">
          <cell r="T141" t="str">
            <v>SonomaDisabledDual</v>
          </cell>
          <cell r="U141">
            <v>513</v>
          </cell>
          <cell r="V141" t="str">
            <v>Sonoma</v>
          </cell>
          <cell r="W141" t="str">
            <v>Sonoma</v>
          </cell>
          <cell r="X141" t="str">
            <v>DisabledDual</v>
          </cell>
          <cell r="Y141">
            <v>75103</v>
          </cell>
          <cell r="Z141">
            <v>184.69733884989787</v>
          </cell>
          <cell r="AA141">
            <v>7.2724577172147349</v>
          </cell>
          <cell r="AB141">
            <v>177.42488113268314</v>
          </cell>
          <cell r="AC141">
            <v>0</v>
          </cell>
          <cell r="AD141">
            <v>0</v>
          </cell>
          <cell r="AE141">
            <v>0</v>
          </cell>
          <cell r="AF141">
            <v>184.69733884989787</v>
          </cell>
          <cell r="AG141">
            <v>184.7</v>
          </cell>
          <cell r="AH141">
            <v>191.71534644723414</v>
          </cell>
        </row>
        <row r="142">
          <cell r="T142" t="str">
            <v>SonomaAgedDual</v>
          </cell>
          <cell r="U142">
            <v>513</v>
          </cell>
          <cell r="V142" t="str">
            <v>Sonoma</v>
          </cell>
          <cell r="W142" t="str">
            <v>Sonoma</v>
          </cell>
          <cell r="X142" t="str">
            <v>AgedDual</v>
          </cell>
          <cell r="Y142">
            <v>52922</v>
          </cell>
          <cell r="Z142">
            <v>201.42769096602791</v>
          </cell>
          <cell r="AA142">
            <v>7.9312153317873708</v>
          </cell>
          <cell r="AB142">
            <v>193.49647563424054</v>
          </cell>
          <cell r="AC142">
            <v>0</v>
          </cell>
          <cell r="AD142">
            <v>0</v>
          </cell>
          <cell r="AE142">
            <v>0</v>
          </cell>
          <cell r="AF142">
            <v>201.42769096602791</v>
          </cell>
          <cell r="AG142">
            <v>201.43</v>
          </cell>
          <cell r="AH142">
            <v>208.1329010297506</v>
          </cell>
        </row>
        <row r="143">
          <cell r="T143" t="str">
            <v>SonomaBCCTP</v>
          </cell>
          <cell r="U143">
            <v>513</v>
          </cell>
          <cell r="V143" t="str">
            <v>Sonoma</v>
          </cell>
          <cell r="W143" t="str">
            <v>Sonoma</v>
          </cell>
          <cell r="X143" t="str">
            <v>BCCTP</v>
          </cell>
          <cell r="Y143">
            <v>1896</v>
          </cell>
          <cell r="Z143">
            <v>1703.6210846493072</v>
          </cell>
          <cell r="AA143">
            <v>67.080080208066647</v>
          </cell>
          <cell r="AB143">
            <v>1636.5410044412406</v>
          </cell>
          <cell r="AC143">
            <v>3.2993962952433451</v>
          </cell>
          <cell r="AD143">
            <v>0.13523875510756733</v>
          </cell>
          <cell r="AE143">
            <v>3.4346350503509124</v>
          </cell>
          <cell r="AF143">
            <v>1703.6210846493072</v>
          </cell>
          <cell r="AG143">
            <v>1707.05</v>
          </cell>
          <cell r="AH143">
            <v>1790.3963426510745</v>
          </cell>
        </row>
        <row r="144">
          <cell r="T144" t="str">
            <v>SonomaAIDSNonDual</v>
          </cell>
          <cell r="U144">
            <v>513</v>
          </cell>
          <cell r="V144" t="str">
            <v>Sonoma</v>
          </cell>
          <cell r="W144" t="str">
            <v>Sonoma</v>
          </cell>
          <cell r="X144" t="str">
            <v>AIDSNonDual</v>
          </cell>
          <cell r="Y144">
            <v>0</v>
          </cell>
          <cell r="Z144">
            <v>0</v>
          </cell>
          <cell r="AA144">
            <v>0</v>
          </cell>
          <cell r="AB144">
            <v>0</v>
          </cell>
          <cell r="AC144">
            <v>0</v>
          </cell>
          <cell r="AD144">
            <v>0</v>
          </cell>
          <cell r="AE144">
            <v>0</v>
          </cell>
          <cell r="AF144">
            <v>0</v>
          </cell>
          <cell r="AG144">
            <v>0</v>
          </cell>
          <cell r="AH144">
            <v>0</v>
          </cell>
        </row>
        <row r="145">
          <cell r="T145" t="str">
            <v>SonomaAIDSDual</v>
          </cell>
          <cell r="U145">
            <v>513</v>
          </cell>
          <cell r="V145" t="str">
            <v>Sonoma</v>
          </cell>
          <cell r="W145" t="str">
            <v>Sonoma</v>
          </cell>
          <cell r="X145" t="str">
            <v>AIDSDual</v>
          </cell>
          <cell r="Y145">
            <v>0</v>
          </cell>
          <cell r="Z145">
            <v>0</v>
          </cell>
          <cell r="AA145">
            <v>0</v>
          </cell>
          <cell r="AB145">
            <v>0</v>
          </cell>
          <cell r="AC145">
            <v>0</v>
          </cell>
          <cell r="AD145">
            <v>0</v>
          </cell>
          <cell r="AE145">
            <v>0</v>
          </cell>
          <cell r="AF145">
            <v>0</v>
          </cell>
          <cell r="AG145">
            <v>0</v>
          </cell>
          <cell r="AH145">
            <v>0</v>
          </cell>
        </row>
        <row r="146">
          <cell r="T146" t="str">
            <v>SonomaLTCNonDual</v>
          </cell>
          <cell r="U146">
            <v>513</v>
          </cell>
          <cell r="V146" t="str">
            <v>Sonoma</v>
          </cell>
          <cell r="W146" t="str">
            <v>Sonoma</v>
          </cell>
          <cell r="X146" t="str">
            <v>LTCNonDual</v>
          </cell>
          <cell r="Y146">
            <v>603</v>
          </cell>
          <cell r="Z146">
            <v>7831.6754329408859</v>
          </cell>
          <cell r="AA146">
            <v>308.37222017204749</v>
          </cell>
          <cell r="AB146">
            <v>7523.3032127688384</v>
          </cell>
          <cell r="AC146">
            <v>3.5637418251308759</v>
          </cell>
          <cell r="AD146">
            <v>0.14607399803724475</v>
          </cell>
          <cell r="AE146">
            <v>3.7098158231681206</v>
          </cell>
          <cell r="AF146">
            <v>7831.6754329408859</v>
          </cell>
          <cell r="AG146">
            <v>7835.39</v>
          </cell>
          <cell r="AH146">
            <v>8120.7212764361502</v>
          </cell>
        </row>
        <row r="147">
          <cell r="T147" t="str">
            <v>SonomaLTCDual</v>
          </cell>
          <cell r="U147">
            <v>513</v>
          </cell>
          <cell r="V147" t="str">
            <v>Sonoma</v>
          </cell>
          <cell r="W147" t="str">
            <v>Sonoma</v>
          </cell>
          <cell r="X147" t="str">
            <v>LTCDual</v>
          </cell>
          <cell r="Y147">
            <v>15666</v>
          </cell>
          <cell r="Z147">
            <v>3547.5420113380055</v>
          </cell>
          <cell r="AA147">
            <v>139.68446669643436</v>
          </cell>
          <cell r="AB147">
            <v>3407.8575446415712</v>
          </cell>
          <cell r="AC147">
            <v>0</v>
          </cell>
          <cell r="AD147">
            <v>0</v>
          </cell>
          <cell r="AE147">
            <v>0</v>
          </cell>
          <cell r="AF147">
            <v>3547.5420113380055</v>
          </cell>
          <cell r="AG147">
            <v>3547.54</v>
          </cell>
          <cell r="AH147">
            <v>3647.0899931493409</v>
          </cell>
        </row>
        <row r="148">
          <cell r="T148" t="str">
            <v>SonomaOBRA</v>
          </cell>
          <cell r="U148">
            <v>513</v>
          </cell>
          <cell r="V148" t="str">
            <v>Sonoma</v>
          </cell>
          <cell r="W148" t="str">
            <v>Sonoma</v>
          </cell>
          <cell r="X148" t="str">
            <v>OBRA</v>
          </cell>
          <cell r="Y148">
            <v>0</v>
          </cell>
          <cell r="Z148">
            <v>0</v>
          </cell>
          <cell r="AA148">
            <v>0</v>
          </cell>
          <cell r="AB148">
            <v>0</v>
          </cell>
          <cell r="AC148">
            <v>0</v>
          </cell>
          <cell r="AD148">
            <v>0</v>
          </cell>
          <cell r="AE148">
            <v>0</v>
          </cell>
          <cell r="AF148">
            <v>0</v>
          </cell>
          <cell r="AG148">
            <v>0</v>
          </cell>
          <cell r="AH148">
            <v>0</v>
          </cell>
        </row>
        <row r="149">
          <cell r="T149" t="str">
            <v>SonomaAll Category of Aid</v>
          </cell>
          <cell r="U149">
            <v>513</v>
          </cell>
          <cell r="V149" t="str">
            <v>Sonoma</v>
          </cell>
          <cell r="W149" t="str">
            <v>Sonoma</v>
          </cell>
          <cell r="X149" t="str">
            <v>All Category of Aid</v>
          </cell>
          <cell r="Y149">
            <v>661369</v>
          </cell>
          <cell r="Z149">
            <v>353.37105296230658</v>
          </cell>
          <cell r="AA149">
            <v>13.913985210390855</v>
          </cell>
          <cell r="AB149">
            <v>339.45706775191582</v>
          </cell>
          <cell r="AC149">
            <v>1.9999666820568234</v>
          </cell>
          <cell r="AD149">
            <v>8.1976513317878988E-2</v>
          </cell>
          <cell r="AE149">
            <v>2.0819431953747025</v>
          </cell>
          <cell r="AF149">
            <v>353.37105296230658</v>
          </cell>
          <cell r="AG149">
            <v>355.45332889808867</v>
          </cell>
          <cell r="AH149">
            <v>368.36428001237579</v>
          </cell>
        </row>
        <row r="150">
          <cell r="T150" t="str">
            <v>SonomaTotal Revenue</v>
          </cell>
          <cell r="U150">
            <v>513</v>
          </cell>
          <cell r="V150" t="str">
            <v>Sonoma</v>
          </cell>
          <cell r="W150" t="str">
            <v>Sonoma</v>
          </cell>
          <cell r="X150" t="str">
            <v>Total Revenue</v>
          </cell>
          <cell r="Y150">
            <v>0</v>
          </cell>
          <cell r="Z150">
            <v>233708659.92662773</v>
          </cell>
          <cell r="AA150">
            <v>9202278.4846109897</v>
          </cell>
          <cell r="AB150">
            <v>224506381.44201681</v>
          </cell>
          <cell r="AC150">
            <v>1322715.9645452392</v>
          </cell>
          <cell r="AD150">
            <v>54216.724636532308</v>
          </cell>
          <cell r="AE150">
            <v>1376932.6891817716</v>
          </cell>
          <cell r="AF150">
            <v>233708659.92662773</v>
          </cell>
          <cell r="AG150">
            <v>235085812.68000001</v>
          </cell>
          <cell r="AH150">
            <v>243624715.50750497</v>
          </cell>
        </row>
        <row r="151">
          <cell r="T151" t="str">
            <v>YoloChild&amp;Adult</v>
          </cell>
          <cell r="U151">
            <v>509</v>
          </cell>
          <cell r="V151" t="str">
            <v>Yolo</v>
          </cell>
          <cell r="W151" t="str">
            <v>Yolo</v>
          </cell>
          <cell r="X151" t="str">
            <v>Child&amp;Adult</v>
          </cell>
          <cell r="Y151">
            <v>221500</v>
          </cell>
          <cell r="Z151">
            <v>180.46040468796491</v>
          </cell>
          <cell r="AA151">
            <v>7.105628434588624</v>
          </cell>
          <cell r="AB151">
            <v>173.35477625337629</v>
          </cell>
          <cell r="AC151">
            <v>2.2065049915788175</v>
          </cell>
          <cell r="AD151">
            <v>9.0442299589763131E-2</v>
          </cell>
          <cell r="AE151">
            <v>2.2969472911685807</v>
          </cell>
          <cell r="AF151">
            <v>180.46040468796491</v>
          </cell>
          <cell r="AG151">
            <v>182.76000000000002</v>
          </cell>
          <cell r="AH151">
            <v>189.37351950838453</v>
          </cell>
        </row>
        <row r="152">
          <cell r="T152" t="str">
            <v>YoloAged&amp;DisabledNonDual</v>
          </cell>
          <cell r="U152">
            <v>509</v>
          </cell>
          <cell r="V152" t="str">
            <v>Yolo</v>
          </cell>
          <cell r="W152" t="str">
            <v>Yolo</v>
          </cell>
          <cell r="X152" t="str">
            <v>Aged&amp;DisabledNonDual</v>
          </cell>
          <cell r="Y152">
            <v>41861</v>
          </cell>
          <cell r="Z152">
            <v>901.68934987972671</v>
          </cell>
          <cell r="AA152">
            <v>35.504018151514288</v>
          </cell>
          <cell r="AB152">
            <v>866.18533172821242</v>
          </cell>
          <cell r="AC152">
            <v>4.5144751431450603</v>
          </cell>
          <cell r="AD152">
            <v>0.18504354848284876</v>
          </cell>
          <cell r="AE152">
            <v>4.699518691627909</v>
          </cell>
          <cell r="AF152">
            <v>901.68934987972671</v>
          </cell>
          <cell r="AG152">
            <v>906.3900000000001</v>
          </cell>
          <cell r="AH152">
            <v>944.97837817973743</v>
          </cell>
        </row>
        <row r="153">
          <cell r="T153" t="str">
            <v>YoloDisabledDual</v>
          </cell>
          <cell r="U153">
            <v>509</v>
          </cell>
          <cell r="V153" t="str">
            <v>Yolo</v>
          </cell>
          <cell r="W153" t="str">
            <v>Yolo</v>
          </cell>
          <cell r="X153" t="str">
            <v>DisabledDual</v>
          </cell>
          <cell r="Y153">
            <v>31010</v>
          </cell>
          <cell r="Z153">
            <v>238.48184053545256</v>
          </cell>
          <cell r="AA153">
            <v>9.3902224710834616</v>
          </cell>
          <cell r="AB153">
            <v>229.0916180643691</v>
          </cell>
          <cell r="AC153">
            <v>0</v>
          </cell>
          <cell r="AD153">
            <v>0</v>
          </cell>
          <cell r="AE153">
            <v>0</v>
          </cell>
          <cell r="AF153">
            <v>238.48184053545256</v>
          </cell>
          <cell r="AG153">
            <v>238.48</v>
          </cell>
          <cell r="AH153">
            <v>248.36541872419312</v>
          </cell>
        </row>
        <row r="154">
          <cell r="T154" t="str">
            <v>YoloAgedDual</v>
          </cell>
          <cell r="U154">
            <v>509</v>
          </cell>
          <cell r="V154" t="str">
            <v>Yolo</v>
          </cell>
          <cell r="W154" t="str">
            <v>Yolo</v>
          </cell>
          <cell r="X154" t="str">
            <v>AgedDual</v>
          </cell>
          <cell r="Y154">
            <v>26848</v>
          </cell>
          <cell r="Z154">
            <v>248.86853081102171</v>
          </cell>
          <cell r="AA154">
            <v>9.7991984006839914</v>
          </cell>
          <cell r="AB154">
            <v>239.06933241033772</v>
          </cell>
          <cell r="AC154">
            <v>0</v>
          </cell>
          <cell r="AD154">
            <v>0</v>
          </cell>
          <cell r="AE154">
            <v>0</v>
          </cell>
          <cell r="AF154">
            <v>248.86853081102171</v>
          </cell>
          <cell r="AG154">
            <v>248.87</v>
          </cell>
          <cell r="AH154">
            <v>258.88143881309088</v>
          </cell>
        </row>
        <row r="155">
          <cell r="T155" t="str">
            <v>YoloBCCTP</v>
          </cell>
          <cell r="U155">
            <v>509</v>
          </cell>
          <cell r="V155" t="str">
            <v>Yolo</v>
          </cell>
          <cell r="W155" t="str">
            <v>Yolo</v>
          </cell>
          <cell r="X155" t="str">
            <v>BCCTP</v>
          </cell>
          <cell r="Y155">
            <v>432</v>
          </cell>
          <cell r="Z155">
            <v>1901.0759422107569</v>
          </cell>
          <cell r="AA155">
            <v>74.854865224548575</v>
          </cell>
          <cell r="AB155">
            <v>1826.2210769862083</v>
          </cell>
          <cell r="AC155">
            <v>3.2993962952433451</v>
          </cell>
          <cell r="AD155">
            <v>0.13523875510756733</v>
          </cell>
          <cell r="AE155">
            <v>3.4346350503509124</v>
          </cell>
          <cell r="AF155">
            <v>1901.0759422107569</v>
          </cell>
          <cell r="AG155">
            <v>1904.51</v>
          </cell>
          <cell r="AH155">
            <v>1998.5786400937691</v>
          </cell>
        </row>
        <row r="156">
          <cell r="T156" t="str">
            <v>YoloAIDSNonDual</v>
          </cell>
          <cell r="U156">
            <v>509</v>
          </cell>
          <cell r="V156" t="str">
            <v>Yolo</v>
          </cell>
          <cell r="W156" t="str">
            <v>Yolo</v>
          </cell>
          <cell r="X156" t="str">
            <v>AIDSNonDual</v>
          </cell>
          <cell r="Y156">
            <v>0</v>
          </cell>
          <cell r="Z156">
            <v>0</v>
          </cell>
          <cell r="AA156">
            <v>0</v>
          </cell>
          <cell r="AB156">
            <v>0</v>
          </cell>
          <cell r="AC156">
            <v>0</v>
          </cell>
          <cell r="AD156">
            <v>0</v>
          </cell>
          <cell r="AE156">
            <v>0</v>
          </cell>
          <cell r="AF156">
            <v>0</v>
          </cell>
          <cell r="AG156">
            <v>0</v>
          </cell>
          <cell r="AH156">
            <v>0</v>
          </cell>
        </row>
        <row r="157">
          <cell r="T157" t="str">
            <v>YoloAIDSDual</v>
          </cell>
          <cell r="U157">
            <v>509</v>
          </cell>
          <cell r="V157" t="str">
            <v>Yolo</v>
          </cell>
          <cell r="W157" t="str">
            <v>Yolo</v>
          </cell>
          <cell r="X157" t="str">
            <v>AIDSDual</v>
          </cell>
          <cell r="Y157">
            <v>0</v>
          </cell>
          <cell r="Z157">
            <v>0</v>
          </cell>
          <cell r="AA157">
            <v>0</v>
          </cell>
          <cell r="AB157">
            <v>0</v>
          </cell>
          <cell r="AC157">
            <v>0</v>
          </cell>
          <cell r="AD157">
            <v>0</v>
          </cell>
          <cell r="AE157">
            <v>0</v>
          </cell>
          <cell r="AF157">
            <v>0</v>
          </cell>
          <cell r="AG157">
            <v>0</v>
          </cell>
          <cell r="AH157">
            <v>0</v>
          </cell>
        </row>
        <row r="158">
          <cell r="T158" t="str">
            <v>YoloLTCNonDual</v>
          </cell>
          <cell r="U158">
            <v>509</v>
          </cell>
          <cell r="V158" t="str">
            <v>Yolo</v>
          </cell>
          <cell r="W158" t="str">
            <v>Yolo</v>
          </cell>
          <cell r="X158" t="str">
            <v>LTCNonDual</v>
          </cell>
          <cell r="Y158">
            <v>267</v>
          </cell>
          <cell r="Z158">
            <v>4376.4182975742979</v>
          </cell>
          <cell r="AA158">
            <v>172.3214704669881</v>
          </cell>
          <cell r="AB158">
            <v>4204.0968271073098</v>
          </cell>
          <cell r="AC158">
            <v>3.5637418251308759</v>
          </cell>
          <cell r="AD158">
            <v>0.14607399803724475</v>
          </cell>
          <cell r="AE158">
            <v>3.7098158231681206</v>
          </cell>
          <cell r="AF158">
            <v>4376.4182975742979</v>
          </cell>
          <cell r="AG158">
            <v>4380.13</v>
          </cell>
          <cell r="AH158">
            <v>4515.0863186194492</v>
          </cell>
        </row>
        <row r="159">
          <cell r="T159" t="str">
            <v>YoloLTCDual</v>
          </cell>
          <cell r="U159">
            <v>509</v>
          </cell>
          <cell r="V159" t="str">
            <v>Yolo</v>
          </cell>
          <cell r="W159" t="str">
            <v>Yolo</v>
          </cell>
          <cell r="X159" t="str">
            <v>LTCDual</v>
          </cell>
          <cell r="Y159">
            <v>3670</v>
          </cell>
          <cell r="Z159">
            <v>5008.6542561430288</v>
          </cell>
          <cell r="AA159">
            <v>197.21576133563212</v>
          </cell>
          <cell r="AB159">
            <v>4811.4384948073966</v>
          </cell>
          <cell r="AC159">
            <v>0</v>
          </cell>
          <cell r="AD159">
            <v>0</v>
          </cell>
          <cell r="AE159">
            <v>0</v>
          </cell>
          <cell r="AF159">
            <v>5008.6542561430288</v>
          </cell>
          <cell r="AG159">
            <v>5008.6499999999996</v>
          </cell>
          <cell r="AH159">
            <v>5144.6887160873475</v>
          </cell>
        </row>
        <row r="160">
          <cell r="T160" t="str">
            <v>YoloOBRA</v>
          </cell>
          <cell r="U160">
            <v>509</v>
          </cell>
          <cell r="V160" t="str">
            <v>Yolo</v>
          </cell>
          <cell r="W160" t="str">
            <v>Yolo</v>
          </cell>
          <cell r="X160" t="str">
            <v>OBRA</v>
          </cell>
          <cell r="Y160">
            <v>1694</v>
          </cell>
          <cell r="Z160">
            <v>625.55057532780665</v>
          </cell>
          <cell r="AA160">
            <v>24.631053903532461</v>
          </cell>
          <cell r="AB160">
            <v>600.91952142427419</v>
          </cell>
          <cell r="AC160">
            <v>0</v>
          </cell>
          <cell r="AD160">
            <v>0</v>
          </cell>
          <cell r="AE160">
            <v>0</v>
          </cell>
          <cell r="AF160">
            <v>625.55057532780665</v>
          </cell>
          <cell r="AG160">
            <v>625.54999999999995</v>
          </cell>
          <cell r="AH160">
            <v>657.40092998903106</v>
          </cell>
        </row>
        <row r="161">
          <cell r="T161" t="str">
            <v>YoloAll Category of Aid</v>
          </cell>
          <cell r="U161">
            <v>509</v>
          </cell>
          <cell r="V161" t="str">
            <v>Yolo</v>
          </cell>
          <cell r="W161" t="str">
            <v>Yolo</v>
          </cell>
          <cell r="X161" t="str">
            <v>All Category of Aid</v>
          </cell>
          <cell r="Y161">
            <v>327282</v>
          </cell>
          <cell r="Z161">
            <v>345.95777950225119</v>
          </cell>
          <cell r="AA161">
            <v>13.622087567901158</v>
          </cell>
          <cell r="AB161">
            <v>332.33569193435005</v>
          </cell>
          <cell r="AC161">
            <v>2.0780188273988744</v>
          </cell>
          <cell r="AD161">
            <v>8.5175787980565631E-2</v>
          </cell>
          <cell r="AE161">
            <v>2.1631946153794406</v>
          </cell>
          <cell r="AF161">
            <v>345.95777950225119</v>
          </cell>
          <cell r="AG161">
            <v>348.12280718157433</v>
          </cell>
          <cell r="AH161">
            <v>361.21691308111701</v>
          </cell>
        </row>
        <row r="162">
          <cell r="T162" t="str">
            <v>YoloTotal Revenue</v>
          </cell>
          <cell r="U162">
            <v>509</v>
          </cell>
          <cell r="V162" t="str">
            <v>Yolo</v>
          </cell>
          <cell r="W162" t="str">
            <v>Yolo</v>
          </cell>
          <cell r="X162" t="str">
            <v>Total Revenue</v>
          </cell>
          <cell r="Y162">
            <v>0</v>
          </cell>
          <cell r="Z162">
            <v>113225753.99105577</v>
          </cell>
          <cell r="AA162">
            <v>4458264.0633978266</v>
          </cell>
          <cell r="AB162">
            <v>108767489.92765795</v>
          </cell>
          <cell r="AC162">
            <v>680098.15786875843</v>
          </cell>
          <cell r="AD162">
            <v>27876.50224185548</v>
          </cell>
          <cell r="AE162">
            <v>707974.66011061403</v>
          </cell>
          <cell r="AF162">
            <v>113225753.99105577</v>
          </cell>
          <cell r="AG162">
            <v>113934328.58000001</v>
          </cell>
          <cell r="AH162">
            <v>118219793.74701414</v>
          </cell>
        </row>
        <row r="163">
          <cell r="T163" t="str">
            <v>VenturaChild&amp;Adult</v>
          </cell>
          <cell r="U163">
            <v>515</v>
          </cell>
          <cell r="V163" t="str">
            <v>Ventura</v>
          </cell>
          <cell r="W163" t="str">
            <v>GoldCoast</v>
          </cell>
          <cell r="X163" t="str">
            <v>Child&amp;Adult</v>
          </cell>
          <cell r="Y163">
            <v>873882</v>
          </cell>
          <cell r="Z163">
            <v>129.24773403113298</v>
          </cell>
          <cell r="AA163">
            <v>5.0718045274758623</v>
          </cell>
          <cell r="AB163">
            <v>124.17592950365712</v>
          </cell>
          <cell r="AC163">
            <v>3.3091316757444198</v>
          </cell>
          <cell r="AD163">
            <v>0.13563779802986264</v>
          </cell>
          <cell r="AE163">
            <v>3.4447694737742824</v>
          </cell>
          <cell r="AF163">
            <v>129.24773403113298</v>
          </cell>
          <cell r="AG163">
            <v>132.69</v>
          </cell>
          <cell r="AH163">
            <v>135.28893795533872</v>
          </cell>
        </row>
        <row r="164">
          <cell r="T164" t="str">
            <v>VenturaAged&amp;DisabledNonDual</v>
          </cell>
          <cell r="U164">
            <v>515</v>
          </cell>
          <cell r="V164" t="str">
            <v>Ventura</v>
          </cell>
          <cell r="W164" t="str">
            <v>GoldCoast</v>
          </cell>
          <cell r="X164" t="str">
            <v>Aged&amp;DisabledNonDual</v>
          </cell>
          <cell r="Y164">
            <v>109599</v>
          </cell>
          <cell r="Z164">
            <v>864.26834755139157</v>
          </cell>
          <cell r="AA164">
            <v>34.013241184836033</v>
          </cell>
          <cell r="AB164">
            <v>830.25510636655554</v>
          </cell>
          <cell r="AC164">
            <v>4.5144751431450603</v>
          </cell>
          <cell r="AD164">
            <v>0.18504354848284876</v>
          </cell>
          <cell r="AE164">
            <v>4.699518691627909</v>
          </cell>
          <cell r="AF164">
            <v>864.26834755139157</v>
          </cell>
          <cell r="AG164">
            <v>868.97</v>
          </cell>
          <cell r="AH164">
            <v>902.05188588137105</v>
          </cell>
        </row>
        <row r="165">
          <cell r="T165" t="str">
            <v>VenturaDisabledDual</v>
          </cell>
          <cell r="U165">
            <v>515</v>
          </cell>
          <cell r="V165" t="str">
            <v>Ventura</v>
          </cell>
          <cell r="W165" t="str">
            <v>GoldCoast</v>
          </cell>
          <cell r="X165" t="str">
            <v>DisabledDual</v>
          </cell>
          <cell r="Y165">
            <v>90939</v>
          </cell>
          <cell r="Z165">
            <v>165.42213880870449</v>
          </cell>
          <cell r="AA165">
            <v>6.4961717155927374</v>
          </cell>
          <cell r="AB165">
            <v>158.92596709311175</v>
          </cell>
          <cell r="AC165">
            <v>0</v>
          </cell>
          <cell r="AD165">
            <v>0</v>
          </cell>
          <cell r="AE165">
            <v>0</v>
          </cell>
          <cell r="AF165">
            <v>165.42213880870449</v>
          </cell>
          <cell r="AG165">
            <v>165.42</v>
          </cell>
          <cell r="AH165">
            <v>172.23533804791333</v>
          </cell>
        </row>
        <row r="166">
          <cell r="T166" t="str">
            <v>VenturaAgedDual</v>
          </cell>
          <cell r="U166">
            <v>515</v>
          </cell>
          <cell r="V166" t="str">
            <v>Ventura</v>
          </cell>
          <cell r="W166" t="str">
            <v>GoldCoast</v>
          </cell>
          <cell r="X166" t="str">
            <v>AgedDual</v>
          </cell>
          <cell r="Y166">
            <v>110943</v>
          </cell>
          <cell r="Z166">
            <v>175.88266034595455</v>
          </cell>
          <cell r="AA166">
            <v>6.9080547511219663</v>
          </cell>
          <cell r="AB166">
            <v>168.97460559483258</v>
          </cell>
          <cell r="AC166">
            <v>0</v>
          </cell>
          <cell r="AD166">
            <v>0</v>
          </cell>
          <cell r="AE166">
            <v>0</v>
          </cell>
          <cell r="AF166">
            <v>175.88266034595455</v>
          </cell>
          <cell r="AG166">
            <v>175.88</v>
          </cell>
          <cell r="AH166">
            <v>178.52775590912785</v>
          </cell>
        </row>
        <row r="167">
          <cell r="T167" t="str">
            <v>VenturaBCCTP</v>
          </cell>
          <cell r="U167">
            <v>515</v>
          </cell>
          <cell r="V167" t="str">
            <v>Ventura</v>
          </cell>
          <cell r="W167" t="str">
            <v>GoldCoast</v>
          </cell>
          <cell r="X167" t="str">
            <v>BCCTP</v>
          </cell>
          <cell r="Y167">
            <v>3060</v>
          </cell>
          <cell r="Z167">
            <v>1137.0419894386334</v>
          </cell>
          <cell r="AA167">
            <v>44.753703334146167</v>
          </cell>
          <cell r="AB167">
            <v>1092.2882861044873</v>
          </cell>
          <cell r="AC167">
            <v>3.2993962952433451</v>
          </cell>
          <cell r="AD167">
            <v>0.13523875510756733</v>
          </cell>
          <cell r="AE167">
            <v>3.4346350503509124</v>
          </cell>
          <cell r="AF167">
            <v>1137.0419894386334</v>
          </cell>
          <cell r="AG167">
            <v>1140.47</v>
          </cell>
          <cell r="AH167">
            <v>1193.8257910748885</v>
          </cell>
        </row>
        <row r="168">
          <cell r="T168" t="str">
            <v>VenturaAIDSNonDual</v>
          </cell>
          <cell r="U168">
            <v>515</v>
          </cell>
          <cell r="V168" t="str">
            <v>Ventura</v>
          </cell>
          <cell r="W168" t="str">
            <v>GoldCoast</v>
          </cell>
          <cell r="X168" t="str">
            <v>AIDSNonDual</v>
          </cell>
          <cell r="Y168">
            <v>0</v>
          </cell>
          <cell r="Z168">
            <v>0</v>
          </cell>
          <cell r="AA168">
            <v>0</v>
          </cell>
          <cell r="AB168">
            <v>0</v>
          </cell>
          <cell r="AC168">
            <v>0</v>
          </cell>
          <cell r="AD168">
            <v>0</v>
          </cell>
          <cell r="AE168">
            <v>0</v>
          </cell>
          <cell r="AF168">
            <v>0</v>
          </cell>
          <cell r="AG168">
            <v>0</v>
          </cell>
          <cell r="AH168">
            <v>0</v>
          </cell>
        </row>
        <row r="169">
          <cell r="T169" t="str">
            <v>VenturaAIDSDual</v>
          </cell>
          <cell r="U169">
            <v>515</v>
          </cell>
          <cell r="V169" t="str">
            <v>Ventura</v>
          </cell>
          <cell r="W169" t="str">
            <v>GoldCoast</v>
          </cell>
          <cell r="X169" t="str">
            <v>AIDSDual</v>
          </cell>
          <cell r="Y169">
            <v>0</v>
          </cell>
          <cell r="Z169">
            <v>0</v>
          </cell>
          <cell r="AA169">
            <v>0</v>
          </cell>
          <cell r="AB169">
            <v>0</v>
          </cell>
          <cell r="AC169">
            <v>0</v>
          </cell>
          <cell r="AD169">
            <v>0</v>
          </cell>
          <cell r="AE169">
            <v>0</v>
          </cell>
          <cell r="AF169">
            <v>0</v>
          </cell>
          <cell r="AG169">
            <v>0</v>
          </cell>
          <cell r="AH169">
            <v>0</v>
          </cell>
        </row>
        <row r="170">
          <cell r="T170" t="str">
            <v>VenturaLTCNonDual</v>
          </cell>
          <cell r="U170">
            <v>515</v>
          </cell>
          <cell r="V170" t="str">
            <v>Ventura</v>
          </cell>
          <cell r="W170" t="str">
            <v>GoldCoast</v>
          </cell>
          <cell r="X170" t="str">
            <v>LTCNonDual</v>
          </cell>
          <cell r="Y170">
            <v>731</v>
          </cell>
          <cell r="Z170">
            <v>9873.8440310391143</v>
          </cell>
          <cell r="AA170">
            <v>388.7652837221649</v>
          </cell>
          <cell r="AB170">
            <v>9485.0787473169494</v>
          </cell>
          <cell r="AC170">
            <v>3.5637418251308759</v>
          </cell>
          <cell r="AD170">
            <v>0.14607399803724475</v>
          </cell>
          <cell r="AE170">
            <v>3.7098158231681206</v>
          </cell>
          <cell r="AF170">
            <v>9873.8440310391143</v>
          </cell>
          <cell r="AG170">
            <v>9877.5499999999993</v>
          </cell>
          <cell r="AH170">
            <v>10145.984316703416</v>
          </cell>
        </row>
        <row r="171">
          <cell r="T171" t="str">
            <v>VenturaLTCDual</v>
          </cell>
          <cell r="U171">
            <v>515</v>
          </cell>
          <cell r="V171" t="str">
            <v>Ventura</v>
          </cell>
          <cell r="W171" t="str">
            <v>GoldCoast</v>
          </cell>
          <cell r="X171" t="str">
            <v>LTCDual</v>
          </cell>
          <cell r="Y171">
            <v>10960</v>
          </cell>
          <cell r="Z171">
            <v>5885.936142657516</v>
          </cell>
          <cell r="AA171">
            <v>231.74141061713999</v>
          </cell>
          <cell r="AB171">
            <v>5654.194732040376</v>
          </cell>
          <cell r="AC171">
            <v>0</v>
          </cell>
          <cell r="AD171">
            <v>0</v>
          </cell>
          <cell r="AE171">
            <v>0</v>
          </cell>
          <cell r="AF171">
            <v>5885.936142657516</v>
          </cell>
          <cell r="AG171">
            <v>5885.94</v>
          </cell>
          <cell r="AH171">
            <v>6038.2214333806141</v>
          </cell>
        </row>
        <row r="172">
          <cell r="T172" t="str">
            <v>VenturaOBRA</v>
          </cell>
          <cell r="U172">
            <v>515</v>
          </cell>
          <cell r="V172" t="str">
            <v>Ventura</v>
          </cell>
          <cell r="W172" t="str">
            <v>GoldCoast</v>
          </cell>
          <cell r="X172" t="str">
            <v>OBRA</v>
          </cell>
          <cell r="Y172">
            <v>0</v>
          </cell>
          <cell r="Z172">
            <v>0</v>
          </cell>
          <cell r="AA172">
            <v>0</v>
          </cell>
          <cell r="AB172">
            <v>0</v>
          </cell>
          <cell r="AC172">
            <v>0</v>
          </cell>
          <cell r="AD172">
            <v>0</v>
          </cell>
          <cell r="AE172">
            <v>0</v>
          </cell>
          <cell r="AF172">
            <v>0</v>
          </cell>
          <cell r="AG172">
            <v>0</v>
          </cell>
          <cell r="AH172">
            <v>0</v>
          </cell>
        </row>
        <row r="173">
          <cell r="T173" t="str">
            <v>VenturaAll Category of Aid</v>
          </cell>
          <cell r="U173">
            <v>515</v>
          </cell>
          <cell r="V173" t="str">
            <v>Ventura</v>
          </cell>
          <cell r="W173" t="str">
            <v>GoldCoast</v>
          </cell>
          <cell r="X173" t="str">
            <v>All Category of Aid</v>
          </cell>
          <cell r="Y173">
            <v>1200114</v>
          </cell>
          <cell r="Z173">
            <v>264.50277006989643</v>
          </cell>
          <cell r="AA173">
            <v>10.397471571502175</v>
          </cell>
          <cell r="AB173">
            <v>254.10529849839426</v>
          </cell>
          <cell r="AC173">
            <v>2.8324590965642065</v>
          </cell>
          <cell r="AD173">
            <v>0.11609949452410234</v>
          </cell>
          <cell r="AE173">
            <v>2.9485585910883088</v>
          </cell>
          <cell r="AF173">
            <v>264.50277006989643</v>
          </cell>
          <cell r="AG173">
            <v>267.44930854902117</v>
          </cell>
          <cell r="AH173">
            <v>274.81438839611582</v>
          </cell>
        </row>
        <row r="174">
          <cell r="T174" t="str">
            <v>VenturaTotal Revenue</v>
          </cell>
          <cell r="U174">
            <v>515</v>
          </cell>
          <cell r="V174" t="str">
            <v>Ventura</v>
          </cell>
          <cell r="W174" t="str">
            <v>GoldCoast</v>
          </cell>
          <cell r="X174" t="str">
            <v>Total Revenue</v>
          </cell>
          <cell r="Y174">
            <v>0</v>
          </cell>
          <cell r="Z174">
            <v>317433477.39966369</v>
          </cell>
          <cell r="AA174">
            <v>12478151.197561761</v>
          </cell>
          <cell r="AB174">
            <v>304955326.20210195</v>
          </cell>
          <cell r="AC174">
            <v>3399273.8162140562</v>
          </cell>
          <cell r="AD174">
            <v>139332.62877129856</v>
          </cell>
          <cell r="AE174">
            <v>3538606.4449853548</v>
          </cell>
          <cell r="AF174">
            <v>317433477.39966369</v>
          </cell>
          <cell r="AG174">
            <v>320969659.48000002</v>
          </cell>
          <cell r="AH174">
            <v>329808594.91561615</v>
          </cell>
        </row>
        <row r="175">
          <cell r="T175" t="str">
            <v>0Child&amp;Adult</v>
          </cell>
          <cell r="U175">
            <v>0</v>
          </cell>
          <cell r="V175">
            <v>0</v>
          </cell>
          <cell r="W175" t="str">
            <v>Total Plans</v>
          </cell>
          <cell r="X175" t="str">
            <v>Child&amp;Adult</v>
          </cell>
          <cell r="Y175">
            <v>8720807</v>
          </cell>
          <cell r="Z175">
            <v>148.31255191524141</v>
          </cell>
          <cell r="AA175">
            <v>5.8046992317749941</v>
          </cell>
          <cell r="AB175">
            <v>142.50785268346638</v>
          </cell>
          <cell r="AC175">
            <v>2.3866725048447712</v>
          </cell>
          <cell r="AD175">
            <v>9.7827174889538515E-2</v>
          </cell>
          <cell r="AE175">
            <v>2.4844996797343097</v>
          </cell>
          <cell r="AF175">
            <v>148.31255191524141</v>
          </cell>
          <cell r="AG175">
            <v>0</v>
          </cell>
          <cell r="AH175">
            <v>0</v>
          </cell>
        </row>
        <row r="176">
          <cell r="T176" t="str">
            <v>0Aged&amp;DisabledNonDual</v>
          </cell>
          <cell r="U176">
            <v>0</v>
          </cell>
          <cell r="V176">
            <v>0</v>
          </cell>
          <cell r="W176" t="str">
            <v>Total Plans</v>
          </cell>
          <cell r="X176" t="str">
            <v>Aged&amp;DisabledNonDual</v>
          </cell>
          <cell r="Y176">
            <v>1238536</v>
          </cell>
          <cell r="Z176">
            <v>923.11986158259276</v>
          </cell>
          <cell r="AA176">
            <v>36.069372626925279</v>
          </cell>
          <cell r="AB176">
            <v>887.05048895566767</v>
          </cell>
          <cell r="AC176">
            <v>4.5144751431450594</v>
          </cell>
          <cell r="AD176">
            <v>0.18504354848284876</v>
          </cell>
          <cell r="AE176">
            <v>4.6995186916279081</v>
          </cell>
          <cell r="AF176">
            <v>923.11986158259276</v>
          </cell>
          <cell r="AG176">
            <v>0</v>
          </cell>
          <cell r="AH176">
            <v>0</v>
          </cell>
        </row>
        <row r="177">
          <cell r="T177" t="str">
            <v>0DisabledDual</v>
          </cell>
          <cell r="U177">
            <v>0</v>
          </cell>
          <cell r="V177">
            <v>0</v>
          </cell>
          <cell r="W177" t="str">
            <v>Total Plans</v>
          </cell>
          <cell r="X177" t="str">
            <v>DisabledDual</v>
          </cell>
          <cell r="Y177">
            <v>953800</v>
          </cell>
          <cell r="Z177">
            <v>186.21143987004916</v>
          </cell>
          <cell r="AA177">
            <v>7.2620068974525163</v>
          </cell>
          <cell r="AB177">
            <v>178.94943297259667</v>
          </cell>
          <cell r="AC177">
            <v>0</v>
          </cell>
          <cell r="AD177">
            <v>0</v>
          </cell>
          <cell r="AE177">
            <v>0</v>
          </cell>
          <cell r="AF177">
            <v>186.21143987004916</v>
          </cell>
          <cell r="AG177">
            <v>0</v>
          </cell>
          <cell r="AH177">
            <v>0</v>
          </cell>
        </row>
        <row r="178">
          <cell r="T178" t="str">
            <v>0AgedDual</v>
          </cell>
          <cell r="U178">
            <v>0</v>
          </cell>
          <cell r="V178">
            <v>0</v>
          </cell>
          <cell r="W178" t="str">
            <v>Total Plans</v>
          </cell>
          <cell r="X178" t="str">
            <v>AgedDual</v>
          </cell>
          <cell r="Y178">
            <v>1203427</v>
          </cell>
          <cell r="Z178">
            <v>200.43105810784306</v>
          </cell>
          <cell r="AA178">
            <v>7.7690277835401087</v>
          </cell>
          <cell r="AB178">
            <v>192.66203032430292</v>
          </cell>
          <cell r="AC178">
            <v>0</v>
          </cell>
          <cell r="AD178">
            <v>0</v>
          </cell>
          <cell r="AE178">
            <v>0</v>
          </cell>
          <cell r="AF178">
            <v>200.43105810784306</v>
          </cell>
          <cell r="AG178">
            <v>0</v>
          </cell>
          <cell r="AH178">
            <v>0</v>
          </cell>
        </row>
        <row r="179">
          <cell r="T179" t="str">
            <v>0BCCTP</v>
          </cell>
          <cell r="U179">
            <v>0</v>
          </cell>
          <cell r="V179">
            <v>0</v>
          </cell>
          <cell r="W179" t="str">
            <v>Total Plans</v>
          </cell>
          <cell r="X179" t="str">
            <v>BCCTP</v>
          </cell>
          <cell r="Y179">
            <v>28572</v>
          </cell>
          <cell r="Z179">
            <v>1499.4993876760323</v>
          </cell>
          <cell r="AA179">
            <v>58.65361359852443</v>
          </cell>
          <cell r="AB179">
            <v>1440.8457740775077</v>
          </cell>
          <cell r="AC179">
            <v>3.2993962952433447</v>
          </cell>
          <cell r="AD179">
            <v>0.13523875510756733</v>
          </cell>
          <cell r="AE179">
            <v>3.434635050350912</v>
          </cell>
          <cell r="AF179">
            <v>1499.4993876760323</v>
          </cell>
          <cell r="AG179">
            <v>0</v>
          </cell>
          <cell r="AH179">
            <v>0</v>
          </cell>
        </row>
        <row r="180">
          <cell r="T180" t="str">
            <v>0AIDSNonDual</v>
          </cell>
          <cell r="U180">
            <v>0</v>
          </cell>
          <cell r="V180">
            <v>0</v>
          </cell>
          <cell r="W180" t="str">
            <v>Total Plans</v>
          </cell>
          <cell r="X180" t="str">
            <v>AIDSNonDual</v>
          </cell>
          <cell r="Y180">
            <v>780</v>
          </cell>
          <cell r="Z180">
            <v>3013.6600202534282</v>
          </cell>
          <cell r="AA180">
            <v>110.59046533488106</v>
          </cell>
          <cell r="AB180">
            <v>2903.0695549185471</v>
          </cell>
          <cell r="AC180">
            <v>3.3828844141292995</v>
          </cell>
          <cell r="AD180">
            <v>0.13866084456092809</v>
          </cell>
          <cell r="AE180">
            <v>3.5215452586902276</v>
          </cell>
          <cell r="AF180">
            <v>3013.6600202534282</v>
          </cell>
          <cell r="AG180">
            <v>0</v>
          </cell>
          <cell r="AH180">
            <v>0</v>
          </cell>
        </row>
        <row r="181">
          <cell r="T181" t="str">
            <v>0AIDSDual</v>
          </cell>
          <cell r="U181">
            <v>0</v>
          </cell>
          <cell r="V181">
            <v>0</v>
          </cell>
          <cell r="W181" t="str">
            <v>Total Plans</v>
          </cell>
          <cell r="X181" t="str">
            <v>AIDSDual</v>
          </cell>
          <cell r="Y181">
            <v>960</v>
          </cell>
          <cell r="Z181">
            <v>189.48154043969646</v>
          </cell>
          <cell r="AA181">
            <v>6.9647440542725203</v>
          </cell>
          <cell r="AB181">
            <v>182.5167963854239</v>
          </cell>
          <cell r="AC181">
            <v>0</v>
          </cell>
          <cell r="AD181">
            <v>0</v>
          </cell>
          <cell r="AE181">
            <v>0</v>
          </cell>
          <cell r="AF181">
            <v>189.48154043969646</v>
          </cell>
          <cell r="AG181">
            <v>0</v>
          </cell>
          <cell r="AH181">
            <v>0</v>
          </cell>
        </row>
        <row r="182">
          <cell r="T182" t="str">
            <v>0LTCNonDual</v>
          </cell>
          <cell r="U182">
            <v>0</v>
          </cell>
          <cell r="V182">
            <v>0</v>
          </cell>
          <cell r="W182" t="str">
            <v>Total Plans</v>
          </cell>
          <cell r="X182" t="str">
            <v>LTCNonDual</v>
          </cell>
          <cell r="Y182">
            <v>12458</v>
          </cell>
          <cell r="Z182">
            <v>8254.6494959717566</v>
          </cell>
          <cell r="AA182">
            <v>321.46551957523531</v>
          </cell>
          <cell r="AB182">
            <v>7933.1839763965227</v>
          </cell>
          <cell r="AC182">
            <v>3.5637418251308759</v>
          </cell>
          <cell r="AD182">
            <v>0.14607399803724475</v>
          </cell>
          <cell r="AE182">
            <v>3.7098158231681206</v>
          </cell>
          <cell r="AF182">
            <v>8254.6494959717566</v>
          </cell>
          <cell r="AG182">
            <v>0</v>
          </cell>
          <cell r="AH182">
            <v>0</v>
          </cell>
        </row>
        <row r="183">
          <cell r="T183" t="str">
            <v>0LTCDual</v>
          </cell>
          <cell r="U183">
            <v>0</v>
          </cell>
          <cell r="V183">
            <v>0</v>
          </cell>
          <cell r="W183" t="str">
            <v>Total Plans</v>
          </cell>
          <cell r="X183" t="str">
            <v>LTCDual</v>
          </cell>
          <cell r="Y183">
            <v>125541</v>
          </cell>
          <cell r="Z183">
            <v>5292.1248666132296</v>
          </cell>
          <cell r="AA183">
            <v>205.68547160756282</v>
          </cell>
          <cell r="AB183">
            <v>5086.4393950056665</v>
          </cell>
          <cell r="AC183">
            <v>0</v>
          </cell>
          <cell r="AD183">
            <v>0</v>
          </cell>
          <cell r="AE183">
            <v>0</v>
          </cell>
          <cell r="AF183">
            <v>5292.1248666132296</v>
          </cell>
          <cell r="AG183">
            <v>0</v>
          </cell>
          <cell r="AH183">
            <v>0</v>
          </cell>
        </row>
        <row r="184">
          <cell r="T184" t="str">
            <v>0OBRA</v>
          </cell>
          <cell r="U184">
            <v>0</v>
          </cell>
          <cell r="V184">
            <v>0</v>
          </cell>
          <cell r="W184" t="str">
            <v>Total Plans</v>
          </cell>
          <cell r="X184" t="str">
            <v>OBRA</v>
          </cell>
          <cell r="Y184">
            <v>6310</v>
          </cell>
          <cell r="Z184">
            <v>560.63426386836829</v>
          </cell>
          <cell r="AA184">
            <v>22.074974139817037</v>
          </cell>
          <cell r="AB184">
            <v>538.55928972855133</v>
          </cell>
          <cell r="AC184">
            <v>0</v>
          </cell>
          <cell r="AD184">
            <v>0</v>
          </cell>
          <cell r="AE184">
            <v>0</v>
          </cell>
          <cell r="AF184">
            <v>560.63426386836829</v>
          </cell>
          <cell r="AG184">
            <v>0</v>
          </cell>
          <cell r="AH184">
            <v>0</v>
          </cell>
        </row>
        <row r="185">
          <cell r="T185" t="str">
            <v>0Total Health Plans</v>
          </cell>
          <cell r="U185">
            <v>0</v>
          </cell>
          <cell r="V185">
            <v>0</v>
          </cell>
          <cell r="W185" t="str">
            <v>Total Plans</v>
          </cell>
          <cell r="X185" t="str">
            <v>Total Health Plans</v>
          </cell>
          <cell r="Y185">
            <v>12291191</v>
          </cell>
          <cell r="Z185">
            <v>298.72319673769414</v>
          </cell>
          <cell r="AA185">
            <v>11.659220514288483</v>
          </cell>
          <cell r="AB185">
            <v>287.06397622340558</v>
          </cell>
          <cell r="AC185">
            <v>2.1597871491295124</v>
          </cell>
          <cell r="AD185">
            <v>8.8527384772387321E-2</v>
          </cell>
          <cell r="AE185">
            <v>2.2483145339018993</v>
          </cell>
          <cell r="AF185">
            <v>298.72319673769414</v>
          </cell>
          <cell r="AG185">
            <v>0</v>
          </cell>
          <cell r="AH185">
            <v>0</v>
          </cell>
        </row>
        <row r="186">
          <cell r="T186" t="str">
            <v>0Total Health Plans</v>
          </cell>
          <cell r="U186">
            <v>0</v>
          </cell>
          <cell r="V186">
            <v>0</v>
          </cell>
          <cell r="W186" t="str">
            <v>Total Plans</v>
          </cell>
          <cell r="X186" t="str">
            <v>Total Health Plans</v>
          </cell>
          <cell r="Y186">
            <v>0</v>
          </cell>
          <cell r="Z186">
            <v>0</v>
          </cell>
          <cell r="AA186">
            <v>0</v>
          </cell>
          <cell r="AB186">
            <v>0</v>
          </cell>
          <cell r="AC186">
            <v>0</v>
          </cell>
          <cell r="AD186">
            <v>0</v>
          </cell>
          <cell r="AE186">
            <v>0</v>
          </cell>
          <cell r="AF186">
            <v>0</v>
          </cell>
          <cell r="AG186">
            <v>0</v>
          </cell>
          <cell r="AH186">
            <v>0</v>
          </cell>
        </row>
      </sheetData>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uly-Dec 2014 (with SB78)"/>
      <sheetName val="July-Dec 2014 (no SB78)"/>
      <sheetName val="Jan-June 2015 (with SB78)"/>
      <sheetName val="Jan-June 2015 (no SB78)"/>
      <sheetName val="COHS lookup"/>
      <sheetName val="July-Dec_2014_(with_SB78)"/>
      <sheetName val="July-Dec_2014_(no_SB78)"/>
      <sheetName val="Jan-June_2015_(with_SB78)"/>
      <sheetName val="Jan-June_2015_(no_SB78)"/>
      <sheetName val="COHS_lookup"/>
    </sheetNames>
    <sheetDataSet>
      <sheetData sheetId="0"/>
      <sheetData sheetId="1"/>
      <sheetData sheetId="2"/>
      <sheetData sheetId="3"/>
      <sheetData sheetId="4">
        <row r="8">
          <cell r="X8" t="str">
            <v>MercedChild</v>
          </cell>
          <cell r="Y8">
            <v>514</v>
          </cell>
          <cell r="Z8" t="str">
            <v>Merced</v>
          </cell>
          <cell r="AA8" t="str">
            <v>CCAH</v>
          </cell>
          <cell r="AB8" t="str">
            <v>Child</v>
          </cell>
          <cell r="AC8">
            <v>606290.83135019464</v>
          </cell>
          <cell r="AD8">
            <v>70.66</v>
          </cell>
          <cell r="AE8">
            <v>2.78</v>
          </cell>
          <cell r="AF8">
            <v>67.88</v>
          </cell>
          <cell r="AG8">
            <v>4.12</v>
          </cell>
          <cell r="AH8">
            <v>0.56999999999999995</v>
          </cell>
          <cell r="AI8">
            <v>0.19</v>
          </cell>
          <cell r="AJ8">
            <v>4.88</v>
          </cell>
          <cell r="AK8">
            <v>5.59</v>
          </cell>
          <cell r="AL8">
            <v>0.23</v>
          </cell>
          <cell r="AM8">
            <v>5.82</v>
          </cell>
          <cell r="AN8">
            <v>81.359999999999985</v>
          </cell>
          <cell r="AO8">
            <v>77.760000000000005</v>
          </cell>
          <cell r="AP8">
            <v>74.699055455629534</v>
          </cell>
          <cell r="AQ8">
            <v>88.460000000000008</v>
          </cell>
          <cell r="AS8">
            <v>3.1999999999999997</v>
          </cell>
          <cell r="AW8" t="str">
            <v>mercedChild</v>
          </cell>
          <cell r="AX8">
            <v>514</v>
          </cell>
          <cell r="AY8" t="str">
            <v>merced</v>
          </cell>
          <cell r="AZ8" t="str">
            <v>PHPC</v>
          </cell>
          <cell r="BA8" t="str">
            <v>Child</v>
          </cell>
          <cell r="BB8">
            <v>660378</v>
          </cell>
          <cell r="BC8">
            <v>70.63</v>
          </cell>
          <cell r="BD8">
            <v>2.7810995445673399</v>
          </cell>
          <cell r="BE8">
            <v>67.848900455432656</v>
          </cell>
          <cell r="BF8">
            <v>4.12</v>
          </cell>
          <cell r="BG8">
            <v>0.56999999999999995</v>
          </cell>
          <cell r="BH8">
            <v>0.19</v>
          </cell>
          <cell r="BI8">
            <v>4.88</v>
          </cell>
          <cell r="BJ8">
            <v>5.59</v>
          </cell>
          <cell r="BK8">
            <v>0.23</v>
          </cell>
          <cell r="BL8">
            <v>5.82</v>
          </cell>
          <cell r="BM8">
            <v>81.329999999999984</v>
          </cell>
          <cell r="BN8">
            <v>0.36552240179312312</v>
          </cell>
          <cell r="BO8">
            <v>9.2831086169682067</v>
          </cell>
          <cell r="BP8">
            <v>90.613108616968191</v>
          </cell>
          <cell r="BQ8">
            <v>74.774235523747564</v>
          </cell>
          <cell r="BR8">
            <v>71.830700216425342</v>
          </cell>
          <cell r="BS8">
            <v>85.474235523747552</v>
          </cell>
          <cell r="BT8">
            <v>9.5006948667258229</v>
          </cell>
          <cell r="BU8">
            <v>9.1266050063484929</v>
          </cell>
          <cell r="BV8">
            <v>94.974930390473375</v>
          </cell>
          <cell r="BX8">
            <v>3.2010995445673398</v>
          </cell>
          <cell r="BY8">
            <v>3.5666219463604629</v>
          </cell>
        </row>
        <row r="9">
          <cell r="X9" t="str">
            <v>MercedAdult</v>
          </cell>
          <cell r="Y9">
            <v>514</v>
          </cell>
          <cell r="Z9" t="str">
            <v>Merced</v>
          </cell>
          <cell r="AA9" t="str">
            <v>CCAH</v>
          </cell>
          <cell r="AB9" t="str">
            <v>Adult</v>
          </cell>
          <cell r="AC9">
            <v>216644.16864980539</v>
          </cell>
          <cell r="AD9">
            <v>276.64999999999998</v>
          </cell>
          <cell r="AE9">
            <v>10.89</v>
          </cell>
          <cell r="AF9">
            <v>265.76</v>
          </cell>
          <cell r="AG9">
            <v>4.84</v>
          </cell>
          <cell r="AH9">
            <v>0.59</v>
          </cell>
          <cell r="AI9">
            <v>0.22</v>
          </cell>
          <cell r="AJ9">
            <v>5.6499999999999995</v>
          </cell>
          <cell r="AK9">
            <v>7.62</v>
          </cell>
          <cell r="AL9">
            <v>0.31</v>
          </cell>
          <cell r="AM9">
            <v>7.93</v>
          </cell>
          <cell r="AN9">
            <v>290.22999999999996</v>
          </cell>
          <cell r="AO9">
            <v>291.67940381865037</v>
          </cell>
          <cell r="AP9">
            <v>280.19773612544139</v>
          </cell>
          <cell r="AQ9">
            <v>305.25940381865036</v>
          </cell>
          <cell r="AS9">
            <v>11.420000000000002</v>
          </cell>
          <cell r="AW9" t="str">
            <v>mercedAdult</v>
          </cell>
          <cell r="AX9">
            <v>514</v>
          </cell>
          <cell r="AY9" t="str">
            <v>merced</v>
          </cell>
          <cell r="AZ9" t="str">
            <v>PHPC</v>
          </cell>
          <cell r="BA9" t="str">
            <v>Adult</v>
          </cell>
          <cell r="BB9">
            <v>268671</v>
          </cell>
          <cell r="BC9">
            <v>276.27</v>
          </cell>
          <cell r="BD9">
            <v>10.88</v>
          </cell>
          <cell r="BE9">
            <v>265.39</v>
          </cell>
          <cell r="BF9">
            <v>4.84</v>
          </cell>
          <cell r="BG9">
            <v>0.59</v>
          </cell>
          <cell r="BH9">
            <v>0.22</v>
          </cell>
          <cell r="BI9">
            <v>5.6499999999999995</v>
          </cell>
          <cell r="BJ9">
            <v>7.62</v>
          </cell>
          <cell r="BK9">
            <v>0.31</v>
          </cell>
          <cell r="BL9">
            <v>7.93</v>
          </cell>
          <cell r="BM9">
            <v>289.84999999999997</v>
          </cell>
          <cell r="BN9">
            <v>1.6024306703854876</v>
          </cell>
          <cell r="BO9">
            <v>40.696651946297962</v>
          </cell>
          <cell r="BP9">
            <v>330.54665194629791</v>
          </cell>
          <cell r="BQ9">
            <v>291.27630385591732</v>
          </cell>
          <cell r="BR9">
            <v>279.81002702164716</v>
          </cell>
          <cell r="BS9">
            <v>304.8563038559173</v>
          </cell>
          <cell r="BT9">
            <v>41.700484387493184</v>
          </cell>
          <cell r="BU9">
            <v>40.058527814735641</v>
          </cell>
          <cell r="BV9">
            <v>346.55678824341049</v>
          </cell>
          <cell r="BX9">
            <v>11.410000000000002</v>
          </cell>
          <cell r="BY9">
            <v>13.01243067038549</v>
          </cell>
        </row>
        <row r="10">
          <cell r="X10" t="str">
            <v>MercedChild&amp;Adult</v>
          </cell>
          <cell r="Y10">
            <v>514</v>
          </cell>
          <cell r="Z10" t="str">
            <v>Merced</v>
          </cell>
          <cell r="AA10" t="str">
            <v>CCAH</v>
          </cell>
          <cell r="AB10" t="str">
            <v>Child&amp;Adult</v>
          </cell>
          <cell r="AC10">
            <v>822935</v>
          </cell>
          <cell r="AD10">
            <v>133.14000000000001</v>
          </cell>
          <cell r="AE10">
            <v>5.24</v>
          </cell>
          <cell r="AF10">
            <v>127.90000000000002</v>
          </cell>
          <cell r="AG10">
            <v>4.3095457131217652</v>
          </cell>
          <cell r="AH10">
            <v>0.55000000000000004</v>
          </cell>
          <cell r="AI10">
            <v>0.2</v>
          </cell>
          <cell r="AJ10">
            <v>5.0595457131217652</v>
          </cell>
          <cell r="AK10">
            <v>6.2253327489110015</v>
          </cell>
          <cell r="AL10">
            <v>0.25</v>
          </cell>
          <cell r="AM10">
            <v>6.4753327489110015</v>
          </cell>
          <cell r="AN10">
            <v>144.67487846203278</v>
          </cell>
          <cell r="AO10">
            <v>140.40484422708857</v>
          </cell>
          <cell r="AP10">
            <v>134.87794811160384</v>
          </cell>
          <cell r="AQ10">
            <v>151.93972268912134</v>
          </cell>
          <cell r="AS10">
            <v>5.69</v>
          </cell>
          <cell r="AW10" t="str">
            <v>mercedChild&amp;Adult</v>
          </cell>
          <cell r="AX10">
            <v>514</v>
          </cell>
          <cell r="AY10" t="str">
            <v>merced</v>
          </cell>
          <cell r="AZ10" t="str">
            <v>PHPC</v>
          </cell>
          <cell r="BA10" t="str">
            <v>Child&amp;Adult</v>
          </cell>
          <cell r="BB10">
            <v>929049</v>
          </cell>
          <cell r="BC10">
            <v>132.93</v>
          </cell>
          <cell r="BD10">
            <v>5.23</v>
          </cell>
          <cell r="BE10">
            <v>127.7</v>
          </cell>
          <cell r="BF10">
            <v>4.3095457131217652</v>
          </cell>
          <cell r="BG10">
            <v>0.55000000000000004</v>
          </cell>
          <cell r="BH10">
            <v>0.2</v>
          </cell>
          <cell r="BI10">
            <v>5.0595457131217652</v>
          </cell>
          <cell r="BJ10">
            <v>6.2253327489110015</v>
          </cell>
          <cell r="BK10">
            <v>0.25</v>
          </cell>
          <cell r="BL10">
            <v>6.4753327489110015</v>
          </cell>
          <cell r="BM10">
            <v>144.46487846203277</v>
          </cell>
          <cell r="BN10">
            <v>0.72023399448029579</v>
          </cell>
          <cell r="BO10">
            <v>18.291657002674171</v>
          </cell>
          <cell r="BP10">
            <v>162.75653546470693</v>
          </cell>
          <cell r="BQ10">
            <v>140.17847166951594</v>
          </cell>
          <cell r="BR10">
            <v>134.66025703588531</v>
          </cell>
          <cell r="BS10">
            <v>151.71335013154871</v>
          </cell>
          <cell r="BT10">
            <v>18.74246815014472</v>
          </cell>
          <cell r="BU10">
            <v>18.004483466732772</v>
          </cell>
          <cell r="BV10">
            <v>170.45581828169344</v>
          </cell>
          <cell r="BX10">
            <v>5.6800000000000006</v>
          </cell>
          <cell r="BY10">
            <v>6.4002339944802964</v>
          </cell>
        </row>
        <row r="11">
          <cell r="X11" t="str">
            <v>MercedAged&amp;DisabledNonDual</v>
          </cell>
          <cell r="Y11">
            <v>514</v>
          </cell>
          <cell r="Z11" t="str">
            <v>Merced</v>
          </cell>
          <cell r="AA11" t="str">
            <v>CCAH</v>
          </cell>
          <cell r="AB11" t="str">
            <v>Aged&amp;DisabledNonDual</v>
          </cell>
          <cell r="AC11">
            <v>86928</v>
          </cell>
          <cell r="AD11">
            <v>732.07</v>
          </cell>
          <cell r="AE11">
            <v>28.83</v>
          </cell>
          <cell r="AF11">
            <v>703.24</v>
          </cell>
          <cell r="AG11">
            <v>8.82</v>
          </cell>
          <cell r="AH11">
            <v>0.54</v>
          </cell>
          <cell r="AI11">
            <v>0.38</v>
          </cell>
          <cell r="AJ11">
            <v>9.74</v>
          </cell>
          <cell r="AK11">
            <v>17.690000000000001</v>
          </cell>
          <cell r="AL11">
            <v>0.73</v>
          </cell>
          <cell r="AM11">
            <v>18.420000000000002</v>
          </cell>
          <cell r="AN11">
            <v>760.23</v>
          </cell>
          <cell r="AO11">
            <v>768.67752795509671</v>
          </cell>
          <cell r="AP11">
            <v>738.41930668999476</v>
          </cell>
          <cell r="AQ11">
            <v>796.83752795509668</v>
          </cell>
          <cell r="AS11">
            <v>29.939999999999998</v>
          </cell>
          <cell r="AW11" t="str">
            <v>mercedAged&amp;DisabledNonDual</v>
          </cell>
          <cell r="AX11">
            <v>514</v>
          </cell>
          <cell r="AY11" t="str">
            <v>merced</v>
          </cell>
          <cell r="AZ11" t="str">
            <v>PHPC</v>
          </cell>
          <cell r="BA11" t="str">
            <v>Aged&amp;DisabledNonDual</v>
          </cell>
          <cell r="BB11">
            <v>86449</v>
          </cell>
          <cell r="BC11">
            <v>731.4</v>
          </cell>
          <cell r="BD11">
            <v>28.8</v>
          </cell>
          <cell r="BE11">
            <v>702.6</v>
          </cell>
          <cell r="BF11">
            <v>8.82</v>
          </cell>
          <cell r="BG11">
            <v>0.54</v>
          </cell>
          <cell r="BH11">
            <v>0.38</v>
          </cell>
          <cell r="BI11">
            <v>9.74</v>
          </cell>
          <cell r="BJ11">
            <v>17.690000000000001</v>
          </cell>
          <cell r="BK11">
            <v>0.73</v>
          </cell>
          <cell r="BL11">
            <v>18.420000000000002</v>
          </cell>
          <cell r="BM11">
            <v>759.56</v>
          </cell>
          <cell r="BN11">
            <v>4.0349070338335906</v>
          </cell>
          <cell r="BO11">
            <v>102.47382943069418</v>
          </cell>
          <cell r="BP11">
            <v>862.03382943069414</v>
          </cell>
          <cell r="BQ11">
            <v>767.9772129052659</v>
          </cell>
          <cell r="BR11">
            <v>737.74530179883095</v>
          </cell>
          <cell r="BS11">
            <v>796.13721290526587</v>
          </cell>
          <cell r="BT11">
            <v>105.00138534920546</v>
          </cell>
          <cell r="BU11">
            <v>100.86695580108049</v>
          </cell>
          <cell r="BV11">
            <v>901.13859825447139</v>
          </cell>
          <cell r="BX11">
            <v>29.91</v>
          </cell>
          <cell r="BY11">
            <v>33.944907033833587</v>
          </cell>
        </row>
        <row r="12">
          <cell r="X12" t="str">
            <v>MercedDisabledDual</v>
          </cell>
          <cell r="Y12">
            <v>514</v>
          </cell>
          <cell r="Z12" t="str">
            <v>Merced</v>
          </cell>
          <cell r="AA12" t="str">
            <v>CCAH</v>
          </cell>
          <cell r="AB12" t="str">
            <v>DisabledDual</v>
          </cell>
          <cell r="AC12">
            <v>51096</v>
          </cell>
          <cell r="AD12">
            <v>153.60000000000002</v>
          </cell>
          <cell r="AE12">
            <v>6.05</v>
          </cell>
          <cell r="AF12">
            <v>147.55000000000001</v>
          </cell>
          <cell r="AG12">
            <v>0</v>
          </cell>
          <cell r="AH12">
            <v>0</v>
          </cell>
          <cell r="AI12">
            <v>0</v>
          </cell>
          <cell r="AJ12">
            <v>0</v>
          </cell>
          <cell r="AK12">
            <v>2.16</v>
          </cell>
          <cell r="AL12">
            <v>0.09</v>
          </cell>
          <cell r="AM12">
            <v>2.25</v>
          </cell>
          <cell r="AN12">
            <v>155.85000000000002</v>
          </cell>
          <cell r="AO12">
            <v>160.30217012155509</v>
          </cell>
          <cell r="AP12">
            <v>153.99203569403039</v>
          </cell>
          <cell r="AQ12">
            <v>162.55217012155509</v>
          </cell>
          <cell r="AS12">
            <v>6.14</v>
          </cell>
          <cell r="AW12" t="str">
            <v>mercedDisabledDual</v>
          </cell>
          <cell r="AX12">
            <v>514</v>
          </cell>
          <cell r="AY12" t="str">
            <v>merced</v>
          </cell>
          <cell r="AZ12" t="str">
            <v>PHPC</v>
          </cell>
          <cell r="BA12" t="str">
            <v>DisabledDual</v>
          </cell>
          <cell r="BB12">
            <v>51096</v>
          </cell>
          <cell r="BC12">
            <v>153.51</v>
          </cell>
          <cell r="BD12">
            <v>6.04</v>
          </cell>
          <cell r="BE12">
            <v>147.47</v>
          </cell>
          <cell r="BF12">
            <v>0</v>
          </cell>
          <cell r="BG12">
            <v>0</v>
          </cell>
          <cell r="BH12">
            <v>0</v>
          </cell>
          <cell r="BI12">
            <v>0</v>
          </cell>
          <cell r="BJ12">
            <v>2.16</v>
          </cell>
          <cell r="BK12">
            <v>0.09</v>
          </cell>
          <cell r="BL12">
            <v>2.25</v>
          </cell>
          <cell r="BM12">
            <v>155.76</v>
          </cell>
          <cell r="BN12">
            <v>0</v>
          </cell>
          <cell r="BO12">
            <v>0</v>
          </cell>
          <cell r="BP12">
            <v>155.76</v>
          </cell>
          <cell r="BQ12">
            <v>160.22458996183565</v>
          </cell>
          <cell r="BR12">
            <v>153.91724714046899</v>
          </cell>
          <cell r="BS12">
            <v>162.47458996183565</v>
          </cell>
          <cell r="BT12">
            <v>0</v>
          </cell>
          <cell r="BU12">
            <v>0</v>
          </cell>
          <cell r="BV12">
            <v>162.47458996183565</v>
          </cell>
          <cell r="BX12">
            <v>6.13</v>
          </cell>
          <cell r="BY12">
            <v>6.13</v>
          </cell>
        </row>
        <row r="13">
          <cell r="X13" t="str">
            <v>MercedAgedDual</v>
          </cell>
          <cell r="Y13">
            <v>514</v>
          </cell>
          <cell r="Z13" t="str">
            <v>Merced</v>
          </cell>
          <cell r="AA13" t="str">
            <v>CCAH</v>
          </cell>
          <cell r="AB13" t="str">
            <v>AgedDual</v>
          </cell>
          <cell r="AC13">
            <v>51054</v>
          </cell>
          <cell r="AD13">
            <v>141.9</v>
          </cell>
          <cell r="AE13">
            <v>5.59</v>
          </cell>
          <cell r="AF13">
            <v>136.31</v>
          </cell>
          <cell r="AG13">
            <v>0</v>
          </cell>
          <cell r="AH13">
            <v>0</v>
          </cell>
          <cell r="AI13">
            <v>0</v>
          </cell>
          <cell r="AJ13">
            <v>0</v>
          </cell>
          <cell r="AK13">
            <v>2.0700000000000003</v>
          </cell>
          <cell r="AL13">
            <v>0.09</v>
          </cell>
          <cell r="AM13">
            <v>2.16</v>
          </cell>
          <cell r="AN13">
            <v>144.06</v>
          </cell>
          <cell r="AO13">
            <v>147.59634789251501</v>
          </cell>
          <cell r="AP13">
            <v>141.78636543558858</v>
          </cell>
          <cell r="AQ13">
            <v>149.75634789251501</v>
          </cell>
          <cell r="AS13">
            <v>5.68</v>
          </cell>
          <cell r="AW13" t="str">
            <v>mercedAgedDual</v>
          </cell>
          <cell r="AX13">
            <v>514</v>
          </cell>
          <cell r="AY13" t="str">
            <v>merced</v>
          </cell>
          <cell r="AZ13" t="str">
            <v>PHPC</v>
          </cell>
          <cell r="BA13" t="str">
            <v>AgedDual</v>
          </cell>
          <cell r="BB13">
            <v>51054</v>
          </cell>
          <cell r="BC13">
            <v>141.69000000000003</v>
          </cell>
          <cell r="BD13">
            <v>5.58</v>
          </cell>
          <cell r="BE13">
            <v>136.11000000000001</v>
          </cell>
          <cell r="BF13">
            <v>0</v>
          </cell>
          <cell r="BG13">
            <v>0</v>
          </cell>
          <cell r="BH13">
            <v>0</v>
          </cell>
          <cell r="BI13">
            <v>0</v>
          </cell>
          <cell r="BJ13">
            <v>2.0700000000000003</v>
          </cell>
          <cell r="BK13">
            <v>0.09</v>
          </cell>
          <cell r="BL13">
            <v>2.16</v>
          </cell>
          <cell r="BM13">
            <v>143.85000000000002</v>
          </cell>
          <cell r="BN13">
            <v>0</v>
          </cell>
          <cell r="BO13">
            <v>0</v>
          </cell>
          <cell r="BP13">
            <v>143.85000000000002</v>
          </cell>
          <cell r="BQ13">
            <v>147.37896883510086</v>
          </cell>
          <cell r="BR13">
            <v>141.57730205396626</v>
          </cell>
          <cell r="BS13">
            <v>149.53896883510086</v>
          </cell>
          <cell r="BT13">
            <v>0</v>
          </cell>
          <cell r="BU13">
            <v>0</v>
          </cell>
          <cell r="BV13">
            <v>149.53896883510086</v>
          </cell>
          <cell r="BX13">
            <v>5.67</v>
          </cell>
          <cell r="BY13">
            <v>5.67</v>
          </cell>
        </row>
        <row r="14">
          <cell r="X14" t="str">
            <v>MercedBCCTP</v>
          </cell>
          <cell r="Y14">
            <v>514</v>
          </cell>
          <cell r="Z14" t="str">
            <v>Merced</v>
          </cell>
          <cell r="AA14" t="str">
            <v>CCAH</v>
          </cell>
          <cell r="AB14" t="str">
            <v>BCCTP</v>
          </cell>
          <cell r="AC14">
            <v>1464</v>
          </cell>
          <cell r="AD14">
            <v>1197.97</v>
          </cell>
          <cell r="AE14">
            <v>47.17</v>
          </cell>
          <cell r="AF14">
            <v>1150.8</v>
          </cell>
          <cell r="AG14">
            <v>6.93</v>
          </cell>
          <cell r="AH14">
            <v>0.36</v>
          </cell>
          <cell r="AI14">
            <v>0.3</v>
          </cell>
          <cell r="AJ14">
            <v>7.59</v>
          </cell>
          <cell r="AK14">
            <v>48.25</v>
          </cell>
          <cell r="AL14">
            <v>1.98</v>
          </cell>
          <cell r="AM14">
            <v>50.23</v>
          </cell>
          <cell r="AN14">
            <v>1255.79</v>
          </cell>
          <cell r="AO14">
            <v>1260.8188594734347</v>
          </cell>
          <cell r="AP14">
            <v>1211.187987439682</v>
          </cell>
          <cell r="AQ14">
            <v>1318.6388594734346</v>
          </cell>
          <cell r="AS14">
            <v>49.449999999999996</v>
          </cell>
          <cell r="AW14" t="str">
            <v>mercedBCCTP</v>
          </cell>
          <cell r="AX14">
            <v>514</v>
          </cell>
          <cell r="AY14" t="str">
            <v>merced</v>
          </cell>
          <cell r="AZ14" t="str">
            <v>PHPC</v>
          </cell>
          <cell r="BA14" t="str">
            <v>BCCTP</v>
          </cell>
          <cell r="BB14">
            <v>831</v>
          </cell>
          <cell r="BC14">
            <v>1197.97</v>
          </cell>
          <cell r="BD14">
            <v>47.17</v>
          </cell>
          <cell r="BE14">
            <v>1150.8</v>
          </cell>
          <cell r="BF14">
            <v>6.93</v>
          </cell>
          <cell r="BG14">
            <v>0.36</v>
          </cell>
          <cell r="BH14">
            <v>0.3</v>
          </cell>
          <cell r="BI14">
            <v>7.59</v>
          </cell>
          <cell r="BJ14">
            <v>48.25</v>
          </cell>
          <cell r="BK14">
            <v>1.98</v>
          </cell>
          <cell r="BL14">
            <v>50.23</v>
          </cell>
          <cell r="BM14">
            <v>1255.79</v>
          </cell>
          <cell r="BN14">
            <v>8.4269074834320179</v>
          </cell>
          <cell r="BO14">
            <v>214.01669799192413</v>
          </cell>
          <cell r="BP14">
            <v>1469.806697991924</v>
          </cell>
          <cell r="BQ14">
            <v>1260.8188594734347</v>
          </cell>
          <cell r="BR14">
            <v>1211.1859237034778</v>
          </cell>
          <cell r="BS14">
            <v>1318.6388594734346</v>
          </cell>
          <cell r="BT14">
            <v>219.28482963443815</v>
          </cell>
          <cell r="BU14">
            <v>210.65048946758213</v>
          </cell>
          <cell r="BV14">
            <v>1537.9236891078729</v>
          </cell>
          <cell r="BX14">
            <v>49.449999999999996</v>
          </cell>
          <cell r="BY14">
            <v>57.876907483432014</v>
          </cell>
        </row>
        <row r="15">
          <cell r="X15" t="str">
            <v>MercedAIDSNonDual</v>
          </cell>
          <cell r="Y15">
            <v>514</v>
          </cell>
          <cell r="Z15" t="str">
            <v>Merced</v>
          </cell>
          <cell r="AA15" t="str">
            <v>CCAH</v>
          </cell>
          <cell r="AB15" t="str">
            <v>AIDSNonDual</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S15">
            <v>0</v>
          </cell>
          <cell r="AW15" t="str">
            <v>mercedAIDSNonDual</v>
          </cell>
          <cell r="AX15">
            <v>514</v>
          </cell>
          <cell r="AY15" t="str">
            <v>merced</v>
          </cell>
          <cell r="AZ15" t="str">
            <v>PHPC</v>
          </cell>
          <cell r="BA15" t="str">
            <v>AIDSNonDual</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X15">
            <v>0</v>
          </cell>
          <cell r="BY15">
            <v>0</v>
          </cell>
        </row>
        <row r="16">
          <cell r="X16" t="str">
            <v>MercedAIDSDual</v>
          </cell>
          <cell r="Y16">
            <v>514</v>
          </cell>
          <cell r="Z16" t="str">
            <v>Merced</v>
          </cell>
          <cell r="AA16" t="str">
            <v>CCAH</v>
          </cell>
          <cell r="AB16" t="str">
            <v>AIDSDual</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S16">
            <v>0</v>
          </cell>
          <cell r="AW16" t="str">
            <v>mercedAIDSDual</v>
          </cell>
          <cell r="AX16">
            <v>514</v>
          </cell>
          <cell r="AY16" t="str">
            <v>merced</v>
          </cell>
          <cell r="AZ16" t="str">
            <v>PHPC</v>
          </cell>
          <cell r="BA16" t="str">
            <v>AIDSDual</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X16">
            <v>0</v>
          </cell>
          <cell r="BY16">
            <v>0</v>
          </cell>
        </row>
        <row r="17">
          <cell r="X17" t="str">
            <v>MercedLTCNonDual</v>
          </cell>
          <cell r="Y17">
            <v>514</v>
          </cell>
          <cell r="Z17" t="str">
            <v>Merced</v>
          </cell>
          <cell r="AA17" t="str">
            <v>CCAH</v>
          </cell>
          <cell r="AB17" t="str">
            <v>LTCNonDual</v>
          </cell>
          <cell r="AC17">
            <v>347</v>
          </cell>
          <cell r="AD17">
            <v>7718.42</v>
          </cell>
          <cell r="AE17">
            <v>303.91000000000003</v>
          </cell>
          <cell r="AF17">
            <v>7414.51</v>
          </cell>
          <cell r="AG17">
            <v>7.42</v>
          </cell>
          <cell r="AH17">
            <v>0.34</v>
          </cell>
          <cell r="AI17">
            <v>0.32</v>
          </cell>
          <cell r="AJ17">
            <v>8.08</v>
          </cell>
          <cell r="AK17">
            <v>57.180000000000007</v>
          </cell>
          <cell r="AL17">
            <v>2.34</v>
          </cell>
          <cell r="AM17">
            <v>59.52</v>
          </cell>
          <cell r="AN17">
            <v>7786.02</v>
          </cell>
          <cell r="AO17">
            <v>7948.0956334449884</v>
          </cell>
          <cell r="AP17">
            <v>7635.2268067046571</v>
          </cell>
          <cell r="AQ17">
            <v>8015.6956334449887</v>
          </cell>
          <cell r="AS17">
            <v>306.57</v>
          </cell>
          <cell r="AW17" t="str">
            <v>mercedLTCNonDual</v>
          </cell>
          <cell r="AX17">
            <v>514</v>
          </cell>
          <cell r="AY17" t="str">
            <v>merced</v>
          </cell>
          <cell r="AZ17" t="str">
            <v>PHPC</v>
          </cell>
          <cell r="BA17" t="str">
            <v>LTCNonDual</v>
          </cell>
          <cell r="BB17">
            <v>156</v>
          </cell>
          <cell r="BC17">
            <v>7717.6500000000005</v>
          </cell>
          <cell r="BD17">
            <v>303.88</v>
          </cell>
          <cell r="BE17">
            <v>7413.77</v>
          </cell>
          <cell r="BF17">
            <v>7.42</v>
          </cell>
          <cell r="BG17">
            <v>0.34</v>
          </cell>
          <cell r="BH17">
            <v>0.32</v>
          </cell>
          <cell r="BI17">
            <v>8.08</v>
          </cell>
          <cell r="BJ17">
            <v>57.180000000000007</v>
          </cell>
          <cell r="BK17">
            <v>2.34</v>
          </cell>
          <cell r="BL17">
            <v>59.52</v>
          </cell>
          <cell r="BM17">
            <v>7785.2500000000009</v>
          </cell>
          <cell r="BN17">
            <v>9.5029551009166369</v>
          </cell>
          <cell r="BO17">
            <v>241.34489145185069</v>
          </cell>
          <cell r="BP17">
            <v>8026.5948914518513</v>
          </cell>
          <cell r="BQ17">
            <v>7947.2876908063026</v>
          </cell>
          <cell r="BR17">
            <v>7634.4376596226848</v>
          </cell>
          <cell r="BS17">
            <v>8014.887690806303</v>
          </cell>
          <cell r="BT17">
            <v>247.31432701976811</v>
          </cell>
          <cell r="BU17">
            <v>237.57632539336473</v>
          </cell>
          <cell r="BV17">
            <v>8262.2020178260718</v>
          </cell>
          <cell r="BX17">
            <v>306.53999999999996</v>
          </cell>
          <cell r="BY17">
            <v>316.04295510091663</v>
          </cell>
        </row>
        <row r="18">
          <cell r="X18" t="str">
            <v>MercedLTCDual</v>
          </cell>
          <cell r="Y18">
            <v>514</v>
          </cell>
          <cell r="Z18" t="str">
            <v>Merced</v>
          </cell>
          <cell r="AA18" t="str">
            <v>CCAH</v>
          </cell>
          <cell r="AB18" t="str">
            <v>LTCDual</v>
          </cell>
          <cell r="AC18">
            <v>4704</v>
          </cell>
          <cell r="AD18">
            <v>4971.5</v>
          </cell>
          <cell r="AE18">
            <v>195.75</v>
          </cell>
          <cell r="AF18">
            <v>4775.75</v>
          </cell>
          <cell r="AG18">
            <v>0</v>
          </cell>
          <cell r="AH18">
            <v>0</v>
          </cell>
          <cell r="AI18">
            <v>0</v>
          </cell>
          <cell r="AJ18">
            <v>0</v>
          </cell>
          <cell r="AK18">
            <v>5.0599999999999996</v>
          </cell>
          <cell r="AL18">
            <v>0.21</v>
          </cell>
          <cell r="AM18">
            <v>5.27</v>
          </cell>
          <cell r="AN18">
            <v>4976.7700000000004</v>
          </cell>
          <cell r="AO18">
            <v>5108.8042965000823</v>
          </cell>
          <cell r="AP18">
            <v>4907.7013304554794</v>
          </cell>
          <cell r="AQ18">
            <v>5114.0742965000827</v>
          </cell>
          <cell r="AS18">
            <v>195.96</v>
          </cell>
          <cell r="AW18" t="str">
            <v>mercedLTCDual</v>
          </cell>
          <cell r="AX18">
            <v>514</v>
          </cell>
          <cell r="AY18" t="str">
            <v>merced</v>
          </cell>
          <cell r="AZ18" t="str">
            <v>PHPC</v>
          </cell>
          <cell r="BA18" t="str">
            <v>LTCDual</v>
          </cell>
          <cell r="BB18">
            <v>4704</v>
          </cell>
          <cell r="BC18">
            <v>4971.5</v>
          </cell>
          <cell r="BD18">
            <v>195.75</v>
          </cell>
          <cell r="BE18">
            <v>4775.75</v>
          </cell>
          <cell r="BF18">
            <v>0</v>
          </cell>
          <cell r="BG18">
            <v>0</v>
          </cell>
          <cell r="BH18">
            <v>0</v>
          </cell>
          <cell r="BI18">
            <v>0</v>
          </cell>
          <cell r="BJ18">
            <v>5.0599999999999996</v>
          </cell>
          <cell r="BK18">
            <v>0.21</v>
          </cell>
          <cell r="BL18">
            <v>5.27</v>
          </cell>
          <cell r="BM18">
            <v>4976.7700000000004</v>
          </cell>
          <cell r="BN18">
            <v>0</v>
          </cell>
          <cell r="BO18">
            <v>0</v>
          </cell>
          <cell r="BP18">
            <v>4976.7700000000004</v>
          </cell>
          <cell r="BQ18">
            <v>5108.8042965000823</v>
          </cell>
          <cell r="BR18">
            <v>4907.6929682515765</v>
          </cell>
          <cell r="BS18">
            <v>5114.0742965000827</v>
          </cell>
          <cell r="BT18">
            <v>0</v>
          </cell>
          <cell r="BU18">
            <v>0</v>
          </cell>
          <cell r="BV18">
            <v>5114.0742965000827</v>
          </cell>
          <cell r="BX18">
            <v>195.96</v>
          </cell>
          <cell r="BY18">
            <v>195.96</v>
          </cell>
        </row>
        <row r="19">
          <cell r="X19" t="str">
            <v>MercedOBRA</v>
          </cell>
          <cell r="Y19">
            <v>514</v>
          </cell>
          <cell r="Z19" t="str">
            <v>Merced</v>
          </cell>
          <cell r="AA19" t="str">
            <v>CCAH</v>
          </cell>
          <cell r="AB19" t="str">
            <v>OBRA</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S19">
            <v>0</v>
          </cell>
          <cell r="AW19" t="str">
            <v>mercedOBRA</v>
          </cell>
          <cell r="AX19">
            <v>514</v>
          </cell>
          <cell r="AY19" t="str">
            <v>merced</v>
          </cell>
          <cell r="AZ19" t="str">
            <v>PHPC</v>
          </cell>
          <cell r="BA19" t="str">
            <v>OBRA</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X19">
            <v>0</v>
          </cell>
          <cell r="BY19">
            <v>0</v>
          </cell>
        </row>
        <row r="20">
          <cell r="X20" t="str">
            <v>MercedAll Categories of Aid</v>
          </cell>
          <cell r="Y20">
            <v>514</v>
          </cell>
          <cell r="Z20" t="str">
            <v>Merced</v>
          </cell>
          <cell r="AA20" t="str">
            <v>CCAH</v>
          </cell>
          <cell r="AB20" t="str">
            <v>All Categories of Aid</v>
          </cell>
          <cell r="AC20">
            <v>1018528</v>
          </cell>
          <cell r="AD20">
            <v>205.5156700455691</v>
          </cell>
          <cell r="AE20">
            <v>8.0908154294726504</v>
          </cell>
          <cell r="AF20">
            <v>197.42485461609641</v>
          </cell>
          <cell r="AG20">
            <v>4.2472089342932744</v>
          </cell>
          <cell r="AH20">
            <v>0.5115146303027468</v>
          </cell>
          <cell r="AI20">
            <v>0.19286642592004755</v>
          </cell>
          <cell r="AJ20">
            <v>4.9515899905160685</v>
          </cell>
          <cell r="AK20">
            <v>6.7824168529084181</v>
          </cell>
          <cell r="AL20">
            <v>0.27879063068662263</v>
          </cell>
          <cell r="AM20">
            <v>7.0612074835950409</v>
          </cell>
          <cell r="AN20">
            <v>217.52846751968019</v>
          </cell>
          <cell r="AO20">
            <v>217.48763331403802</v>
          </cell>
          <cell r="AP20">
            <v>208.92645038373132</v>
          </cell>
          <cell r="AQ20">
            <v>229.50043078814915</v>
          </cell>
          <cell r="AW20" t="str">
            <v>mercedAll Category of Aid</v>
          </cell>
          <cell r="AX20">
            <v>514</v>
          </cell>
          <cell r="AY20" t="str">
            <v>merced</v>
          </cell>
          <cell r="AZ20" t="str">
            <v>PHPC</v>
          </cell>
          <cell r="BA20" t="str">
            <v>All Category of Aid</v>
          </cell>
          <cell r="BB20">
            <v>1123339</v>
          </cell>
          <cell r="BC20">
            <v>200.0820986362977</v>
          </cell>
          <cell r="BD20">
            <v>7.8786202072947615</v>
          </cell>
          <cell r="BE20">
            <v>192.20347842900293</v>
          </cell>
          <cell r="BF20">
            <v>4.2645377130145041</v>
          </cell>
          <cell r="BG20">
            <v>0.51806801864797714</v>
          </cell>
          <cell r="BH20">
            <v>0.19382330712278306</v>
          </cell>
          <cell r="BI20">
            <v>4.9764290387852643</v>
          </cell>
          <cell r="BJ20">
            <v>6.7272088479078898</v>
          </cell>
          <cell r="BK20">
            <v>0.27638538321913508</v>
          </cell>
          <cell r="BL20">
            <v>7.0035942311270247</v>
          </cell>
          <cell r="BM20">
            <v>212.06212190620994</v>
          </cell>
          <cell r="BN20">
            <v>0.91620472767066163</v>
          </cell>
          <cell r="BO20">
            <v>23.268691496397715</v>
          </cell>
          <cell r="BP20">
            <v>235.33081340260765</v>
          </cell>
          <cell r="BQ20">
            <v>210.13965713354884</v>
          </cell>
          <cell r="BR20">
            <v>201.86737596733431</v>
          </cell>
          <cell r="BS20">
            <v>222.11968040346113</v>
          </cell>
          <cell r="BT20">
            <v>23.835932168353107</v>
          </cell>
          <cell r="BU20">
            <v>22.897392339224204</v>
          </cell>
          <cell r="BV20">
            <v>245.95561257181427</v>
          </cell>
        </row>
        <row r="21">
          <cell r="X21" t="str">
            <v>MercedTOTAL REVENUE</v>
          </cell>
          <cell r="Y21">
            <v>514</v>
          </cell>
          <cell r="Z21" t="str">
            <v>Merced</v>
          </cell>
          <cell r="AA21" t="str">
            <v>CCAH</v>
          </cell>
          <cell r="AB21" t="str">
            <v>TOTAL REVENUE</v>
          </cell>
          <cell r="AC21">
            <v>0</v>
          </cell>
          <cell r="AD21">
            <v>209323464.38017339</v>
          </cell>
          <cell r="AE21">
            <v>8240722.0577499196</v>
          </cell>
          <cell r="AF21">
            <v>201082742.32242346</v>
          </cell>
          <cell r="AG21">
            <v>4325901.2214278597</v>
          </cell>
          <cell r="AH21">
            <v>520991.97337299609</v>
          </cell>
          <cell r="AI21">
            <v>196439.85505949418</v>
          </cell>
          <cell r="AJ21">
            <v>5043333.0498603499</v>
          </cell>
          <cell r="AK21">
            <v>6908081.472359105</v>
          </cell>
          <cell r="AL21">
            <v>283956.06349198439</v>
          </cell>
          <cell r="AM21">
            <v>7192037.5358510902</v>
          </cell>
          <cell r="AN21">
            <v>221558834.96588483</v>
          </cell>
          <cell r="AO21">
            <v>221517244.18408051</v>
          </cell>
          <cell r="AP21">
            <v>212797439.65644109</v>
          </cell>
          <cell r="AQ21">
            <v>233752614.76979196</v>
          </cell>
          <cell r="AW21" t="str">
            <v>mercedTotal Revenue</v>
          </cell>
          <cell r="AX21">
            <v>514</v>
          </cell>
          <cell r="AY21" t="str">
            <v>merced</v>
          </cell>
          <cell r="AZ21" t="str">
            <v>PHPC</v>
          </cell>
          <cell r="BA21" t="str">
            <v>Total Revenue</v>
          </cell>
          <cell r="BB21">
            <v>0</v>
          </cell>
          <cell r="BC21">
            <v>224760024.60000002</v>
          </cell>
          <cell r="BD21">
            <v>8850361.3450422902</v>
          </cell>
          <cell r="BE21">
            <v>215909663.25495771</v>
          </cell>
          <cell r="BF21">
            <v>4790521.53</v>
          </cell>
          <cell r="BG21">
            <v>581966.01</v>
          </cell>
          <cell r="BH21">
            <v>217729.28</v>
          </cell>
          <cell r="BI21">
            <v>5590216.8200000003</v>
          </cell>
          <cell r="BJ21">
            <v>7556936.0600000005</v>
          </cell>
          <cell r="BK21">
            <v>310474.48</v>
          </cell>
          <cell r="BL21">
            <v>7867410.540000001</v>
          </cell>
          <cell r="BM21">
            <v>238217651.95999998</v>
          </cell>
          <cell r="BN21">
            <v>1029208.5025768334</v>
          </cell>
          <cell r="BO21">
            <v>26138628.636871912</v>
          </cell>
          <cell r="BP21">
            <v>264356280.59687188</v>
          </cell>
          <cell r="BQ21">
            <v>236058072.30474362</v>
          </cell>
          <cell r="BR21">
            <v>226765496.25176936</v>
          </cell>
          <cell r="BS21">
            <v>249515699.66474363</v>
          </cell>
          <cell r="BT21">
            <v>26775832.20606561</v>
          </cell>
          <cell r="BU21">
            <v>25721533.812951777</v>
          </cell>
          <cell r="BV21">
            <v>276291531.87080926</v>
          </cell>
        </row>
        <row r="22">
          <cell r="X22" t="str">
            <v>MontereyChild</v>
          </cell>
          <cell r="Y22">
            <v>508</v>
          </cell>
          <cell r="Z22" t="str">
            <v>Monterey</v>
          </cell>
          <cell r="AA22" t="str">
            <v>CCAH</v>
          </cell>
          <cell r="AB22" t="str">
            <v>Child</v>
          </cell>
          <cell r="AC22">
            <v>804264.50169698673</v>
          </cell>
          <cell r="AD22">
            <v>87.3</v>
          </cell>
          <cell r="AE22">
            <v>3.44</v>
          </cell>
          <cell r="AF22">
            <v>83.86</v>
          </cell>
          <cell r="AG22">
            <v>4.12</v>
          </cell>
          <cell r="AH22">
            <v>0.48</v>
          </cell>
          <cell r="AI22">
            <v>0.19</v>
          </cell>
          <cell r="AJ22">
            <v>4.79</v>
          </cell>
          <cell r="AK22">
            <v>6.12</v>
          </cell>
          <cell r="AL22">
            <v>0.25</v>
          </cell>
          <cell r="AM22">
            <v>6.37</v>
          </cell>
          <cell r="AN22">
            <v>98.460000000000008</v>
          </cell>
          <cell r="AO22">
            <v>96.18</v>
          </cell>
          <cell r="AP22">
            <v>92.392660045804519</v>
          </cell>
          <cell r="AQ22">
            <v>107.34000000000002</v>
          </cell>
          <cell r="AS22">
            <v>3.88</v>
          </cell>
          <cell r="AW22" t="str">
            <v>montereyChild</v>
          </cell>
          <cell r="AX22">
            <v>508</v>
          </cell>
          <cell r="AY22" t="str">
            <v>monterey</v>
          </cell>
          <cell r="AZ22" t="str">
            <v>PHPC</v>
          </cell>
          <cell r="BA22" t="str">
            <v>Child</v>
          </cell>
          <cell r="BB22">
            <v>877635</v>
          </cell>
          <cell r="BC22">
            <v>87.25</v>
          </cell>
          <cell r="BD22">
            <v>3.4352830188679349</v>
          </cell>
          <cell r="BE22">
            <v>83.814716981132065</v>
          </cell>
          <cell r="BF22">
            <v>4.12</v>
          </cell>
          <cell r="BG22">
            <v>0.48</v>
          </cell>
          <cell r="BH22">
            <v>0.19</v>
          </cell>
          <cell r="BI22">
            <v>4.79</v>
          </cell>
          <cell r="BJ22">
            <v>6.12</v>
          </cell>
          <cell r="BK22">
            <v>0.25</v>
          </cell>
          <cell r="BL22">
            <v>6.37</v>
          </cell>
          <cell r="BM22">
            <v>98.410000000000011</v>
          </cell>
          <cell r="BN22">
            <v>0.46578963720112493</v>
          </cell>
          <cell r="BO22">
            <v>11.829578087647617</v>
          </cell>
          <cell r="BP22">
            <v>110.23957808764763</v>
          </cell>
          <cell r="BQ22">
            <v>92.491867273910216</v>
          </cell>
          <cell r="BR22">
            <v>88.850178527023957</v>
          </cell>
          <cell r="BS22">
            <v>103.65186727391023</v>
          </cell>
          <cell r="BT22">
            <v>12.101873445849106</v>
          </cell>
          <cell r="BU22">
            <v>11.625362178918797</v>
          </cell>
          <cell r="BV22">
            <v>115.75374071975934</v>
          </cell>
          <cell r="BX22">
            <v>3.8752830188679348</v>
          </cell>
          <cell r="BY22">
            <v>4.34107265606906</v>
          </cell>
        </row>
        <row r="23">
          <cell r="X23" t="str">
            <v>MontereyAdult</v>
          </cell>
          <cell r="Y23">
            <v>508</v>
          </cell>
          <cell r="Z23" t="str">
            <v>Monterey</v>
          </cell>
          <cell r="AA23" t="str">
            <v>CCAH</v>
          </cell>
          <cell r="AB23" t="str">
            <v>Adult</v>
          </cell>
          <cell r="AC23">
            <v>172908.4983030133</v>
          </cell>
          <cell r="AD23">
            <v>348.16999999999996</v>
          </cell>
          <cell r="AE23">
            <v>13.71</v>
          </cell>
          <cell r="AF23">
            <v>334.46</v>
          </cell>
          <cell r="AG23">
            <v>4.84</v>
          </cell>
          <cell r="AH23">
            <v>0.49</v>
          </cell>
          <cell r="AI23">
            <v>0.22</v>
          </cell>
          <cell r="AJ23">
            <v>5.55</v>
          </cell>
          <cell r="AK23">
            <v>8.6900000000000013</v>
          </cell>
          <cell r="AL23">
            <v>0.36</v>
          </cell>
          <cell r="AM23">
            <v>9.0500000000000007</v>
          </cell>
          <cell r="AN23">
            <v>362.77</v>
          </cell>
          <cell r="AO23">
            <v>366.86299875437436</v>
          </cell>
          <cell r="AP23">
            <v>352.41680523286874</v>
          </cell>
          <cell r="AQ23">
            <v>381.46299875437438</v>
          </cell>
          <cell r="AS23">
            <v>14.290000000000001</v>
          </cell>
          <cell r="AW23" t="str">
            <v>montereyAdult</v>
          </cell>
          <cell r="AX23">
            <v>508</v>
          </cell>
          <cell r="AY23" t="str">
            <v>monterey</v>
          </cell>
          <cell r="AZ23" t="str">
            <v>PHPC</v>
          </cell>
          <cell r="BA23" t="str">
            <v>Adult</v>
          </cell>
          <cell r="BB23">
            <v>255884</v>
          </cell>
          <cell r="BC23">
            <v>347.79</v>
          </cell>
          <cell r="BD23">
            <v>13.69</v>
          </cell>
          <cell r="BE23">
            <v>334.1</v>
          </cell>
          <cell r="BF23">
            <v>4.84</v>
          </cell>
          <cell r="BG23">
            <v>0.49</v>
          </cell>
          <cell r="BH23">
            <v>0.22</v>
          </cell>
          <cell r="BI23">
            <v>5.55</v>
          </cell>
          <cell r="BJ23">
            <v>8.6900000000000013</v>
          </cell>
          <cell r="BK23">
            <v>0.36</v>
          </cell>
          <cell r="BL23">
            <v>9.0500000000000007</v>
          </cell>
          <cell r="BM23">
            <v>362.39000000000004</v>
          </cell>
          <cell r="BN23">
            <v>2.1286117039858325</v>
          </cell>
          <cell r="BO23">
            <v>54.059979783767133</v>
          </cell>
          <cell r="BP23">
            <v>416.44997978376716</v>
          </cell>
          <cell r="BQ23">
            <v>366.46189360966838</v>
          </cell>
          <cell r="BR23">
            <v>352.03316389045125</v>
          </cell>
          <cell r="BS23">
            <v>381.0618936096684</v>
          </cell>
          <cell r="BT23">
            <v>55.393439005713482</v>
          </cell>
          <cell r="BU23">
            <v>53.212322344863509</v>
          </cell>
          <cell r="BV23">
            <v>436.45533261538191</v>
          </cell>
          <cell r="BX23">
            <v>14.27</v>
          </cell>
          <cell r="BY23">
            <v>16.398611703985832</v>
          </cell>
        </row>
        <row r="24">
          <cell r="X24" t="str">
            <v>MontereyChild&amp;Adult</v>
          </cell>
          <cell r="Y24">
            <v>508</v>
          </cell>
          <cell r="Z24" t="str">
            <v>Monterey</v>
          </cell>
          <cell r="AA24" t="str">
            <v>CCAH</v>
          </cell>
          <cell r="AB24" t="str">
            <v>Child&amp;Adult</v>
          </cell>
          <cell r="AC24">
            <v>977173</v>
          </cell>
          <cell r="AD24">
            <v>147.47999999999999</v>
          </cell>
          <cell r="AE24">
            <v>5.81</v>
          </cell>
          <cell r="AF24">
            <v>141.66999999999999</v>
          </cell>
          <cell r="AG24">
            <v>4.2474023318063123</v>
          </cell>
          <cell r="AH24">
            <v>0.46</v>
          </cell>
          <cell r="AI24">
            <v>0.19</v>
          </cell>
          <cell r="AJ24">
            <v>4.8974023318063127</v>
          </cell>
          <cell r="AK24">
            <v>6.7482905119857115</v>
          </cell>
          <cell r="AL24">
            <v>0.28000000000000003</v>
          </cell>
          <cell r="AM24">
            <v>7.0282905119857118</v>
          </cell>
          <cell r="AN24">
            <v>159.40569284379202</v>
          </cell>
          <cell r="AO24">
            <v>155.42687091466854</v>
          </cell>
          <cell r="AP24">
            <v>149.30652990644739</v>
          </cell>
          <cell r="AQ24">
            <v>167.35256375846058</v>
          </cell>
          <cell r="AS24">
            <v>6.28</v>
          </cell>
          <cell r="AW24" t="str">
            <v>montereyChild&amp;Adult</v>
          </cell>
          <cell r="AX24">
            <v>508</v>
          </cell>
          <cell r="AY24" t="str">
            <v>monterey</v>
          </cell>
          <cell r="AZ24" t="str">
            <v>PHPC</v>
          </cell>
          <cell r="BA24" t="str">
            <v>Child&amp;Adult</v>
          </cell>
          <cell r="BB24">
            <v>1133519</v>
          </cell>
          <cell r="BC24">
            <v>147.28</v>
          </cell>
          <cell r="BD24">
            <v>5.8</v>
          </cell>
          <cell r="BE24">
            <v>141.47999999999999</v>
          </cell>
          <cell r="BF24">
            <v>4.2474023318063123</v>
          </cell>
          <cell r="BG24">
            <v>0.46</v>
          </cell>
          <cell r="BH24">
            <v>0.19</v>
          </cell>
          <cell r="BI24">
            <v>4.8974023318063127</v>
          </cell>
          <cell r="BJ24">
            <v>6.7482905119857115</v>
          </cell>
          <cell r="BK24">
            <v>0.28000000000000003</v>
          </cell>
          <cell r="BL24">
            <v>7.0282905119857118</v>
          </cell>
          <cell r="BM24">
            <v>159.20569284379204</v>
          </cell>
          <cell r="BN24">
            <v>0.8279970247508821</v>
          </cell>
          <cell r="BO24">
            <v>21.028495866689067</v>
          </cell>
          <cell r="BP24">
            <v>180.23418871048111</v>
          </cell>
          <cell r="BQ24">
            <v>155.2149576867765</v>
          </cell>
          <cell r="BR24">
            <v>149.10366832246498</v>
          </cell>
          <cell r="BS24">
            <v>167.14065053056854</v>
          </cell>
          <cell r="BT24">
            <v>21.546970499799254</v>
          </cell>
          <cell r="BU24">
            <v>20.698558536369656</v>
          </cell>
          <cell r="BV24">
            <v>188.68762103036778</v>
          </cell>
          <cell r="BX24">
            <v>6.2700000000000005</v>
          </cell>
          <cell r="BY24">
            <v>7.0979970247508826</v>
          </cell>
        </row>
        <row r="25">
          <cell r="X25" t="str">
            <v>MontereyAged&amp;DisabledNonDual</v>
          </cell>
          <cell r="Y25">
            <v>508</v>
          </cell>
          <cell r="Z25" t="str">
            <v>Monterey</v>
          </cell>
          <cell r="AA25" t="str">
            <v>CCAH</v>
          </cell>
          <cell r="AB25" t="str">
            <v>Aged&amp;DisabledNonDual</v>
          </cell>
          <cell r="AC25">
            <v>72292</v>
          </cell>
          <cell r="AD25">
            <v>966.79000000000008</v>
          </cell>
          <cell r="AE25">
            <v>38.07</v>
          </cell>
          <cell r="AF25">
            <v>928.72</v>
          </cell>
          <cell r="AG25">
            <v>8.82</v>
          </cell>
          <cell r="AH25">
            <v>0.53</v>
          </cell>
          <cell r="AI25">
            <v>0.38</v>
          </cell>
          <cell r="AJ25">
            <v>9.73</v>
          </cell>
          <cell r="AK25">
            <v>24.080000000000002</v>
          </cell>
          <cell r="AL25">
            <v>0.99</v>
          </cell>
          <cell r="AM25">
            <v>25.07</v>
          </cell>
          <cell r="AN25">
            <v>1001.5900000000001</v>
          </cell>
          <cell r="AO25">
            <v>1001.833242194782</v>
          </cell>
          <cell r="AP25">
            <v>962.38342866176572</v>
          </cell>
          <cell r="AQ25">
            <v>1036.633242194782</v>
          </cell>
          <cell r="AS25">
            <v>39.440000000000005</v>
          </cell>
          <cell r="AW25" t="str">
            <v>montereyAged&amp;DisabledNonDual</v>
          </cell>
          <cell r="AX25">
            <v>508</v>
          </cell>
          <cell r="AY25" t="str">
            <v>monterey</v>
          </cell>
          <cell r="AZ25" t="str">
            <v>PHPC</v>
          </cell>
          <cell r="BA25" t="str">
            <v>Aged&amp;DisabledNonDual</v>
          </cell>
          <cell r="BB25">
            <v>75460</v>
          </cell>
          <cell r="BC25">
            <v>966.20999999999992</v>
          </cell>
          <cell r="BD25">
            <v>38.04</v>
          </cell>
          <cell r="BE25">
            <v>928.17</v>
          </cell>
          <cell r="BF25">
            <v>8.82</v>
          </cell>
          <cell r="BG25">
            <v>0.53</v>
          </cell>
          <cell r="BH25">
            <v>0.38</v>
          </cell>
          <cell r="BI25">
            <v>9.73</v>
          </cell>
          <cell r="BJ25">
            <v>24.080000000000002</v>
          </cell>
          <cell r="BK25">
            <v>0.99</v>
          </cell>
          <cell r="BL25">
            <v>25.07</v>
          </cell>
          <cell r="BM25">
            <v>1001.01</v>
          </cell>
          <cell r="BN25">
            <v>5.3349906500524185</v>
          </cell>
          <cell r="BO25">
            <v>135.49182603307736</v>
          </cell>
          <cell r="BP25">
            <v>1136.5018260330774</v>
          </cell>
          <cell r="BQ25">
            <v>1001.2415861857435</v>
          </cell>
          <cell r="BR25">
            <v>961.81963131776479</v>
          </cell>
          <cell r="BS25">
            <v>1036.0415861857434</v>
          </cell>
          <cell r="BT25">
            <v>138.83443997894122</v>
          </cell>
          <cell r="BU25">
            <v>133.36783390477041</v>
          </cell>
          <cell r="BV25">
            <v>1174.8760261646846</v>
          </cell>
          <cell r="BX25">
            <v>39.410000000000004</v>
          </cell>
          <cell r="BY25">
            <v>44.744990650052422</v>
          </cell>
        </row>
        <row r="26">
          <cell r="X26" t="str">
            <v>MontereyDisabledDual</v>
          </cell>
          <cell r="Y26">
            <v>508</v>
          </cell>
          <cell r="Z26" t="str">
            <v>Monterey</v>
          </cell>
          <cell r="AA26" t="str">
            <v>CCAH</v>
          </cell>
          <cell r="AB26" t="str">
            <v>DisabledDual</v>
          </cell>
          <cell r="AC26">
            <v>52565</v>
          </cell>
          <cell r="AD26">
            <v>186.33</v>
          </cell>
          <cell r="AE26">
            <v>7.34</v>
          </cell>
          <cell r="AF26">
            <v>178.99</v>
          </cell>
          <cell r="AG26">
            <v>0</v>
          </cell>
          <cell r="AH26">
            <v>0</v>
          </cell>
          <cell r="AI26">
            <v>0</v>
          </cell>
          <cell r="AJ26">
            <v>0</v>
          </cell>
          <cell r="AK26">
            <v>2.5700000000000003</v>
          </cell>
          <cell r="AL26">
            <v>0.11</v>
          </cell>
          <cell r="AM26">
            <v>2.68</v>
          </cell>
          <cell r="AN26">
            <v>189.01000000000002</v>
          </cell>
          <cell r="AO26">
            <v>193.80636726608537</v>
          </cell>
          <cell r="AP26">
            <v>186.17473285015348</v>
          </cell>
          <cell r="AQ26">
            <v>196.48636726608538</v>
          </cell>
          <cell r="AS26">
            <v>7.45</v>
          </cell>
          <cell r="AW26" t="str">
            <v>montereyDisabledDual</v>
          </cell>
          <cell r="AX26">
            <v>508</v>
          </cell>
          <cell r="AY26" t="str">
            <v>monterey</v>
          </cell>
          <cell r="AZ26" t="str">
            <v>PHPC</v>
          </cell>
          <cell r="BA26" t="str">
            <v>DisabledDual</v>
          </cell>
          <cell r="BB26">
            <v>52565</v>
          </cell>
          <cell r="BC26">
            <v>186.3</v>
          </cell>
          <cell r="BD26">
            <v>7.34</v>
          </cell>
          <cell r="BE26">
            <v>178.96</v>
          </cell>
          <cell r="BF26">
            <v>0</v>
          </cell>
          <cell r="BG26">
            <v>0</v>
          </cell>
          <cell r="BH26">
            <v>0</v>
          </cell>
          <cell r="BI26">
            <v>0</v>
          </cell>
          <cell r="BJ26">
            <v>2.5700000000000003</v>
          </cell>
          <cell r="BK26">
            <v>0.11</v>
          </cell>
          <cell r="BL26">
            <v>2.68</v>
          </cell>
          <cell r="BM26">
            <v>188.98000000000002</v>
          </cell>
          <cell r="BN26">
            <v>0</v>
          </cell>
          <cell r="BO26">
            <v>0</v>
          </cell>
          <cell r="BP26">
            <v>188.98000000000002</v>
          </cell>
          <cell r="BQ26">
            <v>193.77695268270793</v>
          </cell>
          <cell r="BR26">
            <v>186.14735919746988</v>
          </cell>
          <cell r="BS26">
            <v>196.45695268270794</v>
          </cell>
          <cell r="BT26">
            <v>0</v>
          </cell>
          <cell r="BU26">
            <v>0</v>
          </cell>
          <cell r="BV26">
            <v>196.45695268270794</v>
          </cell>
          <cell r="BX26">
            <v>7.45</v>
          </cell>
          <cell r="BY26">
            <v>7.45</v>
          </cell>
        </row>
        <row r="27">
          <cell r="X27" t="str">
            <v>MontereyAgedDual</v>
          </cell>
          <cell r="Y27">
            <v>508</v>
          </cell>
          <cell r="Z27" t="str">
            <v>Monterey</v>
          </cell>
          <cell r="AA27" t="str">
            <v>CCAH</v>
          </cell>
          <cell r="AB27" t="str">
            <v>AgedDual</v>
          </cell>
          <cell r="AC27">
            <v>58892</v>
          </cell>
          <cell r="AD27">
            <v>200.95</v>
          </cell>
          <cell r="AE27">
            <v>7.91</v>
          </cell>
          <cell r="AF27">
            <v>193.04</v>
          </cell>
          <cell r="AG27">
            <v>0</v>
          </cell>
          <cell r="AH27">
            <v>0</v>
          </cell>
          <cell r="AI27">
            <v>0</v>
          </cell>
          <cell r="AJ27">
            <v>0</v>
          </cell>
          <cell r="AK27">
            <v>2.3200000000000003</v>
          </cell>
          <cell r="AL27">
            <v>0.09</v>
          </cell>
          <cell r="AM27">
            <v>2.41</v>
          </cell>
          <cell r="AN27">
            <v>203.35999999999999</v>
          </cell>
          <cell r="AO27">
            <v>208.18876089419174</v>
          </cell>
          <cell r="AP27">
            <v>199.99078197810707</v>
          </cell>
          <cell r="AQ27">
            <v>210.59876089419174</v>
          </cell>
          <cell r="AS27">
            <v>8</v>
          </cell>
          <cell r="AW27" t="str">
            <v>montereyAgedDual</v>
          </cell>
          <cell r="AX27">
            <v>508</v>
          </cell>
          <cell r="AY27" t="str">
            <v>monterey</v>
          </cell>
          <cell r="AZ27" t="str">
            <v>PHPC</v>
          </cell>
          <cell r="BA27" t="str">
            <v>AgedDual</v>
          </cell>
          <cell r="BB27">
            <v>58892</v>
          </cell>
          <cell r="BC27">
            <v>200.87</v>
          </cell>
          <cell r="BD27">
            <v>7.91</v>
          </cell>
          <cell r="BE27">
            <v>192.96</v>
          </cell>
          <cell r="BF27">
            <v>0</v>
          </cell>
          <cell r="BG27">
            <v>0</v>
          </cell>
          <cell r="BH27">
            <v>0</v>
          </cell>
          <cell r="BI27">
            <v>0</v>
          </cell>
          <cell r="BJ27">
            <v>2.3200000000000003</v>
          </cell>
          <cell r="BK27">
            <v>0.09</v>
          </cell>
          <cell r="BL27">
            <v>2.41</v>
          </cell>
          <cell r="BM27">
            <v>203.28</v>
          </cell>
          <cell r="BN27">
            <v>0</v>
          </cell>
          <cell r="BO27">
            <v>0</v>
          </cell>
          <cell r="BP27">
            <v>203.28</v>
          </cell>
          <cell r="BQ27">
            <v>208.09996890086396</v>
          </cell>
          <cell r="BR27">
            <v>199.90643429820139</v>
          </cell>
          <cell r="BS27">
            <v>210.50996890086395</v>
          </cell>
          <cell r="BT27">
            <v>0</v>
          </cell>
          <cell r="BU27">
            <v>0</v>
          </cell>
          <cell r="BV27">
            <v>210.50996890086395</v>
          </cell>
          <cell r="BX27">
            <v>8</v>
          </cell>
          <cell r="BY27">
            <v>8</v>
          </cell>
        </row>
        <row r="28">
          <cell r="X28" t="str">
            <v>MontereyBCCTP</v>
          </cell>
          <cell r="Y28">
            <v>508</v>
          </cell>
          <cell r="Z28" t="str">
            <v>Monterey</v>
          </cell>
          <cell r="AA28" t="str">
            <v>CCAH</v>
          </cell>
          <cell r="AB28" t="str">
            <v>BCCTP</v>
          </cell>
          <cell r="AC28">
            <v>2148</v>
          </cell>
          <cell r="AD28">
            <v>1427.6200000000001</v>
          </cell>
          <cell r="AE28">
            <v>56.21</v>
          </cell>
          <cell r="AF28">
            <v>1371.41</v>
          </cell>
          <cell r="AG28">
            <v>6.93</v>
          </cell>
          <cell r="AH28">
            <v>0.44</v>
          </cell>
          <cell r="AI28">
            <v>0.3</v>
          </cell>
          <cell r="AJ28">
            <v>7.67</v>
          </cell>
          <cell r="AK28">
            <v>45.849999999999994</v>
          </cell>
          <cell r="AL28">
            <v>1.88</v>
          </cell>
          <cell r="AM28">
            <v>47.73</v>
          </cell>
          <cell r="AN28">
            <v>1483.0200000000002</v>
          </cell>
          <cell r="AO28">
            <v>1502.1832651591617</v>
          </cell>
          <cell r="AP28">
            <v>1443.0308561483369</v>
          </cell>
          <cell r="AQ28">
            <v>1557.5832651591618</v>
          </cell>
          <cell r="AS28">
            <v>58.39</v>
          </cell>
          <cell r="AW28" t="str">
            <v>montereyBCCTP</v>
          </cell>
          <cell r="AX28">
            <v>508</v>
          </cell>
          <cell r="AY28" t="str">
            <v>monterey</v>
          </cell>
          <cell r="AZ28" t="str">
            <v>PHPC</v>
          </cell>
          <cell r="BA28" t="str">
            <v>BCCTP</v>
          </cell>
          <cell r="BB28">
            <v>1827</v>
          </cell>
          <cell r="BC28">
            <v>1427.6200000000001</v>
          </cell>
          <cell r="BD28">
            <v>56.21</v>
          </cell>
          <cell r="BE28">
            <v>1371.41</v>
          </cell>
          <cell r="BF28">
            <v>6.93</v>
          </cell>
          <cell r="BG28">
            <v>0.44</v>
          </cell>
          <cell r="BH28">
            <v>0.3</v>
          </cell>
          <cell r="BI28">
            <v>7.67</v>
          </cell>
          <cell r="BJ28">
            <v>45.849999999999994</v>
          </cell>
          <cell r="BK28">
            <v>1.88</v>
          </cell>
          <cell r="BL28">
            <v>47.73</v>
          </cell>
          <cell r="BM28">
            <v>1483.0200000000002</v>
          </cell>
          <cell r="BN28">
            <v>7.6459240518596232</v>
          </cell>
          <cell r="BO28">
            <v>194.18219814246618</v>
          </cell>
          <cell r="BP28">
            <v>1677.2021981424664</v>
          </cell>
          <cell r="BQ28">
            <v>1502.1832651591617</v>
          </cell>
          <cell r="BR28">
            <v>1443.0376985950184</v>
          </cell>
          <cell r="BS28">
            <v>1557.5832651591618</v>
          </cell>
          <cell r="BT28">
            <v>198.96825564845341</v>
          </cell>
          <cell r="BU28">
            <v>191.13388058229555</v>
          </cell>
          <cell r="BV28">
            <v>1756.5515208076151</v>
          </cell>
          <cell r="BX28">
            <v>58.39</v>
          </cell>
          <cell r="BY28">
            <v>66.035924051859624</v>
          </cell>
        </row>
        <row r="29">
          <cell r="X29" t="str">
            <v>MontereyAIDSNonDual</v>
          </cell>
          <cell r="Y29">
            <v>508</v>
          </cell>
          <cell r="Z29" t="str">
            <v>Monterey</v>
          </cell>
          <cell r="AA29" t="str">
            <v>CCAH</v>
          </cell>
          <cell r="AB29" t="str">
            <v>AIDSNonDual</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S29">
            <v>0</v>
          </cell>
          <cell r="AW29" t="str">
            <v>montereyAIDSNonDual</v>
          </cell>
          <cell r="AX29">
            <v>508</v>
          </cell>
          <cell r="AY29" t="str">
            <v>monterey</v>
          </cell>
          <cell r="AZ29" t="str">
            <v>PHPC</v>
          </cell>
          <cell r="BA29" t="str">
            <v>AIDSNonDual</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X29">
            <v>0</v>
          </cell>
          <cell r="BY29">
            <v>0</v>
          </cell>
        </row>
        <row r="30">
          <cell r="X30" t="str">
            <v>MontereyAIDSDual</v>
          </cell>
          <cell r="Y30">
            <v>508</v>
          </cell>
          <cell r="Z30" t="str">
            <v>Monterey</v>
          </cell>
          <cell r="AA30" t="str">
            <v>CCAH</v>
          </cell>
          <cell r="AB30" t="str">
            <v>AIDSDual</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S30">
            <v>0</v>
          </cell>
          <cell r="AW30" t="str">
            <v>montereyAIDSDual</v>
          </cell>
          <cell r="AX30">
            <v>508</v>
          </cell>
          <cell r="AY30" t="str">
            <v>monterey</v>
          </cell>
          <cell r="AZ30" t="str">
            <v>PHPC</v>
          </cell>
          <cell r="BA30" t="str">
            <v>AIDSDual</v>
          </cell>
          <cell r="BB30">
            <v>0</v>
          </cell>
          <cell r="BC30">
            <v>0</v>
          </cell>
          <cell r="BD30">
            <v>0</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X30">
            <v>0</v>
          </cell>
          <cell r="BY30">
            <v>0</v>
          </cell>
        </row>
        <row r="31">
          <cell r="X31" t="str">
            <v>MontereyLTCNonDual</v>
          </cell>
          <cell r="Y31">
            <v>508</v>
          </cell>
          <cell r="Z31" t="str">
            <v>Monterey</v>
          </cell>
          <cell r="AA31" t="str">
            <v>CCAH</v>
          </cell>
          <cell r="AB31" t="str">
            <v>LTCNonDual</v>
          </cell>
          <cell r="AC31">
            <v>561</v>
          </cell>
          <cell r="AD31">
            <v>9370.91</v>
          </cell>
          <cell r="AE31">
            <v>368.98</v>
          </cell>
          <cell r="AF31">
            <v>9001.93</v>
          </cell>
          <cell r="AG31">
            <v>7.42</v>
          </cell>
          <cell r="AH31">
            <v>0.3</v>
          </cell>
          <cell r="AI31">
            <v>0.32</v>
          </cell>
          <cell r="AJ31">
            <v>8.0399999999999991</v>
          </cell>
          <cell r="AK31">
            <v>57.309999999999995</v>
          </cell>
          <cell r="AL31">
            <v>2.35</v>
          </cell>
          <cell r="AM31">
            <v>59.66</v>
          </cell>
          <cell r="AN31">
            <v>9438.61</v>
          </cell>
          <cell r="AO31">
            <v>9638.7878634886238</v>
          </cell>
          <cell r="AP31">
            <v>9259.2352913800241</v>
          </cell>
          <cell r="AQ31">
            <v>9706.4878634886245</v>
          </cell>
          <cell r="AS31">
            <v>371.65000000000003</v>
          </cell>
          <cell r="AW31" t="str">
            <v>montereyLTCNonDual</v>
          </cell>
          <cell r="AX31">
            <v>508</v>
          </cell>
          <cell r="AY31" t="str">
            <v>monterey</v>
          </cell>
          <cell r="AZ31" t="str">
            <v>PHPC</v>
          </cell>
          <cell r="BA31" t="str">
            <v>LTCNonDual</v>
          </cell>
          <cell r="BB31">
            <v>334</v>
          </cell>
          <cell r="BC31">
            <v>9369.49</v>
          </cell>
          <cell r="BD31">
            <v>368.92</v>
          </cell>
          <cell r="BE31">
            <v>9000.57</v>
          </cell>
          <cell r="BF31">
            <v>7.42</v>
          </cell>
          <cell r="BG31">
            <v>0.3</v>
          </cell>
          <cell r="BH31">
            <v>0.32</v>
          </cell>
          <cell r="BI31">
            <v>8.0399999999999991</v>
          </cell>
          <cell r="BJ31">
            <v>57.309999999999995</v>
          </cell>
          <cell r="BK31">
            <v>2.35</v>
          </cell>
          <cell r="BL31">
            <v>59.66</v>
          </cell>
          <cell r="BM31">
            <v>9437.19</v>
          </cell>
          <cell r="BN31">
            <v>8.7694939885054168</v>
          </cell>
          <cell r="BO31">
            <v>222.71730764458141</v>
          </cell>
          <cell r="BP31">
            <v>9659.907307644582</v>
          </cell>
          <cell r="BQ31">
            <v>9637.294518706507</v>
          </cell>
          <cell r="BR31">
            <v>9257.8446488572281</v>
          </cell>
          <cell r="BS31">
            <v>9704.9945187065077</v>
          </cell>
          <cell r="BT31">
            <v>228.20957019009535</v>
          </cell>
          <cell r="BU31">
            <v>219.22381836386035</v>
          </cell>
          <cell r="BV31">
            <v>9933.2040888966039</v>
          </cell>
          <cell r="BX31">
            <v>371.59000000000003</v>
          </cell>
          <cell r="BY31">
            <v>380.35949398850545</v>
          </cell>
        </row>
        <row r="32">
          <cell r="X32" t="str">
            <v>MontereyLTCDual</v>
          </cell>
          <cell r="Y32">
            <v>508</v>
          </cell>
          <cell r="Z32" t="str">
            <v>Monterey</v>
          </cell>
          <cell r="AA32" t="str">
            <v>CCAH</v>
          </cell>
          <cell r="AB32" t="str">
            <v>LTCDual</v>
          </cell>
          <cell r="AC32">
            <v>5566</v>
          </cell>
          <cell r="AD32">
            <v>6282.3</v>
          </cell>
          <cell r="AE32">
            <v>247.37</v>
          </cell>
          <cell r="AF32">
            <v>6034.93</v>
          </cell>
          <cell r="AG32">
            <v>0</v>
          </cell>
          <cell r="AH32">
            <v>0</v>
          </cell>
          <cell r="AI32">
            <v>0</v>
          </cell>
          <cell r="AJ32">
            <v>0</v>
          </cell>
          <cell r="AK32">
            <v>4.54</v>
          </cell>
          <cell r="AL32">
            <v>0.19</v>
          </cell>
          <cell r="AM32">
            <v>4.7300000000000004</v>
          </cell>
          <cell r="AN32">
            <v>6287.03</v>
          </cell>
          <cell r="AO32">
            <v>6453.7554414894767</v>
          </cell>
          <cell r="AP32">
            <v>6199.6218811010422</v>
          </cell>
          <cell r="AQ32">
            <v>6458.4854414894762</v>
          </cell>
          <cell r="AS32">
            <v>247.56</v>
          </cell>
          <cell r="AW32" t="str">
            <v>montereyLTCDual</v>
          </cell>
          <cell r="AX32">
            <v>508</v>
          </cell>
          <cell r="AY32" t="str">
            <v>monterey</v>
          </cell>
          <cell r="AZ32" t="str">
            <v>PHPC</v>
          </cell>
          <cell r="BA32" t="str">
            <v>LTCDual</v>
          </cell>
          <cell r="BB32">
            <v>5566</v>
          </cell>
          <cell r="BC32">
            <v>6282.2599999999993</v>
          </cell>
          <cell r="BD32">
            <v>247.36</v>
          </cell>
          <cell r="BE32">
            <v>6034.9</v>
          </cell>
          <cell r="BF32">
            <v>0</v>
          </cell>
          <cell r="BG32">
            <v>0</v>
          </cell>
          <cell r="BH32">
            <v>0</v>
          </cell>
          <cell r="BI32">
            <v>0</v>
          </cell>
          <cell r="BJ32">
            <v>4.54</v>
          </cell>
          <cell r="BK32">
            <v>0.19</v>
          </cell>
          <cell r="BL32">
            <v>4.7300000000000004</v>
          </cell>
          <cell r="BM32">
            <v>6286.9899999999989</v>
          </cell>
          <cell r="BN32">
            <v>0</v>
          </cell>
          <cell r="BO32">
            <v>0</v>
          </cell>
          <cell r="BP32">
            <v>6286.9899999999989</v>
          </cell>
          <cell r="BQ32">
            <v>6453.719602801003</v>
          </cell>
          <cell r="BR32">
            <v>6199.6168503559875</v>
          </cell>
          <cell r="BS32">
            <v>6458.4496028010026</v>
          </cell>
          <cell r="BT32">
            <v>0</v>
          </cell>
          <cell r="BU32">
            <v>0</v>
          </cell>
          <cell r="BV32">
            <v>6458.4496028010026</v>
          </cell>
          <cell r="BX32">
            <v>247.55</v>
          </cell>
          <cell r="BY32">
            <v>247.55</v>
          </cell>
        </row>
        <row r="33">
          <cell r="X33" t="str">
            <v>MontereyOBRA</v>
          </cell>
          <cell r="Y33">
            <v>508</v>
          </cell>
          <cell r="Z33" t="str">
            <v>Monterey</v>
          </cell>
          <cell r="AA33" t="str">
            <v>CCAH</v>
          </cell>
          <cell r="AB33" t="str">
            <v>OBRA</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S33">
            <v>0</v>
          </cell>
          <cell r="AW33" t="str">
            <v>montereyOBRA</v>
          </cell>
          <cell r="AX33">
            <v>508</v>
          </cell>
          <cell r="AY33" t="str">
            <v>monterey</v>
          </cell>
          <cell r="AZ33" t="str">
            <v>PHPC</v>
          </cell>
          <cell r="BA33" t="str">
            <v>OBRA</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X33">
            <v>0</v>
          </cell>
          <cell r="BY33">
            <v>0</v>
          </cell>
        </row>
        <row r="34">
          <cell r="X34" t="str">
            <v>MontereyAll Categories of Aid</v>
          </cell>
          <cell r="Y34">
            <v>508</v>
          </cell>
          <cell r="Z34" t="str">
            <v>Monterey</v>
          </cell>
          <cell r="AA34" t="str">
            <v>CCAH</v>
          </cell>
          <cell r="AB34" t="str">
            <v>All Categories of Aid</v>
          </cell>
          <cell r="AC34">
            <v>1169197</v>
          </cell>
          <cell r="AD34">
            <v>238.5605938434669</v>
          </cell>
          <cell r="AE34">
            <v>9.3960151026730312</v>
          </cell>
          <cell r="AF34">
            <v>229.16457874079387</v>
          </cell>
          <cell r="AG34">
            <v>4.1114633195074655</v>
          </cell>
          <cell r="AH34">
            <v>0.41817397752474561</v>
          </cell>
          <cell r="AI34">
            <v>0.18299546611905435</v>
          </cell>
          <cell r="AJ34">
            <v>4.7126327631512659</v>
          </cell>
          <cell r="AK34">
            <v>7.4946022650319959</v>
          </cell>
          <cell r="AL34">
            <v>0.31019073774564937</v>
          </cell>
          <cell r="AM34">
            <v>7.804793002777644</v>
          </cell>
          <cell r="AN34">
            <v>251.07801960939585</v>
          </cell>
          <cell r="AO34">
            <v>249.15151776071656</v>
          </cell>
          <cell r="AP34">
            <v>239.34052277357159</v>
          </cell>
          <cell r="AQ34">
            <v>261.66894352664542</v>
          </cell>
          <cell r="AW34" t="str">
            <v>montereyAll Category of Aid</v>
          </cell>
          <cell r="AX34">
            <v>508</v>
          </cell>
          <cell r="AY34" t="str">
            <v>monterey</v>
          </cell>
          <cell r="AZ34" t="str">
            <v>PHPC</v>
          </cell>
          <cell r="BA34" t="str">
            <v>All Category of Aid</v>
          </cell>
          <cell r="BB34">
            <v>1328163</v>
          </cell>
          <cell r="BC34">
            <v>226.48197759612336</v>
          </cell>
          <cell r="BD34">
            <v>8.9167206903551453</v>
          </cell>
          <cell r="BE34">
            <v>217.56525690576825</v>
          </cell>
          <cell r="BF34">
            <v>4.1674337788358802</v>
          </cell>
          <cell r="BG34">
            <v>0.44237479887634273</v>
          </cell>
          <cell r="BH34">
            <v>0.19001802489604061</v>
          </cell>
          <cell r="BI34">
            <v>4.799826602608265</v>
          </cell>
          <cell r="BJ34">
            <v>7.3874483628891934</v>
          </cell>
          <cell r="BK34">
            <v>0.30311943639447864</v>
          </cell>
          <cell r="BL34">
            <v>7.6905677992836736</v>
          </cell>
          <cell r="BM34">
            <v>238.97237199801529</v>
          </cell>
          <cell r="BN34">
            <v>1.0337191099252003</v>
          </cell>
          <cell r="BO34">
            <v>26.25318374413207</v>
          </cell>
          <cell r="BP34">
            <v>265.22555574214738</v>
          </cell>
          <cell r="BQ34">
            <v>237.03836246235676</v>
          </cell>
          <cell r="BR34">
            <v>227.7054344698542</v>
          </cell>
          <cell r="BS34">
            <v>249.52875686424872</v>
          </cell>
          <cell r="BT34">
            <v>26.887894248303777</v>
          </cell>
          <cell r="BU34">
            <v>25.829183412276816</v>
          </cell>
          <cell r="BV34">
            <v>276.41665111255247</v>
          </cell>
        </row>
        <row r="35">
          <cell r="X35" t="str">
            <v>MontereyTOTAL REVENUE</v>
          </cell>
          <cell r="Y35">
            <v>508</v>
          </cell>
          <cell r="Z35" t="str">
            <v>Monterey</v>
          </cell>
          <cell r="AA35" t="str">
            <v>CCAH</v>
          </cell>
          <cell r="AB35" t="str">
            <v>TOTAL REVENUE</v>
          </cell>
          <cell r="AC35">
            <v>0</v>
          </cell>
          <cell r="AD35">
            <v>278924330.63999999</v>
          </cell>
          <cell r="AE35">
            <v>10985792.67</v>
          </cell>
          <cell r="AF35">
            <v>267938537.96999997</v>
          </cell>
          <cell r="AG35">
            <v>4807110.57877817</v>
          </cell>
          <cell r="AH35">
            <v>488927.76</v>
          </cell>
          <cell r="AI35">
            <v>213957.74999999997</v>
          </cell>
          <cell r="AJ35">
            <v>5509996.0887781708</v>
          </cell>
          <cell r="AK35">
            <v>8762666.4844686147</v>
          </cell>
          <cell r="AL35">
            <v>362674.08</v>
          </cell>
          <cell r="AM35">
            <v>9125340.5644686129</v>
          </cell>
          <cell r="AN35">
            <v>293559667.29324681</v>
          </cell>
          <cell r="AO35">
            <v>291307207.11127651</v>
          </cell>
          <cell r="AP35">
            <v>279836221.20529157</v>
          </cell>
          <cell r="AQ35">
            <v>305942543.76452327</v>
          </cell>
          <cell r="AW35" t="str">
            <v>montereyTotal Revenue</v>
          </cell>
          <cell r="AX35">
            <v>508</v>
          </cell>
          <cell r="AY35" t="str">
            <v>monterey</v>
          </cell>
          <cell r="AZ35" t="str">
            <v>PHPC</v>
          </cell>
          <cell r="BA35" t="str">
            <v>Total Revenue</v>
          </cell>
          <cell r="BB35">
            <v>0</v>
          </cell>
          <cell r="BC35">
            <v>300804982.81</v>
          </cell>
          <cell r="BD35">
            <v>11842858.502264161</v>
          </cell>
          <cell r="BE35">
            <v>288962124.30773586</v>
          </cell>
          <cell r="BF35">
            <v>5535031.3499999987</v>
          </cell>
          <cell r="BG35">
            <v>587545.84</v>
          </cell>
          <cell r="BH35">
            <v>252374.90999999997</v>
          </cell>
          <cell r="BI35">
            <v>6374952.1000000015</v>
          </cell>
          <cell r="BJ35">
            <v>9811735.5800000001</v>
          </cell>
          <cell r="BK35">
            <v>402592.0199999999</v>
          </cell>
          <cell r="BL35">
            <v>10214327.600000001</v>
          </cell>
          <cell r="BM35">
            <v>317394262.50999999</v>
          </cell>
          <cell r="BN35">
            <v>1372947.474195584</v>
          </cell>
          <cell r="BO35">
            <v>34868507.28115768</v>
          </cell>
          <cell r="BP35">
            <v>352262769.79115766</v>
          </cell>
          <cell r="BQ35">
            <v>314825582.60309112</v>
          </cell>
          <cell r="BR35">
            <v>302429932.96178496</v>
          </cell>
          <cell r="BS35">
            <v>331414862.30309117</v>
          </cell>
          <cell r="BT35">
            <v>35711506.28850989</v>
          </cell>
          <cell r="BU35">
            <v>34305365.728399813</v>
          </cell>
          <cell r="BV35">
            <v>367126368.59160101</v>
          </cell>
        </row>
        <row r="36">
          <cell r="X36" t="str">
            <v>Santa CruzChild</v>
          </cell>
          <cell r="Y36">
            <v>505</v>
          </cell>
          <cell r="Z36" t="str">
            <v>Santa Cruz</v>
          </cell>
          <cell r="AA36" t="str">
            <v>CCAH</v>
          </cell>
          <cell r="AB36" t="str">
            <v>Child</v>
          </cell>
          <cell r="AC36">
            <v>317797.06039628875</v>
          </cell>
          <cell r="AD36">
            <v>95.84</v>
          </cell>
          <cell r="AE36">
            <v>3.77</v>
          </cell>
          <cell r="AF36">
            <v>92.070000000000007</v>
          </cell>
          <cell r="AG36">
            <v>4.12</v>
          </cell>
          <cell r="AH36">
            <v>0.44</v>
          </cell>
          <cell r="AI36">
            <v>0.19</v>
          </cell>
          <cell r="AJ36">
            <v>4.75</v>
          </cell>
          <cell r="AK36">
            <v>6.49</v>
          </cell>
          <cell r="AL36">
            <v>0.27</v>
          </cell>
          <cell r="AM36">
            <v>6.76</v>
          </cell>
          <cell r="AN36">
            <v>107.35000000000001</v>
          </cell>
          <cell r="AO36">
            <v>105.59</v>
          </cell>
          <cell r="AP36">
            <v>101.43313456384053</v>
          </cell>
          <cell r="AQ36">
            <v>117.10000000000001</v>
          </cell>
          <cell r="AS36">
            <v>4.2300000000000004</v>
          </cell>
          <cell r="AW36" t="str">
            <v>Santa CruzChild</v>
          </cell>
          <cell r="AX36">
            <v>505</v>
          </cell>
          <cell r="AY36" t="str">
            <v>Santa Cruz</v>
          </cell>
          <cell r="AZ36" t="str">
            <v>PHPC</v>
          </cell>
          <cell r="BA36" t="str">
            <v>Child</v>
          </cell>
          <cell r="BB36">
            <v>334375</v>
          </cell>
          <cell r="BC36">
            <v>95.78</v>
          </cell>
          <cell r="BD36">
            <v>3.7713923227065749</v>
          </cell>
          <cell r="BE36">
            <v>92.008607677293426</v>
          </cell>
          <cell r="BF36">
            <v>4.12</v>
          </cell>
          <cell r="BG36">
            <v>0.44</v>
          </cell>
          <cell r="BH36">
            <v>0.19</v>
          </cell>
          <cell r="BI36">
            <v>4.75</v>
          </cell>
          <cell r="BJ36">
            <v>6.49</v>
          </cell>
          <cell r="BK36">
            <v>0.27</v>
          </cell>
          <cell r="BL36">
            <v>6.76</v>
          </cell>
          <cell r="BM36">
            <v>107.29</v>
          </cell>
          <cell r="BN36">
            <v>0.49525775232483338</v>
          </cell>
          <cell r="BO36">
            <v>12.57797466221799</v>
          </cell>
          <cell r="BP36">
            <v>119.86797466221799</v>
          </cell>
          <cell r="BQ36">
            <v>101.53806115810021</v>
          </cell>
          <cell r="BR36">
            <v>97.540635324959169</v>
          </cell>
          <cell r="BS36">
            <v>113.04806115810021</v>
          </cell>
          <cell r="BT36">
            <v>12.863457184695992</v>
          </cell>
          <cell r="BU36">
            <v>12.356958558048587</v>
          </cell>
          <cell r="BV36">
            <v>125.9115183427962</v>
          </cell>
          <cell r="BX36">
            <v>4.2313923227065748</v>
          </cell>
          <cell r="BY36">
            <v>4.726650075031408</v>
          </cell>
        </row>
        <row r="37">
          <cell r="X37" t="str">
            <v>Santa CruzAdult</v>
          </cell>
          <cell r="Y37">
            <v>505</v>
          </cell>
          <cell r="Z37" t="str">
            <v>Santa Cruz</v>
          </cell>
          <cell r="AA37" t="str">
            <v>CCAH</v>
          </cell>
          <cell r="AB37" t="str">
            <v>Adult</v>
          </cell>
          <cell r="AC37">
            <v>74899.939603711216</v>
          </cell>
          <cell r="AD37">
            <v>328.05</v>
          </cell>
          <cell r="AE37">
            <v>12.92</v>
          </cell>
          <cell r="AF37">
            <v>315.13</v>
          </cell>
          <cell r="AG37">
            <v>4.84</v>
          </cell>
          <cell r="AH37">
            <v>0.47</v>
          </cell>
          <cell r="AI37">
            <v>0.22</v>
          </cell>
          <cell r="AJ37">
            <v>5.5299999999999994</v>
          </cell>
          <cell r="AK37">
            <v>9.08</v>
          </cell>
          <cell r="AL37">
            <v>0.37</v>
          </cell>
          <cell r="AM37">
            <v>9.4499999999999993</v>
          </cell>
          <cell r="AN37">
            <v>343.03</v>
          </cell>
          <cell r="AO37">
            <v>345.62502152140883</v>
          </cell>
          <cell r="AP37">
            <v>332.01846118582574</v>
          </cell>
          <cell r="AQ37">
            <v>360.60502152140879</v>
          </cell>
          <cell r="AS37">
            <v>13.51</v>
          </cell>
          <cell r="AW37" t="str">
            <v>Santa CruzAdult</v>
          </cell>
          <cell r="AX37">
            <v>505</v>
          </cell>
          <cell r="AY37" t="str">
            <v>Santa Cruz</v>
          </cell>
          <cell r="AZ37" t="str">
            <v>PHPC</v>
          </cell>
          <cell r="BA37" t="str">
            <v>Adult</v>
          </cell>
          <cell r="BB37">
            <v>105062</v>
          </cell>
          <cell r="BC37">
            <v>327.52999999999997</v>
          </cell>
          <cell r="BD37">
            <v>12.9</v>
          </cell>
          <cell r="BE37">
            <v>314.63</v>
          </cell>
          <cell r="BF37">
            <v>4.84</v>
          </cell>
          <cell r="BG37">
            <v>0.48</v>
          </cell>
          <cell r="BH37">
            <v>0.22</v>
          </cell>
          <cell r="BI37">
            <v>5.54</v>
          </cell>
          <cell r="BJ37">
            <v>9.08</v>
          </cell>
          <cell r="BK37">
            <v>0.37</v>
          </cell>
          <cell r="BL37">
            <v>9.4499999999999993</v>
          </cell>
          <cell r="BM37">
            <v>342.52</v>
          </cell>
          <cell r="BN37">
            <v>1.9906571883816824</v>
          </cell>
          <cell r="BO37">
            <v>50.556373038264951</v>
          </cell>
          <cell r="BP37">
            <v>393.07637303826493</v>
          </cell>
          <cell r="BQ37">
            <v>345.08243837714912</v>
          </cell>
          <cell r="BR37">
            <v>331.49697655131956</v>
          </cell>
          <cell r="BS37">
            <v>360.07243837714913</v>
          </cell>
          <cell r="BT37">
            <v>51.803718670819102</v>
          </cell>
          <cell r="BU37">
            <v>49.763947248155596</v>
          </cell>
          <cell r="BV37">
            <v>411.87615704796821</v>
          </cell>
          <cell r="BX37">
            <v>13.49</v>
          </cell>
          <cell r="BY37">
            <v>15.480657188381683</v>
          </cell>
        </row>
        <row r="38">
          <cell r="X38" t="str">
            <v>Santa CruzChild&amp;Adult</v>
          </cell>
          <cell r="Y38">
            <v>505</v>
          </cell>
          <cell r="Z38" t="str">
            <v>Santa Cruz</v>
          </cell>
          <cell r="AA38" t="str">
            <v>CCAH</v>
          </cell>
          <cell r="AB38" t="str">
            <v>Child&amp;Adult</v>
          </cell>
          <cell r="AC38">
            <v>392697</v>
          </cell>
          <cell r="AD38">
            <v>155.97999999999999</v>
          </cell>
          <cell r="AE38">
            <v>6.14</v>
          </cell>
          <cell r="AF38">
            <v>149.84</v>
          </cell>
          <cell r="AG38">
            <v>4.2573271415739669</v>
          </cell>
          <cell r="AH38">
            <v>0.44</v>
          </cell>
          <cell r="AI38">
            <v>0.19</v>
          </cell>
          <cell r="AJ38">
            <v>4.8873271415739667</v>
          </cell>
          <cell r="AK38">
            <v>7.1976410599153429</v>
          </cell>
          <cell r="AL38">
            <v>0.28999999999999998</v>
          </cell>
          <cell r="AM38">
            <v>7.4876410599153429</v>
          </cell>
          <cell r="AN38">
            <v>168.3549682014893</v>
          </cell>
          <cell r="AO38">
            <v>164.36884788801649</v>
          </cell>
          <cell r="AP38">
            <v>157.89797770554608</v>
          </cell>
          <cell r="AQ38">
            <v>176.7438160895058</v>
          </cell>
          <cell r="AS38">
            <v>6.62</v>
          </cell>
          <cell r="AW38" t="str">
            <v>Santa CruzChild&amp;Adult</v>
          </cell>
          <cell r="AX38">
            <v>505</v>
          </cell>
          <cell r="AY38" t="str">
            <v>Santa Cruz</v>
          </cell>
          <cell r="AZ38" t="str">
            <v>PHPC</v>
          </cell>
          <cell r="BA38" t="str">
            <v>Child&amp;Adult</v>
          </cell>
          <cell r="BB38">
            <v>439437</v>
          </cell>
          <cell r="BC38">
            <v>155.60999999999999</v>
          </cell>
          <cell r="BD38">
            <v>6.13</v>
          </cell>
          <cell r="BE38">
            <v>149.47999999999999</v>
          </cell>
          <cell r="BF38">
            <v>4.2573271415739669</v>
          </cell>
          <cell r="BG38">
            <v>0.44</v>
          </cell>
          <cell r="BH38">
            <v>0.19</v>
          </cell>
          <cell r="BI38">
            <v>4.8873271415739667</v>
          </cell>
          <cell r="BJ38">
            <v>7.1976410599153429</v>
          </cell>
          <cell r="BK38">
            <v>0.28999999999999998</v>
          </cell>
          <cell r="BL38">
            <v>7.4876410599153429</v>
          </cell>
          <cell r="BM38">
            <v>167.98496820148929</v>
          </cell>
          <cell r="BN38">
            <v>0.82553540566246397</v>
          </cell>
          <cell r="BO38">
            <v>20.965978556506982</v>
          </cell>
          <cell r="BP38">
            <v>188.95094675799629</v>
          </cell>
          <cell r="BQ38">
            <v>163.97768568636232</v>
          </cell>
          <cell r="BR38">
            <v>157.5220903229575</v>
          </cell>
          <cell r="BS38">
            <v>176.35265388785163</v>
          </cell>
          <cell r="BT38">
            <v>21.483162716936036</v>
          </cell>
          <cell r="BU38">
            <v>20.63726318495668</v>
          </cell>
          <cell r="BV38">
            <v>197.83581660478768</v>
          </cell>
          <cell r="BX38">
            <v>6.61</v>
          </cell>
          <cell r="BY38">
            <v>7.4355354056624643</v>
          </cell>
        </row>
        <row r="39">
          <cell r="X39" t="str">
            <v>Santa CruzAged&amp;DisabledNonDual</v>
          </cell>
          <cell r="Y39">
            <v>505</v>
          </cell>
          <cell r="Z39" t="str">
            <v>Santa Cruz</v>
          </cell>
          <cell r="AA39" t="str">
            <v>CCAH</v>
          </cell>
          <cell r="AB39" t="str">
            <v>Aged&amp;DisabledNonDual</v>
          </cell>
          <cell r="AC39">
            <v>46975</v>
          </cell>
          <cell r="AD39">
            <v>967.79</v>
          </cell>
          <cell r="AE39">
            <v>38.11</v>
          </cell>
          <cell r="AF39">
            <v>929.68</v>
          </cell>
          <cell r="AG39">
            <v>8.82</v>
          </cell>
          <cell r="AH39">
            <v>0.45</v>
          </cell>
          <cell r="AI39">
            <v>0.38</v>
          </cell>
          <cell r="AJ39">
            <v>9.65</v>
          </cell>
          <cell r="AK39">
            <v>22.12</v>
          </cell>
          <cell r="AL39">
            <v>0.91</v>
          </cell>
          <cell r="AM39">
            <v>23.03</v>
          </cell>
          <cell r="AN39">
            <v>1000.4699999999999</v>
          </cell>
          <cell r="AO39">
            <v>1014.7574141255939</v>
          </cell>
          <cell r="AP39">
            <v>974.80846042860321</v>
          </cell>
          <cell r="AQ39">
            <v>1047.4374141255939</v>
          </cell>
          <cell r="AS39">
            <v>39.4</v>
          </cell>
          <cell r="AW39" t="str">
            <v>Santa CruzAged&amp;DisabledNonDual</v>
          </cell>
          <cell r="AX39">
            <v>505</v>
          </cell>
          <cell r="AY39" t="str">
            <v>Santa Cruz</v>
          </cell>
          <cell r="AZ39" t="str">
            <v>PHPC</v>
          </cell>
          <cell r="BA39" t="str">
            <v>Aged&amp;DisabledNonDual</v>
          </cell>
          <cell r="BB39">
            <v>47185</v>
          </cell>
          <cell r="BC39">
            <v>966.85</v>
          </cell>
          <cell r="BD39">
            <v>38.07</v>
          </cell>
          <cell r="BE39">
            <v>928.78</v>
          </cell>
          <cell r="BF39">
            <v>8.82</v>
          </cell>
          <cell r="BG39">
            <v>0.45</v>
          </cell>
          <cell r="BH39">
            <v>0.38</v>
          </cell>
          <cell r="BI39">
            <v>9.65</v>
          </cell>
          <cell r="BJ39">
            <v>22.12</v>
          </cell>
          <cell r="BK39">
            <v>0.91</v>
          </cell>
          <cell r="BL39">
            <v>23.03</v>
          </cell>
          <cell r="BM39">
            <v>999.53</v>
          </cell>
          <cell r="BN39">
            <v>5.1081313436250326</v>
          </cell>
          <cell r="BO39">
            <v>129.73031983809608</v>
          </cell>
          <cell r="BP39">
            <v>1129.2603198380962</v>
          </cell>
          <cell r="BQ39">
            <v>1013.7611764307845</v>
          </cell>
          <cell r="BR39">
            <v>973.85067322558734</v>
          </cell>
          <cell r="BS39">
            <v>1046.4411764307845</v>
          </cell>
          <cell r="BT39">
            <v>132.92960885304183</v>
          </cell>
          <cell r="BU39">
            <v>127.69550550445329</v>
          </cell>
          <cell r="BV39">
            <v>1179.3707852838263</v>
          </cell>
          <cell r="BX39">
            <v>39.36</v>
          </cell>
          <cell r="BY39">
            <v>44.468131343625032</v>
          </cell>
        </row>
        <row r="40">
          <cell r="X40" t="str">
            <v>Santa CruzDisabledDual</v>
          </cell>
          <cell r="Y40">
            <v>505</v>
          </cell>
          <cell r="Z40" t="str">
            <v>Santa Cruz</v>
          </cell>
          <cell r="AA40" t="str">
            <v>CCAH</v>
          </cell>
          <cell r="AB40" t="str">
            <v>DisabledDual</v>
          </cell>
          <cell r="AC40">
            <v>39183</v>
          </cell>
          <cell r="AD40">
            <v>139.44</v>
          </cell>
          <cell r="AE40">
            <v>5.49</v>
          </cell>
          <cell r="AF40">
            <v>133.94999999999999</v>
          </cell>
          <cell r="AG40">
            <v>0</v>
          </cell>
          <cell r="AH40">
            <v>0</v>
          </cell>
          <cell r="AI40">
            <v>0</v>
          </cell>
          <cell r="AJ40">
            <v>0</v>
          </cell>
          <cell r="AK40">
            <v>2.2400000000000002</v>
          </cell>
          <cell r="AL40">
            <v>0.09</v>
          </cell>
          <cell r="AM40">
            <v>2.33</v>
          </cell>
          <cell r="AN40">
            <v>141.77000000000001</v>
          </cell>
          <cell r="AO40">
            <v>145.28248637542501</v>
          </cell>
          <cell r="AP40">
            <v>139.56300776861269</v>
          </cell>
          <cell r="AQ40">
            <v>147.61248637542502</v>
          </cell>
          <cell r="AS40">
            <v>5.58</v>
          </cell>
          <cell r="AW40" t="str">
            <v>Santa CruzDisabledDual</v>
          </cell>
          <cell r="AX40">
            <v>505</v>
          </cell>
          <cell r="AY40" t="str">
            <v>Santa Cruz</v>
          </cell>
          <cell r="AZ40" t="str">
            <v>PHPC</v>
          </cell>
          <cell r="BA40" t="str">
            <v>DisabledDual</v>
          </cell>
          <cell r="BB40">
            <v>39183</v>
          </cell>
          <cell r="BC40">
            <v>139.33000000000001</v>
          </cell>
          <cell r="BD40">
            <v>5.49</v>
          </cell>
          <cell r="BE40">
            <v>133.84</v>
          </cell>
          <cell r="BF40">
            <v>0</v>
          </cell>
          <cell r="BG40">
            <v>0</v>
          </cell>
          <cell r="BH40">
            <v>0</v>
          </cell>
          <cell r="BI40">
            <v>0</v>
          </cell>
          <cell r="BJ40">
            <v>2.2400000000000002</v>
          </cell>
          <cell r="BK40">
            <v>0.09</v>
          </cell>
          <cell r="BL40">
            <v>2.33</v>
          </cell>
          <cell r="BM40">
            <v>141.66000000000003</v>
          </cell>
          <cell r="BN40">
            <v>0</v>
          </cell>
          <cell r="BO40">
            <v>0</v>
          </cell>
          <cell r="BP40">
            <v>141.66000000000003</v>
          </cell>
          <cell r="BQ40">
            <v>145.15378133074418</v>
          </cell>
          <cell r="BR40">
            <v>139.43925941992933</v>
          </cell>
          <cell r="BS40">
            <v>147.48378133074419</v>
          </cell>
          <cell r="BT40">
            <v>0</v>
          </cell>
          <cell r="BU40">
            <v>0</v>
          </cell>
          <cell r="BV40">
            <v>147.48378133074419</v>
          </cell>
          <cell r="BX40">
            <v>5.58</v>
          </cell>
          <cell r="BY40">
            <v>5.58</v>
          </cell>
        </row>
        <row r="41">
          <cell r="X41" t="str">
            <v>Santa CruzAgedDual</v>
          </cell>
          <cell r="Y41">
            <v>505</v>
          </cell>
          <cell r="Z41" t="str">
            <v>Santa Cruz</v>
          </cell>
          <cell r="AA41" t="str">
            <v>CCAH</v>
          </cell>
          <cell r="AB41" t="str">
            <v>AgedDual</v>
          </cell>
          <cell r="AC41">
            <v>29886</v>
          </cell>
          <cell r="AD41">
            <v>256.95999999999998</v>
          </cell>
          <cell r="AE41">
            <v>10.119999999999999</v>
          </cell>
          <cell r="AF41">
            <v>246.83999999999997</v>
          </cell>
          <cell r="AG41">
            <v>0</v>
          </cell>
          <cell r="AH41">
            <v>0</v>
          </cell>
          <cell r="AI41">
            <v>0</v>
          </cell>
          <cell r="AJ41">
            <v>0</v>
          </cell>
          <cell r="AK41">
            <v>2.37</v>
          </cell>
          <cell r="AL41">
            <v>0.1</v>
          </cell>
          <cell r="AM41">
            <v>2.4700000000000002</v>
          </cell>
          <cell r="AN41">
            <v>259.43</v>
          </cell>
          <cell r="AO41">
            <v>265.73416607603207</v>
          </cell>
          <cell r="AP41">
            <v>255.27274766360551</v>
          </cell>
          <cell r="AQ41">
            <v>268.2041660760321</v>
          </cell>
          <cell r="AS41">
            <v>10.219999999999999</v>
          </cell>
          <cell r="AW41" t="str">
            <v>Santa CruzAgedDual</v>
          </cell>
          <cell r="AX41">
            <v>505</v>
          </cell>
          <cell r="AY41" t="str">
            <v>Santa Cruz</v>
          </cell>
          <cell r="AZ41" t="str">
            <v>PHPC</v>
          </cell>
          <cell r="BA41" t="str">
            <v>AgedDual</v>
          </cell>
          <cell r="BB41">
            <v>29886</v>
          </cell>
          <cell r="BC41">
            <v>256.67</v>
          </cell>
          <cell r="BD41">
            <v>10.11</v>
          </cell>
          <cell r="BE41">
            <v>246.56</v>
          </cell>
          <cell r="BF41">
            <v>0</v>
          </cell>
          <cell r="BG41">
            <v>0</v>
          </cell>
          <cell r="BH41">
            <v>0</v>
          </cell>
          <cell r="BI41">
            <v>0</v>
          </cell>
          <cell r="BJ41">
            <v>2.37</v>
          </cell>
          <cell r="BK41">
            <v>0.1</v>
          </cell>
          <cell r="BL41">
            <v>2.4700000000000002</v>
          </cell>
          <cell r="BM41">
            <v>259.14000000000004</v>
          </cell>
          <cell r="BN41">
            <v>0</v>
          </cell>
          <cell r="BO41">
            <v>0</v>
          </cell>
          <cell r="BP41">
            <v>259.14000000000004</v>
          </cell>
          <cell r="BQ41">
            <v>265.41739769077822</v>
          </cell>
          <cell r="BR41">
            <v>254.96824837678676</v>
          </cell>
          <cell r="BS41">
            <v>267.88739769077824</v>
          </cell>
          <cell r="BT41">
            <v>0</v>
          </cell>
          <cell r="BU41">
            <v>0</v>
          </cell>
          <cell r="BV41">
            <v>267.88739769077824</v>
          </cell>
          <cell r="BX41">
            <v>10.209999999999999</v>
          </cell>
          <cell r="BY41">
            <v>10.209999999999999</v>
          </cell>
        </row>
        <row r="42">
          <cell r="X42" t="str">
            <v>Santa CruzBCCTP</v>
          </cell>
          <cell r="Y42">
            <v>505</v>
          </cell>
          <cell r="Z42" t="str">
            <v>Santa Cruz</v>
          </cell>
          <cell r="AA42" t="str">
            <v>CCAH</v>
          </cell>
          <cell r="AB42" t="str">
            <v>BCCTP</v>
          </cell>
          <cell r="AC42">
            <v>1308</v>
          </cell>
          <cell r="AD42">
            <v>1225.22</v>
          </cell>
          <cell r="AE42">
            <v>48.24</v>
          </cell>
          <cell r="AF42">
            <v>1176.98</v>
          </cell>
          <cell r="AG42">
            <v>6.93</v>
          </cell>
          <cell r="AH42">
            <v>0.35</v>
          </cell>
          <cell r="AI42">
            <v>0.3</v>
          </cell>
          <cell r="AJ42">
            <v>7.58</v>
          </cell>
          <cell r="AK42">
            <v>48.08</v>
          </cell>
          <cell r="AL42">
            <v>1.97</v>
          </cell>
          <cell r="AM42">
            <v>50.05</v>
          </cell>
          <cell r="AN42">
            <v>1282.8499999999999</v>
          </cell>
          <cell r="AO42">
            <v>1288.1666158431144</v>
          </cell>
          <cell r="AP42">
            <v>1237.4540930529568</v>
          </cell>
          <cell r="AQ42">
            <v>1345.7966158431143</v>
          </cell>
          <cell r="AS42">
            <v>50.51</v>
          </cell>
          <cell r="AW42" t="str">
            <v>Santa CruzBCCTP</v>
          </cell>
          <cell r="AX42">
            <v>505</v>
          </cell>
          <cell r="AY42" t="str">
            <v>Santa Cruz</v>
          </cell>
          <cell r="AZ42" t="str">
            <v>PHPC</v>
          </cell>
          <cell r="BA42" t="str">
            <v>BCCTP</v>
          </cell>
          <cell r="BB42">
            <v>908</v>
          </cell>
          <cell r="BC42">
            <v>1225.22</v>
          </cell>
          <cell r="BD42">
            <v>48.24</v>
          </cell>
          <cell r="BE42">
            <v>1176.98</v>
          </cell>
          <cell r="BF42">
            <v>6.93</v>
          </cell>
          <cell r="BG42">
            <v>0.35</v>
          </cell>
          <cell r="BH42">
            <v>0.3</v>
          </cell>
          <cell r="BI42">
            <v>7.58</v>
          </cell>
          <cell r="BJ42">
            <v>48.08</v>
          </cell>
          <cell r="BK42">
            <v>1.97</v>
          </cell>
          <cell r="BL42">
            <v>50.05</v>
          </cell>
          <cell r="BM42">
            <v>1282.8499999999999</v>
          </cell>
          <cell r="BN42">
            <v>14.091156107114728</v>
          </cell>
          <cell r="BO42">
            <v>357.87063129180285</v>
          </cell>
          <cell r="BP42">
            <v>1640.7206312918029</v>
          </cell>
          <cell r="BQ42">
            <v>1288.1666158431144</v>
          </cell>
          <cell r="BR42">
            <v>1237.4531154194328</v>
          </cell>
          <cell r="BS42">
            <v>1345.7966158431143</v>
          </cell>
          <cell r="BT42">
            <v>366.67260949315158</v>
          </cell>
          <cell r="BU42">
            <v>352.23487549435873</v>
          </cell>
          <cell r="BV42">
            <v>1712.4692253362659</v>
          </cell>
          <cell r="BX42">
            <v>50.51</v>
          </cell>
          <cell r="BY42">
            <v>64.601156107114718</v>
          </cell>
        </row>
        <row r="43">
          <cell r="X43" t="str">
            <v>Santa CruzAIDSNonDual</v>
          </cell>
          <cell r="Y43">
            <v>505</v>
          </cell>
          <cell r="Z43" t="str">
            <v>Santa Cruz</v>
          </cell>
          <cell r="AA43" t="str">
            <v>CCAH</v>
          </cell>
          <cell r="AB43" t="str">
            <v>AIDSNonDual</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S43">
            <v>0</v>
          </cell>
          <cell r="AW43" t="str">
            <v>Santa CruzAIDSNonDual</v>
          </cell>
          <cell r="AX43">
            <v>505</v>
          </cell>
          <cell r="AY43" t="str">
            <v>Santa Cruz</v>
          </cell>
          <cell r="AZ43" t="str">
            <v>PHPC</v>
          </cell>
          <cell r="BA43" t="str">
            <v>AIDSNonDual</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X43">
            <v>0</v>
          </cell>
          <cell r="BY43">
            <v>0</v>
          </cell>
        </row>
        <row r="44">
          <cell r="X44" t="str">
            <v>Santa CruzAIDSDual</v>
          </cell>
          <cell r="Y44">
            <v>505</v>
          </cell>
          <cell r="Z44" t="str">
            <v>Santa Cruz</v>
          </cell>
          <cell r="AA44" t="str">
            <v>CCAH</v>
          </cell>
          <cell r="AB44" t="str">
            <v>AIDSDual</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S44">
            <v>0</v>
          </cell>
          <cell r="AW44" t="str">
            <v>Santa CruzAIDSDual</v>
          </cell>
          <cell r="AX44">
            <v>505</v>
          </cell>
          <cell r="AY44" t="str">
            <v>Santa Cruz</v>
          </cell>
          <cell r="AZ44" t="str">
            <v>PHPC</v>
          </cell>
          <cell r="BA44" t="str">
            <v>AIDSDual</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X44">
            <v>0</v>
          </cell>
          <cell r="BY44">
            <v>0</v>
          </cell>
        </row>
        <row r="45">
          <cell r="X45" t="str">
            <v>Santa CruzLTCNonDual</v>
          </cell>
          <cell r="Y45">
            <v>505</v>
          </cell>
          <cell r="Z45" t="str">
            <v>Santa Cruz</v>
          </cell>
          <cell r="AA45" t="str">
            <v>CCAH</v>
          </cell>
          <cell r="AB45" t="str">
            <v>LTCNonDual</v>
          </cell>
          <cell r="AC45">
            <v>435</v>
          </cell>
          <cell r="AD45">
            <v>7064.9400000000005</v>
          </cell>
          <cell r="AE45">
            <v>278.18</v>
          </cell>
          <cell r="AF45">
            <v>6786.76</v>
          </cell>
          <cell r="AG45">
            <v>7.42</v>
          </cell>
          <cell r="AH45">
            <v>0.3</v>
          </cell>
          <cell r="AI45">
            <v>0.32</v>
          </cell>
          <cell r="AJ45">
            <v>8.0399999999999991</v>
          </cell>
          <cell r="AK45">
            <v>52.57</v>
          </cell>
          <cell r="AL45">
            <v>2.15</v>
          </cell>
          <cell r="AM45">
            <v>54.72</v>
          </cell>
          <cell r="AN45">
            <v>7127.7000000000007</v>
          </cell>
          <cell r="AO45">
            <v>7285.142049649312</v>
          </cell>
          <cell r="AP45">
            <v>6998.3406936146575</v>
          </cell>
          <cell r="AQ45">
            <v>7347.9020496493122</v>
          </cell>
          <cell r="AS45">
            <v>280.64999999999998</v>
          </cell>
          <cell r="AW45" t="str">
            <v>Santa CruzLTCNonDual</v>
          </cell>
          <cell r="AX45">
            <v>505</v>
          </cell>
          <cell r="AY45" t="str">
            <v>Santa Cruz</v>
          </cell>
          <cell r="AZ45" t="str">
            <v>PHPC</v>
          </cell>
          <cell r="BA45" t="str">
            <v>LTCNonDual</v>
          </cell>
          <cell r="BB45">
            <v>317</v>
          </cell>
          <cell r="BC45">
            <v>7063.6900000000005</v>
          </cell>
          <cell r="BD45">
            <v>278.13</v>
          </cell>
          <cell r="BE45">
            <v>6785.56</v>
          </cell>
          <cell r="BF45">
            <v>7.42</v>
          </cell>
          <cell r="BG45">
            <v>0.3</v>
          </cell>
          <cell r="BH45">
            <v>0.32</v>
          </cell>
          <cell r="BI45">
            <v>8.0399999999999991</v>
          </cell>
          <cell r="BJ45">
            <v>52.57</v>
          </cell>
          <cell r="BK45">
            <v>2.15</v>
          </cell>
          <cell r="BL45">
            <v>54.72</v>
          </cell>
          <cell r="BM45">
            <v>7126.4500000000007</v>
          </cell>
          <cell r="BN45">
            <v>10.221698823864898</v>
          </cell>
          <cell r="BO45">
            <v>259.59870028863156</v>
          </cell>
          <cell r="BP45">
            <v>7386.0487002886321</v>
          </cell>
          <cell r="BQ45">
            <v>7283.834930651079</v>
          </cell>
          <cell r="BR45">
            <v>6997.0795053058619</v>
          </cell>
          <cell r="BS45">
            <v>7346.5949306510793</v>
          </cell>
          <cell r="BT45">
            <v>266.0065585456764</v>
          </cell>
          <cell r="BU45">
            <v>255.53255030294036</v>
          </cell>
          <cell r="BV45">
            <v>7612.6014891967552</v>
          </cell>
          <cell r="BX45">
            <v>280.59999999999997</v>
          </cell>
          <cell r="BY45">
            <v>290.82169882386484</v>
          </cell>
        </row>
        <row r="46">
          <cell r="X46" t="str">
            <v>Santa CruzLTCDual</v>
          </cell>
          <cell r="Y46">
            <v>505</v>
          </cell>
          <cell r="Z46" t="str">
            <v>Santa Cruz</v>
          </cell>
          <cell r="AA46" t="str">
            <v>CCAH</v>
          </cell>
          <cell r="AB46" t="str">
            <v>LTCDual</v>
          </cell>
          <cell r="AC46">
            <v>4092</v>
          </cell>
          <cell r="AD46">
            <v>5546.83</v>
          </cell>
          <cell r="AE46">
            <v>218.41</v>
          </cell>
          <cell r="AF46">
            <v>5328.42</v>
          </cell>
          <cell r="AG46">
            <v>0</v>
          </cell>
          <cell r="AH46">
            <v>0</v>
          </cell>
          <cell r="AI46">
            <v>0</v>
          </cell>
          <cell r="AJ46">
            <v>0</v>
          </cell>
          <cell r="AK46">
            <v>5.16</v>
          </cell>
          <cell r="AL46">
            <v>0.21</v>
          </cell>
          <cell r="AM46">
            <v>5.37</v>
          </cell>
          <cell r="AN46">
            <v>5552.2</v>
          </cell>
          <cell r="AO46">
            <v>5698.0784651069471</v>
          </cell>
          <cell r="AP46">
            <v>5473.756602959701</v>
          </cell>
          <cell r="AQ46">
            <v>5703.448465106947</v>
          </cell>
          <cell r="AS46">
            <v>218.62</v>
          </cell>
          <cell r="AW46" t="str">
            <v>Santa CruzLTCDual</v>
          </cell>
          <cell r="AX46">
            <v>505</v>
          </cell>
          <cell r="AY46" t="str">
            <v>Santa Cruz</v>
          </cell>
          <cell r="AZ46" t="str">
            <v>PHPC</v>
          </cell>
          <cell r="BA46" t="str">
            <v>LTCDual</v>
          </cell>
          <cell r="BB46">
            <v>4092</v>
          </cell>
          <cell r="BC46">
            <v>5546.83</v>
          </cell>
          <cell r="BD46">
            <v>218.41</v>
          </cell>
          <cell r="BE46">
            <v>5328.42</v>
          </cell>
          <cell r="BF46">
            <v>0</v>
          </cell>
          <cell r="BG46">
            <v>0</v>
          </cell>
          <cell r="BH46">
            <v>0</v>
          </cell>
          <cell r="BI46">
            <v>0</v>
          </cell>
          <cell r="BJ46">
            <v>5.16</v>
          </cell>
          <cell r="BK46">
            <v>0.21</v>
          </cell>
          <cell r="BL46">
            <v>5.37</v>
          </cell>
          <cell r="BM46">
            <v>5552.2</v>
          </cell>
          <cell r="BN46">
            <v>0</v>
          </cell>
          <cell r="BO46">
            <v>0</v>
          </cell>
          <cell r="BP46">
            <v>5552.2</v>
          </cell>
          <cell r="BQ46">
            <v>5698.0784651069471</v>
          </cell>
          <cell r="BR46">
            <v>5473.7522784938592</v>
          </cell>
          <cell r="BS46">
            <v>5703.448465106947</v>
          </cell>
          <cell r="BT46">
            <v>0</v>
          </cell>
          <cell r="BU46">
            <v>0</v>
          </cell>
          <cell r="BV46">
            <v>5703.448465106947</v>
          </cell>
          <cell r="BX46">
            <v>218.62</v>
          </cell>
          <cell r="BY46">
            <v>218.62</v>
          </cell>
        </row>
        <row r="47">
          <cell r="X47" t="str">
            <v>Santa CruzOBRA</v>
          </cell>
          <cell r="Y47">
            <v>505</v>
          </cell>
          <cell r="Z47" t="str">
            <v>Santa Cruz</v>
          </cell>
          <cell r="AA47" t="str">
            <v>CCAH</v>
          </cell>
          <cell r="AB47" t="str">
            <v>OBRA</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S47">
            <v>0</v>
          </cell>
          <cell r="AW47" t="str">
            <v>Santa CruzOBRA</v>
          </cell>
          <cell r="AX47">
            <v>505</v>
          </cell>
          <cell r="AY47" t="str">
            <v>Santa Cruz</v>
          </cell>
          <cell r="AZ47" t="str">
            <v>PHPC</v>
          </cell>
          <cell r="BA47" t="str">
            <v>OBRA</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X47">
            <v>0</v>
          </cell>
          <cell r="BY47">
            <v>0</v>
          </cell>
        </row>
        <row r="48">
          <cell r="X48" t="str">
            <v>Santa CruzAll Categories of Aid</v>
          </cell>
          <cell r="Y48">
            <v>505</v>
          </cell>
          <cell r="Z48" t="str">
            <v>Santa Cruz</v>
          </cell>
          <cell r="AA48" t="str">
            <v>CCAH</v>
          </cell>
          <cell r="AB48" t="str">
            <v>All Categories of Aid</v>
          </cell>
          <cell r="AC48">
            <v>514576</v>
          </cell>
          <cell r="AD48">
            <v>286.12189921411033</v>
          </cell>
          <cell r="AE48">
            <v>11.265153757656789</v>
          </cell>
          <cell r="AF48">
            <v>274.85674545645344</v>
          </cell>
          <cell r="AG48">
            <v>4.0780200330265544</v>
          </cell>
          <cell r="AH48">
            <v>0.37800777727682594</v>
          </cell>
          <cell r="AI48">
            <v>0.18072069043251143</v>
          </cell>
          <cell r="AJ48">
            <v>4.6367485007358908</v>
          </cell>
          <cell r="AK48">
            <v>7.8650236769177182</v>
          </cell>
          <cell r="AL48">
            <v>0.32483410411750863</v>
          </cell>
          <cell r="AM48">
            <v>8.1898577810352258</v>
          </cell>
          <cell r="AN48">
            <v>286.86129464996935</v>
          </cell>
          <cell r="AO48">
            <v>289.39660055776653</v>
          </cell>
          <cell r="AP48">
            <v>278.00363980200717</v>
          </cell>
          <cell r="AQ48">
            <v>302.23194023630742</v>
          </cell>
          <cell r="AW48" t="str">
            <v>Santa CruzAll Category of Aid</v>
          </cell>
          <cell r="AX48">
            <v>505</v>
          </cell>
          <cell r="AY48" t="str">
            <v>Santa Cruz</v>
          </cell>
          <cell r="AZ48" t="str">
            <v>PHPC</v>
          </cell>
          <cell r="BA48" t="str">
            <v>All Category of Aid</v>
          </cell>
          <cell r="BB48">
            <v>561008</v>
          </cell>
          <cell r="BC48">
            <v>269.58213870390432</v>
          </cell>
          <cell r="BD48">
            <v>10.615993065883215</v>
          </cell>
          <cell r="BE48">
            <v>258.9661456380212</v>
          </cell>
          <cell r="BF48">
            <v>4.119266320622879</v>
          </cell>
          <cell r="BG48">
            <v>0.39072688803011724</v>
          </cell>
          <cell r="BH48">
            <v>0.18707225208909678</v>
          </cell>
          <cell r="BI48">
            <v>4.6970654607420927</v>
          </cell>
          <cell r="BJ48">
            <v>7.8569729843424696</v>
          </cell>
          <cell r="BK48">
            <v>0.32430418104554659</v>
          </cell>
          <cell r="BL48">
            <v>8.1812771653880141</v>
          </cell>
          <cell r="BM48">
            <v>282.4604813300345</v>
          </cell>
          <cell r="BN48">
            <v>1.1261986677208613</v>
          </cell>
          <cell r="BO48">
            <v>28.6018709262441</v>
          </cell>
          <cell r="BP48">
            <v>311.06235225627859</v>
          </cell>
          <cell r="BQ48">
            <v>282.4490104438708</v>
          </cell>
          <cell r="BR48">
            <v>271.3293479447471</v>
          </cell>
          <cell r="BS48">
            <v>295.32735307000098</v>
          </cell>
          <cell r="BT48">
            <v>29.292571922924196</v>
          </cell>
          <cell r="BU48">
            <v>28.139176903459056</v>
          </cell>
          <cell r="BV48">
            <v>324.61992499292512</v>
          </cell>
        </row>
        <row r="49">
          <cell r="X49" t="str">
            <v>Santa CruzTOTAL REVENUE</v>
          </cell>
          <cell r="Y49">
            <v>505</v>
          </cell>
          <cell r="Z49" t="str">
            <v>Santa Cruz</v>
          </cell>
          <cell r="AA49" t="str">
            <v>CCAH</v>
          </cell>
          <cell r="AB49" t="str">
            <v>TOTAL REVENUE</v>
          </cell>
          <cell r="AC49">
            <v>0</v>
          </cell>
          <cell r="AD49">
            <v>147231462.41000003</v>
          </cell>
          <cell r="AE49">
            <v>5796777.7599999998</v>
          </cell>
          <cell r="AF49">
            <v>141434684.64999998</v>
          </cell>
          <cell r="AG49">
            <v>2098451.2365146722</v>
          </cell>
          <cell r="AH49">
            <v>194513.72999999998</v>
          </cell>
          <cell r="AI49">
            <v>92994.53</v>
          </cell>
          <cell r="AJ49">
            <v>2385959.4965146719</v>
          </cell>
          <cell r="AK49">
            <v>4047152.4235736118</v>
          </cell>
          <cell r="AL49">
            <v>167151.83396037112</v>
          </cell>
          <cell r="AM49">
            <v>4214304.2575339824</v>
          </cell>
          <cell r="AN49">
            <v>147611937.55580264</v>
          </cell>
          <cell r="AO49">
            <v>148916545.12861326</v>
          </cell>
          <cell r="AP49">
            <v>143054000.95475763</v>
          </cell>
          <cell r="AQ49">
            <v>155521302.87903813</v>
          </cell>
          <cell r="AW49" t="str">
            <v>Santa CruzTotal Revenue</v>
          </cell>
          <cell r="AX49">
            <v>505</v>
          </cell>
          <cell r="AY49" t="str">
            <v>Santa Cruz</v>
          </cell>
          <cell r="AZ49" t="str">
            <v>PHPC</v>
          </cell>
          <cell r="BA49" t="str">
            <v>Total Revenue</v>
          </cell>
          <cell r="BB49">
            <v>0</v>
          </cell>
          <cell r="BC49">
            <v>151237736.46999997</v>
          </cell>
          <cell r="BD49">
            <v>5955657.0379050104</v>
          </cell>
          <cell r="BE49">
            <v>145282079.43209499</v>
          </cell>
          <cell r="BF49">
            <v>2310941.3600000003</v>
          </cell>
          <cell r="BG49">
            <v>219200.91</v>
          </cell>
          <cell r="BH49">
            <v>104949.03000000001</v>
          </cell>
          <cell r="BI49">
            <v>2635091.2999999998</v>
          </cell>
          <cell r="BJ49">
            <v>4407824.7</v>
          </cell>
          <cell r="BK49">
            <v>181937.24</v>
          </cell>
          <cell r="BL49">
            <v>4589761.9399999985</v>
          </cell>
          <cell r="BM49">
            <v>158462589.70999998</v>
          </cell>
          <cell r="BN49">
            <v>631806.46218074497</v>
          </cell>
          <cell r="BO49">
            <v>16045878.40459035</v>
          </cell>
          <cell r="BP49">
            <v>174508468.11459035</v>
          </cell>
          <cell r="BQ49">
            <v>158456154.45109507</v>
          </cell>
          <cell r="BR49">
            <v>152217934.83178669</v>
          </cell>
          <cell r="BS49">
            <v>165681007.69109511</v>
          </cell>
          <cell r="BT49">
            <v>16433367.189335858</v>
          </cell>
          <cell r="BU49">
            <v>15786303.356255759</v>
          </cell>
          <cell r="BV49">
            <v>182114374.88043094</v>
          </cell>
        </row>
        <row r="50">
          <cell r="X50" t="str">
            <v>Santa BarbaraChild</v>
          </cell>
          <cell r="Y50">
            <v>502</v>
          </cell>
          <cell r="Z50" t="str">
            <v>Santa Barbara</v>
          </cell>
          <cell r="AA50" t="str">
            <v>Cencal</v>
          </cell>
          <cell r="AB50" t="str">
            <v>Child</v>
          </cell>
          <cell r="AC50">
            <v>609276.11130245007</v>
          </cell>
          <cell r="AD50">
            <v>101.56</v>
          </cell>
          <cell r="AE50">
            <v>4</v>
          </cell>
          <cell r="AF50">
            <v>97.56</v>
          </cell>
          <cell r="AG50">
            <v>4.12</v>
          </cell>
          <cell r="AH50">
            <v>0.33</v>
          </cell>
          <cell r="AI50">
            <v>0.18</v>
          </cell>
          <cell r="AJ50">
            <v>4.63</v>
          </cell>
          <cell r="AK50">
            <v>7.44</v>
          </cell>
          <cell r="AL50">
            <v>0.31</v>
          </cell>
          <cell r="AM50">
            <v>7.75</v>
          </cell>
          <cell r="AN50">
            <v>113.94</v>
          </cell>
          <cell r="AO50">
            <v>111.72</v>
          </cell>
          <cell r="AP50">
            <v>107.32225975372783</v>
          </cell>
          <cell r="AQ50">
            <v>124.1</v>
          </cell>
          <cell r="AS50">
            <v>4.4899999999999993</v>
          </cell>
          <cell r="AW50" t="str">
            <v>Santa BarbaraChild</v>
          </cell>
          <cell r="AX50">
            <v>502</v>
          </cell>
          <cell r="AY50" t="str">
            <v>Santa Barbara</v>
          </cell>
          <cell r="AZ50" t="str">
            <v>Cencal</v>
          </cell>
          <cell r="BA50" t="str">
            <v>Child</v>
          </cell>
          <cell r="BB50">
            <v>655297</v>
          </cell>
          <cell r="BC50">
            <v>101.52</v>
          </cell>
          <cell r="BD50">
            <v>3.9972413793103527</v>
          </cell>
          <cell r="BE50">
            <v>97.522758620689643</v>
          </cell>
          <cell r="BF50">
            <v>4.12</v>
          </cell>
          <cell r="BG50">
            <v>0.33</v>
          </cell>
          <cell r="BH50">
            <v>0.18</v>
          </cell>
          <cell r="BI50">
            <v>4.63</v>
          </cell>
          <cell r="BJ50">
            <v>7.44</v>
          </cell>
          <cell r="BK50">
            <v>0.31</v>
          </cell>
          <cell r="BL50">
            <v>7.75</v>
          </cell>
          <cell r="BM50">
            <v>113.89999999999999</v>
          </cell>
          <cell r="BN50">
            <v>0.57877979971835547</v>
          </cell>
          <cell r="BO50">
            <v>14.699169516656648</v>
          </cell>
          <cell r="BP50">
            <v>128.59916951665664</v>
          </cell>
          <cell r="BQ50">
            <v>107.44046844502277</v>
          </cell>
          <cell r="BR50">
            <v>103.21110189716767</v>
          </cell>
          <cell r="BS50">
            <v>119.82046844502277</v>
          </cell>
          <cell r="BT50">
            <v>15.041815188522497</v>
          </cell>
          <cell r="BU50">
            <v>14.449543715474423</v>
          </cell>
          <cell r="BV50">
            <v>134.86228363354527</v>
          </cell>
          <cell r="BX50">
            <v>4.4872413793103521</v>
          </cell>
          <cell r="BY50">
            <v>5.0660211790287075</v>
          </cell>
        </row>
        <row r="51">
          <cell r="X51" t="str">
            <v>Santa BarbaraAdult</v>
          </cell>
          <cell r="Y51">
            <v>502</v>
          </cell>
          <cell r="Z51" t="str">
            <v>Santa Barbara</v>
          </cell>
          <cell r="AA51" t="str">
            <v>Cencal</v>
          </cell>
          <cell r="AB51" t="str">
            <v>Adult</v>
          </cell>
          <cell r="AC51">
            <v>135471.8886975499</v>
          </cell>
          <cell r="AD51">
            <v>297.93</v>
          </cell>
          <cell r="AE51">
            <v>11.73</v>
          </cell>
          <cell r="AF51">
            <v>286.2</v>
          </cell>
          <cell r="AG51">
            <v>4.84</v>
          </cell>
          <cell r="AH51">
            <v>0.42</v>
          </cell>
          <cell r="AI51">
            <v>0.22</v>
          </cell>
          <cell r="AJ51">
            <v>5.48</v>
          </cell>
          <cell r="AK51">
            <v>10.75</v>
          </cell>
          <cell r="AL51">
            <v>0.44</v>
          </cell>
          <cell r="AM51">
            <v>11.19</v>
          </cell>
          <cell r="AN51">
            <v>314.60000000000002</v>
          </cell>
          <cell r="AO51">
            <v>313.79404303411332</v>
          </cell>
          <cell r="AP51">
            <v>301.44187070962727</v>
          </cell>
          <cell r="AQ51">
            <v>330.46404303411333</v>
          </cell>
          <cell r="AS51">
            <v>12.39</v>
          </cell>
          <cell r="AW51" t="str">
            <v>Santa BarbaraAdult</v>
          </cell>
          <cell r="AX51">
            <v>502</v>
          </cell>
          <cell r="AY51" t="str">
            <v>Santa Barbara</v>
          </cell>
          <cell r="AZ51" t="str">
            <v>Cencal</v>
          </cell>
          <cell r="BA51" t="str">
            <v>Adult</v>
          </cell>
          <cell r="BB51">
            <v>182626</v>
          </cell>
          <cell r="BC51">
            <v>297.39999999999998</v>
          </cell>
          <cell r="BD51">
            <v>11.71</v>
          </cell>
          <cell r="BE51">
            <v>285.69</v>
          </cell>
          <cell r="BF51">
            <v>4.84</v>
          </cell>
          <cell r="BG51">
            <v>0.42</v>
          </cell>
          <cell r="BH51">
            <v>0.22</v>
          </cell>
          <cell r="BI51">
            <v>5.48</v>
          </cell>
          <cell r="BJ51">
            <v>10.75</v>
          </cell>
          <cell r="BK51">
            <v>0.44</v>
          </cell>
          <cell r="BL51">
            <v>11.19</v>
          </cell>
          <cell r="BM51">
            <v>314.07</v>
          </cell>
          <cell r="BN51">
            <v>1.5808332923326347</v>
          </cell>
          <cell r="BO51">
            <v>40.148147106860499</v>
          </cell>
          <cell r="BP51">
            <v>354.2181471068605</v>
          </cell>
          <cell r="BQ51">
            <v>313.23986420550085</v>
          </cell>
          <cell r="BR51">
            <v>300.90925710466411</v>
          </cell>
          <cell r="BS51">
            <v>329.90986420550087</v>
          </cell>
          <cell r="BT51">
            <v>41.137855766704895</v>
          </cell>
          <cell r="BU51">
            <v>39.518052695890887</v>
          </cell>
          <cell r="BV51">
            <v>371.04771997220575</v>
          </cell>
          <cell r="BX51">
            <v>12.370000000000001</v>
          </cell>
          <cell r="BY51">
            <v>13.950833292332636</v>
          </cell>
        </row>
        <row r="52">
          <cell r="X52" t="str">
            <v>Santa BarbaraChild&amp;Adult</v>
          </cell>
          <cell r="Y52">
            <v>502</v>
          </cell>
          <cell r="Z52" t="str">
            <v>Santa Barbara</v>
          </cell>
          <cell r="AA52" t="str">
            <v>Cencal</v>
          </cell>
          <cell r="AB52" t="str">
            <v>Child&amp;Adult</v>
          </cell>
          <cell r="AC52">
            <v>744748</v>
          </cell>
          <cell r="AD52">
            <v>148.84</v>
          </cell>
          <cell r="AE52">
            <v>5.86</v>
          </cell>
          <cell r="AF52">
            <v>142.97999999999999</v>
          </cell>
          <cell r="AG52">
            <v>4.2509701534777351</v>
          </cell>
          <cell r="AH52">
            <v>0.39</v>
          </cell>
          <cell r="AI52">
            <v>0.19</v>
          </cell>
          <cell r="AJ52">
            <v>4.83</v>
          </cell>
          <cell r="AK52">
            <v>8.2200000000000006</v>
          </cell>
          <cell r="AL52">
            <v>0.34</v>
          </cell>
          <cell r="AM52">
            <v>8.5621793642446935</v>
          </cell>
          <cell r="AN52">
            <v>162.2321793642447</v>
          </cell>
          <cell r="AO52">
            <v>156.80202918158975</v>
          </cell>
          <cell r="AP52">
            <v>150.62968229267977</v>
          </cell>
          <cell r="AQ52">
            <v>170.19420854583444</v>
          </cell>
          <cell r="AS52">
            <v>6.3900000000000006</v>
          </cell>
          <cell r="AW52" t="str">
            <v>Santa BarbaraChild&amp;Adult</v>
          </cell>
          <cell r="AX52">
            <v>502</v>
          </cell>
          <cell r="AY52" t="str">
            <v>Santa Barbara</v>
          </cell>
          <cell r="AZ52" t="str">
            <v>Cencal</v>
          </cell>
          <cell r="BA52" t="str">
            <v>Child&amp;Adult</v>
          </cell>
          <cell r="BB52">
            <v>837923</v>
          </cell>
          <cell r="BC52">
            <v>148.54999999999998</v>
          </cell>
          <cell r="BD52">
            <v>5.85</v>
          </cell>
          <cell r="BE52">
            <v>142.69999999999999</v>
          </cell>
          <cell r="BF52">
            <v>4.2509701534777351</v>
          </cell>
          <cell r="BG52">
            <v>0.39</v>
          </cell>
          <cell r="BH52">
            <v>0.19</v>
          </cell>
          <cell r="BI52">
            <v>4.83</v>
          </cell>
          <cell r="BJ52">
            <v>8.2200000000000006</v>
          </cell>
          <cell r="BK52">
            <v>0.34</v>
          </cell>
          <cell r="BL52">
            <v>8.5621793642446935</v>
          </cell>
          <cell r="BM52">
            <v>161.94217936424468</v>
          </cell>
          <cell r="BN52">
            <v>0.78575426200906406</v>
          </cell>
          <cell r="BO52">
            <v>19.95566379705555</v>
          </cell>
          <cell r="BP52">
            <v>181.89784316130022</v>
          </cell>
          <cell r="BQ52">
            <v>156.49903097454731</v>
          </cell>
          <cell r="BR52">
            <v>150.33848666610379</v>
          </cell>
          <cell r="BS52">
            <v>169.89121033879201</v>
          </cell>
          <cell r="BT52">
            <v>20.447408176265384</v>
          </cell>
          <cell r="BU52">
            <v>19.642291479324932</v>
          </cell>
          <cell r="BV52">
            <v>190.33861851505739</v>
          </cell>
          <cell r="BX52">
            <v>6.38</v>
          </cell>
          <cell r="BY52">
            <v>7.165754262009064</v>
          </cell>
        </row>
        <row r="53">
          <cell r="X53" t="str">
            <v>Santa BarbaraAged&amp;DisabledNonDual</v>
          </cell>
          <cell r="Y53">
            <v>502</v>
          </cell>
          <cell r="Z53" t="str">
            <v>Santa Barbara</v>
          </cell>
          <cell r="AA53" t="str">
            <v>Cencal</v>
          </cell>
          <cell r="AB53" t="str">
            <v>Aged&amp;DisabledNonDual</v>
          </cell>
          <cell r="AC53">
            <v>75305</v>
          </cell>
          <cell r="AD53">
            <v>949.24</v>
          </cell>
          <cell r="AE53">
            <v>37.380000000000003</v>
          </cell>
          <cell r="AF53">
            <v>911.86</v>
          </cell>
          <cell r="AG53">
            <v>8.82</v>
          </cell>
          <cell r="AH53">
            <v>0.42</v>
          </cell>
          <cell r="AI53">
            <v>0.38</v>
          </cell>
          <cell r="AJ53">
            <v>9.6199999999999992</v>
          </cell>
          <cell r="AK53">
            <v>22.28</v>
          </cell>
          <cell r="AL53">
            <v>0.91</v>
          </cell>
          <cell r="AM53">
            <v>23.19</v>
          </cell>
          <cell r="AN53">
            <v>982.05000000000007</v>
          </cell>
          <cell r="AO53">
            <v>994.99927426385091</v>
          </cell>
          <cell r="AP53">
            <v>955.83217478800293</v>
          </cell>
          <cell r="AQ53">
            <v>1027.809274263851</v>
          </cell>
          <cell r="AS53">
            <v>38.67</v>
          </cell>
          <cell r="AW53" t="str">
            <v>Santa BarbaraAged&amp;DisabledNonDual</v>
          </cell>
          <cell r="AX53">
            <v>502</v>
          </cell>
          <cell r="AY53" t="str">
            <v>Santa Barbara</v>
          </cell>
          <cell r="AZ53" t="str">
            <v>Cencal</v>
          </cell>
          <cell r="BA53" t="str">
            <v>Aged&amp;DisabledNonDual</v>
          </cell>
          <cell r="BB53">
            <v>74575</v>
          </cell>
          <cell r="BC53">
            <v>947.7700000000001</v>
          </cell>
          <cell r="BD53">
            <v>37.32</v>
          </cell>
          <cell r="BE53">
            <v>910.45</v>
          </cell>
          <cell r="BF53">
            <v>8.82</v>
          </cell>
          <cell r="BG53">
            <v>0.42</v>
          </cell>
          <cell r="BH53">
            <v>0.38</v>
          </cell>
          <cell r="BI53">
            <v>9.6199999999999992</v>
          </cell>
          <cell r="BJ53">
            <v>22.28</v>
          </cell>
          <cell r="BK53">
            <v>0.91</v>
          </cell>
          <cell r="BL53">
            <v>23.19</v>
          </cell>
          <cell r="BM53">
            <v>980.58000000000015</v>
          </cell>
          <cell r="BN53">
            <v>4.0149911453963227</v>
          </cell>
          <cell r="BO53">
            <v>101.96802908943026</v>
          </cell>
          <cell r="BP53">
            <v>1082.5480290894304</v>
          </cell>
          <cell r="BQ53">
            <v>993.44697778212492</v>
          </cell>
          <cell r="BR53">
            <v>954.34019171064142</v>
          </cell>
          <cell r="BS53">
            <v>1026.256977782125</v>
          </cell>
          <cell r="BT53">
            <v>104.4828970708427</v>
          </cell>
          <cell r="BU53">
            <v>100.36888299867826</v>
          </cell>
          <cell r="BV53">
            <v>1130.7398748529677</v>
          </cell>
          <cell r="BX53">
            <v>38.61</v>
          </cell>
          <cell r="BY53">
            <v>42.624991145396322</v>
          </cell>
        </row>
        <row r="54">
          <cell r="X54" t="str">
            <v>Santa BarbaraDisabledDual</v>
          </cell>
          <cell r="Y54">
            <v>502</v>
          </cell>
          <cell r="Z54" t="str">
            <v>Santa Barbara</v>
          </cell>
          <cell r="AA54" t="str">
            <v>Cencal</v>
          </cell>
          <cell r="AB54" t="str">
            <v>DisabledDual</v>
          </cell>
          <cell r="AC54">
            <v>58271</v>
          </cell>
          <cell r="AD54">
            <v>182.07999999999998</v>
          </cell>
          <cell r="AE54">
            <v>7.17</v>
          </cell>
          <cell r="AF54">
            <v>174.91</v>
          </cell>
          <cell r="AG54">
            <v>0</v>
          </cell>
          <cell r="AH54">
            <v>0</v>
          </cell>
          <cell r="AI54">
            <v>0</v>
          </cell>
          <cell r="AJ54">
            <v>0</v>
          </cell>
          <cell r="AK54">
            <v>1.62</v>
          </cell>
          <cell r="AL54">
            <v>7.0000000000000007E-2</v>
          </cell>
          <cell r="AM54">
            <v>1.69</v>
          </cell>
          <cell r="AN54">
            <v>183.76999999999998</v>
          </cell>
          <cell r="AO54">
            <v>189.80034299946601</v>
          </cell>
          <cell r="AP54">
            <v>182.32905220851529</v>
          </cell>
          <cell r="AQ54">
            <v>191.49034299946601</v>
          </cell>
          <cell r="AS54">
            <v>7.24</v>
          </cell>
          <cell r="AW54" t="str">
            <v>Santa BarbaraDisabledDual</v>
          </cell>
          <cell r="AX54">
            <v>502</v>
          </cell>
          <cell r="AY54" t="str">
            <v>Santa Barbara</v>
          </cell>
          <cell r="AZ54" t="str">
            <v>Cencal</v>
          </cell>
          <cell r="BA54" t="str">
            <v>DisabledDual</v>
          </cell>
          <cell r="BB54">
            <v>58271</v>
          </cell>
          <cell r="BC54">
            <v>182.03</v>
          </cell>
          <cell r="BD54">
            <v>7.17</v>
          </cell>
          <cell r="BE54">
            <v>174.86</v>
          </cell>
          <cell r="BF54">
            <v>0</v>
          </cell>
          <cell r="BG54">
            <v>0</v>
          </cell>
          <cell r="BH54">
            <v>0</v>
          </cell>
          <cell r="BI54">
            <v>0</v>
          </cell>
          <cell r="BJ54">
            <v>1.62</v>
          </cell>
          <cell r="BK54">
            <v>7.0000000000000007E-2</v>
          </cell>
          <cell r="BL54">
            <v>1.69</v>
          </cell>
          <cell r="BM54">
            <v>183.72</v>
          </cell>
          <cell r="BN54">
            <v>0</v>
          </cell>
          <cell r="BO54">
            <v>0</v>
          </cell>
          <cell r="BP54">
            <v>183.72</v>
          </cell>
          <cell r="BQ54">
            <v>189.74274601755781</v>
          </cell>
          <cell r="BR54">
            <v>182.27357137303861</v>
          </cell>
          <cell r="BS54">
            <v>191.4327460175578</v>
          </cell>
          <cell r="BT54">
            <v>0</v>
          </cell>
          <cell r="BU54">
            <v>0</v>
          </cell>
          <cell r="BV54">
            <v>191.4327460175578</v>
          </cell>
          <cell r="BX54">
            <v>7.24</v>
          </cell>
          <cell r="BY54">
            <v>7.24</v>
          </cell>
        </row>
        <row r="55">
          <cell r="X55" t="str">
            <v>Santa BarbaraAgedDual</v>
          </cell>
          <cell r="Y55">
            <v>502</v>
          </cell>
          <cell r="Z55" t="str">
            <v>Santa Barbara</v>
          </cell>
          <cell r="AA55" t="str">
            <v>Cencal</v>
          </cell>
          <cell r="AB55" t="str">
            <v>AgedDual</v>
          </cell>
          <cell r="AC55">
            <v>45400</v>
          </cell>
          <cell r="AD55">
            <v>223.52</v>
          </cell>
          <cell r="AE55">
            <v>8.8000000000000007</v>
          </cell>
          <cell r="AF55">
            <v>214.72</v>
          </cell>
          <cell r="AG55">
            <v>0</v>
          </cell>
          <cell r="AH55">
            <v>0</v>
          </cell>
          <cell r="AI55">
            <v>0</v>
          </cell>
          <cell r="AJ55">
            <v>0</v>
          </cell>
          <cell r="AK55">
            <v>1.97</v>
          </cell>
          <cell r="AL55">
            <v>0.08</v>
          </cell>
          <cell r="AM55">
            <v>2.0499999999999998</v>
          </cell>
          <cell r="AN55">
            <v>225.57000000000002</v>
          </cell>
          <cell r="AO55">
            <v>231.65319527145854</v>
          </cell>
          <cell r="AP55">
            <v>222.5344109891202</v>
          </cell>
          <cell r="AQ55">
            <v>233.70319527145855</v>
          </cell>
          <cell r="AS55">
            <v>8.8800000000000008</v>
          </cell>
          <cell r="AW55" t="str">
            <v>Santa BarbaraAgedDual</v>
          </cell>
          <cell r="AX55">
            <v>502</v>
          </cell>
          <cell r="AY55" t="str">
            <v>Santa Barbara</v>
          </cell>
          <cell r="AZ55" t="str">
            <v>Cencal</v>
          </cell>
          <cell r="BA55" t="str">
            <v>AgedDual</v>
          </cell>
          <cell r="BB55">
            <v>45400</v>
          </cell>
          <cell r="BC55">
            <v>223.45000000000002</v>
          </cell>
          <cell r="BD55">
            <v>8.8000000000000007</v>
          </cell>
          <cell r="BE55">
            <v>214.65</v>
          </cell>
          <cell r="BF55">
            <v>0</v>
          </cell>
          <cell r="BG55">
            <v>0</v>
          </cell>
          <cell r="BH55">
            <v>0</v>
          </cell>
          <cell r="BI55">
            <v>0</v>
          </cell>
          <cell r="BJ55">
            <v>1.97</v>
          </cell>
          <cell r="BK55">
            <v>0.08</v>
          </cell>
          <cell r="BL55">
            <v>2.0499999999999998</v>
          </cell>
          <cell r="BM55">
            <v>225.50000000000003</v>
          </cell>
          <cell r="BN55">
            <v>0</v>
          </cell>
          <cell r="BO55">
            <v>0</v>
          </cell>
          <cell r="BP55">
            <v>225.50000000000003</v>
          </cell>
          <cell r="BQ55">
            <v>231.57172792247511</v>
          </cell>
          <cell r="BR55">
            <v>222.45596610870862</v>
          </cell>
          <cell r="BS55">
            <v>233.62172792247512</v>
          </cell>
          <cell r="BT55">
            <v>0</v>
          </cell>
          <cell r="BU55">
            <v>0</v>
          </cell>
          <cell r="BV55">
            <v>233.62172792247512</v>
          </cell>
          <cell r="BX55">
            <v>8.8800000000000008</v>
          </cell>
          <cell r="BY55">
            <v>8.8800000000000008</v>
          </cell>
        </row>
        <row r="56">
          <cell r="X56" t="str">
            <v>Santa BarbaraBCCTP</v>
          </cell>
          <cell r="Y56">
            <v>502</v>
          </cell>
          <cell r="Z56" t="str">
            <v>Santa Barbara</v>
          </cell>
          <cell r="AA56" t="str">
            <v>Cencal</v>
          </cell>
          <cell r="AB56" t="str">
            <v>BCCTP</v>
          </cell>
          <cell r="AC56">
            <v>1980</v>
          </cell>
          <cell r="AD56">
            <v>1121.76</v>
          </cell>
          <cell r="AE56">
            <v>44.17</v>
          </cell>
          <cell r="AF56">
            <v>1077.5899999999999</v>
          </cell>
          <cell r="AG56">
            <v>6.93</v>
          </cell>
          <cell r="AH56">
            <v>0.38</v>
          </cell>
          <cell r="AI56">
            <v>0.3</v>
          </cell>
          <cell r="AJ56">
            <v>7.61</v>
          </cell>
          <cell r="AK56">
            <v>50.67</v>
          </cell>
          <cell r="AL56">
            <v>2.08</v>
          </cell>
          <cell r="AM56">
            <v>52.75</v>
          </cell>
          <cell r="AN56">
            <v>1182.1199999999999</v>
          </cell>
          <cell r="AO56">
            <v>1180.7677790470186</v>
          </cell>
          <cell r="AP56">
            <v>1134.2880978492342</v>
          </cell>
          <cell r="AQ56">
            <v>1241.1277790470185</v>
          </cell>
          <cell r="AS56">
            <v>46.55</v>
          </cell>
          <cell r="AW56" t="str">
            <v>Santa BarbaraBCCTP</v>
          </cell>
          <cell r="AX56">
            <v>502</v>
          </cell>
          <cell r="AY56" t="str">
            <v>Santa Barbara</v>
          </cell>
          <cell r="AZ56" t="str">
            <v>Cencal</v>
          </cell>
          <cell r="BA56" t="str">
            <v>BCCTP</v>
          </cell>
          <cell r="BB56">
            <v>1530</v>
          </cell>
          <cell r="BC56">
            <v>1121.76</v>
          </cell>
          <cell r="BD56">
            <v>44.17</v>
          </cell>
          <cell r="BE56">
            <v>1077.5899999999999</v>
          </cell>
          <cell r="BF56">
            <v>6.93</v>
          </cell>
          <cell r="BG56">
            <v>0.38</v>
          </cell>
          <cell r="BH56">
            <v>0.3</v>
          </cell>
          <cell r="BI56">
            <v>7.61</v>
          </cell>
          <cell r="BJ56">
            <v>50.67</v>
          </cell>
          <cell r="BK56">
            <v>2.08</v>
          </cell>
          <cell r="BL56">
            <v>52.75</v>
          </cell>
          <cell r="BM56">
            <v>1182.1199999999999</v>
          </cell>
          <cell r="BN56">
            <v>3.2316694742038266</v>
          </cell>
          <cell r="BO56">
            <v>82.074145376605074</v>
          </cell>
          <cell r="BP56">
            <v>1264.1941453766049</v>
          </cell>
          <cell r="BQ56">
            <v>1180.7677790470186</v>
          </cell>
          <cell r="BR56">
            <v>1134.2871575664635</v>
          </cell>
          <cell r="BS56">
            <v>1241.1277790470185</v>
          </cell>
          <cell r="BT56">
            <v>84.09480461034822</v>
          </cell>
          <cell r="BU56">
            <v>80.783571678815761</v>
          </cell>
          <cell r="BV56">
            <v>1325.2225836573668</v>
          </cell>
          <cell r="BX56">
            <v>46.55</v>
          </cell>
          <cell r="BY56">
            <v>49.781669474203824</v>
          </cell>
        </row>
        <row r="57">
          <cell r="X57" t="str">
            <v>Santa BarbaraAIDSNonDual</v>
          </cell>
          <cell r="Y57">
            <v>502</v>
          </cell>
          <cell r="Z57" t="str">
            <v>Santa Barbara</v>
          </cell>
          <cell r="AA57" t="str">
            <v>Cencal</v>
          </cell>
          <cell r="AB57" t="str">
            <v>AIDSNonDual</v>
          </cell>
          <cell r="AC57">
            <v>180</v>
          </cell>
          <cell r="AD57">
            <v>860.64</v>
          </cell>
          <cell r="AE57">
            <v>33.89</v>
          </cell>
          <cell r="AF57">
            <v>826.75</v>
          </cell>
          <cell r="AG57">
            <v>7.08</v>
          </cell>
          <cell r="AH57">
            <v>0.14000000000000001</v>
          </cell>
          <cell r="AI57">
            <v>0.3</v>
          </cell>
          <cell r="AJ57">
            <v>7.52</v>
          </cell>
          <cell r="AK57">
            <v>13.69</v>
          </cell>
          <cell r="AL57">
            <v>0.56000000000000005</v>
          </cell>
          <cell r="AM57">
            <v>14.25</v>
          </cell>
          <cell r="AN57">
            <v>882.41</v>
          </cell>
          <cell r="AO57">
            <v>904.99059161896798</v>
          </cell>
          <cell r="AP57">
            <v>869.36658922673382</v>
          </cell>
          <cell r="AQ57">
            <v>926.76059161896796</v>
          </cell>
          <cell r="AS57">
            <v>34.75</v>
          </cell>
          <cell r="AW57" t="str">
            <v>Santa BarbaraAIDSNonDual</v>
          </cell>
          <cell r="AX57">
            <v>502</v>
          </cell>
          <cell r="AY57" t="str">
            <v>Santa Barbara</v>
          </cell>
          <cell r="AZ57" t="str">
            <v>Cencal</v>
          </cell>
          <cell r="BA57" t="str">
            <v>AIDSNonDual</v>
          </cell>
          <cell r="BB57">
            <v>180</v>
          </cell>
          <cell r="BC57">
            <v>860.41</v>
          </cell>
          <cell r="BD57">
            <v>33.880000000000003</v>
          </cell>
          <cell r="BE57">
            <v>826.53</v>
          </cell>
          <cell r="BF57">
            <v>7.08</v>
          </cell>
          <cell r="BG57">
            <v>0.14000000000000001</v>
          </cell>
          <cell r="BH57">
            <v>0.3</v>
          </cell>
          <cell r="BI57">
            <v>7.52</v>
          </cell>
          <cell r="BJ57">
            <v>13.69</v>
          </cell>
          <cell r="BK57">
            <v>0.56000000000000005</v>
          </cell>
          <cell r="BL57">
            <v>14.25</v>
          </cell>
          <cell r="BM57">
            <v>882.18</v>
          </cell>
          <cell r="BN57">
            <v>2.5830323765239172</v>
          </cell>
          <cell r="BO57">
            <v>65.600822260924815</v>
          </cell>
          <cell r="BP57">
            <v>947.78082226092477</v>
          </cell>
          <cell r="BQ57">
            <v>904.74459775729088</v>
          </cell>
          <cell r="BR57">
            <v>869.1295581778113</v>
          </cell>
          <cell r="BS57">
            <v>926.51459775729086</v>
          </cell>
          <cell r="BT57">
            <v>67.217291035140804</v>
          </cell>
          <cell r="BU57">
            <v>64.570610200632132</v>
          </cell>
          <cell r="BV57">
            <v>993.73188879243162</v>
          </cell>
          <cell r="BX57">
            <v>34.74</v>
          </cell>
          <cell r="BY57">
            <v>37.323032376523919</v>
          </cell>
        </row>
        <row r="58">
          <cell r="X58" t="str">
            <v>Santa BarbaraAIDSDual</v>
          </cell>
          <cell r="Y58">
            <v>502</v>
          </cell>
          <cell r="Z58" t="str">
            <v>Santa Barbara</v>
          </cell>
          <cell r="AA58" t="str">
            <v>Cencal</v>
          </cell>
          <cell r="AB58" t="str">
            <v>AIDSDual</v>
          </cell>
          <cell r="AC58">
            <v>216</v>
          </cell>
          <cell r="AD58">
            <v>56.82</v>
          </cell>
          <cell r="AE58">
            <v>2.2400000000000002</v>
          </cell>
          <cell r="AF58">
            <v>54.58</v>
          </cell>
          <cell r="AG58">
            <v>0</v>
          </cell>
          <cell r="AH58">
            <v>0</v>
          </cell>
          <cell r="AI58">
            <v>0</v>
          </cell>
          <cell r="AJ58">
            <v>0</v>
          </cell>
          <cell r="AK58">
            <v>1.86</v>
          </cell>
          <cell r="AL58">
            <v>0.08</v>
          </cell>
          <cell r="AM58">
            <v>1.94</v>
          </cell>
          <cell r="AN58">
            <v>58.76</v>
          </cell>
          <cell r="AO58">
            <v>59.764420642174876</v>
          </cell>
          <cell r="AP58">
            <v>57.411857108758909</v>
          </cell>
          <cell r="AQ58">
            <v>61.704420642174874</v>
          </cell>
          <cell r="AS58">
            <v>2.3200000000000003</v>
          </cell>
          <cell r="AW58" t="str">
            <v>Santa BarbaraAIDSDual</v>
          </cell>
          <cell r="AX58">
            <v>502</v>
          </cell>
          <cell r="AY58" t="str">
            <v>Santa Barbara</v>
          </cell>
          <cell r="AZ58" t="str">
            <v>Cencal</v>
          </cell>
          <cell r="BA58" t="str">
            <v>AIDSDual</v>
          </cell>
          <cell r="BB58">
            <v>216</v>
          </cell>
          <cell r="BC58">
            <v>56.82</v>
          </cell>
          <cell r="BD58">
            <v>2.2400000000000002</v>
          </cell>
          <cell r="BE58">
            <v>54.58</v>
          </cell>
          <cell r="BF58">
            <v>0</v>
          </cell>
          <cell r="BG58">
            <v>0</v>
          </cell>
          <cell r="BH58">
            <v>0</v>
          </cell>
          <cell r="BI58">
            <v>0</v>
          </cell>
          <cell r="BJ58">
            <v>1.86</v>
          </cell>
          <cell r="BK58">
            <v>0.08</v>
          </cell>
          <cell r="BL58">
            <v>1.94</v>
          </cell>
          <cell r="BM58">
            <v>58.76</v>
          </cell>
          <cell r="BN58">
            <v>0</v>
          </cell>
          <cell r="BO58">
            <v>0</v>
          </cell>
          <cell r="BP58">
            <v>58.76</v>
          </cell>
          <cell r="BQ58">
            <v>59.764420642174876</v>
          </cell>
          <cell r="BR58">
            <v>57.411809516458348</v>
          </cell>
          <cell r="BS58">
            <v>61.704420642174874</v>
          </cell>
          <cell r="BT58">
            <v>0</v>
          </cell>
          <cell r="BU58">
            <v>0</v>
          </cell>
          <cell r="BV58">
            <v>61.704420642174874</v>
          </cell>
          <cell r="BX58">
            <v>2.3200000000000003</v>
          </cell>
          <cell r="BY58">
            <v>2.3200000000000003</v>
          </cell>
        </row>
        <row r="59">
          <cell r="X59" t="str">
            <v>Santa BarbaraLTCNonDual</v>
          </cell>
          <cell r="Y59">
            <v>502</v>
          </cell>
          <cell r="Z59" t="str">
            <v>Santa Barbara</v>
          </cell>
          <cell r="AA59" t="str">
            <v>Cencal</v>
          </cell>
          <cell r="AB59" t="str">
            <v>LTCNonDual</v>
          </cell>
          <cell r="AC59">
            <v>659</v>
          </cell>
          <cell r="AD59">
            <v>9222.7999999999993</v>
          </cell>
          <cell r="AE59">
            <v>363.15</v>
          </cell>
          <cell r="AF59">
            <v>8859.65</v>
          </cell>
          <cell r="AG59">
            <v>7.42</v>
          </cell>
          <cell r="AH59">
            <v>0.34</v>
          </cell>
          <cell r="AI59">
            <v>0.32</v>
          </cell>
          <cell r="AJ59">
            <v>8.08</v>
          </cell>
          <cell r="AK59">
            <v>54.16</v>
          </cell>
          <cell r="AL59">
            <v>2.2200000000000002</v>
          </cell>
          <cell r="AM59">
            <v>56.38</v>
          </cell>
          <cell r="AN59">
            <v>9287.2599999999984</v>
          </cell>
          <cell r="AO59">
            <v>9453.40935713213</v>
          </cell>
          <cell r="AP59">
            <v>9081.2858448304305</v>
          </cell>
          <cell r="AQ59">
            <v>9517.8693571321292</v>
          </cell>
          <cell r="AS59">
            <v>365.69</v>
          </cell>
          <cell r="AW59" t="str">
            <v>Santa BarbaraLTCNonDual</v>
          </cell>
          <cell r="AX59">
            <v>502</v>
          </cell>
          <cell r="AY59" t="str">
            <v>Santa Barbara</v>
          </cell>
          <cell r="AZ59" t="str">
            <v>Cencal</v>
          </cell>
          <cell r="BA59" t="str">
            <v>LTCNonDual</v>
          </cell>
          <cell r="BB59">
            <v>389</v>
          </cell>
          <cell r="BC59">
            <v>9219.84</v>
          </cell>
          <cell r="BD59">
            <v>363.03</v>
          </cell>
          <cell r="BE59">
            <v>8856.81</v>
          </cell>
          <cell r="BF59">
            <v>7.42</v>
          </cell>
          <cell r="BG59">
            <v>0.34</v>
          </cell>
          <cell r="BH59">
            <v>0.32</v>
          </cell>
          <cell r="BI59">
            <v>8.08</v>
          </cell>
          <cell r="BJ59">
            <v>54.16</v>
          </cell>
          <cell r="BK59">
            <v>2.2200000000000002</v>
          </cell>
          <cell r="BL59">
            <v>56.38</v>
          </cell>
          <cell r="BM59">
            <v>9284.2999999999993</v>
          </cell>
          <cell r="BN59">
            <v>1.5073628212342669</v>
          </cell>
          <cell r="BO59">
            <v>38.282230380552804</v>
          </cell>
          <cell r="BP59">
            <v>9322.5822303805526</v>
          </cell>
          <cell r="BQ59">
            <v>9450.2904253624056</v>
          </cell>
          <cell r="BR59">
            <v>9078.2821609625225</v>
          </cell>
          <cell r="BS59">
            <v>9514.7504253624047</v>
          </cell>
          <cell r="BT59">
            <v>39.22755563379306</v>
          </cell>
          <cell r="BU59">
            <v>37.682970630712454</v>
          </cell>
          <cell r="BV59">
            <v>9553.9779809961983</v>
          </cell>
          <cell r="BX59">
            <v>365.57</v>
          </cell>
          <cell r="BY59">
            <v>367.07736282123426</v>
          </cell>
        </row>
        <row r="60">
          <cell r="X60" t="str">
            <v>Santa BarbaraLTCDual</v>
          </cell>
          <cell r="Y60">
            <v>502</v>
          </cell>
          <cell r="Z60" t="str">
            <v>Santa Barbara</v>
          </cell>
          <cell r="AA60" t="str">
            <v>Cencal</v>
          </cell>
          <cell r="AB60" t="str">
            <v>LTCDual</v>
          </cell>
          <cell r="AC60">
            <v>6859</v>
          </cell>
          <cell r="AD60">
            <v>6763.4100000000008</v>
          </cell>
          <cell r="AE60">
            <v>266.31</v>
          </cell>
          <cell r="AF60">
            <v>6497.1</v>
          </cell>
          <cell r="AG60">
            <v>0</v>
          </cell>
          <cell r="AH60">
            <v>0</v>
          </cell>
          <cell r="AI60">
            <v>0</v>
          </cell>
          <cell r="AJ60">
            <v>0</v>
          </cell>
          <cell r="AK60">
            <v>4.13</v>
          </cell>
          <cell r="AL60">
            <v>0.17</v>
          </cell>
          <cell r="AM60">
            <v>4.3</v>
          </cell>
          <cell r="AN60">
            <v>6767.7100000000009</v>
          </cell>
          <cell r="AO60">
            <v>6947.7636561363051</v>
          </cell>
          <cell r="AP60">
            <v>6674.2722503703035</v>
          </cell>
          <cell r="AQ60">
            <v>6952.0636561363053</v>
          </cell>
          <cell r="AS60">
            <v>266.48</v>
          </cell>
          <cell r="AW60" t="str">
            <v>Santa BarbaraLTCDual</v>
          </cell>
          <cell r="AX60">
            <v>502</v>
          </cell>
          <cell r="AY60" t="str">
            <v>Santa Barbara</v>
          </cell>
          <cell r="AZ60" t="str">
            <v>Cencal</v>
          </cell>
          <cell r="BA60" t="str">
            <v>LTCDual</v>
          </cell>
          <cell r="BB60">
            <v>6859</v>
          </cell>
          <cell r="BC60">
            <v>6763.39</v>
          </cell>
          <cell r="BD60">
            <v>266.31</v>
          </cell>
          <cell r="BE60">
            <v>6497.08</v>
          </cell>
          <cell r="BF60">
            <v>0</v>
          </cell>
          <cell r="BG60">
            <v>0</v>
          </cell>
          <cell r="BH60">
            <v>0</v>
          </cell>
          <cell r="BI60">
            <v>0</v>
          </cell>
          <cell r="BJ60">
            <v>4.13</v>
          </cell>
          <cell r="BK60">
            <v>0.17</v>
          </cell>
          <cell r="BL60">
            <v>4.3</v>
          </cell>
          <cell r="BM60">
            <v>6767.6900000000005</v>
          </cell>
          <cell r="BN60">
            <v>0</v>
          </cell>
          <cell r="BO60">
            <v>0</v>
          </cell>
          <cell r="BP60">
            <v>6767.6900000000005</v>
          </cell>
          <cell r="BQ60">
            <v>6947.7476492062942</v>
          </cell>
          <cell r="BR60">
            <v>6674.2513408248005</v>
          </cell>
          <cell r="BS60">
            <v>6952.0476492062944</v>
          </cell>
          <cell r="BT60">
            <v>0</v>
          </cell>
          <cell r="BU60">
            <v>0</v>
          </cell>
          <cell r="BV60">
            <v>6952.0476492062944</v>
          </cell>
          <cell r="BX60">
            <v>266.48</v>
          </cell>
          <cell r="BY60">
            <v>266.48</v>
          </cell>
        </row>
        <row r="61">
          <cell r="X61" t="str">
            <v>Santa BarbaraOBRA</v>
          </cell>
          <cell r="Y61">
            <v>502</v>
          </cell>
          <cell r="Z61" t="str">
            <v>Santa Barbara</v>
          </cell>
          <cell r="AA61" t="str">
            <v>Cencal</v>
          </cell>
          <cell r="AB61" t="str">
            <v>OBRA</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S61">
            <v>0</v>
          </cell>
          <cell r="AW61" t="str">
            <v>Santa BarbaraOBRA</v>
          </cell>
          <cell r="AX61">
            <v>502</v>
          </cell>
          <cell r="AY61" t="str">
            <v>Santa Barbara</v>
          </cell>
          <cell r="AZ61" t="str">
            <v>Cencal</v>
          </cell>
          <cell r="BA61" t="str">
            <v>OBRA</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X61">
            <v>0</v>
          </cell>
          <cell r="BY61">
            <v>0</v>
          </cell>
        </row>
        <row r="62">
          <cell r="X62" t="str">
            <v>Santa BarbaraAll Categories of Aid</v>
          </cell>
          <cell r="Y62">
            <v>502</v>
          </cell>
          <cell r="Z62" t="str">
            <v>Santa Barbara</v>
          </cell>
          <cell r="AA62" t="str">
            <v>Cencal</v>
          </cell>
          <cell r="AB62" t="str">
            <v>All Categories of Aid</v>
          </cell>
          <cell r="AC62">
            <v>933618</v>
          </cell>
          <cell r="AD62">
            <v>267.06410871848857</v>
          </cell>
          <cell r="AE62">
            <v>10.516496521738077</v>
          </cell>
          <cell r="AF62">
            <v>256.54761219675049</v>
          </cell>
          <cell r="AG62">
            <v>4.1237178373405783</v>
          </cell>
          <cell r="AH62">
            <v>0.31125050072168647</v>
          </cell>
          <cell r="AI62">
            <v>0.18096083788862466</v>
          </cell>
          <cell r="AJ62">
            <v>4.6159291759508889</v>
          </cell>
          <cell r="AK62">
            <v>8.5882889592840854</v>
          </cell>
          <cell r="AL62">
            <v>0.35516371313608081</v>
          </cell>
          <cell r="AM62">
            <v>8.9434526724201664</v>
          </cell>
          <cell r="AN62">
            <v>280.62349056685963</v>
          </cell>
          <cell r="AO62">
            <v>282.21624404726441</v>
          </cell>
          <cell r="AP62">
            <v>271.10709855318612</v>
          </cell>
          <cell r="AQ62">
            <v>295.77562589563547</v>
          </cell>
          <cell r="AW62" t="str">
            <v>Santa BarbaraAll Category of Aid</v>
          </cell>
          <cell r="AX62">
            <v>502</v>
          </cell>
          <cell r="AY62" t="str">
            <v>Santa Barbara</v>
          </cell>
          <cell r="AZ62" t="str">
            <v>Cencal</v>
          </cell>
          <cell r="BA62" t="str">
            <v>All Category of Aid</v>
          </cell>
          <cell r="BB62">
            <v>1025343</v>
          </cell>
          <cell r="BC62">
            <v>257.6020133847893</v>
          </cell>
          <cell r="BD62">
            <v>10.143331659881557</v>
          </cell>
          <cell r="BE62">
            <v>247.45868172490773</v>
          </cell>
          <cell r="BF62">
            <v>4.1510486344569575</v>
          </cell>
          <cell r="BG62">
            <v>0.31697811366537831</v>
          </cell>
          <cell r="BH62">
            <v>0.18248250585413858</v>
          </cell>
          <cell r="BI62">
            <v>4.6505092539764732</v>
          </cell>
          <cell r="BJ62">
            <v>8.5959470830736642</v>
          </cell>
          <cell r="BK62">
            <v>0.35539504341474026</v>
          </cell>
          <cell r="BL62">
            <v>8.9513421264884041</v>
          </cell>
          <cell r="BM62">
            <v>271.20386476525425</v>
          </cell>
          <cell r="BN62">
            <v>0.94932881600622998</v>
          </cell>
          <cell r="BO62">
            <v>24.109938184285184</v>
          </cell>
          <cell r="BP62">
            <v>295.31380294953931</v>
          </cell>
          <cell r="BQ62">
            <v>269.74429669462046</v>
          </cell>
          <cell r="BR62">
            <v>259.12588147895434</v>
          </cell>
          <cell r="BS62">
            <v>283.3461480750853</v>
          </cell>
          <cell r="BT62">
            <v>24.69177060406447</v>
          </cell>
          <cell r="BU62">
            <v>23.719532136529423</v>
          </cell>
          <cell r="BV62">
            <v>308.03791867914981</v>
          </cell>
        </row>
        <row r="63">
          <cell r="X63" t="str">
            <v>Santa BarbaraTOTAL REVENUE</v>
          </cell>
          <cell r="Y63">
            <v>502</v>
          </cell>
          <cell r="Z63" t="str">
            <v>Santa Barbara</v>
          </cell>
          <cell r="AA63" t="str">
            <v>Cencal</v>
          </cell>
          <cell r="AB63" t="str">
            <v>TOTAL REVENUE</v>
          </cell>
          <cell r="AC63">
            <v>0</v>
          </cell>
          <cell r="AD63">
            <v>249335859.05353788</v>
          </cell>
          <cell r="AE63">
            <v>9818390.4496320598</v>
          </cell>
          <cell r="AF63">
            <v>239517468.6039058</v>
          </cell>
          <cell r="AG63">
            <v>3849977.1998622362</v>
          </cell>
          <cell r="AH63">
            <v>290589.0699827795</v>
          </cell>
          <cell r="AI63">
            <v>168948.29554790197</v>
          </cell>
          <cell r="AJ63">
            <v>4309514.565392917</v>
          </cell>
          <cell r="AK63">
            <v>8018181.1615888895</v>
          </cell>
          <cell r="AL63">
            <v>331587.2355306815</v>
          </cell>
          <cell r="AM63">
            <v>8349768.3971195705</v>
          </cell>
          <cell r="AN63">
            <v>261995142.01605037</v>
          </cell>
          <cell r="AO63">
            <v>263482165.33491892</v>
          </cell>
          <cell r="AP63">
            <v>253110467.13702852</v>
          </cell>
          <cell r="AQ63">
            <v>276141448.29743141</v>
          </cell>
          <cell r="AW63" t="str">
            <v>Santa BarbaraTotal Revenue</v>
          </cell>
          <cell r="AX63">
            <v>502</v>
          </cell>
          <cell r="AY63" t="str">
            <v>Santa Barbara</v>
          </cell>
          <cell r="AZ63" t="str">
            <v>Cencal</v>
          </cell>
          <cell r="BA63" t="str">
            <v>Total Revenue</v>
          </cell>
          <cell r="BB63">
            <v>0</v>
          </cell>
          <cell r="BC63">
            <v>264130421.21000001</v>
          </cell>
          <cell r="BD63">
            <v>10400394.114137936</v>
          </cell>
          <cell r="BE63">
            <v>253730027.09586206</v>
          </cell>
          <cell r="BF63">
            <v>4256248.66</v>
          </cell>
          <cell r="BG63">
            <v>325011.28999999998</v>
          </cell>
          <cell r="BH63">
            <v>187107.16</v>
          </cell>
          <cell r="BI63">
            <v>4768367.1099999994</v>
          </cell>
          <cell r="BJ63">
            <v>8813794.1699999999</v>
          </cell>
          <cell r="BK63">
            <v>364401.82</v>
          </cell>
          <cell r="BL63">
            <v>9178195.9900000002</v>
          </cell>
          <cell r="BM63">
            <v>278076984.31000006</v>
          </cell>
          <cell r="BN63">
            <v>973387.65619027591</v>
          </cell>
          <cell r="BO63">
            <v>24720956.347689524</v>
          </cell>
          <cell r="BP63">
            <v>302797940.65768951</v>
          </cell>
          <cell r="BQ63">
            <v>276580426.40575224</v>
          </cell>
          <cell r="BR63">
            <v>265692908.69327548</v>
          </cell>
          <cell r="BS63">
            <v>290526989.50575221</v>
          </cell>
          <cell r="BT63">
            <v>25317534.146483276</v>
          </cell>
          <cell r="BU63">
            <v>24320656.23946549</v>
          </cell>
          <cell r="BV63">
            <v>315844523.65223551</v>
          </cell>
        </row>
        <row r="64">
          <cell r="X64" t="str">
            <v>San Luis ObispoChild</v>
          </cell>
          <cell r="Y64">
            <v>501</v>
          </cell>
          <cell r="Z64" t="str">
            <v>San Luis Obispo</v>
          </cell>
          <cell r="AA64" t="str">
            <v>Cencal</v>
          </cell>
          <cell r="AB64" t="str">
            <v>Child</v>
          </cell>
          <cell r="AC64">
            <v>239294.79377097471</v>
          </cell>
          <cell r="AD64">
            <v>66.41</v>
          </cell>
          <cell r="AE64">
            <v>2.61</v>
          </cell>
          <cell r="AF64">
            <v>63.8</v>
          </cell>
          <cell r="AG64">
            <v>4.12</v>
          </cell>
          <cell r="AH64">
            <v>0.28000000000000003</v>
          </cell>
          <cell r="AI64">
            <v>0.18</v>
          </cell>
          <cell r="AJ64">
            <v>4.58</v>
          </cell>
          <cell r="AK64">
            <v>6.75</v>
          </cell>
          <cell r="AL64">
            <v>0.28000000000000003</v>
          </cell>
          <cell r="AM64">
            <v>7.03</v>
          </cell>
          <cell r="AN64">
            <v>78.02</v>
          </cell>
          <cell r="AO64">
            <v>73.17</v>
          </cell>
          <cell r="AP64">
            <v>70.288931250000005</v>
          </cell>
          <cell r="AQ64">
            <v>84.78</v>
          </cell>
          <cell r="AS64">
            <v>3.0700000000000003</v>
          </cell>
          <cell r="AW64" t="str">
            <v>San Luis ObispoChild</v>
          </cell>
          <cell r="AX64">
            <v>501</v>
          </cell>
          <cell r="AY64" t="str">
            <v>San Luis Obispo</v>
          </cell>
          <cell r="AZ64" t="str">
            <v>Cencal</v>
          </cell>
          <cell r="BA64" t="str">
            <v>Child</v>
          </cell>
          <cell r="BB64">
            <v>256667</v>
          </cell>
          <cell r="BC64">
            <v>66.349999999999994</v>
          </cell>
          <cell r="BD64">
            <v>2.6126350032530965</v>
          </cell>
          <cell r="BE64">
            <v>63.737364996746898</v>
          </cell>
          <cell r="BF64">
            <v>4.12</v>
          </cell>
          <cell r="BG64">
            <v>0.28000000000000003</v>
          </cell>
          <cell r="BH64">
            <v>0.18</v>
          </cell>
          <cell r="BI64">
            <v>4.58</v>
          </cell>
          <cell r="BJ64">
            <v>6.75</v>
          </cell>
          <cell r="BK64">
            <v>0.28000000000000003</v>
          </cell>
          <cell r="BL64">
            <v>7.03</v>
          </cell>
          <cell r="BM64">
            <v>77.959999999999994</v>
          </cell>
          <cell r="BN64">
            <v>0.37202982913390897</v>
          </cell>
          <cell r="BO64">
            <v>9.4483766129246725</v>
          </cell>
          <cell r="BP64">
            <v>87.40837661292467</v>
          </cell>
          <cell r="BQ64">
            <v>70.339622641509436</v>
          </cell>
          <cell r="BR64">
            <v>67.569999999999993</v>
          </cell>
          <cell r="BS64">
            <v>81.949622641509436</v>
          </cell>
          <cell r="BT64">
            <v>9.6632360534734882</v>
          </cell>
          <cell r="BU64">
            <v>9.2827461338679687</v>
          </cell>
          <cell r="BV64">
            <v>91.612858694982918</v>
          </cell>
          <cell r="BX64">
            <v>3.0726350032530965</v>
          </cell>
          <cell r="BY64">
            <v>3.4446648323870055</v>
          </cell>
        </row>
        <row r="65">
          <cell r="X65" t="str">
            <v>San Luis ObispoAdult</v>
          </cell>
          <cell r="Y65">
            <v>501</v>
          </cell>
          <cell r="Z65" t="str">
            <v>San Luis Obispo</v>
          </cell>
          <cell r="AA65" t="str">
            <v>Cencal</v>
          </cell>
          <cell r="AB65" t="str">
            <v>Adult</v>
          </cell>
          <cell r="AC65">
            <v>66120.206229025309</v>
          </cell>
          <cell r="AD65">
            <v>287.36</v>
          </cell>
          <cell r="AE65">
            <v>11.31</v>
          </cell>
          <cell r="AF65">
            <v>276.05</v>
          </cell>
          <cell r="AG65">
            <v>4.84</v>
          </cell>
          <cell r="AH65">
            <v>0.31</v>
          </cell>
          <cell r="AI65">
            <v>0.21</v>
          </cell>
          <cell r="AJ65">
            <v>5.36</v>
          </cell>
          <cell r="AK65">
            <v>9.68</v>
          </cell>
          <cell r="AL65">
            <v>0.4</v>
          </cell>
          <cell r="AM65">
            <v>10.08</v>
          </cell>
          <cell r="AN65">
            <v>302.8</v>
          </cell>
          <cell r="AO65">
            <v>302.51240225679362</v>
          </cell>
          <cell r="AP65">
            <v>290.60097641793237</v>
          </cell>
          <cell r="AQ65">
            <v>317.95240225679362</v>
          </cell>
          <cell r="AS65">
            <v>11.920000000000002</v>
          </cell>
          <cell r="AW65" t="str">
            <v>San Luis ObispoAdult</v>
          </cell>
          <cell r="AX65">
            <v>501</v>
          </cell>
          <cell r="AY65" t="str">
            <v>San Luis Obispo</v>
          </cell>
          <cell r="AZ65" t="str">
            <v>Cencal</v>
          </cell>
          <cell r="BA65" t="str">
            <v>Adult</v>
          </cell>
          <cell r="BB65">
            <v>87920</v>
          </cell>
          <cell r="BC65">
            <v>286.88</v>
          </cell>
          <cell r="BD65">
            <v>11.3</v>
          </cell>
          <cell r="BE65">
            <v>275.58</v>
          </cell>
          <cell r="BF65">
            <v>4.84</v>
          </cell>
          <cell r="BG65">
            <v>0.31</v>
          </cell>
          <cell r="BH65">
            <v>0.21</v>
          </cell>
          <cell r="BI65">
            <v>5.36</v>
          </cell>
          <cell r="BJ65">
            <v>9.68</v>
          </cell>
          <cell r="BK65">
            <v>0.4</v>
          </cell>
          <cell r="BL65">
            <v>10.08</v>
          </cell>
          <cell r="BM65">
            <v>302.32</v>
          </cell>
          <cell r="BN65">
            <v>1.676181693836746</v>
          </cell>
          <cell r="BO65">
            <v>42.569693811726815</v>
          </cell>
          <cell r="BP65">
            <v>344.88969381172683</v>
          </cell>
          <cell r="BQ65">
            <v>301.99077573508487</v>
          </cell>
          <cell r="BR65">
            <v>290.09988894051588</v>
          </cell>
          <cell r="BS65">
            <v>317.43077573508486</v>
          </cell>
          <cell r="BT65">
            <v>43.618998259531985</v>
          </cell>
          <cell r="BU65">
            <v>41.901500203062909</v>
          </cell>
          <cell r="BV65">
            <v>361.04977399461683</v>
          </cell>
          <cell r="BX65">
            <v>11.910000000000002</v>
          </cell>
          <cell r="BY65">
            <v>13.586181693836748</v>
          </cell>
        </row>
        <row r="66">
          <cell r="X66" t="str">
            <v>San Luis ObispoChild&amp;Adult</v>
          </cell>
          <cell r="Y66">
            <v>501</v>
          </cell>
          <cell r="Z66" t="str">
            <v>San Luis Obispo</v>
          </cell>
          <cell r="AA66" t="str">
            <v>Cencal</v>
          </cell>
          <cell r="AB66" t="str">
            <v>Child&amp;Adult</v>
          </cell>
          <cell r="AC66">
            <v>305415</v>
          </cell>
          <cell r="AD66">
            <v>128.33000000000001</v>
          </cell>
          <cell r="AE66">
            <v>5.05</v>
          </cell>
          <cell r="AF66">
            <v>123.28000000000002</v>
          </cell>
          <cell r="AG66">
            <v>4.2758749520648891</v>
          </cell>
          <cell r="AH66">
            <v>0.28000000000000003</v>
          </cell>
          <cell r="AI66">
            <v>0.19</v>
          </cell>
          <cell r="AJ66">
            <v>4.75</v>
          </cell>
          <cell r="AK66">
            <v>7.61</v>
          </cell>
          <cell r="AL66">
            <v>0.31</v>
          </cell>
          <cell r="AM66">
            <v>7.9222264070645823</v>
          </cell>
          <cell r="AN66">
            <v>141.0022264070646</v>
          </cell>
          <cell r="AO66">
            <v>135.10385184852748</v>
          </cell>
          <cell r="AP66">
            <v>129.78413768199169</v>
          </cell>
          <cell r="AQ66">
            <v>147.77607825559207</v>
          </cell>
          <cell r="AS66">
            <v>5.55</v>
          </cell>
          <cell r="AW66" t="str">
            <v>San Luis ObispoChild&amp;Adult</v>
          </cell>
          <cell r="AX66">
            <v>501</v>
          </cell>
          <cell r="AY66" t="str">
            <v>San Luis Obispo</v>
          </cell>
          <cell r="AZ66" t="str">
            <v>Cencal</v>
          </cell>
          <cell r="BA66" t="str">
            <v>Child&amp;Adult</v>
          </cell>
          <cell r="BB66">
            <v>344587</v>
          </cell>
          <cell r="BC66">
            <v>128.12</v>
          </cell>
          <cell r="BD66">
            <v>5.04</v>
          </cell>
          <cell r="BE66">
            <v>123.08</v>
          </cell>
          <cell r="BF66">
            <v>4.2758749520648891</v>
          </cell>
          <cell r="BG66">
            <v>0.28000000000000003</v>
          </cell>
          <cell r="BH66">
            <v>0.19</v>
          </cell>
          <cell r="BI66">
            <v>4.75</v>
          </cell>
          <cell r="BJ66">
            <v>7.61</v>
          </cell>
          <cell r="BK66">
            <v>0.31</v>
          </cell>
          <cell r="BL66">
            <v>7.9222264070645823</v>
          </cell>
          <cell r="BM66">
            <v>140.79222640706459</v>
          </cell>
          <cell r="BN66">
            <v>0.70502747430457546</v>
          </cell>
          <cell r="BO66">
            <v>17.905459664878112</v>
          </cell>
          <cell r="BP66">
            <v>158.69768607194271</v>
          </cell>
          <cell r="BQ66">
            <v>134.88479648356824</v>
          </cell>
          <cell r="BR66">
            <v>129.57370762202774</v>
          </cell>
          <cell r="BS66">
            <v>147.55702289063282</v>
          </cell>
          <cell r="BT66">
            <v>18.346474692915994</v>
          </cell>
          <cell r="BU66">
            <v>17.624082251882424</v>
          </cell>
          <cell r="BV66">
            <v>165.90349758354881</v>
          </cell>
          <cell r="BX66">
            <v>5.54</v>
          </cell>
          <cell r="BY66">
            <v>6.2450274743045755</v>
          </cell>
        </row>
        <row r="67">
          <cell r="X67" t="str">
            <v>San Luis ObispoAged&amp;DisabledNonDual</v>
          </cell>
          <cell r="Y67">
            <v>501</v>
          </cell>
          <cell r="Z67" t="str">
            <v>San Luis Obispo</v>
          </cell>
          <cell r="AA67" t="str">
            <v>Cencal</v>
          </cell>
          <cell r="AB67" t="str">
            <v>Aged&amp;DisabledNonDual</v>
          </cell>
          <cell r="AC67">
            <v>40323</v>
          </cell>
          <cell r="AD67">
            <v>843.2700000000001</v>
          </cell>
          <cell r="AE67">
            <v>33.200000000000003</v>
          </cell>
          <cell r="AF67">
            <v>810.07</v>
          </cell>
          <cell r="AG67">
            <v>8.82</v>
          </cell>
          <cell r="AH67">
            <v>0.6</v>
          </cell>
          <cell r="AI67">
            <v>0.39</v>
          </cell>
          <cell r="AJ67">
            <v>9.81</v>
          </cell>
          <cell r="AK67">
            <v>21.85</v>
          </cell>
          <cell r="AL67">
            <v>0.9</v>
          </cell>
          <cell r="AM67">
            <v>22.75</v>
          </cell>
          <cell r="AN67">
            <v>875.83</v>
          </cell>
          <cell r="AO67">
            <v>883.97675395003273</v>
          </cell>
          <cell r="AP67">
            <v>849.17016926325016</v>
          </cell>
          <cell r="AQ67">
            <v>916.53675395003268</v>
          </cell>
          <cell r="AS67">
            <v>34.49</v>
          </cell>
          <cell r="AW67" t="str">
            <v>San Luis ObispoAged&amp;DisabledNonDual</v>
          </cell>
          <cell r="AX67">
            <v>501</v>
          </cell>
          <cell r="AY67" t="str">
            <v>San Luis Obispo</v>
          </cell>
          <cell r="AZ67" t="str">
            <v>Cencal</v>
          </cell>
          <cell r="BA67" t="str">
            <v>Aged&amp;DisabledNonDual</v>
          </cell>
          <cell r="BB67">
            <v>39727</v>
          </cell>
          <cell r="BC67">
            <v>841.99</v>
          </cell>
          <cell r="BD67">
            <v>33.15</v>
          </cell>
          <cell r="BE67">
            <v>808.84</v>
          </cell>
          <cell r="BF67">
            <v>8.82</v>
          </cell>
          <cell r="BG67">
            <v>0.6</v>
          </cell>
          <cell r="BH67">
            <v>0.39</v>
          </cell>
          <cell r="BI67">
            <v>9.81</v>
          </cell>
          <cell r="BJ67">
            <v>21.85</v>
          </cell>
          <cell r="BK67">
            <v>0.9</v>
          </cell>
          <cell r="BL67">
            <v>22.75</v>
          </cell>
          <cell r="BM67">
            <v>874.55</v>
          </cell>
          <cell r="BN67">
            <v>3.2466476129791317</v>
          </cell>
          <cell r="BO67">
            <v>82.454542551850949</v>
          </cell>
          <cell r="BP67">
            <v>957.00454255185093</v>
          </cell>
          <cell r="BQ67">
            <v>882.63661982306371</v>
          </cell>
          <cell r="BR67">
            <v>847.88280291753051</v>
          </cell>
          <cell r="BS67">
            <v>915.19661982306366</v>
          </cell>
          <cell r="BT67">
            <v>84.48889124160273</v>
          </cell>
          <cell r="BU67">
            <v>81.162141148964622</v>
          </cell>
          <cell r="BV67">
            <v>999.68551106466634</v>
          </cell>
          <cell r="BX67">
            <v>34.44</v>
          </cell>
          <cell r="BY67">
            <v>37.686647612979129</v>
          </cell>
        </row>
        <row r="68">
          <cell r="X68" t="str">
            <v>San Luis ObispoDisabledDual</v>
          </cell>
          <cell r="Y68">
            <v>501</v>
          </cell>
          <cell r="Z68" t="str">
            <v>San Luis Obispo</v>
          </cell>
          <cell r="AA68" t="str">
            <v>Cencal</v>
          </cell>
          <cell r="AB68" t="str">
            <v>DisabledDual</v>
          </cell>
          <cell r="AC68">
            <v>37359</v>
          </cell>
          <cell r="AD68">
            <v>133.62</v>
          </cell>
          <cell r="AE68">
            <v>5.26</v>
          </cell>
          <cell r="AF68">
            <v>128.36000000000001</v>
          </cell>
          <cell r="AG68">
            <v>0</v>
          </cell>
          <cell r="AH68">
            <v>0</v>
          </cell>
          <cell r="AI68">
            <v>0</v>
          </cell>
          <cell r="AJ68">
            <v>0</v>
          </cell>
          <cell r="AK68">
            <v>2.39</v>
          </cell>
          <cell r="AL68">
            <v>0.1</v>
          </cell>
          <cell r="AM68">
            <v>2.4900000000000002</v>
          </cell>
          <cell r="AN68">
            <v>136.11000000000001</v>
          </cell>
          <cell r="AO68">
            <v>139.60072678462294</v>
          </cell>
          <cell r="AP68">
            <v>134.10394816747839</v>
          </cell>
          <cell r="AQ68">
            <v>142.09072678462294</v>
          </cell>
          <cell r="AS68">
            <v>5.3599999999999994</v>
          </cell>
          <cell r="AW68" t="str">
            <v>San Luis ObispoDisabledDual</v>
          </cell>
          <cell r="AX68">
            <v>501</v>
          </cell>
          <cell r="AY68" t="str">
            <v>San Luis Obispo</v>
          </cell>
          <cell r="AZ68" t="str">
            <v>Cencal</v>
          </cell>
          <cell r="BA68" t="str">
            <v>DisabledDual</v>
          </cell>
          <cell r="BB68">
            <v>37359</v>
          </cell>
          <cell r="BC68">
            <v>133.62</v>
          </cell>
          <cell r="BD68">
            <v>5.26</v>
          </cell>
          <cell r="BE68">
            <v>128.36000000000001</v>
          </cell>
          <cell r="BF68">
            <v>0</v>
          </cell>
          <cell r="BG68">
            <v>0</v>
          </cell>
          <cell r="BH68">
            <v>0</v>
          </cell>
          <cell r="BI68">
            <v>0</v>
          </cell>
          <cell r="BJ68">
            <v>2.39</v>
          </cell>
          <cell r="BK68">
            <v>0.1</v>
          </cell>
          <cell r="BL68">
            <v>2.4900000000000002</v>
          </cell>
          <cell r="BM68">
            <v>136.11000000000001</v>
          </cell>
          <cell r="BN68">
            <v>0</v>
          </cell>
          <cell r="BO68">
            <v>0</v>
          </cell>
          <cell r="BP68">
            <v>136.11000000000001</v>
          </cell>
          <cell r="BQ68">
            <v>139.59421012344035</v>
          </cell>
          <cell r="BR68">
            <v>134.09768809982987</v>
          </cell>
          <cell r="BS68">
            <v>142.08421012344036</v>
          </cell>
          <cell r="BT68">
            <v>0</v>
          </cell>
          <cell r="BU68">
            <v>0</v>
          </cell>
          <cell r="BV68">
            <v>142.08421012344036</v>
          </cell>
          <cell r="BX68">
            <v>5.3599999999999994</v>
          </cell>
          <cell r="BY68">
            <v>5.3599999999999994</v>
          </cell>
        </row>
        <row r="69">
          <cell r="X69" t="str">
            <v>San Luis ObispoAgedDual</v>
          </cell>
          <cell r="Y69">
            <v>501</v>
          </cell>
          <cell r="Z69" t="str">
            <v>San Luis Obispo</v>
          </cell>
          <cell r="AA69" t="str">
            <v>Cencal</v>
          </cell>
          <cell r="AB69" t="str">
            <v>AgedDual</v>
          </cell>
          <cell r="AC69">
            <v>22363</v>
          </cell>
          <cell r="AD69">
            <v>203.53</v>
          </cell>
          <cell r="AE69">
            <v>8.01</v>
          </cell>
          <cell r="AF69">
            <v>195.52</v>
          </cell>
          <cell r="AG69">
            <v>0</v>
          </cell>
          <cell r="AH69">
            <v>0</v>
          </cell>
          <cell r="AI69">
            <v>0</v>
          </cell>
          <cell r="AJ69">
            <v>0</v>
          </cell>
          <cell r="AK69">
            <v>2.89</v>
          </cell>
          <cell r="AL69">
            <v>0.12</v>
          </cell>
          <cell r="AM69">
            <v>3.01</v>
          </cell>
          <cell r="AN69">
            <v>206.54</v>
          </cell>
          <cell r="AO69">
            <v>210.9543739616978</v>
          </cell>
          <cell r="AP69">
            <v>202.64804548695594</v>
          </cell>
          <cell r="AQ69">
            <v>213.96437396169779</v>
          </cell>
          <cell r="AS69">
            <v>8.129999999999999</v>
          </cell>
          <cell r="AW69" t="str">
            <v>San Luis ObispoAgedDual</v>
          </cell>
          <cell r="AX69">
            <v>501</v>
          </cell>
          <cell r="AY69" t="str">
            <v>San Luis Obispo</v>
          </cell>
          <cell r="AZ69" t="str">
            <v>Cencal</v>
          </cell>
          <cell r="BA69" t="str">
            <v>AgedDual</v>
          </cell>
          <cell r="BB69">
            <v>22363</v>
          </cell>
          <cell r="BC69">
            <v>203.5</v>
          </cell>
          <cell r="BD69">
            <v>8.01</v>
          </cell>
          <cell r="BE69">
            <v>195.49</v>
          </cell>
          <cell r="BF69">
            <v>0</v>
          </cell>
          <cell r="BG69">
            <v>0</v>
          </cell>
          <cell r="BH69">
            <v>0</v>
          </cell>
          <cell r="BI69">
            <v>0</v>
          </cell>
          <cell r="BJ69">
            <v>2.89</v>
          </cell>
          <cell r="BK69">
            <v>0.12</v>
          </cell>
          <cell r="BL69">
            <v>3.01</v>
          </cell>
          <cell r="BM69">
            <v>206.51</v>
          </cell>
          <cell r="BN69">
            <v>0</v>
          </cell>
          <cell r="BO69">
            <v>0</v>
          </cell>
          <cell r="BP69">
            <v>206.51</v>
          </cell>
          <cell r="BQ69">
            <v>210.92099123845645</v>
          </cell>
          <cell r="BR69">
            <v>202.61597720844222</v>
          </cell>
          <cell r="BS69">
            <v>213.93099123845644</v>
          </cell>
          <cell r="BT69">
            <v>0</v>
          </cell>
          <cell r="BU69">
            <v>0</v>
          </cell>
          <cell r="BV69">
            <v>213.93099123845644</v>
          </cell>
          <cell r="BX69">
            <v>8.129999999999999</v>
          </cell>
          <cell r="BY69">
            <v>8.129999999999999</v>
          </cell>
        </row>
        <row r="70">
          <cell r="X70" t="str">
            <v>San Luis ObispoBCCTP</v>
          </cell>
          <cell r="Y70">
            <v>501</v>
          </cell>
          <cell r="Z70" t="str">
            <v>San Luis Obispo</v>
          </cell>
          <cell r="AA70" t="str">
            <v>Cencal</v>
          </cell>
          <cell r="AB70" t="str">
            <v>BCCTP</v>
          </cell>
          <cell r="AC70">
            <v>1068</v>
          </cell>
          <cell r="AD70">
            <v>1511.7</v>
          </cell>
          <cell r="AE70">
            <v>59.52</v>
          </cell>
          <cell r="AF70">
            <v>1452.18</v>
          </cell>
          <cell r="AG70">
            <v>6.93</v>
          </cell>
          <cell r="AH70">
            <v>0.39</v>
          </cell>
          <cell r="AI70">
            <v>0.3</v>
          </cell>
          <cell r="AJ70">
            <v>7.62</v>
          </cell>
          <cell r="AK70">
            <v>50.91</v>
          </cell>
          <cell r="AL70">
            <v>2.09</v>
          </cell>
          <cell r="AM70">
            <v>53</v>
          </cell>
          <cell r="AN70">
            <v>1572.32</v>
          </cell>
          <cell r="AO70">
            <v>1591.2873044718858</v>
          </cell>
          <cell r="AP70">
            <v>1528.6303668583053</v>
          </cell>
          <cell r="AQ70">
            <v>1651.9073044718857</v>
          </cell>
          <cell r="AS70">
            <v>61.91</v>
          </cell>
          <cell r="AW70" t="str">
            <v>San Luis ObispoBCCTP</v>
          </cell>
          <cell r="AX70">
            <v>501</v>
          </cell>
          <cell r="AY70" t="str">
            <v>San Luis Obispo</v>
          </cell>
          <cell r="AZ70" t="str">
            <v>Cencal</v>
          </cell>
          <cell r="BA70" t="str">
            <v>BCCTP</v>
          </cell>
          <cell r="BB70">
            <v>828</v>
          </cell>
          <cell r="BC70">
            <v>1511.7</v>
          </cell>
          <cell r="BD70">
            <v>59.52</v>
          </cell>
          <cell r="BE70">
            <v>1452.18</v>
          </cell>
          <cell r="BF70">
            <v>6.93</v>
          </cell>
          <cell r="BG70">
            <v>0.39</v>
          </cell>
          <cell r="BH70">
            <v>0.3</v>
          </cell>
          <cell r="BI70">
            <v>7.62</v>
          </cell>
          <cell r="BJ70">
            <v>50.91</v>
          </cell>
          <cell r="BK70">
            <v>2.09</v>
          </cell>
          <cell r="BL70">
            <v>53</v>
          </cell>
          <cell r="BM70">
            <v>1572.32</v>
          </cell>
          <cell r="BN70">
            <v>4.7371878996782897</v>
          </cell>
          <cell r="BO70">
            <v>120.30953396008353</v>
          </cell>
          <cell r="BP70">
            <v>1692.6295339600836</v>
          </cell>
          <cell r="BQ70">
            <v>1591.2873044718858</v>
          </cell>
          <cell r="BR70">
            <v>1528.6303668583053</v>
          </cell>
          <cell r="BS70">
            <v>1651.9073044718857</v>
          </cell>
          <cell r="BT70">
            <v>123.27335167146175</v>
          </cell>
          <cell r="BU70">
            <v>118.41946344939794</v>
          </cell>
          <cell r="BV70">
            <v>1775.1806561433475</v>
          </cell>
          <cell r="BX70">
            <v>61.91</v>
          </cell>
          <cell r="BY70">
            <v>66.647187899678286</v>
          </cell>
        </row>
        <row r="71">
          <cell r="X71" t="str">
            <v>San Luis ObispoAIDSNonDual</v>
          </cell>
          <cell r="Y71">
            <v>501</v>
          </cell>
          <cell r="Z71" t="str">
            <v>San Luis Obispo</v>
          </cell>
          <cell r="AA71" t="str">
            <v>Cencal</v>
          </cell>
          <cell r="AB71" t="str">
            <v>AIDSNonDual</v>
          </cell>
          <cell r="AC71">
            <v>144</v>
          </cell>
          <cell r="AD71">
            <v>937.33999999999992</v>
          </cell>
          <cell r="AE71">
            <v>36.909999999999997</v>
          </cell>
          <cell r="AF71">
            <v>900.43</v>
          </cell>
          <cell r="AG71">
            <v>7.08</v>
          </cell>
          <cell r="AH71">
            <v>0.14000000000000001</v>
          </cell>
          <cell r="AI71">
            <v>0.3</v>
          </cell>
          <cell r="AJ71">
            <v>7.52</v>
          </cell>
          <cell r="AK71">
            <v>14.03</v>
          </cell>
          <cell r="AL71">
            <v>0.57999999999999996</v>
          </cell>
          <cell r="AM71">
            <v>14.61</v>
          </cell>
          <cell r="AN71">
            <v>959.46999999999991</v>
          </cell>
          <cell r="AO71">
            <v>985.65857214804782</v>
          </cell>
          <cell r="AP71">
            <v>946.84826586971838</v>
          </cell>
          <cell r="AQ71">
            <v>1007.7885721480478</v>
          </cell>
          <cell r="AS71">
            <v>37.789999999999992</v>
          </cell>
          <cell r="AW71" t="str">
            <v>San Luis ObispoAIDSNonDual</v>
          </cell>
          <cell r="AX71">
            <v>501</v>
          </cell>
          <cell r="AY71" t="str">
            <v>San Luis Obispo</v>
          </cell>
          <cell r="AZ71" t="str">
            <v>Cencal</v>
          </cell>
          <cell r="BA71" t="str">
            <v>AIDSNonDual</v>
          </cell>
          <cell r="BB71">
            <v>144</v>
          </cell>
          <cell r="BC71">
            <v>937</v>
          </cell>
          <cell r="BD71">
            <v>36.89</v>
          </cell>
          <cell r="BE71">
            <v>900.11</v>
          </cell>
          <cell r="BF71">
            <v>7.08</v>
          </cell>
          <cell r="BG71">
            <v>0.14000000000000001</v>
          </cell>
          <cell r="BH71">
            <v>0.3</v>
          </cell>
          <cell r="BI71">
            <v>7.52</v>
          </cell>
          <cell r="BJ71">
            <v>14.03</v>
          </cell>
          <cell r="BK71">
            <v>0.57999999999999996</v>
          </cell>
          <cell r="BL71">
            <v>14.61</v>
          </cell>
          <cell r="BM71">
            <v>959.13</v>
          </cell>
          <cell r="BN71">
            <v>3.8830673154223376</v>
          </cell>
          <cell r="BO71">
            <v>98.617582613900396</v>
          </cell>
          <cell r="BP71">
            <v>1057.7475826139005</v>
          </cell>
          <cell r="BQ71">
            <v>985.31448537806079</v>
          </cell>
          <cell r="BR71">
            <v>946.5177275162996</v>
          </cell>
          <cell r="BS71">
            <v>1007.4444853780608</v>
          </cell>
          <cell r="BT71">
            <v>101.05010372168849</v>
          </cell>
          <cell r="BU71">
            <v>97.071255887646998</v>
          </cell>
          <cell r="BV71">
            <v>1108.4945890997492</v>
          </cell>
          <cell r="BX71">
            <v>37.769999999999996</v>
          </cell>
          <cell r="BY71">
            <v>41.653067315422334</v>
          </cell>
        </row>
        <row r="72">
          <cell r="X72" t="str">
            <v>San Luis ObispoAIDSDual</v>
          </cell>
          <cell r="Y72">
            <v>501</v>
          </cell>
          <cell r="Z72" t="str">
            <v>San Luis Obispo</v>
          </cell>
          <cell r="AA72" t="str">
            <v>Cencal</v>
          </cell>
          <cell r="AB72" t="str">
            <v>AIDSDual</v>
          </cell>
          <cell r="AC72">
            <v>24</v>
          </cell>
          <cell r="AD72">
            <v>107.77</v>
          </cell>
          <cell r="AE72">
            <v>4.24</v>
          </cell>
          <cell r="AF72">
            <v>103.53</v>
          </cell>
          <cell r="AG72">
            <v>0</v>
          </cell>
          <cell r="AH72">
            <v>0</v>
          </cell>
          <cell r="AI72">
            <v>0</v>
          </cell>
          <cell r="AJ72">
            <v>0</v>
          </cell>
          <cell r="AK72">
            <v>2.96</v>
          </cell>
          <cell r="AL72">
            <v>0.12</v>
          </cell>
          <cell r="AM72">
            <v>3.08</v>
          </cell>
          <cell r="AN72">
            <v>110.85</v>
          </cell>
          <cell r="AO72">
            <v>113.32236895134658</v>
          </cell>
          <cell r="AP72">
            <v>108.86030067388729</v>
          </cell>
          <cell r="AQ72">
            <v>116.40236895134657</v>
          </cell>
          <cell r="AS72">
            <v>4.3600000000000003</v>
          </cell>
          <cell r="AW72" t="str">
            <v>San Luis ObispoAIDSDual</v>
          </cell>
          <cell r="AX72">
            <v>501</v>
          </cell>
          <cell r="AY72" t="str">
            <v>San Luis Obispo</v>
          </cell>
          <cell r="AZ72" t="str">
            <v>Cencal</v>
          </cell>
          <cell r="BA72" t="str">
            <v>AIDSDual</v>
          </cell>
          <cell r="BB72">
            <v>24</v>
          </cell>
          <cell r="BC72">
            <v>107.77</v>
          </cell>
          <cell r="BD72">
            <v>4.24</v>
          </cell>
          <cell r="BE72">
            <v>103.53</v>
          </cell>
          <cell r="BF72">
            <v>0</v>
          </cell>
          <cell r="BG72">
            <v>0</v>
          </cell>
          <cell r="BH72">
            <v>0</v>
          </cell>
          <cell r="BI72">
            <v>0</v>
          </cell>
          <cell r="BJ72">
            <v>2.96</v>
          </cell>
          <cell r="BK72">
            <v>0.12</v>
          </cell>
          <cell r="BL72">
            <v>3.08</v>
          </cell>
          <cell r="BM72">
            <v>110.85</v>
          </cell>
          <cell r="BN72">
            <v>0</v>
          </cell>
          <cell r="BO72">
            <v>0</v>
          </cell>
          <cell r="BP72">
            <v>110.85</v>
          </cell>
          <cell r="BQ72">
            <v>113.32236895134658</v>
          </cell>
          <cell r="BR72">
            <v>108.86030067388729</v>
          </cell>
          <cell r="BS72">
            <v>116.40236895134657</v>
          </cell>
          <cell r="BT72">
            <v>0</v>
          </cell>
          <cell r="BU72">
            <v>0</v>
          </cell>
          <cell r="BV72">
            <v>116.40236895134657</v>
          </cell>
          <cell r="BX72">
            <v>4.3600000000000003</v>
          </cell>
          <cell r="BY72">
            <v>4.3600000000000003</v>
          </cell>
        </row>
        <row r="73">
          <cell r="X73" t="str">
            <v>San Luis ObispoLTCNonDual</v>
          </cell>
          <cell r="Y73">
            <v>501</v>
          </cell>
          <cell r="Z73" t="str">
            <v>San Luis Obispo</v>
          </cell>
          <cell r="AA73" t="str">
            <v>Cencal</v>
          </cell>
          <cell r="AB73" t="str">
            <v>LTCNonDual</v>
          </cell>
          <cell r="AC73">
            <v>369</v>
          </cell>
          <cell r="AD73">
            <v>9452.6400000000012</v>
          </cell>
          <cell r="AE73">
            <v>372.2</v>
          </cell>
          <cell r="AF73">
            <v>9080.44</v>
          </cell>
          <cell r="AG73">
            <v>7.42</v>
          </cell>
          <cell r="AH73">
            <v>0.33</v>
          </cell>
          <cell r="AI73">
            <v>0.32</v>
          </cell>
          <cell r="AJ73">
            <v>8.07</v>
          </cell>
          <cell r="AK73">
            <v>70.900000000000006</v>
          </cell>
          <cell r="AL73">
            <v>2.91</v>
          </cell>
          <cell r="AM73">
            <v>73.81</v>
          </cell>
          <cell r="AN73">
            <v>9534.52</v>
          </cell>
          <cell r="AO73">
            <v>9641.6948601939021</v>
          </cell>
          <cell r="AP73">
            <v>9262.0531250737658</v>
          </cell>
          <cell r="AQ73">
            <v>9723.5748601939013</v>
          </cell>
          <cell r="AS73">
            <v>375.43</v>
          </cell>
          <cell r="AW73" t="str">
            <v>San Luis ObispoLTCNonDual</v>
          </cell>
          <cell r="AX73">
            <v>501</v>
          </cell>
          <cell r="AY73" t="str">
            <v>San Luis Obispo</v>
          </cell>
          <cell r="AZ73" t="str">
            <v>Cencal</v>
          </cell>
          <cell r="BA73" t="str">
            <v>LTCNonDual</v>
          </cell>
          <cell r="BB73">
            <v>228</v>
          </cell>
          <cell r="BC73">
            <v>9448.9599999999991</v>
          </cell>
          <cell r="BD73">
            <v>372.05</v>
          </cell>
          <cell r="BE73">
            <v>9076.91</v>
          </cell>
          <cell r="BF73">
            <v>7.42</v>
          </cell>
          <cell r="BG73">
            <v>0.33</v>
          </cell>
          <cell r="BH73">
            <v>0.32</v>
          </cell>
          <cell r="BI73">
            <v>8.07</v>
          </cell>
          <cell r="BJ73">
            <v>70.900000000000006</v>
          </cell>
          <cell r="BK73">
            <v>2.91</v>
          </cell>
          <cell r="BL73">
            <v>73.81</v>
          </cell>
          <cell r="BM73">
            <v>9530.8399999999983</v>
          </cell>
          <cell r="BN73">
            <v>23.388260967697079</v>
          </cell>
          <cell r="BO73">
            <v>593.98758013198869</v>
          </cell>
          <cell r="BP73">
            <v>10124.827580131987</v>
          </cell>
          <cell r="BQ73">
            <v>9637.8220844864682</v>
          </cell>
          <cell r="BR73">
            <v>9258.3328399098136</v>
          </cell>
          <cell r="BS73">
            <v>9719.7020844864674</v>
          </cell>
          <cell r="BT73">
            <v>608.68515390227344</v>
          </cell>
          <cell r="BU73">
            <v>584.71817596737139</v>
          </cell>
          <cell r="BV73">
            <v>10328.387238388741</v>
          </cell>
          <cell r="BX73">
            <v>375.28000000000003</v>
          </cell>
          <cell r="BY73">
            <v>398.66826096769711</v>
          </cell>
        </row>
        <row r="74">
          <cell r="X74" t="str">
            <v>San Luis ObispoLTCDual</v>
          </cell>
          <cell r="Y74">
            <v>501</v>
          </cell>
          <cell r="Z74" t="str">
            <v>San Luis Obispo</v>
          </cell>
          <cell r="AA74" t="str">
            <v>Cencal</v>
          </cell>
          <cell r="AB74" t="str">
            <v>LTCDual</v>
          </cell>
          <cell r="AC74">
            <v>5181</v>
          </cell>
          <cell r="AD74">
            <v>5165.93</v>
          </cell>
          <cell r="AE74">
            <v>203.41</v>
          </cell>
          <cell r="AF74">
            <v>4962.5200000000004</v>
          </cell>
          <cell r="AG74">
            <v>0</v>
          </cell>
          <cell r="AH74">
            <v>0</v>
          </cell>
          <cell r="AI74">
            <v>0</v>
          </cell>
          <cell r="AJ74">
            <v>0</v>
          </cell>
          <cell r="AK74">
            <v>4.1500000000000004</v>
          </cell>
          <cell r="AL74">
            <v>0.17</v>
          </cell>
          <cell r="AM74">
            <v>4.32</v>
          </cell>
          <cell r="AN74">
            <v>5170.25</v>
          </cell>
          <cell r="AO74">
            <v>5309.1353826827562</v>
          </cell>
          <cell r="AP74">
            <v>5100.0881769896223</v>
          </cell>
          <cell r="AQ74">
            <v>5313.455382682756</v>
          </cell>
          <cell r="AS74">
            <v>203.57999999999998</v>
          </cell>
          <cell r="AW74" t="str">
            <v>San Luis ObispoLTCDual</v>
          </cell>
          <cell r="AX74">
            <v>501</v>
          </cell>
          <cell r="AY74" t="str">
            <v>San Luis Obispo</v>
          </cell>
          <cell r="AZ74" t="str">
            <v>Cencal</v>
          </cell>
          <cell r="BA74" t="str">
            <v>LTCDual</v>
          </cell>
          <cell r="BB74">
            <v>5181</v>
          </cell>
          <cell r="BC74">
            <v>5165.93</v>
          </cell>
          <cell r="BD74">
            <v>203.41</v>
          </cell>
          <cell r="BE74">
            <v>4962.5200000000004</v>
          </cell>
          <cell r="BF74">
            <v>0</v>
          </cell>
          <cell r="BG74">
            <v>0</v>
          </cell>
          <cell r="BH74">
            <v>0</v>
          </cell>
          <cell r="BI74">
            <v>0</v>
          </cell>
          <cell r="BJ74">
            <v>4.1500000000000004</v>
          </cell>
          <cell r="BK74">
            <v>0.17</v>
          </cell>
          <cell r="BL74">
            <v>4.32</v>
          </cell>
          <cell r="BM74">
            <v>5170.25</v>
          </cell>
          <cell r="BN74">
            <v>0</v>
          </cell>
          <cell r="BO74">
            <v>0</v>
          </cell>
          <cell r="BP74">
            <v>5170.25</v>
          </cell>
          <cell r="BQ74">
            <v>5309.1353826827562</v>
          </cell>
          <cell r="BR74">
            <v>5100.0881769896223</v>
          </cell>
          <cell r="BS74">
            <v>5313.455382682756</v>
          </cell>
          <cell r="BT74">
            <v>0</v>
          </cell>
          <cell r="BU74">
            <v>0</v>
          </cell>
          <cell r="BV74">
            <v>5313.455382682756</v>
          </cell>
          <cell r="BX74">
            <v>203.57999999999998</v>
          </cell>
          <cell r="BY74">
            <v>203.57999999999998</v>
          </cell>
        </row>
        <row r="75">
          <cell r="X75" t="str">
            <v>San Luis ObispoOBRA</v>
          </cell>
          <cell r="Y75">
            <v>501</v>
          </cell>
          <cell r="Z75" t="str">
            <v>San Luis Obispo</v>
          </cell>
          <cell r="AA75" t="str">
            <v>Cencal</v>
          </cell>
          <cell r="AB75" t="str">
            <v>OBRA</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S75">
            <v>0</v>
          </cell>
          <cell r="AW75" t="str">
            <v>San Luis ObispoOBRA</v>
          </cell>
          <cell r="AX75">
            <v>501</v>
          </cell>
          <cell r="AY75" t="str">
            <v>San Luis Obispo</v>
          </cell>
          <cell r="AZ75" t="str">
            <v>Cencal</v>
          </cell>
          <cell r="BA75" t="str">
            <v>OBRA</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X75">
            <v>0</v>
          </cell>
          <cell r="BY75">
            <v>0</v>
          </cell>
        </row>
        <row r="76">
          <cell r="X76" t="str">
            <v>San Luis ObispoAll Categories of Aid</v>
          </cell>
          <cell r="Y76">
            <v>501</v>
          </cell>
          <cell r="Z76" t="str">
            <v>San Luis Obispo</v>
          </cell>
          <cell r="AA76" t="str">
            <v>Cencal</v>
          </cell>
          <cell r="AB76" t="str">
            <v>All Categories of Aid</v>
          </cell>
          <cell r="AC76">
            <v>412246</v>
          </cell>
          <cell r="AD76">
            <v>267.90620994819392</v>
          </cell>
          <cell r="AE76">
            <v>10.544509065442771</v>
          </cell>
          <cell r="AF76">
            <v>257.36170088275111</v>
          </cell>
          <cell r="AG76">
            <v>4.0575868498054515</v>
          </cell>
          <cell r="AH76">
            <v>0.27229386382613963</v>
          </cell>
          <cell r="AI76">
            <v>0.17748130045378427</v>
          </cell>
          <cell r="AJ76">
            <v>4.5073620140853761</v>
          </cell>
          <cell r="AK76">
            <v>8.2338811637979372</v>
          </cell>
          <cell r="AL76">
            <v>0.34065549392227712</v>
          </cell>
          <cell r="AM76">
            <v>8.5745366577202144</v>
          </cell>
          <cell r="AN76">
            <v>280.98810861999948</v>
          </cell>
          <cell r="AO76">
            <v>281.37922159140334</v>
          </cell>
          <cell r="AP76">
            <v>270.29991474124176</v>
          </cell>
          <cell r="AQ76">
            <v>294.4611202632089</v>
          </cell>
          <cell r="AW76" t="str">
            <v>San Luis ObispoAll Category of Aid</v>
          </cell>
          <cell r="AX76">
            <v>501</v>
          </cell>
          <cell r="AY76" t="str">
            <v>San Luis Obispo</v>
          </cell>
          <cell r="AZ76" t="str">
            <v>Cencal</v>
          </cell>
          <cell r="BA76" t="str">
            <v>All Category of Aid</v>
          </cell>
          <cell r="BB76">
            <v>450441</v>
          </cell>
          <cell r="BC76">
            <v>256.53328660135293</v>
          </cell>
          <cell r="BD76">
            <v>10.101323588172397</v>
          </cell>
          <cell r="BE76">
            <v>246.43196301318045</v>
          </cell>
          <cell r="BF76">
            <v>4.0889756927100329</v>
          </cell>
          <cell r="BG76">
            <v>0.27390153205414253</v>
          </cell>
          <cell r="BH76">
            <v>0.17876114740887261</v>
          </cell>
          <cell r="BI76">
            <v>4.5416383721730487</v>
          </cell>
          <cell r="BJ76">
            <v>8.1862687233178164</v>
          </cell>
          <cell r="BK76">
            <v>0.33871181797394112</v>
          </cell>
          <cell r="BL76">
            <v>8.5249805412917556</v>
          </cell>
          <cell r="BM76">
            <v>269.59990551481769</v>
          </cell>
          <cell r="BN76">
            <v>0.84728370901461247</v>
          </cell>
          <cell r="BO76">
            <v>21.518316419418717</v>
          </cell>
          <cell r="BP76">
            <v>291.11822193423643</v>
          </cell>
          <cell r="BQ76">
            <v>268.10961903940643</v>
          </cell>
          <cell r="BR76">
            <v>257.55280278972981</v>
          </cell>
          <cell r="BS76">
            <v>281.17623795287125</v>
          </cell>
          <cell r="BT76">
            <v>22.038642314264678</v>
          </cell>
          <cell r="BU76">
            <v>21.170870773140507</v>
          </cell>
          <cell r="BV76">
            <v>303.21488026713592</v>
          </cell>
        </row>
        <row r="77">
          <cell r="X77" t="str">
            <v>San Luis ObispoTOTAL REVENUE</v>
          </cell>
          <cell r="Y77">
            <v>501</v>
          </cell>
          <cell r="Z77" t="str">
            <v>San Luis Obispo</v>
          </cell>
          <cell r="AA77" t="str">
            <v>Cencal</v>
          </cell>
          <cell r="AB77" t="str">
            <v>TOTAL REVENUE</v>
          </cell>
          <cell r="AC77">
            <v>0</v>
          </cell>
          <cell r="AD77">
            <v>110443263.42630315</v>
          </cell>
          <cell r="AE77">
            <v>4346931.6841925206</v>
          </cell>
          <cell r="AF77">
            <v>106096331.74211061</v>
          </cell>
          <cell r="AG77">
            <v>1672723.9484848981</v>
          </cell>
          <cell r="AH77">
            <v>112252.05618687076</v>
          </cell>
          <cell r="AI77">
            <v>73165.956186870753</v>
          </cell>
          <cell r="AJ77">
            <v>1858141.96085864</v>
          </cell>
          <cell r="AK77">
            <v>3394384.5742510445</v>
          </cell>
          <cell r="AL77">
            <v>140433.86474748305</v>
          </cell>
          <cell r="AM77">
            <v>3534818.4389985274</v>
          </cell>
          <cell r="AN77">
            <v>115836223.82616031</v>
          </cell>
          <cell r="AO77">
            <v>115997458.58416966</v>
          </cell>
          <cell r="AP77">
            <v>111430058.65241796</v>
          </cell>
          <cell r="AQ77">
            <v>121390418.98402682</v>
          </cell>
          <cell r="AW77" t="str">
            <v>San Luis ObispoTotal Revenue</v>
          </cell>
          <cell r="AX77">
            <v>501</v>
          </cell>
          <cell r="AY77" t="str">
            <v>San Luis Obispo</v>
          </cell>
          <cell r="AZ77" t="str">
            <v>Cencal</v>
          </cell>
          <cell r="BA77" t="str">
            <v>Total Revenue</v>
          </cell>
          <cell r="BB77">
            <v>0</v>
          </cell>
          <cell r="BC77">
            <v>115553110.15000002</v>
          </cell>
          <cell r="BD77">
            <v>4550050.2983799623</v>
          </cell>
          <cell r="BE77">
            <v>111003059.85162002</v>
          </cell>
          <cell r="BF77">
            <v>1841842.3</v>
          </cell>
          <cell r="BG77">
            <v>123376.48000000001</v>
          </cell>
          <cell r="BH77">
            <v>80521.349999999991</v>
          </cell>
          <cell r="BI77">
            <v>2045740.1300000001</v>
          </cell>
          <cell r="BJ77">
            <v>3687431.0700000008</v>
          </cell>
          <cell r="BK77">
            <v>152569.69</v>
          </cell>
          <cell r="BL77">
            <v>3840000.76</v>
          </cell>
          <cell r="BM77">
            <v>121438851.03999999</v>
          </cell>
          <cell r="BN77">
            <v>381651.32117225108</v>
          </cell>
          <cell r="BO77">
            <v>9692731.9662793856</v>
          </cell>
          <cell r="BP77">
            <v>131131583.00627939</v>
          </cell>
          <cell r="BQ77">
            <v>120767564.90972927</v>
          </cell>
          <cell r="BR77">
            <v>116012342.04140869</v>
          </cell>
          <cell r="BS77">
            <v>126653305.79972927</v>
          </cell>
          <cell r="BT77">
            <v>9927108.0826796964</v>
          </cell>
          <cell r="BU77">
            <v>9536228.2019241825</v>
          </cell>
          <cell r="BV77">
            <v>136580413.88240898</v>
          </cell>
        </row>
        <row r="78">
          <cell r="X78" t="str">
            <v>MarinChild</v>
          </cell>
          <cell r="Y78">
            <v>510</v>
          </cell>
          <cell r="Z78" t="str">
            <v>Marin</v>
          </cell>
          <cell r="AA78" t="str">
            <v>PHPC</v>
          </cell>
          <cell r="AB78" t="str">
            <v>Child</v>
          </cell>
          <cell r="AC78">
            <v>135856.15003217553</v>
          </cell>
          <cell r="AD78">
            <v>132.13999999999999</v>
          </cell>
          <cell r="AE78">
            <v>5.2</v>
          </cell>
          <cell r="AF78">
            <v>126.93999999999998</v>
          </cell>
          <cell r="AG78">
            <v>4.12</v>
          </cell>
          <cell r="AH78">
            <v>1.66</v>
          </cell>
          <cell r="AI78">
            <v>0.24</v>
          </cell>
          <cell r="AJ78">
            <v>6.02</v>
          </cell>
          <cell r="AK78">
            <v>6.84</v>
          </cell>
          <cell r="AL78">
            <v>0.28000000000000003</v>
          </cell>
          <cell r="AM78">
            <v>7.12</v>
          </cell>
          <cell r="AN78">
            <v>145.28</v>
          </cell>
          <cell r="AO78">
            <v>146.22</v>
          </cell>
          <cell r="AP78">
            <v>140.46241511160332</v>
          </cell>
          <cell r="AQ78">
            <v>159.36000000000001</v>
          </cell>
          <cell r="AS78">
            <v>5.7200000000000006</v>
          </cell>
          <cell r="AW78" t="str">
            <v>marinChild</v>
          </cell>
          <cell r="AX78">
            <v>510</v>
          </cell>
          <cell r="AY78" t="str">
            <v>marin</v>
          </cell>
          <cell r="AZ78" t="str">
            <v>PHPC</v>
          </cell>
          <cell r="BA78" t="str">
            <v>Child</v>
          </cell>
          <cell r="BB78">
            <v>160438</v>
          </cell>
          <cell r="BC78">
            <v>132.07</v>
          </cell>
          <cell r="BD78">
            <v>5.2003754010438854</v>
          </cell>
          <cell r="BE78">
            <v>126.86962459895611</v>
          </cell>
          <cell r="BF78">
            <v>4.12</v>
          </cell>
          <cell r="BG78">
            <v>1.66</v>
          </cell>
          <cell r="BH78">
            <v>0.24</v>
          </cell>
          <cell r="BI78">
            <v>6.02</v>
          </cell>
          <cell r="BJ78">
            <v>6.84</v>
          </cell>
          <cell r="BK78">
            <v>0.28000000000000003</v>
          </cell>
          <cell r="BL78">
            <v>7.12</v>
          </cell>
          <cell r="BM78">
            <v>145.21</v>
          </cell>
          <cell r="BN78">
            <v>0.75217610903295429</v>
          </cell>
          <cell r="BO78">
            <v>19.102885308773441</v>
          </cell>
          <cell r="BP78">
            <v>164.31288530877345</v>
          </cell>
          <cell r="BQ78">
            <v>140.61392253828001</v>
          </cell>
          <cell r="BR78">
            <v>135.07702294289655</v>
          </cell>
          <cell r="BS78">
            <v>153.75392253828002</v>
          </cell>
          <cell r="BT78">
            <v>19.547888809376897</v>
          </cell>
          <cell r="BU78">
            <v>18.778190687507681</v>
          </cell>
          <cell r="BV78">
            <v>173.30181134765692</v>
          </cell>
          <cell r="BX78">
            <v>5.7203754010438859</v>
          </cell>
          <cell r="BY78">
            <v>6.4725515100768405</v>
          </cell>
        </row>
        <row r="79">
          <cell r="X79" t="str">
            <v>MarinAdult</v>
          </cell>
          <cell r="Y79">
            <v>510</v>
          </cell>
          <cell r="Z79" t="str">
            <v>Marin</v>
          </cell>
          <cell r="AA79" t="str">
            <v>PHPC</v>
          </cell>
          <cell r="AB79" t="str">
            <v>Adult</v>
          </cell>
          <cell r="AC79">
            <v>31236.849967824463</v>
          </cell>
          <cell r="AD79">
            <v>322.64</v>
          </cell>
          <cell r="AE79">
            <v>12.7</v>
          </cell>
          <cell r="AF79">
            <v>309.94</v>
          </cell>
          <cell r="AG79">
            <v>4.84</v>
          </cell>
          <cell r="AH79">
            <v>0.41</v>
          </cell>
          <cell r="AI79">
            <v>0.22</v>
          </cell>
          <cell r="AJ79">
            <v>5.47</v>
          </cell>
          <cell r="AK79">
            <v>9.99</v>
          </cell>
          <cell r="AL79">
            <v>0.41</v>
          </cell>
          <cell r="AM79">
            <v>10.4</v>
          </cell>
          <cell r="AN79">
            <v>338.51</v>
          </cell>
          <cell r="AO79">
            <v>339.81121625550225</v>
          </cell>
          <cell r="AP79">
            <v>326.43074898959895</v>
          </cell>
          <cell r="AQ79">
            <v>355.68121625550225</v>
          </cell>
          <cell r="AS79">
            <v>13.33</v>
          </cell>
          <cell r="AW79" t="str">
            <v>marinAdult</v>
          </cell>
          <cell r="AX79">
            <v>510</v>
          </cell>
          <cell r="AY79" t="str">
            <v>marin</v>
          </cell>
          <cell r="AZ79" t="str">
            <v>PHPC</v>
          </cell>
          <cell r="BA79" t="str">
            <v>Adult</v>
          </cell>
          <cell r="BB79">
            <v>49372</v>
          </cell>
          <cell r="BC79">
            <v>322.03000000000003</v>
          </cell>
          <cell r="BD79">
            <v>12.68</v>
          </cell>
          <cell r="BE79">
            <v>309.35000000000002</v>
          </cell>
          <cell r="BF79">
            <v>4.84</v>
          </cell>
          <cell r="BG79">
            <v>0.41</v>
          </cell>
          <cell r="BH79">
            <v>0.22</v>
          </cell>
          <cell r="BI79">
            <v>5.47</v>
          </cell>
          <cell r="BJ79">
            <v>9.99</v>
          </cell>
          <cell r="BK79">
            <v>0.41</v>
          </cell>
          <cell r="BL79">
            <v>10.4</v>
          </cell>
          <cell r="BM79">
            <v>337.90000000000003</v>
          </cell>
          <cell r="BN79">
            <v>2.4809967607945609</v>
          </cell>
          <cell r="BO79">
            <v>63.009441543988743</v>
          </cell>
          <cell r="BP79">
            <v>400.90944154398881</v>
          </cell>
          <cell r="BQ79">
            <v>339.16875766637133</v>
          </cell>
          <cell r="BR79">
            <v>325.81344175461732</v>
          </cell>
          <cell r="BS79">
            <v>355.03875766637134</v>
          </cell>
          <cell r="BT79">
            <v>64.56</v>
          </cell>
          <cell r="BU79">
            <v>62.02</v>
          </cell>
          <cell r="BV79">
            <v>419.59875766637134</v>
          </cell>
          <cell r="BX79">
            <v>13.31</v>
          </cell>
          <cell r="BY79">
            <v>15.790996760794561</v>
          </cell>
        </row>
        <row r="80">
          <cell r="X80" t="str">
            <v>MarinChild&amp;Adult</v>
          </cell>
          <cell r="Y80">
            <v>510</v>
          </cell>
          <cell r="Z80" t="str">
            <v>Marin</v>
          </cell>
          <cell r="AA80" t="str">
            <v>PHPC</v>
          </cell>
          <cell r="AB80" t="str">
            <v>Child&amp;Adult</v>
          </cell>
          <cell r="AC80">
            <v>167093</v>
          </cell>
          <cell r="AD80">
            <v>179.74</v>
          </cell>
          <cell r="AE80">
            <v>7.08</v>
          </cell>
          <cell r="AF80">
            <v>172.66</v>
          </cell>
          <cell r="AG80">
            <v>4.2545988879057388</v>
          </cell>
          <cell r="AH80">
            <v>0.96</v>
          </cell>
          <cell r="AI80">
            <v>0.21</v>
          </cell>
          <cell r="AJ80">
            <v>5.42</v>
          </cell>
          <cell r="AK80">
            <v>7.61</v>
          </cell>
          <cell r="AL80">
            <v>0.31</v>
          </cell>
          <cell r="AM80">
            <v>7.9201905321403903</v>
          </cell>
          <cell r="AN80">
            <v>193.08019053214039</v>
          </cell>
          <cell r="AO80">
            <v>190.00445731253092</v>
          </cell>
          <cell r="AP80">
            <v>182.52280779707039</v>
          </cell>
          <cell r="AQ80">
            <v>203.3446478446713</v>
          </cell>
          <cell r="AS80">
            <v>7.6</v>
          </cell>
          <cell r="AW80" t="str">
            <v>marinChild&amp;Adult</v>
          </cell>
          <cell r="AX80">
            <v>510</v>
          </cell>
          <cell r="AY80" t="str">
            <v>marin</v>
          </cell>
          <cell r="AZ80" t="str">
            <v>PHPC</v>
          </cell>
          <cell r="BA80" t="str">
            <v>Child&amp;Adult</v>
          </cell>
          <cell r="BB80">
            <v>209810</v>
          </cell>
          <cell r="BC80">
            <v>179.41</v>
          </cell>
          <cell r="BD80">
            <v>7.06</v>
          </cell>
          <cell r="BE80">
            <v>172.35</v>
          </cell>
          <cell r="BF80">
            <v>4.289428721223965</v>
          </cell>
          <cell r="BG80">
            <v>0.97</v>
          </cell>
          <cell r="BH80">
            <v>0.22</v>
          </cell>
          <cell r="BI80">
            <v>5.48</v>
          </cell>
          <cell r="BJ80">
            <v>7.61</v>
          </cell>
          <cell r="BK80">
            <v>0.31</v>
          </cell>
          <cell r="BL80">
            <v>7.9201905321403903</v>
          </cell>
          <cell r="BM80">
            <v>192.81019053214038</v>
          </cell>
          <cell r="BN80">
            <v>1.1572942646298507</v>
          </cell>
          <cell r="BO80">
            <v>29.391600371551771</v>
          </cell>
          <cell r="BP80">
            <v>222.20179090369214</v>
          </cell>
          <cell r="BQ80">
            <v>189.65920706160802</v>
          </cell>
          <cell r="BR80">
            <v>182.19107042276073</v>
          </cell>
          <cell r="BS80">
            <v>203.0593975937484</v>
          </cell>
          <cell r="BT80">
            <v>30.12</v>
          </cell>
          <cell r="BU80">
            <v>28.93</v>
          </cell>
          <cell r="BV80">
            <v>233.1793975937484</v>
          </cell>
          <cell r="BX80">
            <v>7.589999999999999</v>
          </cell>
          <cell r="BY80">
            <v>8.7472942646298506</v>
          </cell>
        </row>
        <row r="81">
          <cell r="X81" t="str">
            <v>MarinAged&amp;DisabledNonDual</v>
          </cell>
          <cell r="Y81">
            <v>510</v>
          </cell>
          <cell r="Z81" t="str">
            <v>Marin</v>
          </cell>
          <cell r="AA81" t="str">
            <v>PHPC</v>
          </cell>
          <cell r="AB81" t="str">
            <v>Aged&amp;DisabledNonDual</v>
          </cell>
          <cell r="AC81">
            <v>28305</v>
          </cell>
          <cell r="AD81">
            <v>985.28</v>
          </cell>
          <cell r="AE81">
            <v>38.799999999999997</v>
          </cell>
          <cell r="AF81">
            <v>946.48</v>
          </cell>
          <cell r="AG81">
            <v>8.82</v>
          </cell>
          <cell r="AH81">
            <v>0.19</v>
          </cell>
          <cell r="AI81">
            <v>0.37</v>
          </cell>
          <cell r="AJ81">
            <v>9.3800000000000008</v>
          </cell>
          <cell r="AK81">
            <v>22.43</v>
          </cell>
          <cell r="AL81">
            <v>0.92</v>
          </cell>
          <cell r="AM81">
            <v>23.35</v>
          </cell>
          <cell r="AN81">
            <v>1018.01</v>
          </cell>
          <cell r="AO81">
            <v>1031.2970089611072</v>
          </cell>
          <cell r="AP81">
            <v>990.68847336923761</v>
          </cell>
          <cell r="AQ81">
            <v>1064.0270089611072</v>
          </cell>
          <cell r="AS81">
            <v>40.089999999999996</v>
          </cell>
          <cell r="AW81" t="str">
            <v>marinAged&amp;DisabledNonDual</v>
          </cell>
          <cell r="AX81">
            <v>510</v>
          </cell>
          <cell r="AY81" t="str">
            <v>marin</v>
          </cell>
          <cell r="AZ81" t="str">
            <v>PHPC</v>
          </cell>
          <cell r="BA81" t="str">
            <v>Aged&amp;DisabledNonDual</v>
          </cell>
          <cell r="BB81">
            <v>26990</v>
          </cell>
          <cell r="BC81">
            <v>984.38</v>
          </cell>
          <cell r="BD81">
            <v>38.76</v>
          </cell>
          <cell r="BE81">
            <v>945.62</v>
          </cell>
          <cell r="BF81">
            <v>8.82</v>
          </cell>
          <cell r="BG81">
            <v>0.19</v>
          </cell>
          <cell r="BH81">
            <v>0.37</v>
          </cell>
          <cell r="BI81">
            <v>9.3800000000000008</v>
          </cell>
          <cell r="BJ81">
            <v>22.43</v>
          </cell>
          <cell r="BK81">
            <v>0.92</v>
          </cell>
          <cell r="BL81">
            <v>23.35</v>
          </cell>
          <cell r="BM81">
            <v>1017.11</v>
          </cell>
          <cell r="BN81">
            <v>5.9536235636446406</v>
          </cell>
          <cell r="BO81">
            <v>151.20313812430814</v>
          </cell>
          <cell r="BP81">
            <v>1168.3131381243081</v>
          </cell>
          <cell r="BQ81">
            <v>1030.3594122723082</v>
          </cell>
          <cell r="BR81">
            <v>989.78735148396777</v>
          </cell>
          <cell r="BS81">
            <v>1063.0894122723082</v>
          </cell>
          <cell r="BT81">
            <v>154.93</v>
          </cell>
          <cell r="BU81">
            <v>148.83000000000001</v>
          </cell>
          <cell r="BV81">
            <v>1218.0194122723083</v>
          </cell>
          <cell r="BX81">
            <v>40.049999999999997</v>
          </cell>
          <cell r="BY81">
            <v>46.003623563644638</v>
          </cell>
        </row>
        <row r="82">
          <cell r="X82" t="str">
            <v>MarinDisabledDual</v>
          </cell>
          <cell r="Y82">
            <v>510</v>
          </cell>
          <cell r="Z82" t="str">
            <v>Marin</v>
          </cell>
          <cell r="AA82" t="str">
            <v>PHPC</v>
          </cell>
          <cell r="AB82" t="str">
            <v>DisabledDual</v>
          </cell>
          <cell r="AC82">
            <v>25715</v>
          </cell>
          <cell r="AD82">
            <v>185.07999999999998</v>
          </cell>
          <cell r="AE82">
            <v>7.29</v>
          </cell>
          <cell r="AF82">
            <v>177.79</v>
          </cell>
          <cell r="AG82">
            <v>0</v>
          </cell>
          <cell r="AH82">
            <v>0</v>
          </cell>
          <cell r="AI82">
            <v>0</v>
          </cell>
          <cell r="AJ82">
            <v>0</v>
          </cell>
          <cell r="AK82">
            <v>2.6</v>
          </cell>
          <cell r="AL82">
            <v>0.11</v>
          </cell>
          <cell r="AM82">
            <v>2.71</v>
          </cell>
          <cell r="AN82">
            <v>187.79</v>
          </cell>
          <cell r="AO82">
            <v>193.08263585282867</v>
          </cell>
          <cell r="AP82">
            <v>185.47977942827632</v>
          </cell>
          <cell r="AQ82">
            <v>195.79263585282868</v>
          </cell>
          <cell r="AS82">
            <v>7.4</v>
          </cell>
          <cell r="AW82" t="str">
            <v>marinDisabledDual</v>
          </cell>
          <cell r="AX82">
            <v>510</v>
          </cell>
          <cell r="AY82" t="str">
            <v>marin</v>
          </cell>
          <cell r="AZ82" t="str">
            <v>PHPC</v>
          </cell>
          <cell r="BA82" t="str">
            <v>DisabledDual</v>
          </cell>
          <cell r="BB82">
            <v>25715</v>
          </cell>
          <cell r="BC82">
            <v>185.06</v>
          </cell>
          <cell r="BD82">
            <v>7.29</v>
          </cell>
          <cell r="BE82">
            <v>177.77</v>
          </cell>
          <cell r="BF82">
            <v>0</v>
          </cell>
          <cell r="BG82">
            <v>0</v>
          </cell>
          <cell r="BH82">
            <v>0</v>
          </cell>
          <cell r="BI82">
            <v>0</v>
          </cell>
          <cell r="BJ82">
            <v>2.6</v>
          </cell>
          <cell r="BK82">
            <v>0.11</v>
          </cell>
          <cell r="BL82">
            <v>2.71</v>
          </cell>
          <cell r="BM82">
            <v>187.77</v>
          </cell>
          <cell r="BN82">
            <v>0</v>
          </cell>
          <cell r="BO82">
            <v>0</v>
          </cell>
          <cell r="BP82">
            <v>187.77</v>
          </cell>
          <cell r="BQ82">
            <v>193.05987256756512</v>
          </cell>
          <cell r="BR82">
            <v>185.45782924917944</v>
          </cell>
          <cell r="BS82">
            <v>195.76987256756513</v>
          </cell>
          <cell r="BT82">
            <v>0</v>
          </cell>
          <cell r="BU82">
            <v>0</v>
          </cell>
          <cell r="BV82">
            <v>195.76987256756513</v>
          </cell>
          <cell r="BX82">
            <v>7.4</v>
          </cell>
          <cell r="BY82">
            <v>7.4</v>
          </cell>
        </row>
        <row r="83">
          <cell r="X83" t="str">
            <v>MarinAgedDual</v>
          </cell>
          <cell r="Y83">
            <v>510</v>
          </cell>
          <cell r="Z83" t="str">
            <v>Marin</v>
          </cell>
          <cell r="AA83" t="str">
            <v>PHPC</v>
          </cell>
          <cell r="AB83" t="str">
            <v>AgedDual</v>
          </cell>
          <cell r="AC83">
            <v>20117</v>
          </cell>
          <cell r="AD83">
            <v>235.64000000000001</v>
          </cell>
          <cell r="AE83">
            <v>9.2799999999999994</v>
          </cell>
          <cell r="AF83">
            <v>226.36</v>
          </cell>
          <cell r="AG83">
            <v>0</v>
          </cell>
          <cell r="AH83">
            <v>0</v>
          </cell>
          <cell r="AI83">
            <v>0</v>
          </cell>
          <cell r="AJ83">
            <v>0</v>
          </cell>
          <cell r="AK83">
            <v>2.93</v>
          </cell>
          <cell r="AL83">
            <v>0.12</v>
          </cell>
          <cell r="AM83">
            <v>3.05</v>
          </cell>
          <cell r="AN83">
            <v>238.69000000000003</v>
          </cell>
          <cell r="AO83">
            <v>243.29546603457689</v>
          </cell>
          <cell r="AP83">
            <v>233.71542022240271</v>
          </cell>
          <cell r="AQ83">
            <v>246.3454660345769</v>
          </cell>
          <cell r="AS83">
            <v>9.3999999999999986</v>
          </cell>
          <cell r="AW83" t="str">
            <v>marinAgedDual</v>
          </cell>
          <cell r="AX83">
            <v>510</v>
          </cell>
          <cell r="AY83" t="str">
            <v>marin</v>
          </cell>
          <cell r="AZ83" t="str">
            <v>PHPC</v>
          </cell>
          <cell r="BA83" t="str">
            <v>AgedDual</v>
          </cell>
          <cell r="BB83">
            <v>20117</v>
          </cell>
          <cell r="BC83">
            <v>235.6</v>
          </cell>
          <cell r="BD83">
            <v>9.2799999999999994</v>
          </cell>
          <cell r="BE83">
            <v>226.32</v>
          </cell>
          <cell r="BF83">
            <v>0</v>
          </cell>
          <cell r="BG83">
            <v>0</v>
          </cell>
          <cell r="BH83">
            <v>0</v>
          </cell>
          <cell r="BI83">
            <v>0</v>
          </cell>
          <cell r="BJ83">
            <v>2.93</v>
          </cell>
          <cell r="BK83">
            <v>0.12</v>
          </cell>
          <cell r="BL83">
            <v>3.05</v>
          </cell>
          <cell r="BM83">
            <v>238.65</v>
          </cell>
          <cell r="BN83">
            <v>0</v>
          </cell>
          <cell r="BO83">
            <v>0</v>
          </cell>
          <cell r="BP83">
            <v>238.65</v>
          </cell>
          <cell r="BQ83">
            <v>243.25440209306947</v>
          </cell>
          <cell r="BR83">
            <v>233.6758683589174</v>
          </cell>
          <cell r="BS83">
            <v>246.30440209306948</v>
          </cell>
          <cell r="BT83">
            <v>0</v>
          </cell>
          <cell r="BU83">
            <v>0</v>
          </cell>
          <cell r="BV83">
            <v>246.30440209306948</v>
          </cell>
          <cell r="BX83">
            <v>9.3999999999999986</v>
          </cell>
          <cell r="BY83">
            <v>9.3999999999999986</v>
          </cell>
        </row>
        <row r="84">
          <cell r="X84" t="str">
            <v>MarinBCCTP</v>
          </cell>
          <cell r="Y84">
            <v>510</v>
          </cell>
          <cell r="Z84" t="str">
            <v>Marin</v>
          </cell>
          <cell r="AA84" t="str">
            <v>PHPC</v>
          </cell>
          <cell r="AB84" t="str">
            <v>BCCTP</v>
          </cell>
          <cell r="AC84">
            <v>708</v>
          </cell>
          <cell r="AD84">
            <v>1911.62</v>
          </cell>
          <cell r="AE84">
            <v>75.27</v>
          </cell>
          <cell r="AF84">
            <v>1836.35</v>
          </cell>
          <cell r="AG84">
            <v>6.93</v>
          </cell>
          <cell r="AH84">
            <v>0.15</v>
          </cell>
          <cell r="AI84">
            <v>0.28999999999999998</v>
          </cell>
          <cell r="AJ84">
            <v>7.37</v>
          </cell>
          <cell r="AK84">
            <v>53.27</v>
          </cell>
          <cell r="AL84">
            <v>2.1800000000000002</v>
          </cell>
          <cell r="AM84">
            <v>55.45</v>
          </cell>
          <cell r="AN84">
            <v>1974.4399999999998</v>
          </cell>
          <cell r="AO84">
            <v>2009.8129679149022</v>
          </cell>
          <cell r="AP84">
            <v>1930.6742128022602</v>
          </cell>
          <cell r="AQ84">
            <v>2072.6329679149021</v>
          </cell>
          <cell r="AS84">
            <v>77.740000000000009</v>
          </cell>
          <cell r="AW84" t="str">
            <v>marinBCCTP</v>
          </cell>
          <cell r="AX84">
            <v>510</v>
          </cell>
          <cell r="AY84" t="str">
            <v>marin</v>
          </cell>
          <cell r="AZ84" t="str">
            <v>PHPC</v>
          </cell>
          <cell r="BA84" t="str">
            <v>BCCTP</v>
          </cell>
          <cell r="BB84">
            <v>673</v>
          </cell>
          <cell r="BC84">
            <v>1911.62</v>
          </cell>
          <cell r="BD84">
            <v>75.27</v>
          </cell>
          <cell r="BE84">
            <v>1836.35</v>
          </cell>
          <cell r="BF84">
            <v>6.93</v>
          </cell>
          <cell r="BG84">
            <v>0.15</v>
          </cell>
          <cell r="BH84">
            <v>0.28999999999999998</v>
          </cell>
          <cell r="BI84">
            <v>7.37</v>
          </cell>
          <cell r="BJ84">
            <v>53.27</v>
          </cell>
          <cell r="BK84">
            <v>2.1800000000000002</v>
          </cell>
          <cell r="BL84">
            <v>55.45</v>
          </cell>
          <cell r="BM84">
            <v>1974.4399999999998</v>
          </cell>
          <cell r="BN84">
            <v>30.43573345431605</v>
          </cell>
          <cell r="BO84">
            <v>772.97100836358209</v>
          </cell>
          <cell r="BP84">
            <v>2747.4110083635819</v>
          </cell>
          <cell r="BQ84">
            <v>2009.8129679149022</v>
          </cell>
          <cell r="BR84">
            <v>1930.6733464039883</v>
          </cell>
          <cell r="BS84">
            <v>2072.6329679149021</v>
          </cell>
          <cell r="BT84">
            <v>791.97</v>
          </cell>
          <cell r="BU84">
            <v>760.79</v>
          </cell>
          <cell r="BV84">
            <v>2864.6029679149024</v>
          </cell>
          <cell r="BX84">
            <v>77.740000000000009</v>
          </cell>
          <cell r="BY84">
            <v>108.17573345431606</v>
          </cell>
        </row>
        <row r="85">
          <cell r="X85" t="str">
            <v>MarinAIDSNonDual</v>
          </cell>
          <cell r="Y85">
            <v>510</v>
          </cell>
          <cell r="Z85" t="str">
            <v>Marin</v>
          </cell>
          <cell r="AA85" t="str">
            <v>PHPC</v>
          </cell>
          <cell r="AB85" t="str">
            <v>AIDSNonDual</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S85">
            <v>0</v>
          </cell>
          <cell r="AW85" t="str">
            <v>marinAIDSNonDual</v>
          </cell>
          <cell r="AX85">
            <v>510</v>
          </cell>
          <cell r="AY85" t="str">
            <v>marin</v>
          </cell>
          <cell r="AZ85" t="str">
            <v>PHPC</v>
          </cell>
          <cell r="BA85" t="str">
            <v>AIDSNonDual</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X85">
            <v>0</v>
          </cell>
          <cell r="BY85">
            <v>0</v>
          </cell>
        </row>
        <row r="86">
          <cell r="X86" t="str">
            <v>MarinAIDSDual</v>
          </cell>
          <cell r="Y86">
            <v>510</v>
          </cell>
          <cell r="Z86" t="str">
            <v>Marin</v>
          </cell>
          <cell r="AA86" t="str">
            <v>PHPC</v>
          </cell>
          <cell r="AB86" t="str">
            <v>AIDSDual</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S86">
            <v>0</v>
          </cell>
          <cell r="AW86" t="str">
            <v>marinAIDSDual</v>
          </cell>
          <cell r="AX86">
            <v>510</v>
          </cell>
          <cell r="AY86" t="str">
            <v>marin</v>
          </cell>
          <cell r="AZ86" t="str">
            <v>PHPC</v>
          </cell>
          <cell r="BA86" t="str">
            <v>AIDSDual</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0</v>
          </cell>
          <cell r="BT86">
            <v>0</v>
          </cell>
          <cell r="BU86">
            <v>0</v>
          </cell>
          <cell r="BV86">
            <v>0</v>
          </cell>
          <cell r="BX86">
            <v>0</v>
          </cell>
          <cell r="BY86">
            <v>0</v>
          </cell>
        </row>
        <row r="87">
          <cell r="X87" t="str">
            <v>MarinLTCNonDual</v>
          </cell>
          <cell r="Y87">
            <v>510</v>
          </cell>
          <cell r="Z87" t="str">
            <v>Marin</v>
          </cell>
          <cell r="AA87" t="str">
            <v>PHPC</v>
          </cell>
          <cell r="AB87" t="str">
            <v>LTCNonDual</v>
          </cell>
          <cell r="AC87">
            <v>430</v>
          </cell>
          <cell r="AD87">
            <v>9458.2000000000007</v>
          </cell>
          <cell r="AE87">
            <v>372.42</v>
          </cell>
          <cell r="AF87">
            <v>9085.7800000000007</v>
          </cell>
          <cell r="AG87">
            <v>7.42</v>
          </cell>
          <cell r="AH87">
            <v>0.15</v>
          </cell>
          <cell r="AI87">
            <v>0.31</v>
          </cell>
          <cell r="AJ87">
            <v>7.88</v>
          </cell>
          <cell r="AK87">
            <v>71.900000000000006</v>
          </cell>
          <cell r="AL87">
            <v>2.95</v>
          </cell>
          <cell r="AM87">
            <v>74.849999999999994</v>
          </cell>
          <cell r="AN87">
            <v>9540.93</v>
          </cell>
          <cell r="AO87">
            <v>9769.0479156306919</v>
          </cell>
          <cell r="AP87">
            <v>9384.3801365781801</v>
          </cell>
          <cell r="AQ87">
            <v>9851.7779156306915</v>
          </cell>
          <cell r="AS87">
            <v>375.68</v>
          </cell>
          <cell r="AW87" t="str">
            <v>marinLTCNonDual</v>
          </cell>
          <cell r="AX87">
            <v>510</v>
          </cell>
          <cell r="AY87" t="str">
            <v>marin</v>
          </cell>
          <cell r="AZ87" t="str">
            <v>PHPC</v>
          </cell>
          <cell r="BA87" t="str">
            <v>LTCNonDual</v>
          </cell>
          <cell r="BB87">
            <v>264</v>
          </cell>
          <cell r="BC87">
            <v>9455.2599999999984</v>
          </cell>
          <cell r="BD87">
            <v>372.3</v>
          </cell>
          <cell r="BE87">
            <v>9082.9599999999991</v>
          </cell>
          <cell r="BF87">
            <v>7.42</v>
          </cell>
          <cell r="BG87">
            <v>0.15</v>
          </cell>
          <cell r="BH87">
            <v>0.31</v>
          </cell>
          <cell r="BI87">
            <v>7.88</v>
          </cell>
          <cell r="BJ87">
            <v>71.900000000000006</v>
          </cell>
          <cell r="BK87">
            <v>2.95</v>
          </cell>
          <cell r="BL87">
            <v>74.849999999999994</v>
          </cell>
          <cell r="BM87">
            <v>9537.989999999998</v>
          </cell>
          <cell r="BN87">
            <v>16.401397905977717</v>
          </cell>
          <cell r="BO87">
            <v>416.54343888197263</v>
          </cell>
          <cell r="BP87">
            <v>9954.5334388819701</v>
          </cell>
          <cell r="BQ87">
            <v>9765.9552159767409</v>
          </cell>
          <cell r="BR87">
            <v>9381.405005671968</v>
          </cell>
          <cell r="BS87">
            <v>9848.6852159767404</v>
          </cell>
          <cell r="BT87">
            <v>426.84</v>
          </cell>
          <cell r="BU87">
            <v>410.03</v>
          </cell>
          <cell r="BV87">
            <v>10275.525215976741</v>
          </cell>
          <cell r="BX87">
            <v>375.56</v>
          </cell>
          <cell r="BY87">
            <v>391.96139790597772</v>
          </cell>
        </row>
        <row r="88">
          <cell r="X88" t="str">
            <v>MarinLTCDual</v>
          </cell>
          <cell r="Y88">
            <v>510</v>
          </cell>
          <cell r="Z88" t="str">
            <v>Marin</v>
          </cell>
          <cell r="AA88" t="str">
            <v>PHPC</v>
          </cell>
          <cell r="AB88" t="str">
            <v>LTCDual</v>
          </cell>
          <cell r="AC88">
            <v>4690</v>
          </cell>
          <cell r="AD88">
            <v>5695.32</v>
          </cell>
          <cell r="AE88">
            <v>224.25</v>
          </cell>
          <cell r="AF88">
            <v>5471.07</v>
          </cell>
          <cell r="AG88">
            <v>0</v>
          </cell>
          <cell r="AH88">
            <v>0</v>
          </cell>
          <cell r="AI88">
            <v>0</v>
          </cell>
          <cell r="AJ88">
            <v>0</v>
          </cell>
          <cell r="AK88">
            <v>5.0199999999999996</v>
          </cell>
          <cell r="AL88">
            <v>0.21</v>
          </cell>
          <cell r="AM88">
            <v>5.23</v>
          </cell>
          <cell r="AN88">
            <v>5700.5499999999993</v>
          </cell>
          <cell r="AO88">
            <v>5847.696816198616</v>
          </cell>
          <cell r="AP88">
            <v>5617.4368598255442</v>
          </cell>
          <cell r="AQ88">
            <v>5852.9268161986156</v>
          </cell>
          <cell r="AS88">
            <v>224.46</v>
          </cell>
          <cell r="AW88" t="str">
            <v>marinLTCDual</v>
          </cell>
          <cell r="AX88">
            <v>510</v>
          </cell>
          <cell r="AY88" t="str">
            <v>marin</v>
          </cell>
          <cell r="AZ88" t="str">
            <v>PHPC</v>
          </cell>
          <cell r="BA88" t="str">
            <v>LTCDual</v>
          </cell>
          <cell r="BB88">
            <v>4690</v>
          </cell>
          <cell r="BC88">
            <v>5695.32</v>
          </cell>
          <cell r="BD88">
            <v>224.25</v>
          </cell>
          <cell r="BE88">
            <v>5471.07</v>
          </cell>
          <cell r="BF88">
            <v>0</v>
          </cell>
          <cell r="BG88">
            <v>0</v>
          </cell>
          <cell r="BH88">
            <v>0</v>
          </cell>
          <cell r="BI88">
            <v>0</v>
          </cell>
          <cell r="BJ88">
            <v>5.0199999999999996</v>
          </cell>
          <cell r="BK88">
            <v>0.21</v>
          </cell>
          <cell r="BL88">
            <v>5.23</v>
          </cell>
          <cell r="BM88">
            <v>5700.5499999999993</v>
          </cell>
          <cell r="BN88">
            <v>0</v>
          </cell>
          <cell r="BO88">
            <v>0</v>
          </cell>
          <cell r="BP88">
            <v>5700.5499999999993</v>
          </cell>
          <cell r="BQ88">
            <v>5847.696816198616</v>
          </cell>
          <cell r="BR88">
            <v>5617.4343389768401</v>
          </cell>
          <cell r="BS88">
            <v>5852.9268161986156</v>
          </cell>
          <cell r="BT88">
            <v>0</v>
          </cell>
          <cell r="BU88">
            <v>0</v>
          </cell>
          <cell r="BV88">
            <v>5852.9268161986156</v>
          </cell>
          <cell r="BX88">
            <v>224.46</v>
          </cell>
          <cell r="BY88">
            <v>224.46</v>
          </cell>
        </row>
        <row r="89">
          <cell r="X89" t="str">
            <v>MarinOBRA</v>
          </cell>
          <cell r="Y89">
            <v>510</v>
          </cell>
          <cell r="Z89" t="str">
            <v>Marin</v>
          </cell>
          <cell r="AA89" t="str">
            <v>PHPC</v>
          </cell>
          <cell r="AB89" t="str">
            <v>OBRA</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S89">
            <v>0</v>
          </cell>
          <cell r="AW89" t="str">
            <v>marinOBRA</v>
          </cell>
          <cell r="AX89">
            <v>510</v>
          </cell>
          <cell r="AY89" t="str">
            <v>marin</v>
          </cell>
          <cell r="AZ89" t="str">
            <v>PHPC</v>
          </cell>
          <cell r="BA89" t="str">
            <v>OBRA</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X89">
            <v>0</v>
          </cell>
          <cell r="BY89">
            <v>0</v>
          </cell>
        </row>
        <row r="90">
          <cell r="X90" t="str">
            <v>MarinAll Categories of Aid</v>
          </cell>
          <cell r="Y90">
            <v>510</v>
          </cell>
          <cell r="Z90" t="str">
            <v>Marin</v>
          </cell>
          <cell r="AA90" t="str">
            <v>PHPC</v>
          </cell>
          <cell r="AB90" t="str">
            <v>All Categories of Aid</v>
          </cell>
          <cell r="AC90">
            <v>247058</v>
          </cell>
          <cell r="AD90">
            <v>394.84592759137757</v>
          </cell>
          <cell r="AE90">
            <v>15.545767976583166</v>
          </cell>
          <cell r="AF90">
            <v>379.30015961479438</v>
          </cell>
          <cell r="AG90">
            <v>3.9207831034689571</v>
          </cell>
          <cell r="AH90">
            <v>0.98712434950586259</v>
          </cell>
          <cell r="AI90">
            <v>0.2035516073174862</v>
          </cell>
          <cell r="AJ90">
            <v>5.1114590602923062</v>
          </cell>
          <cell r="AK90">
            <v>8.4764351585402906</v>
          </cell>
          <cell r="AL90">
            <v>0.34780076134275023</v>
          </cell>
          <cell r="AM90">
            <v>8.8242359198830407</v>
          </cell>
          <cell r="AN90">
            <v>408.78162257155293</v>
          </cell>
          <cell r="AO90">
            <v>415.20295315292543</v>
          </cell>
          <cell r="AP90">
            <v>398.85384736239774</v>
          </cell>
          <cell r="AQ90">
            <v>429.13864813310079</v>
          </cell>
          <cell r="AW90" t="str">
            <v>marinAll Category of Aid</v>
          </cell>
          <cell r="AX90">
            <v>510</v>
          </cell>
          <cell r="AY90" t="str">
            <v>marin</v>
          </cell>
          <cell r="AZ90" t="str">
            <v>PHPC</v>
          </cell>
          <cell r="BA90" t="str">
            <v>All Category of Aid</v>
          </cell>
          <cell r="BB90">
            <v>288259</v>
          </cell>
          <cell r="BC90">
            <v>359.56855057430988</v>
          </cell>
          <cell r="BD90">
            <v>14.158557785160841</v>
          </cell>
          <cell r="BE90">
            <v>345.40999278914904</v>
          </cell>
          <cell r="BF90">
            <v>3.9708720629711478</v>
          </cell>
          <cell r="BG90">
            <v>1.0124167849052415</v>
          </cell>
          <cell r="BH90">
            <v>0.20686351510273743</v>
          </cell>
          <cell r="BI90">
            <v>5.1901523629791262</v>
          </cell>
          <cell r="BJ90">
            <v>8.3264904825174568</v>
          </cell>
          <cell r="BK90">
            <v>0.34160074793848588</v>
          </cell>
          <cell r="BL90">
            <v>8.6680912304559445</v>
          </cell>
          <cell r="BM90">
            <v>373.42679416774496</v>
          </cell>
          <cell r="BN90">
            <v>1.4871033351939744</v>
          </cell>
          <cell r="BO90">
            <v>37.767703750958042</v>
          </cell>
          <cell r="BP90">
            <v>411.19449791870301</v>
          </cell>
          <cell r="BQ90">
            <v>375.80528187257835</v>
          </cell>
          <cell r="BR90">
            <v>361.00734383357099</v>
          </cell>
          <cell r="BS90">
            <v>389.66352546601337</v>
          </cell>
          <cell r="BT90">
            <v>38.683693396559377</v>
          </cell>
          <cell r="BU90">
            <v>37.160914620262879</v>
          </cell>
          <cell r="BV90">
            <v>428.34721886257279</v>
          </cell>
        </row>
        <row r="91">
          <cell r="X91" t="str">
            <v>MarinTOTAL REVENUE</v>
          </cell>
          <cell r="Y91">
            <v>510</v>
          </cell>
          <cell r="Z91" t="str">
            <v>Marin</v>
          </cell>
          <cell r="AA91" t="str">
            <v>PHPC</v>
          </cell>
          <cell r="AB91" t="str">
            <v>TOTAL REVENUE</v>
          </cell>
          <cell r="AC91">
            <v>0</v>
          </cell>
          <cell r="AD91">
            <v>97549845.178870559</v>
          </cell>
          <cell r="AE91">
            <v>3840706.3447586838</v>
          </cell>
          <cell r="AF91">
            <v>93709138.834111869</v>
          </cell>
          <cell r="AG91">
            <v>968660.83197683364</v>
          </cell>
          <cell r="AH91">
            <v>243876.9675402194</v>
          </cell>
          <cell r="AI91">
            <v>50289.053000643507</v>
          </cell>
          <cell r="AJ91">
            <v>1262826.8525176966</v>
          </cell>
          <cell r="AK91">
            <v>2094171.1173986471</v>
          </cell>
          <cell r="AL91">
            <v>85926.960495817184</v>
          </cell>
          <cell r="AM91">
            <v>2180098.0778944641</v>
          </cell>
          <cell r="AN91">
            <v>100992770.10928272</v>
          </cell>
          <cell r="AO91">
            <v>102579211.20005545</v>
          </cell>
          <cell r="AP91">
            <v>98540033.821659267</v>
          </cell>
          <cell r="AQ91">
            <v>106022136.13046761</v>
          </cell>
          <cell r="AW91" t="str">
            <v>marinTotal Revenue</v>
          </cell>
          <cell r="AX91">
            <v>510</v>
          </cell>
          <cell r="AY91" t="str">
            <v>marin</v>
          </cell>
          <cell r="AZ91" t="str">
            <v>PHPC</v>
          </cell>
          <cell r="BA91" t="str">
            <v>Total Revenue</v>
          </cell>
          <cell r="BB91">
            <v>0</v>
          </cell>
          <cell r="BC91">
            <v>103648870.81999999</v>
          </cell>
          <cell r="BD91">
            <v>4081331.7085926789</v>
          </cell>
          <cell r="BE91">
            <v>99567539.11140731</v>
          </cell>
          <cell r="BF91">
            <v>1144639.6100000001</v>
          </cell>
          <cell r="BG91">
            <v>291838.25</v>
          </cell>
          <cell r="BH91">
            <v>59630.26999999999</v>
          </cell>
          <cell r="BI91">
            <v>1496108.13</v>
          </cell>
          <cell r="BJ91">
            <v>2400185.8199999994</v>
          </cell>
          <cell r="BK91">
            <v>98469.49</v>
          </cell>
          <cell r="BL91">
            <v>2498655.31</v>
          </cell>
          <cell r="BM91">
            <v>107643634.25999999</v>
          </cell>
          <cell r="BN91">
            <v>428670.92029967986</v>
          </cell>
          <cell r="BO91">
            <v>10886880.515547413</v>
          </cell>
          <cell r="BP91">
            <v>118530514.77554742</v>
          </cell>
          <cell r="BQ91">
            <v>108329254.74730757</v>
          </cell>
          <cell r="BR91">
            <v>104063615.92612134</v>
          </cell>
          <cell r="BS91">
            <v>112324018.18730755</v>
          </cell>
          <cell r="BT91">
            <v>11150922.774798809</v>
          </cell>
          <cell r="BU91">
            <v>10711968.087522358</v>
          </cell>
          <cell r="BV91">
            <v>123474940.96210636</v>
          </cell>
        </row>
        <row r="92">
          <cell r="X92" t="str">
            <v>MendocinoChild</v>
          </cell>
          <cell r="Y92">
            <v>512</v>
          </cell>
          <cell r="Z92" t="str">
            <v>Mendocino</v>
          </cell>
          <cell r="AA92" t="str">
            <v>PHPC</v>
          </cell>
          <cell r="AB92" t="str">
            <v>Child</v>
          </cell>
          <cell r="AC92">
            <v>144071.48228481639</v>
          </cell>
          <cell r="AD92">
            <v>103.18</v>
          </cell>
          <cell r="AE92">
            <v>4.0599999999999996</v>
          </cell>
          <cell r="AF92">
            <v>99.12</v>
          </cell>
          <cell r="AG92">
            <v>4.12</v>
          </cell>
          <cell r="AH92">
            <v>1.75</v>
          </cell>
          <cell r="AI92">
            <v>0.24</v>
          </cell>
          <cell r="AJ92">
            <v>6.11</v>
          </cell>
          <cell r="AK92">
            <v>4.04</v>
          </cell>
          <cell r="AL92">
            <v>0.17</v>
          </cell>
          <cell r="AM92">
            <v>4.21</v>
          </cell>
          <cell r="AN92">
            <v>113.5</v>
          </cell>
          <cell r="AO92">
            <v>114.19</v>
          </cell>
          <cell r="AP92">
            <v>109.69330474121573</v>
          </cell>
          <cell r="AQ92">
            <v>124.50999999999999</v>
          </cell>
          <cell r="AS92">
            <v>4.47</v>
          </cell>
          <cell r="AW92" t="str">
            <v>mendocinoChild</v>
          </cell>
          <cell r="AX92">
            <v>512</v>
          </cell>
          <cell r="AY92" t="str">
            <v>mendocino</v>
          </cell>
          <cell r="AZ92" t="str">
            <v>PHPC</v>
          </cell>
          <cell r="BA92" t="str">
            <v>Child</v>
          </cell>
          <cell r="BB92">
            <v>157222</v>
          </cell>
          <cell r="BC92">
            <v>103.13</v>
          </cell>
          <cell r="BD92">
            <v>4.0605750287408284</v>
          </cell>
          <cell r="BE92">
            <v>99.069424971259167</v>
          </cell>
          <cell r="BF92">
            <v>4.12</v>
          </cell>
          <cell r="BG92">
            <v>1.75</v>
          </cell>
          <cell r="BH92">
            <v>0.24</v>
          </cell>
          <cell r="BI92">
            <v>6.11</v>
          </cell>
          <cell r="BJ92">
            <v>4.04</v>
          </cell>
          <cell r="BK92">
            <v>0.17</v>
          </cell>
          <cell r="BL92">
            <v>4.21</v>
          </cell>
          <cell r="BM92">
            <v>113.44999999999999</v>
          </cell>
          <cell r="BN92">
            <v>0.56533368367573944</v>
          </cell>
          <cell r="BO92">
            <v>14.357680855256874</v>
          </cell>
          <cell r="BP92">
            <v>127.80768085525686</v>
          </cell>
          <cell r="BQ92">
            <v>109.81022455152116</v>
          </cell>
          <cell r="BR92">
            <v>105.48645315531722</v>
          </cell>
          <cell r="BS92">
            <v>120.13022455152115</v>
          </cell>
          <cell r="BT92">
            <v>14.700188612422814</v>
          </cell>
          <cell r="BU92">
            <v>14.121368685808665</v>
          </cell>
          <cell r="BV92">
            <v>134.83041316394397</v>
          </cell>
          <cell r="BX92">
            <v>4.4705750287408286</v>
          </cell>
          <cell r="BY92">
            <v>5.0359087124165676</v>
          </cell>
        </row>
        <row r="93">
          <cell r="X93" t="str">
            <v>MendocinoAdult</v>
          </cell>
          <cell r="Y93">
            <v>512</v>
          </cell>
          <cell r="Z93" t="str">
            <v>Mendocino</v>
          </cell>
          <cell r="AA93" t="str">
            <v>PHPC</v>
          </cell>
          <cell r="AB93" t="str">
            <v>Adult</v>
          </cell>
          <cell r="AC93">
            <v>56770.517715183611</v>
          </cell>
          <cell r="AD93">
            <v>298.31</v>
          </cell>
          <cell r="AE93">
            <v>11.75</v>
          </cell>
          <cell r="AF93">
            <v>286.56</v>
          </cell>
          <cell r="AG93">
            <v>4.84</v>
          </cell>
          <cell r="AH93">
            <v>0.28999999999999998</v>
          </cell>
          <cell r="AI93">
            <v>0.21</v>
          </cell>
          <cell r="AJ93">
            <v>5.34</v>
          </cell>
          <cell r="AK93">
            <v>5.6</v>
          </cell>
          <cell r="AL93">
            <v>0.23</v>
          </cell>
          <cell r="AM93">
            <v>5.83</v>
          </cell>
          <cell r="AN93">
            <v>309.47999999999996</v>
          </cell>
          <cell r="AO93">
            <v>314.00303559998162</v>
          </cell>
          <cell r="AP93">
            <v>301.63789012816881</v>
          </cell>
          <cell r="AQ93">
            <v>325.17303559998157</v>
          </cell>
          <cell r="AS93">
            <v>12.190000000000001</v>
          </cell>
          <cell r="AW93" t="str">
            <v>mendocinoAdult</v>
          </cell>
          <cell r="AX93">
            <v>512</v>
          </cell>
          <cell r="AY93" t="str">
            <v>mendocino</v>
          </cell>
          <cell r="AZ93" t="str">
            <v>PHPC</v>
          </cell>
          <cell r="BA93" t="str">
            <v>Adult</v>
          </cell>
          <cell r="BB93">
            <v>71829</v>
          </cell>
          <cell r="BC93">
            <v>297.69000000000005</v>
          </cell>
          <cell r="BD93">
            <v>11.72</v>
          </cell>
          <cell r="BE93">
            <v>285.97000000000003</v>
          </cell>
          <cell r="BF93">
            <v>4.84</v>
          </cell>
          <cell r="BG93">
            <v>0.28999999999999998</v>
          </cell>
          <cell r="BH93">
            <v>0.21</v>
          </cell>
          <cell r="BI93">
            <v>5.34</v>
          </cell>
          <cell r="BJ93">
            <v>5.6</v>
          </cell>
          <cell r="BK93">
            <v>0.23</v>
          </cell>
          <cell r="BL93">
            <v>5.83</v>
          </cell>
          <cell r="BM93">
            <v>308.86</v>
          </cell>
          <cell r="BN93">
            <v>2.4897401351709973</v>
          </cell>
          <cell r="BO93">
            <v>63.231495496406161</v>
          </cell>
          <cell r="BP93">
            <v>372.0914954964062</v>
          </cell>
          <cell r="BQ93">
            <v>313.36147653665807</v>
          </cell>
          <cell r="BR93">
            <v>301.02288607793685</v>
          </cell>
          <cell r="BS93">
            <v>324.53147653665803</v>
          </cell>
          <cell r="BT93">
            <v>64.790000000000006</v>
          </cell>
          <cell r="BU93">
            <v>62.24</v>
          </cell>
          <cell r="BV93">
            <v>389.32147653665805</v>
          </cell>
          <cell r="BX93">
            <v>12.160000000000002</v>
          </cell>
          <cell r="BY93">
            <v>14.649740135170999</v>
          </cell>
        </row>
        <row r="94">
          <cell r="X94" t="str">
            <v>MendocinoChild&amp;Adult</v>
          </cell>
          <cell r="Y94">
            <v>512</v>
          </cell>
          <cell r="Z94" t="str">
            <v>Mendocino</v>
          </cell>
          <cell r="AA94" t="str">
            <v>PHPC</v>
          </cell>
          <cell r="AB94" t="str">
            <v>Child&amp;Adult</v>
          </cell>
          <cell r="AC94">
            <v>200842</v>
          </cell>
          <cell r="AD94">
            <v>166.46</v>
          </cell>
          <cell r="AE94">
            <v>6.55</v>
          </cell>
          <cell r="AF94">
            <v>159.91</v>
          </cell>
          <cell r="AG94">
            <v>4.3235170569648389</v>
          </cell>
          <cell r="AH94">
            <v>0.65</v>
          </cell>
          <cell r="AI94">
            <v>0.2</v>
          </cell>
          <cell r="AJ94">
            <v>5.17</v>
          </cell>
          <cell r="AK94">
            <v>4.5599999999999996</v>
          </cell>
          <cell r="AL94">
            <v>0.19</v>
          </cell>
          <cell r="AM94">
            <v>4.7548740008685551</v>
          </cell>
          <cell r="AN94">
            <v>176.38487400086856</v>
          </cell>
          <cell r="AO94">
            <v>175.64509773748401</v>
          </cell>
          <cell r="AP94">
            <v>168.72835828372411</v>
          </cell>
          <cell r="AQ94">
            <v>185.56997173835256</v>
          </cell>
          <cell r="AS94">
            <v>6.94</v>
          </cell>
          <cell r="AW94" t="str">
            <v>mendocinoChild&amp;Adult</v>
          </cell>
          <cell r="AX94">
            <v>512</v>
          </cell>
          <cell r="AY94" t="str">
            <v>mendocino</v>
          </cell>
          <cell r="AZ94" t="str">
            <v>PHPC</v>
          </cell>
          <cell r="BA94" t="str">
            <v>Child&amp;Adult</v>
          </cell>
          <cell r="BB94">
            <v>229051</v>
          </cell>
          <cell r="BC94">
            <v>166.17</v>
          </cell>
          <cell r="BD94">
            <v>6.54</v>
          </cell>
          <cell r="BE94">
            <v>159.63</v>
          </cell>
          <cell r="BF94">
            <v>4.3457876193511487</v>
          </cell>
          <cell r="BG94">
            <v>0.65</v>
          </cell>
          <cell r="BH94">
            <v>0.2</v>
          </cell>
          <cell r="BI94">
            <v>5.2</v>
          </cell>
          <cell r="BJ94">
            <v>4.5599999999999996</v>
          </cell>
          <cell r="BK94">
            <v>0.19</v>
          </cell>
          <cell r="BL94">
            <v>4.7548740008685551</v>
          </cell>
          <cell r="BM94">
            <v>176.12487400086854</v>
          </cell>
          <cell r="BN94">
            <v>1.202167510488195</v>
          </cell>
          <cell r="BO94">
            <v>30.531238361604935</v>
          </cell>
          <cell r="BP94">
            <v>206.65611236247349</v>
          </cell>
          <cell r="BQ94">
            <v>175.33802694542902</v>
          </cell>
          <cell r="BR94">
            <v>168.43410202705513</v>
          </cell>
          <cell r="BS94">
            <v>185.29290094629758</v>
          </cell>
          <cell r="BT94">
            <v>31.28</v>
          </cell>
          <cell r="BU94">
            <v>30.05</v>
          </cell>
          <cell r="BV94">
            <v>216.57290094629758</v>
          </cell>
          <cell r="BX94">
            <v>6.9300000000000006</v>
          </cell>
          <cell r="BY94">
            <v>8.1321675104881948</v>
          </cell>
        </row>
        <row r="95">
          <cell r="X95" t="str">
            <v>MendocinoAged&amp;DisabledNonDual</v>
          </cell>
          <cell r="Y95">
            <v>512</v>
          </cell>
          <cell r="Z95" t="str">
            <v>Mendocino</v>
          </cell>
          <cell r="AA95" t="str">
            <v>PHPC</v>
          </cell>
          <cell r="AB95" t="str">
            <v>Aged&amp;DisabledNonDual</v>
          </cell>
          <cell r="AC95">
            <v>29668</v>
          </cell>
          <cell r="AD95">
            <v>816.01</v>
          </cell>
          <cell r="AE95">
            <v>32.130000000000003</v>
          </cell>
          <cell r="AF95">
            <v>783.88</v>
          </cell>
          <cell r="AG95">
            <v>8.82</v>
          </cell>
          <cell r="AH95">
            <v>0.2</v>
          </cell>
          <cell r="AI95">
            <v>0.37</v>
          </cell>
          <cell r="AJ95">
            <v>9.39</v>
          </cell>
          <cell r="AK95">
            <v>13.86</v>
          </cell>
          <cell r="AL95">
            <v>0.56999999999999995</v>
          </cell>
          <cell r="AM95">
            <v>14.43</v>
          </cell>
          <cell r="AN95">
            <v>839.82999999999993</v>
          </cell>
          <cell r="AO95">
            <v>856.391678466553</v>
          </cell>
          <cell r="AP95">
            <v>822.66777619645188</v>
          </cell>
          <cell r="AQ95">
            <v>880.21167846655294</v>
          </cell>
          <cell r="AS95">
            <v>33.07</v>
          </cell>
          <cell r="AW95" t="str">
            <v>mendocinoAged&amp;DisabledNonDual</v>
          </cell>
          <cell r="AX95">
            <v>512</v>
          </cell>
          <cell r="AY95" t="str">
            <v>mendocino</v>
          </cell>
          <cell r="AZ95" t="str">
            <v>PHPC</v>
          </cell>
          <cell r="BA95" t="str">
            <v>Aged&amp;DisabledNonDual</v>
          </cell>
          <cell r="BB95">
            <v>28508</v>
          </cell>
          <cell r="BC95">
            <v>815.46</v>
          </cell>
          <cell r="BD95">
            <v>32.11</v>
          </cell>
          <cell r="BE95">
            <v>783.35</v>
          </cell>
          <cell r="BF95">
            <v>8.82</v>
          </cell>
          <cell r="BG95">
            <v>0.2</v>
          </cell>
          <cell r="BH95">
            <v>0.37</v>
          </cell>
          <cell r="BI95">
            <v>9.39</v>
          </cell>
          <cell r="BJ95">
            <v>13.86</v>
          </cell>
          <cell r="BK95">
            <v>0.56999999999999995</v>
          </cell>
          <cell r="BL95">
            <v>14.43</v>
          </cell>
          <cell r="BM95">
            <v>839.28</v>
          </cell>
          <cell r="BN95">
            <v>5.6527196545299603</v>
          </cell>
          <cell r="BO95">
            <v>143.56113408330035</v>
          </cell>
          <cell r="BP95">
            <v>982.84113408330029</v>
          </cell>
          <cell r="BQ95">
            <v>855.81134756563131</v>
          </cell>
          <cell r="BR95">
            <v>822.11382404026153</v>
          </cell>
          <cell r="BS95">
            <v>879.63134756563124</v>
          </cell>
          <cell r="BT95">
            <v>147.1</v>
          </cell>
          <cell r="BU95">
            <v>141.31</v>
          </cell>
          <cell r="BV95">
            <v>1026.7313475656313</v>
          </cell>
          <cell r="BX95">
            <v>33.049999999999997</v>
          </cell>
          <cell r="BY95">
            <v>38.702719654529957</v>
          </cell>
        </row>
        <row r="96">
          <cell r="X96" t="str">
            <v>MendocinoDisabledDual</v>
          </cell>
          <cell r="Y96">
            <v>512</v>
          </cell>
          <cell r="Z96" t="str">
            <v>Mendocino</v>
          </cell>
          <cell r="AA96" t="str">
            <v>PHPC</v>
          </cell>
          <cell r="AB96" t="str">
            <v>DisabledDual</v>
          </cell>
          <cell r="AC96">
            <v>24346</v>
          </cell>
          <cell r="AD96">
            <v>119.50999999999999</v>
          </cell>
          <cell r="AE96">
            <v>4.71</v>
          </cell>
          <cell r="AF96">
            <v>114.8</v>
          </cell>
          <cell r="AG96">
            <v>0</v>
          </cell>
          <cell r="AH96">
            <v>0</v>
          </cell>
          <cell r="AI96">
            <v>0</v>
          </cell>
          <cell r="AJ96">
            <v>0</v>
          </cell>
          <cell r="AK96">
            <v>1.73</v>
          </cell>
          <cell r="AL96">
            <v>7.0000000000000007E-2</v>
          </cell>
          <cell r="AM96">
            <v>1.8</v>
          </cell>
          <cell r="AN96">
            <v>121.30999999999999</v>
          </cell>
          <cell r="AO96">
            <v>125.92485306508713</v>
          </cell>
          <cell r="AP96">
            <v>120.96605028252401</v>
          </cell>
          <cell r="AQ96">
            <v>127.72485306508713</v>
          </cell>
          <cell r="AS96">
            <v>4.78</v>
          </cell>
          <cell r="AW96" t="str">
            <v>mendocinoDisabledDual</v>
          </cell>
          <cell r="AX96">
            <v>512</v>
          </cell>
          <cell r="AY96" t="str">
            <v>mendocino</v>
          </cell>
          <cell r="AZ96" t="str">
            <v>PHPC</v>
          </cell>
          <cell r="BA96" t="str">
            <v>DisabledDual</v>
          </cell>
          <cell r="BB96">
            <v>24346</v>
          </cell>
          <cell r="BC96">
            <v>119.50999999999999</v>
          </cell>
          <cell r="BD96">
            <v>4.71</v>
          </cell>
          <cell r="BE96">
            <v>114.8</v>
          </cell>
          <cell r="BF96">
            <v>0</v>
          </cell>
          <cell r="BG96">
            <v>0</v>
          </cell>
          <cell r="BH96">
            <v>0</v>
          </cell>
          <cell r="BI96">
            <v>0</v>
          </cell>
          <cell r="BJ96">
            <v>1.73</v>
          </cell>
          <cell r="BK96">
            <v>7.0000000000000007E-2</v>
          </cell>
          <cell r="BL96">
            <v>1.8</v>
          </cell>
          <cell r="BM96">
            <v>121.30999999999999</v>
          </cell>
          <cell r="BN96">
            <v>0</v>
          </cell>
          <cell r="BO96">
            <v>0</v>
          </cell>
          <cell r="BP96">
            <v>121.30999999999999</v>
          </cell>
          <cell r="BQ96">
            <v>125.92485306508713</v>
          </cell>
          <cell r="BR96">
            <v>120.96656908035172</v>
          </cell>
          <cell r="BS96">
            <v>127.72485306508713</v>
          </cell>
          <cell r="BT96">
            <v>0</v>
          </cell>
          <cell r="BU96">
            <v>0</v>
          </cell>
          <cell r="BV96">
            <v>127.72485306508713</v>
          </cell>
          <cell r="BX96">
            <v>4.78</v>
          </cell>
          <cell r="BY96">
            <v>4.78</v>
          </cell>
        </row>
        <row r="97">
          <cell r="X97" t="str">
            <v>MendocinoAgedDual</v>
          </cell>
          <cell r="Y97">
            <v>512</v>
          </cell>
          <cell r="Z97" t="str">
            <v>Mendocino</v>
          </cell>
          <cell r="AA97" t="str">
            <v>PHPC</v>
          </cell>
          <cell r="AB97" t="str">
            <v>AgedDual</v>
          </cell>
          <cell r="AC97">
            <v>15472</v>
          </cell>
          <cell r="AD97">
            <v>126.4</v>
          </cell>
          <cell r="AE97">
            <v>4.9800000000000004</v>
          </cell>
          <cell r="AF97">
            <v>121.42</v>
          </cell>
          <cell r="AG97">
            <v>0</v>
          </cell>
          <cell r="AH97">
            <v>0</v>
          </cell>
          <cell r="AI97">
            <v>0</v>
          </cell>
          <cell r="AJ97">
            <v>0</v>
          </cell>
          <cell r="AK97">
            <v>2.25</v>
          </cell>
          <cell r="AL97">
            <v>0.09</v>
          </cell>
          <cell r="AM97">
            <v>2.34</v>
          </cell>
          <cell r="AN97">
            <v>128.74</v>
          </cell>
          <cell r="AO97">
            <v>131.99058839852731</v>
          </cell>
          <cell r="AP97">
            <v>126.7929226392156</v>
          </cell>
          <cell r="AQ97">
            <v>134.33058839852731</v>
          </cell>
          <cell r="AS97">
            <v>5.07</v>
          </cell>
          <cell r="AW97" t="str">
            <v>mendocinoAgedDual</v>
          </cell>
          <cell r="AX97">
            <v>512</v>
          </cell>
          <cell r="AY97" t="str">
            <v>mendocino</v>
          </cell>
          <cell r="AZ97" t="str">
            <v>PHPC</v>
          </cell>
          <cell r="BA97" t="str">
            <v>AgedDual</v>
          </cell>
          <cell r="BB97">
            <v>15472</v>
          </cell>
          <cell r="BC97">
            <v>126.4</v>
          </cell>
          <cell r="BD97">
            <v>4.9800000000000004</v>
          </cell>
          <cell r="BE97">
            <v>121.42</v>
          </cell>
          <cell r="BF97">
            <v>0</v>
          </cell>
          <cell r="BG97">
            <v>0</v>
          </cell>
          <cell r="BH97">
            <v>0</v>
          </cell>
          <cell r="BI97">
            <v>0</v>
          </cell>
          <cell r="BJ97">
            <v>2.25</v>
          </cell>
          <cell r="BK97">
            <v>0.09</v>
          </cell>
          <cell r="BL97">
            <v>2.34</v>
          </cell>
          <cell r="BM97">
            <v>128.74</v>
          </cell>
          <cell r="BN97">
            <v>0</v>
          </cell>
          <cell r="BO97">
            <v>0</v>
          </cell>
          <cell r="BP97">
            <v>128.74</v>
          </cell>
          <cell r="BQ97">
            <v>131.99058839852731</v>
          </cell>
          <cell r="BR97">
            <v>126.79346642726755</v>
          </cell>
          <cell r="BS97">
            <v>134.33058839852731</v>
          </cell>
          <cell r="BT97">
            <v>0</v>
          </cell>
          <cell r="BU97">
            <v>0</v>
          </cell>
          <cell r="BV97">
            <v>134.33058839852731</v>
          </cell>
          <cell r="BX97">
            <v>5.07</v>
          </cell>
          <cell r="BY97">
            <v>5.07</v>
          </cell>
        </row>
        <row r="98">
          <cell r="X98" t="str">
            <v>MendocinoBCCTP</v>
          </cell>
          <cell r="Y98">
            <v>512</v>
          </cell>
          <cell r="Z98" t="str">
            <v>Mendocino</v>
          </cell>
          <cell r="AA98" t="str">
            <v>PHPC</v>
          </cell>
          <cell r="AB98" t="str">
            <v>BCCTP</v>
          </cell>
          <cell r="AC98">
            <v>276</v>
          </cell>
          <cell r="AD98">
            <v>1201.82</v>
          </cell>
          <cell r="AE98">
            <v>47.32</v>
          </cell>
          <cell r="AF98">
            <v>1154.5</v>
          </cell>
          <cell r="AG98">
            <v>6.93</v>
          </cell>
          <cell r="AH98">
            <v>0.15</v>
          </cell>
          <cell r="AI98">
            <v>0.28999999999999998</v>
          </cell>
          <cell r="AJ98">
            <v>7.37</v>
          </cell>
          <cell r="AK98">
            <v>48.72</v>
          </cell>
          <cell r="AL98">
            <v>2</v>
          </cell>
          <cell r="AM98">
            <v>50.72</v>
          </cell>
          <cell r="AN98">
            <v>1259.9099999999999</v>
          </cell>
          <cell r="AO98">
            <v>1263.9264955205431</v>
          </cell>
          <cell r="AP98">
            <v>1214.1542538193517</v>
          </cell>
          <cell r="AQ98">
            <v>1322.016495520543</v>
          </cell>
          <cell r="AS98">
            <v>49.61</v>
          </cell>
          <cell r="AW98" t="str">
            <v>mendocinoBCCTP</v>
          </cell>
          <cell r="AX98">
            <v>512</v>
          </cell>
          <cell r="AY98" t="str">
            <v>mendocino</v>
          </cell>
          <cell r="AZ98" t="str">
            <v>PHPC</v>
          </cell>
          <cell r="BA98" t="str">
            <v>BCCTP</v>
          </cell>
          <cell r="BB98">
            <v>197</v>
          </cell>
          <cell r="BC98">
            <v>1201.82</v>
          </cell>
          <cell r="BD98">
            <v>47.32</v>
          </cell>
          <cell r="BE98">
            <v>1154.5</v>
          </cell>
          <cell r="BF98">
            <v>6.93</v>
          </cell>
          <cell r="BG98">
            <v>0.15</v>
          </cell>
          <cell r="BH98">
            <v>0.28999999999999998</v>
          </cell>
          <cell r="BI98">
            <v>7.37</v>
          </cell>
          <cell r="BJ98">
            <v>48.72</v>
          </cell>
          <cell r="BK98">
            <v>2</v>
          </cell>
          <cell r="BL98">
            <v>50.72</v>
          </cell>
          <cell r="BM98">
            <v>1259.9099999999999</v>
          </cell>
          <cell r="BN98">
            <v>12.267519627528486</v>
          </cell>
          <cell r="BO98">
            <v>311.55605403246938</v>
          </cell>
          <cell r="BP98">
            <v>1571.4660540324692</v>
          </cell>
          <cell r="BQ98">
            <v>1263.9264955205431</v>
          </cell>
          <cell r="BR98">
            <v>1214.1594610703771</v>
          </cell>
          <cell r="BS98">
            <v>1322.016495520543</v>
          </cell>
          <cell r="BT98">
            <v>319.22000000000003</v>
          </cell>
          <cell r="BU98">
            <v>306.64999999999998</v>
          </cell>
          <cell r="BV98">
            <v>1641.236495520543</v>
          </cell>
          <cell r="BX98">
            <v>49.61</v>
          </cell>
          <cell r="BY98">
            <v>61.877519627528486</v>
          </cell>
        </row>
        <row r="99">
          <cell r="X99" t="str">
            <v>MendocinoAIDSNonDual</v>
          </cell>
          <cell r="Y99">
            <v>512</v>
          </cell>
          <cell r="Z99" t="str">
            <v>Mendocino</v>
          </cell>
          <cell r="AA99" t="str">
            <v>PHPC</v>
          </cell>
          <cell r="AB99" t="str">
            <v>AIDSNonDual</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S99">
            <v>0</v>
          </cell>
          <cell r="AW99" t="str">
            <v>mendocinoAIDSNonDual</v>
          </cell>
          <cell r="AX99">
            <v>512</v>
          </cell>
          <cell r="AY99" t="str">
            <v>mendocino</v>
          </cell>
          <cell r="AZ99" t="str">
            <v>PHPC</v>
          </cell>
          <cell r="BA99" t="str">
            <v>AIDSNonDual</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X99">
            <v>0</v>
          </cell>
          <cell r="BY99">
            <v>0</v>
          </cell>
        </row>
        <row r="100">
          <cell r="X100" t="str">
            <v>MendocinoAIDSDual</v>
          </cell>
          <cell r="Y100">
            <v>512</v>
          </cell>
          <cell r="Z100" t="str">
            <v>Mendocino</v>
          </cell>
          <cell r="AA100" t="str">
            <v>PHPC</v>
          </cell>
          <cell r="AB100" t="str">
            <v>AIDSDual</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S100">
            <v>0</v>
          </cell>
          <cell r="AW100" t="str">
            <v>mendocinoAIDSDual</v>
          </cell>
          <cell r="AX100">
            <v>512</v>
          </cell>
          <cell r="AY100" t="str">
            <v>mendocino</v>
          </cell>
          <cell r="AZ100" t="str">
            <v>PHPC</v>
          </cell>
          <cell r="BA100" t="str">
            <v>AIDSDual</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X100">
            <v>0</v>
          </cell>
          <cell r="BY100">
            <v>0</v>
          </cell>
        </row>
        <row r="101">
          <cell r="X101" t="str">
            <v>MendocinoLTCNonDual</v>
          </cell>
          <cell r="Y101">
            <v>512</v>
          </cell>
          <cell r="Z101" t="str">
            <v>Mendocino</v>
          </cell>
          <cell r="AA101" t="str">
            <v>PHPC</v>
          </cell>
          <cell r="AB101" t="str">
            <v>LTCNonDual</v>
          </cell>
          <cell r="AC101">
            <v>145</v>
          </cell>
          <cell r="AD101">
            <v>9823.1200000000008</v>
          </cell>
          <cell r="AE101">
            <v>386.79</v>
          </cell>
          <cell r="AF101">
            <v>9436.33</v>
          </cell>
          <cell r="AG101">
            <v>7.42</v>
          </cell>
          <cell r="AH101">
            <v>0.15</v>
          </cell>
          <cell r="AI101">
            <v>0.31</v>
          </cell>
          <cell r="AJ101">
            <v>7.88</v>
          </cell>
          <cell r="AK101">
            <v>51.78</v>
          </cell>
          <cell r="AL101">
            <v>2.12</v>
          </cell>
          <cell r="AM101">
            <v>53.9</v>
          </cell>
          <cell r="AN101">
            <v>9884.9</v>
          </cell>
          <cell r="AO101">
            <v>10161.229218319519</v>
          </cell>
          <cell r="AP101">
            <v>9761.0895278962107</v>
          </cell>
          <cell r="AQ101">
            <v>10223.009218319517</v>
          </cell>
          <cell r="AS101">
            <v>389.22</v>
          </cell>
          <cell r="AW101" t="str">
            <v>mendocinoLTCNonDual</v>
          </cell>
          <cell r="AX101">
            <v>512</v>
          </cell>
          <cell r="AY101" t="str">
            <v>mendocino</v>
          </cell>
          <cell r="AZ101" t="str">
            <v>PHPC</v>
          </cell>
          <cell r="BA101" t="str">
            <v>LTCNonDual</v>
          </cell>
          <cell r="BB101">
            <v>46</v>
          </cell>
          <cell r="BC101">
            <v>9820.7800000000007</v>
          </cell>
          <cell r="BD101">
            <v>386.69</v>
          </cell>
          <cell r="BE101">
            <v>9434.09</v>
          </cell>
          <cell r="BF101">
            <v>7.42</v>
          </cell>
          <cell r="BG101">
            <v>0.15</v>
          </cell>
          <cell r="BH101">
            <v>0.31</v>
          </cell>
          <cell r="BI101">
            <v>7.88</v>
          </cell>
          <cell r="BJ101">
            <v>51.78</v>
          </cell>
          <cell r="BK101">
            <v>2.12</v>
          </cell>
          <cell r="BL101">
            <v>53.9</v>
          </cell>
          <cell r="BM101">
            <v>9882.56</v>
          </cell>
          <cell r="BN101">
            <v>18.781501872393562</v>
          </cell>
          <cell r="BO101">
            <v>476.99052374332831</v>
          </cell>
          <cell r="BP101">
            <v>10359.550523743328</v>
          </cell>
          <cell r="BQ101">
            <v>10158.775512425211</v>
          </cell>
          <cell r="BR101">
            <v>9758.774299783372</v>
          </cell>
          <cell r="BS101">
            <v>10220.55551242521</v>
          </cell>
          <cell r="BT101">
            <v>488.79</v>
          </cell>
          <cell r="BU101">
            <v>469.54</v>
          </cell>
          <cell r="BV101">
            <v>10709.34551242521</v>
          </cell>
          <cell r="BX101">
            <v>389.12</v>
          </cell>
          <cell r="BY101">
            <v>407.90150187239357</v>
          </cell>
        </row>
        <row r="102">
          <cell r="X102" t="str">
            <v>MendocinoLTCDual</v>
          </cell>
          <cell r="Y102">
            <v>512</v>
          </cell>
          <cell r="Z102" t="str">
            <v>Mendocino</v>
          </cell>
          <cell r="AA102" t="str">
            <v>PHPC</v>
          </cell>
          <cell r="AB102" t="str">
            <v>LTCDual</v>
          </cell>
          <cell r="AC102">
            <v>1967</v>
          </cell>
          <cell r="AD102">
            <v>4858.6200000000008</v>
          </cell>
          <cell r="AE102">
            <v>191.31</v>
          </cell>
          <cell r="AF102">
            <v>4667.3100000000004</v>
          </cell>
          <cell r="AG102">
            <v>0</v>
          </cell>
          <cell r="AH102">
            <v>0</v>
          </cell>
          <cell r="AI102">
            <v>0</v>
          </cell>
          <cell r="AJ102">
            <v>0</v>
          </cell>
          <cell r="AK102">
            <v>3.59</v>
          </cell>
          <cell r="AL102">
            <v>0.15</v>
          </cell>
          <cell r="AM102">
            <v>3.74</v>
          </cell>
          <cell r="AN102">
            <v>4862.3600000000006</v>
          </cell>
          <cell r="AO102">
            <v>4989.8806546745291</v>
          </cell>
          <cell r="AP102">
            <v>4793.3838276163433</v>
          </cell>
          <cell r="AQ102">
            <v>4993.6206546745289</v>
          </cell>
          <cell r="AS102">
            <v>191.46</v>
          </cell>
          <cell r="AW102" t="str">
            <v>mendocinoLTCDual</v>
          </cell>
          <cell r="AX102">
            <v>512</v>
          </cell>
          <cell r="AY102" t="str">
            <v>mendocino</v>
          </cell>
          <cell r="AZ102" t="str">
            <v>PHPC</v>
          </cell>
          <cell r="BA102" t="str">
            <v>LTCDual</v>
          </cell>
          <cell r="BB102">
            <v>1967</v>
          </cell>
          <cell r="BC102">
            <v>4858.6200000000008</v>
          </cell>
          <cell r="BD102">
            <v>191.31</v>
          </cell>
          <cell r="BE102">
            <v>4667.3100000000004</v>
          </cell>
          <cell r="BF102">
            <v>0</v>
          </cell>
          <cell r="BG102">
            <v>0</v>
          </cell>
          <cell r="BH102">
            <v>0</v>
          </cell>
          <cell r="BI102">
            <v>0</v>
          </cell>
          <cell r="BJ102">
            <v>3.59</v>
          </cell>
          <cell r="BK102">
            <v>0.15</v>
          </cell>
          <cell r="BL102">
            <v>3.74</v>
          </cell>
          <cell r="BM102">
            <v>4862.3600000000006</v>
          </cell>
          <cell r="BN102">
            <v>0</v>
          </cell>
          <cell r="BO102">
            <v>0</v>
          </cell>
          <cell r="BP102">
            <v>4862.3600000000006</v>
          </cell>
          <cell r="BQ102">
            <v>4989.8806546745291</v>
          </cell>
          <cell r="BR102">
            <v>4793.4043854266647</v>
          </cell>
          <cell r="BS102">
            <v>4993.6206546745289</v>
          </cell>
          <cell r="BT102">
            <v>0</v>
          </cell>
          <cell r="BU102">
            <v>0</v>
          </cell>
          <cell r="BV102">
            <v>4993.6206546745289</v>
          </cell>
          <cell r="BX102">
            <v>191.46</v>
          </cell>
          <cell r="BY102">
            <v>191.46</v>
          </cell>
        </row>
        <row r="103">
          <cell r="X103" t="str">
            <v>MendocinoOBRA</v>
          </cell>
          <cell r="Y103">
            <v>512</v>
          </cell>
          <cell r="Z103" t="str">
            <v>Mendocino</v>
          </cell>
          <cell r="AA103" t="str">
            <v>PHPC</v>
          </cell>
          <cell r="AB103" t="str">
            <v>OBRA</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S103">
            <v>0</v>
          </cell>
          <cell r="AW103" t="str">
            <v>mendocinoOBRA</v>
          </cell>
          <cell r="AX103">
            <v>512</v>
          </cell>
          <cell r="AY103" t="str">
            <v>mendocino</v>
          </cell>
          <cell r="AZ103" t="str">
            <v>PHPC</v>
          </cell>
          <cell r="BA103" t="str">
            <v>OBRA</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0</v>
          </cell>
          <cell r="BX103">
            <v>0</v>
          </cell>
          <cell r="BY103">
            <v>0</v>
          </cell>
        </row>
        <row r="104">
          <cell r="X104" t="str">
            <v>MendocinoAll Categories of Aid</v>
          </cell>
          <cell r="Y104">
            <v>512</v>
          </cell>
          <cell r="Z104" t="str">
            <v>Mendocino</v>
          </cell>
          <cell r="AA104" t="str">
            <v>PHPC</v>
          </cell>
          <cell r="AB104" t="str">
            <v>All Categories of Aid</v>
          </cell>
          <cell r="AC104">
            <v>272716</v>
          </cell>
          <cell r="AD104">
            <v>264.70065886036679</v>
          </cell>
          <cell r="AE104">
            <v>10.422521968750504</v>
          </cell>
          <cell r="AF104">
            <v>254.27813689161627</v>
          </cell>
          <cell r="AG104">
            <v>4.1545202802730028</v>
          </cell>
          <cell r="AH104">
            <v>1.0068543618116721</v>
          </cell>
          <cell r="AI104">
            <v>0.2112128165144124</v>
          </cell>
          <cell r="AJ104">
            <v>5.3725874585990869</v>
          </cell>
          <cell r="AK104">
            <v>5.1926146527364967</v>
          </cell>
          <cell r="AL104">
            <v>0.21528359561929267</v>
          </cell>
          <cell r="AM104">
            <v>5.4078982483557887</v>
          </cell>
          <cell r="AN104">
            <v>275.48114456732162</v>
          </cell>
          <cell r="AO104">
            <v>280.2560459510571</v>
          </cell>
          <cell r="AP104">
            <v>269.21982532688912</v>
          </cell>
          <cell r="AQ104">
            <v>291.03653165801194</v>
          </cell>
          <cell r="AW104" t="str">
            <v>mendocinoAll Category of Aid</v>
          </cell>
          <cell r="AX104">
            <v>512</v>
          </cell>
          <cell r="AY104" t="str">
            <v>mendocino</v>
          </cell>
          <cell r="AZ104" t="str">
            <v>PHPC</v>
          </cell>
          <cell r="BA104" t="str">
            <v>All Category of Aid</v>
          </cell>
          <cell r="BB104">
            <v>299587</v>
          </cell>
          <cell r="BC104">
            <v>253.53197825673348</v>
          </cell>
          <cell r="BD104">
            <v>9.9829974503856658</v>
          </cell>
          <cell r="BE104">
            <v>243.5489808063478</v>
          </cell>
          <cell r="BF104">
            <v>4.1675843411095945</v>
          </cell>
          <cell r="BG104">
            <v>1.0070762750052571</v>
          </cell>
          <cell r="BH104">
            <v>0.2117472386986084</v>
          </cell>
          <cell r="BI104">
            <v>5.3864078548134602</v>
          </cell>
          <cell r="BJ104">
            <v>5.1020638078421303</v>
          </cell>
          <cell r="BK104">
            <v>0.21156205042274867</v>
          </cell>
          <cell r="BL104">
            <v>5.3136258582648779</v>
          </cell>
          <cell r="BM104">
            <v>264.23201196981182</v>
          </cell>
          <cell r="BN104">
            <v>1.4424752040247342</v>
          </cell>
          <cell r="BO104">
            <v>36.634290895866208</v>
          </cell>
          <cell r="BP104">
            <v>300.86630286567794</v>
          </cell>
          <cell r="BQ104">
            <v>266.39944929636607</v>
          </cell>
          <cell r="BR104">
            <v>255.90998601062552</v>
          </cell>
          <cell r="BS104">
            <v>277.09948300944438</v>
          </cell>
          <cell r="BT104">
            <v>37.531306245005084</v>
          </cell>
          <cell r="BU104">
            <v>36.053971492488685</v>
          </cell>
          <cell r="BV104">
            <v>314.6307892544495</v>
          </cell>
        </row>
        <row r="105">
          <cell r="X105" t="str">
            <v>MendocinoTOTAL REVENUE</v>
          </cell>
          <cell r="Y105">
            <v>512</v>
          </cell>
          <cell r="Z105" t="str">
            <v>Mendocino</v>
          </cell>
          <cell r="AA105" t="str">
            <v>PHPC</v>
          </cell>
          <cell r="AB105" t="str">
            <v>TOTAL REVENUE</v>
          </cell>
          <cell r="AC105">
            <v>0</v>
          </cell>
          <cell r="AD105">
            <v>72188104.881763786</v>
          </cell>
          <cell r="AE105">
            <v>2842388.5012297621</v>
          </cell>
          <cell r="AF105">
            <v>69345716.380534023</v>
          </cell>
          <cell r="AG105">
            <v>1133004.1527549322</v>
          </cell>
          <cell r="AH105">
            <v>274585.29413583199</v>
          </cell>
          <cell r="AI105">
            <v>57601.114468544489</v>
          </cell>
          <cell r="AJ105">
            <v>1465190.5613593087</v>
          </cell>
          <cell r="AK105">
            <v>1416109.0976356864</v>
          </cell>
          <cell r="AL105">
            <v>58711.281062911017</v>
          </cell>
          <cell r="AM105">
            <v>1474820.3786985972</v>
          </cell>
          <cell r="AN105">
            <v>75128115.82182169</v>
          </cell>
          <cell r="AO105">
            <v>76430307.827588484</v>
          </cell>
          <cell r="AP105">
            <v>73420553.883847892</v>
          </cell>
          <cell r="AQ105">
            <v>79370318.767646387</v>
          </cell>
          <cell r="AW105" t="str">
            <v>mendocinoTotal Revenue</v>
          </cell>
          <cell r="AX105">
            <v>512</v>
          </cell>
          <cell r="AY105" t="str">
            <v>mendocino</v>
          </cell>
          <cell r="AZ105" t="str">
            <v>PHPC</v>
          </cell>
          <cell r="BA105" t="str">
            <v>Total Revenue</v>
          </cell>
          <cell r="BB105">
            <v>0</v>
          </cell>
          <cell r="BC105">
            <v>75954884.770000011</v>
          </cell>
          <cell r="BD105">
            <v>2990776.2571686907</v>
          </cell>
          <cell r="BE105">
            <v>72964108.512831315</v>
          </cell>
          <cell r="BF105">
            <v>1248554.0900000001</v>
          </cell>
          <cell r="BG105">
            <v>301706.95999999996</v>
          </cell>
          <cell r="BH105">
            <v>63436.719999999994</v>
          </cell>
          <cell r="BI105">
            <v>1613697.77</v>
          </cell>
          <cell r="BJ105">
            <v>1528511.9900000002</v>
          </cell>
          <cell r="BK105">
            <v>63381.240000000005</v>
          </cell>
          <cell r="BL105">
            <v>1591893.23</v>
          </cell>
          <cell r="BM105">
            <v>79160475.770000011</v>
          </cell>
          <cell r="BN105">
            <v>432146.81894815806</v>
          </cell>
          <cell r="BO105">
            <v>10975157.30661987</v>
          </cell>
          <cell r="BP105">
            <v>90135633.076619864</v>
          </cell>
          <cell r="BQ105">
            <v>79809811.816350415</v>
          </cell>
          <cell r="BR105">
            <v>76667304.978965268</v>
          </cell>
          <cell r="BS105">
            <v>83015402.816350415</v>
          </cell>
          <cell r="BT105">
            <v>11243891.444022339</v>
          </cell>
          <cell r="BU105">
            <v>10801301.157520209</v>
          </cell>
          <cell r="BV105">
            <v>94259294.260372758</v>
          </cell>
        </row>
        <row r="106">
          <cell r="X106" t="str">
            <v>NapaChild</v>
          </cell>
          <cell r="Y106">
            <v>507</v>
          </cell>
          <cell r="Z106" t="str">
            <v>Napa</v>
          </cell>
          <cell r="AA106" t="str">
            <v>PHPC</v>
          </cell>
          <cell r="AB106" t="str">
            <v>Child</v>
          </cell>
          <cell r="AC106">
            <v>134664.63084521628</v>
          </cell>
          <cell r="AD106">
            <v>145.41</v>
          </cell>
          <cell r="AE106">
            <v>5.73</v>
          </cell>
          <cell r="AF106">
            <v>139.68</v>
          </cell>
          <cell r="AG106">
            <v>4.12</v>
          </cell>
          <cell r="AH106">
            <v>0.96</v>
          </cell>
          <cell r="AI106">
            <v>0.21</v>
          </cell>
          <cell r="AJ106">
            <v>5.29</v>
          </cell>
          <cell r="AK106">
            <v>6.13</v>
          </cell>
          <cell r="AL106">
            <v>0.25</v>
          </cell>
          <cell r="AM106">
            <v>6.38</v>
          </cell>
          <cell r="AN106">
            <v>157.07999999999998</v>
          </cell>
          <cell r="AO106">
            <v>160.51000000000002</v>
          </cell>
          <cell r="AP106">
            <v>154.18871446636086</v>
          </cell>
          <cell r="AQ106">
            <v>172.18</v>
          </cell>
          <cell r="AS106">
            <v>6.19</v>
          </cell>
          <cell r="AW106" t="str">
            <v>NapaChild</v>
          </cell>
          <cell r="AX106">
            <v>507</v>
          </cell>
          <cell r="AY106" t="str">
            <v>Napa</v>
          </cell>
          <cell r="AZ106" t="str">
            <v>PHPC</v>
          </cell>
          <cell r="BA106" t="str">
            <v>Child</v>
          </cell>
          <cell r="BB106">
            <v>143559</v>
          </cell>
          <cell r="BC106">
            <v>145.33000000000001</v>
          </cell>
          <cell r="BD106">
            <v>5.7222676134913115</v>
          </cell>
          <cell r="BE106">
            <v>139.6077323865087</v>
          </cell>
          <cell r="BF106">
            <v>4.12</v>
          </cell>
          <cell r="BG106">
            <v>0.96</v>
          </cell>
          <cell r="BH106">
            <v>0.21</v>
          </cell>
          <cell r="BI106">
            <v>5.29</v>
          </cell>
          <cell r="BJ106">
            <v>6.13</v>
          </cell>
          <cell r="BK106">
            <v>0.25</v>
          </cell>
          <cell r="BL106">
            <v>6.38</v>
          </cell>
          <cell r="BM106">
            <v>157</v>
          </cell>
          <cell r="BN106">
            <v>0.85155758289550199</v>
          </cell>
          <cell r="BO106">
            <v>21.626859248139734</v>
          </cell>
          <cell r="BP106">
            <v>178.62685924813974</v>
          </cell>
          <cell r="BQ106">
            <v>154.34818891313645</v>
          </cell>
          <cell r="BR106">
            <v>148.27040890084825</v>
          </cell>
          <cell r="BS106">
            <v>166.01818891313644</v>
          </cell>
          <cell r="BT106">
            <v>22.12525938476265</v>
          </cell>
          <cell r="BU106">
            <v>21.254077296487619</v>
          </cell>
          <cell r="BV106">
            <v>188.14344829789908</v>
          </cell>
          <cell r="BX106">
            <v>6.1822676134913115</v>
          </cell>
          <cell r="BY106">
            <v>7.0338251963868137</v>
          </cell>
        </row>
        <row r="107">
          <cell r="X107" t="str">
            <v>NapaAdult</v>
          </cell>
          <cell r="Y107">
            <v>507</v>
          </cell>
          <cell r="Z107" t="str">
            <v>Napa</v>
          </cell>
          <cell r="AA107" t="str">
            <v>PHPC</v>
          </cell>
          <cell r="AB107" t="str">
            <v>Adult</v>
          </cell>
          <cell r="AC107">
            <v>29022.369154783719</v>
          </cell>
          <cell r="AD107">
            <v>301.14</v>
          </cell>
          <cell r="AE107">
            <v>11.86</v>
          </cell>
          <cell r="AF107">
            <v>289.27999999999997</v>
          </cell>
          <cell r="AG107">
            <v>4.84</v>
          </cell>
          <cell r="AH107">
            <v>0.35</v>
          </cell>
          <cell r="AI107">
            <v>0.21</v>
          </cell>
          <cell r="AJ107">
            <v>5.4</v>
          </cell>
          <cell r="AK107">
            <v>8.73</v>
          </cell>
          <cell r="AL107">
            <v>0.36</v>
          </cell>
          <cell r="AM107">
            <v>9.09</v>
          </cell>
          <cell r="AN107">
            <v>315.62999999999994</v>
          </cell>
          <cell r="AO107">
            <v>317.02083417990224</v>
          </cell>
          <cell r="AP107">
            <v>304.53576027196112</v>
          </cell>
          <cell r="AQ107">
            <v>331.51083417990219</v>
          </cell>
          <cell r="AS107">
            <v>12.43</v>
          </cell>
          <cell r="AW107" t="str">
            <v>NapaAdult</v>
          </cell>
          <cell r="AX107">
            <v>507</v>
          </cell>
          <cell r="AY107" t="str">
            <v>Napa</v>
          </cell>
          <cell r="AZ107" t="str">
            <v>PHPC</v>
          </cell>
          <cell r="BA107" t="str">
            <v>Adult</v>
          </cell>
          <cell r="BB107">
            <v>41741</v>
          </cell>
          <cell r="BC107">
            <v>300.79999999999995</v>
          </cell>
          <cell r="BD107">
            <v>11.84</v>
          </cell>
          <cell r="BE107">
            <v>288.95999999999998</v>
          </cell>
          <cell r="BF107">
            <v>4.84</v>
          </cell>
          <cell r="BG107">
            <v>0.35</v>
          </cell>
          <cell r="BH107">
            <v>0.21</v>
          </cell>
          <cell r="BI107">
            <v>5.4</v>
          </cell>
          <cell r="BJ107">
            <v>8.73</v>
          </cell>
          <cell r="BK107">
            <v>0.36</v>
          </cell>
          <cell r="BL107">
            <v>9.09</v>
          </cell>
          <cell r="BM107">
            <v>315.28999999999991</v>
          </cell>
          <cell r="BN107">
            <v>2.4708920182149328</v>
          </cell>
          <cell r="BO107">
            <v>62.752813161014153</v>
          </cell>
          <cell r="BP107">
            <v>378.04281316101407</v>
          </cell>
          <cell r="BQ107">
            <v>316.66149835823671</v>
          </cell>
          <cell r="BR107">
            <v>304.19229519534088</v>
          </cell>
          <cell r="BS107">
            <v>331.15149835823667</v>
          </cell>
          <cell r="BT107">
            <v>64.3</v>
          </cell>
          <cell r="BU107">
            <v>61.77</v>
          </cell>
          <cell r="BV107">
            <v>395.45149835823668</v>
          </cell>
          <cell r="BX107">
            <v>12.41</v>
          </cell>
          <cell r="BY107">
            <v>14.880892018214933</v>
          </cell>
        </row>
        <row r="108">
          <cell r="X108" t="str">
            <v>NapaChild&amp;Adult</v>
          </cell>
          <cell r="Y108">
            <v>507</v>
          </cell>
          <cell r="Z108" t="str">
            <v>Napa</v>
          </cell>
          <cell r="AA108" t="str">
            <v>PHPC</v>
          </cell>
          <cell r="AB108" t="str">
            <v>Child&amp;Adult</v>
          </cell>
          <cell r="AC108">
            <v>163687</v>
          </cell>
          <cell r="AD108">
            <v>193.16000000000003</v>
          </cell>
          <cell r="AE108">
            <v>7.61</v>
          </cell>
          <cell r="AF108">
            <v>185.55</v>
          </cell>
          <cell r="AG108">
            <v>4.2476589209371802</v>
          </cell>
          <cell r="AH108">
            <v>0.65</v>
          </cell>
          <cell r="AI108">
            <v>0.2</v>
          </cell>
          <cell r="AJ108">
            <v>5.0999999999999996</v>
          </cell>
          <cell r="AK108">
            <v>6.81</v>
          </cell>
          <cell r="AL108">
            <v>0.28000000000000003</v>
          </cell>
          <cell r="AM108">
            <v>7.0860599901065786</v>
          </cell>
          <cell r="AN108">
            <v>205.3460599901066</v>
          </cell>
          <cell r="AO108">
            <v>203.78254156418001</v>
          </cell>
          <cell r="AP108">
            <v>195.75707503874315</v>
          </cell>
          <cell r="AQ108">
            <v>215.96860155428658</v>
          </cell>
          <cell r="AS108">
            <v>8.09</v>
          </cell>
          <cell r="AW108" t="str">
            <v>NapaChild&amp;Adult</v>
          </cell>
          <cell r="AX108">
            <v>507</v>
          </cell>
          <cell r="AY108" t="str">
            <v>Napa</v>
          </cell>
          <cell r="AZ108" t="str">
            <v>PHPC</v>
          </cell>
          <cell r="BA108" t="str">
            <v>Child&amp;Adult</v>
          </cell>
          <cell r="BB108">
            <v>185300</v>
          </cell>
          <cell r="BC108">
            <v>192.8</v>
          </cell>
          <cell r="BD108">
            <v>7.59</v>
          </cell>
          <cell r="BE108">
            <v>185.21</v>
          </cell>
          <cell r="BF108">
            <v>4.2821884511602804</v>
          </cell>
          <cell r="BG108">
            <v>0.66</v>
          </cell>
          <cell r="BH108">
            <v>0.2</v>
          </cell>
          <cell r="BI108">
            <v>5.14</v>
          </cell>
          <cell r="BJ108">
            <v>6.81</v>
          </cell>
          <cell r="BK108">
            <v>0.28000000000000003</v>
          </cell>
          <cell r="BL108">
            <v>7.0860599901065786</v>
          </cell>
          <cell r="BM108">
            <v>205.02605999010657</v>
          </cell>
          <cell r="BN108">
            <v>1.2720585104493196</v>
          </cell>
          <cell r="BO108">
            <v>32.306247884427123</v>
          </cell>
          <cell r="BP108">
            <v>237.33230787453368</v>
          </cell>
          <cell r="BQ108">
            <v>203.41632992501354</v>
          </cell>
          <cell r="BR108">
            <v>195.40639010714472</v>
          </cell>
          <cell r="BS108">
            <v>215.64238991512011</v>
          </cell>
          <cell r="BT108">
            <v>33.1</v>
          </cell>
          <cell r="BU108">
            <v>31.8</v>
          </cell>
          <cell r="BV108">
            <v>248.7423899151201</v>
          </cell>
          <cell r="BX108">
            <v>8.07</v>
          </cell>
          <cell r="BY108">
            <v>9.3420585104493199</v>
          </cell>
        </row>
        <row r="109">
          <cell r="X109" t="str">
            <v>NapaAged&amp;DisabledNonDual</v>
          </cell>
          <cell r="Y109">
            <v>507</v>
          </cell>
          <cell r="Z109" t="str">
            <v>Napa</v>
          </cell>
          <cell r="AA109" t="str">
            <v>PHPC</v>
          </cell>
          <cell r="AB109" t="str">
            <v>Aged&amp;DisabledNonDual</v>
          </cell>
          <cell r="AC109">
            <v>22472</v>
          </cell>
          <cell r="AD109">
            <v>787.94999999999993</v>
          </cell>
          <cell r="AE109">
            <v>31.03</v>
          </cell>
          <cell r="AF109">
            <v>756.92</v>
          </cell>
          <cell r="AG109">
            <v>8.82</v>
          </cell>
          <cell r="AH109">
            <v>0.21</v>
          </cell>
          <cell r="AI109">
            <v>0.37</v>
          </cell>
          <cell r="AJ109">
            <v>9.4</v>
          </cell>
          <cell r="AK109">
            <v>22.64</v>
          </cell>
          <cell r="AL109">
            <v>0.93</v>
          </cell>
          <cell r="AM109">
            <v>23.57</v>
          </cell>
          <cell r="AN109">
            <v>820.92</v>
          </cell>
          <cell r="AO109">
            <v>826.1264969599946</v>
          </cell>
          <cell r="AP109">
            <v>793.59156783290473</v>
          </cell>
          <cell r="AQ109">
            <v>859.09649695999462</v>
          </cell>
          <cell r="AS109">
            <v>32.330000000000005</v>
          </cell>
          <cell r="AW109" t="str">
            <v>NapaAged&amp;DisabledNonDual</v>
          </cell>
          <cell r="AX109">
            <v>507</v>
          </cell>
          <cell r="AY109" t="str">
            <v>Napa</v>
          </cell>
          <cell r="AZ109" t="str">
            <v>PHPC</v>
          </cell>
          <cell r="BA109" t="str">
            <v>Aged&amp;DisabledNonDual</v>
          </cell>
          <cell r="BB109">
            <v>21476</v>
          </cell>
          <cell r="BC109">
            <v>787.16</v>
          </cell>
          <cell r="BD109">
            <v>30.99</v>
          </cell>
          <cell r="BE109">
            <v>756.17</v>
          </cell>
          <cell r="BF109">
            <v>8.82</v>
          </cell>
          <cell r="BG109">
            <v>0.21</v>
          </cell>
          <cell r="BH109">
            <v>0.37</v>
          </cell>
          <cell r="BI109">
            <v>9.4</v>
          </cell>
          <cell r="BJ109">
            <v>22.64</v>
          </cell>
          <cell r="BK109">
            <v>0.93</v>
          </cell>
          <cell r="BL109">
            <v>23.57</v>
          </cell>
          <cell r="BM109">
            <v>820.13</v>
          </cell>
          <cell r="BN109">
            <v>3.7044635515203481</v>
          </cell>
          <cell r="BO109">
            <v>94.081614006866019</v>
          </cell>
          <cell r="BP109">
            <v>914.21161400686606</v>
          </cell>
          <cell r="BQ109">
            <v>825.31219736299636</v>
          </cell>
          <cell r="BR109">
            <v>792.813818131262</v>
          </cell>
          <cell r="BS109">
            <v>858.28219736299638</v>
          </cell>
          <cell r="BT109">
            <v>96.41</v>
          </cell>
          <cell r="BU109">
            <v>92.61</v>
          </cell>
          <cell r="BV109">
            <v>954.69219736299635</v>
          </cell>
          <cell r="BX109">
            <v>32.29</v>
          </cell>
          <cell r="BY109">
            <v>35.994463551520347</v>
          </cell>
        </row>
        <row r="110">
          <cell r="X110" t="str">
            <v>NapaDisabledDual</v>
          </cell>
          <cell r="Y110">
            <v>507</v>
          </cell>
          <cell r="Z110" t="str">
            <v>Napa</v>
          </cell>
          <cell r="AA110" t="str">
            <v>PHPC</v>
          </cell>
          <cell r="AB110" t="str">
            <v>DisabledDual</v>
          </cell>
          <cell r="AC110">
            <v>17488</v>
          </cell>
          <cell r="AD110">
            <v>383.49</v>
          </cell>
          <cell r="AE110">
            <v>15.1</v>
          </cell>
          <cell r="AF110">
            <v>368.39</v>
          </cell>
          <cell r="AG110">
            <v>0</v>
          </cell>
          <cell r="AH110">
            <v>0</v>
          </cell>
          <cell r="AI110">
            <v>0</v>
          </cell>
          <cell r="AJ110">
            <v>0</v>
          </cell>
          <cell r="AK110">
            <v>2.12</v>
          </cell>
          <cell r="AL110">
            <v>0.09</v>
          </cell>
          <cell r="AM110">
            <v>2.21</v>
          </cell>
          <cell r="AN110">
            <v>385.7</v>
          </cell>
          <cell r="AO110">
            <v>399.2275302391505</v>
          </cell>
          <cell r="AP110">
            <v>383.50495088875971</v>
          </cell>
          <cell r="AQ110">
            <v>401.43753023915048</v>
          </cell>
          <cell r="AS110">
            <v>15.19</v>
          </cell>
          <cell r="AW110" t="str">
            <v>NapaDisabledDual</v>
          </cell>
          <cell r="AX110">
            <v>507</v>
          </cell>
          <cell r="AY110" t="str">
            <v>Napa</v>
          </cell>
          <cell r="AZ110" t="str">
            <v>PHPC</v>
          </cell>
          <cell r="BA110" t="str">
            <v>DisabledDual</v>
          </cell>
          <cell r="BB110">
            <v>17488</v>
          </cell>
          <cell r="BC110">
            <v>383.32</v>
          </cell>
          <cell r="BD110">
            <v>15.09</v>
          </cell>
          <cell r="BE110">
            <v>368.23</v>
          </cell>
          <cell r="BF110">
            <v>0</v>
          </cell>
          <cell r="BG110">
            <v>0</v>
          </cell>
          <cell r="BH110">
            <v>0</v>
          </cell>
          <cell r="BI110">
            <v>0</v>
          </cell>
          <cell r="BJ110">
            <v>2.12</v>
          </cell>
          <cell r="BK110">
            <v>0.09</v>
          </cell>
          <cell r="BL110">
            <v>2.21</v>
          </cell>
          <cell r="BM110">
            <v>385.53</v>
          </cell>
          <cell r="BN110">
            <v>0</v>
          </cell>
          <cell r="BO110">
            <v>0</v>
          </cell>
          <cell r="BP110">
            <v>385.53</v>
          </cell>
          <cell r="BQ110">
            <v>399.0535911235246</v>
          </cell>
          <cell r="BR110">
            <v>383.3400284504483</v>
          </cell>
          <cell r="BS110">
            <v>401.26359112352458</v>
          </cell>
          <cell r="BT110">
            <v>0</v>
          </cell>
          <cell r="BU110">
            <v>0</v>
          </cell>
          <cell r="BV110">
            <v>401.26359112352458</v>
          </cell>
          <cell r="BX110">
            <v>15.18</v>
          </cell>
          <cell r="BY110">
            <v>15.18</v>
          </cell>
        </row>
        <row r="111">
          <cell r="X111" t="str">
            <v>NapaAgedDual</v>
          </cell>
          <cell r="Y111">
            <v>507</v>
          </cell>
          <cell r="Z111" t="str">
            <v>Napa</v>
          </cell>
          <cell r="AA111" t="str">
            <v>PHPC</v>
          </cell>
          <cell r="AB111" t="str">
            <v>AgedDual</v>
          </cell>
          <cell r="AC111">
            <v>16731</v>
          </cell>
          <cell r="AD111">
            <v>234.97</v>
          </cell>
          <cell r="AE111">
            <v>9.25</v>
          </cell>
          <cell r="AF111">
            <v>225.72</v>
          </cell>
          <cell r="AG111">
            <v>0</v>
          </cell>
          <cell r="AH111">
            <v>0</v>
          </cell>
          <cell r="AI111">
            <v>0</v>
          </cell>
          <cell r="AJ111">
            <v>0</v>
          </cell>
          <cell r="AK111">
            <v>2.61</v>
          </cell>
          <cell r="AL111">
            <v>0.11</v>
          </cell>
          <cell r="AM111">
            <v>2.72</v>
          </cell>
          <cell r="AN111">
            <v>237.69</v>
          </cell>
          <cell r="AO111">
            <v>243.96972975931212</v>
          </cell>
          <cell r="AP111">
            <v>234.36159117995012</v>
          </cell>
          <cell r="AQ111">
            <v>246.68972975931212</v>
          </cell>
          <cell r="AS111">
            <v>9.36</v>
          </cell>
          <cell r="AW111" t="str">
            <v>NapaAgedDual</v>
          </cell>
          <cell r="AX111">
            <v>507</v>
          </cell>
          <cell r="AY111" t="str">
            <v>Napa</v>
          </cell>
          <cell r="AZ111" t="str">
            <v>PHPC</v>
          </cell>
          <cell r="BA111" t="str">
            <v>AgedDual</v>
          </cell>
          <cell r="BB111">
            <v>16731</v>
          </cell>
          <cell r="BC111">
            <v>234.85</v>
          </cell>
          <cell r="BD111">
            <v>9.25</v>
          </cell>
          <cell r="BE111">
            <v>225.6</v>
          </cell>
          <cell r="BF111">
            <v>0</v>
          </cell>
          <cell r="BG111">
            <v>0</v>
          </cell>
          <cell r="BH111">
            <v>0</v>
          </cell>
          <cell r="BI111">
            <v>0</v>
          </cell>
          <cell r="BJ111">
            <v>2.61</v>
          </cell>
          <cell r="BK111">
            <v>0.11</v>
          </cell>
          <cell r="BL111">
            <v>2.72</v>
          </cell>
          <cell r="BM111">
            <v>237.57</v>
          </cell>
          <cell r="BN111">
            <v>0</v>
          </cell>
          <cell r="BO111">
            <v>0</v>
          </cell>
          <cell r="BP111">
            <v>237.57</v>
          </cell>
          <cell r="BQ111">
            <v>243.82747141653161</v>
          </cell>
          <cell r="BR111">
            <v>234.22625910132805</v>
          </cell>
          <cell r="BS111">
            <v>246.54747141653161</v>
          </cell>
          <cell r="BT111">
            <v>0</v>
          </cell>
          <cell r="BU111">
            <v>0</v>
          </cell>
          <cell r="BV111">
            <v>246.54747141653161</v>
          </cell>
          <cell r="BX111">
            <v>9.36</v>
          </cell>
          <cell r="BY111">
            <v>9.36</v>
          </cell>
        </row>
        <row r="112">
          <cell r="X112" t="str">
            <v>NapaBCCTP</v>
          </cell>
          <cell r="Y112">
            <v>507</v>
          </cell>
          <cell r="Z112" t="str">
            <v>Napa</v>
          </cell>
          <cell r="AA112" t="str">
            <v>PHPC</v>
          </cell>
          <cell r="AB112" t="str">
            <v>BCCTP</v>
          </cell>
          <cell r="AC112">
            <v>396</v>
          </cell>
          <cell r="AD112">
            <v>3128.8399999999997</v>
          </cell>
          <cell r="AE112">
            <v>123.2</v>
          </cell>
          <cell r="AF112">
            <v>3005.64</v>
          </cell>
          <cell r="AG112">
            <v>6.93</v>
          </cell>
          <cell r="AH112">
            <v>0.14000000000000001</v>
          </cell>
          <cell r="AI112">
            <v>0.28999999999999998</v>
          </cell>
          <cell r="AJ112">
            <v>7.36</v>
          </cell>
          <cell r="AK112">
            <v>55.66</v>
          </cell>
          <cell r="AL112">
            <v>2.2799999999999998</v>
          </cell>
          <cell r="AM112">
            <v>57.94</v>
          </cell>
          <cell r="AN112">
            <v>3194.14</v>
          </cell>
          <cell r="AO112">
            <v>3290.7464050861545</v>
          </cell>
          <cell r="AP112">
            <v>3161.1485753849138</v>
          </cell>
          <cell r="AQ112">
            <v>3356.0464050861547</v>
          </cell>
          <cell r="AS112">
            <v>125.77000000000001</v>
          </cell>
          <cell r="AW112" t="str">
            <v>NapaBCCTP</v>
          </cell>
          <cell r="AX112">
            <v>507</v>
          </cell>
          <cell r="AY112" t="str">
            <v>Napa</v>
          </cell>
          <cell r="AZ112" t="str">
            <v>PHPC</v>
          </cell>
          <cell r="BA112" t="str">
            <v>BCCTP</v>
          </cell>
          <cell r="BB112">
            <v>333</v>
          </cell>
          <cell r="BC112">
            <v>3128.8399999999997</v>
          </cell>
          <cell r="BD112">
            <v>123.2</v>
          </cell>
          <cell r="BE112">
            <v>3005.64</v>
          </cell>
          <cell r="BF112">
            <v>6.93</v>
          </cell>
          <cell r="BG112">
            <v>0.14000000000000001</v>
          </cell>
          <cell r="BH112">
            <v>0.28999999999999998</v>
          </cell>
          <cell r="BI112">
            <v>7.36</v>
          </cell>
          <cell r="BJ112">
            <v>55.66</v>
          </cell>
          <cell r="BK112">
            <v>2.2799999999999998</v>
          </cell>
          <cell r="BL112">
            <v>57.94</v>
          </cell>
          <cell r="BM112">
            <v>3194.14</v>
          </cell>
          <cell r="BN112">
            <v>13.673115510776199</v>
          </cell>
          <cell r="BO112">
            <v>347.25372725780744</v>
          </cell>
          <cell r="BP112">
            <v>3541.3937272578073</v>
          </cell>
          <cell r="BQ112">
            <v>3290.7464050861545</v>
          </cell>
          <cell r="BR112">
            <v>3161.1664413225521</v>
          </cell>
          <cell r="BS112">
            <v>3356.0464050861547</v>
          </cell>
          <cell r="BT112">
            <v>355.8</v>
          </cell>
          <cell r="BU112">
            <v>341.79</v>
          </cell>
          <cell r="BV112">
            <v>3711.8464050861548</v>
          </cell>
          <cell r="BX112">
            <v>125.77000000000001</v>
          </cell>
          <cell r="BY112">
            <v>139.44311551077621</v>
          </cell>
        </row>
        <row r="113">
          <cell r="X113" t="str">
            <v>NapaAIDSNonDual</v>
          </cell>
          <cell r="Y113">
            <v>507</v>
          </cell>
          <cell r="Z113" t="str">
            <v>Napa</v>
          </cell>
          <cell r="AA113" t="str">
            <v>PHPC</v>
          </cell>
          <cell r="AB113" t="str">
            <v>AIDSNonDual</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S113">
            <v>0</v>
          </cell>
          <cell r="AW113" t="str">
            <v>NapaAIDSNonDual</v>
          </cell>
          <cell r="AX113">
            <v>507</v>
          </cell>
          <cell r="AY113" t="str">
            <v>Napa</v>
          </cell>
          <cell r="AZ113" t="str">
            <v>PHPC</v>
          </cell>
          <cell r="BA113" t="str">
            <v>AIDSNonDual</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X113">
            <v>0</v>
          </cell>
          <cell r="BY113">
            <v>0</v>
          </cell>
        </row>
        <row r="114">
          <cell r="X114" t="str">
            <v>NapaAIDSDual</v>
          </cell>
          <cell r="Y114">
            <v>507</v>
          </cell>
          <cell r="Z114" t="str">
            <v>Napa</v>
          </cell>
          <cell r="AA114" t="str">
            <v>PHPC</v>
          </cell>
          <cell r="AB114" t="str">
            <v>AIDSDual</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S114">
            <v>0</v>
          </cell>
          <cell r="AW114" t="str">
            <v>NapaAIDSDual</v>
          </cell>
          <cell r="AX114">
            <v>507</v>
          </cell>
          <cell r="AY114" t="str">
            <v>Napa</v>
          </cell>
          <cell r="AZ114" t="str">
            <v>PHPC</v>
          </cell>
          <cell r="BA114" t="str">
            <v>AIDSDual</v>
          </cell>
          <cell r="BB114">
            <v>0</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X114">
            <v>0</v>
          </cell>
          <cell r="BY114">
            <v>0</v>
          </cell>
        </row>
        <row r="115">
          <cell r="X115" t="str">
            <v>NapaLTCNonDual</v>
          </cell>
          <cell r="Y115">
            <v>507</v>
          </cell>
          <cell r="Z115" t="str">
            <v>Napa</v>
          </cell>
          <cell r="AA115" t="str">
            <v>PHPC</v>
          </cell>
          <cell r="AB115" t="str">
            <v>LTCNonDual</v>
          </cell>
          <cell r="AC115">
            <v>358</v>
          </cell>
          <cell r="AD115">
            <v>2573.35</v>
          </cell>
          <cell r="AE115">
            <v>101.33</v>
          </cell>
          <cell r="AF115">
            <v>2472.02</v>
          </cell>
          <cell r="AG115">
            <v>7.42</v>
          </cell>
          <cell r="AH115">
            <v>0.15</v>
          </cell>
          <cell r="AI115">
            <v>0.31</v>
          </cell>
          <cell r="AJ115">
            <v>7.88</v>
          </cell>
          <cell r="AK115">
            <v>54.28</v>
          </cell>
          <cell r="AL115">
            <v>2.2200000000000002</v>
          </cell>
          <cell r="AM115">
            <v>56.5</v>
          </cell>
          <cell r="AN115">
            <v>2637.73</v>
          </cell>
          <cell r="AO115">
            <v>2646.3244488648488</v>
          </cell>
          <cell r="AP115">
            <v>2542.1055686958566</v>
          </cell>
          <cell r="AQ115">
            <v>2710.7044488648489</v>
          </cell>
          <cell r="AS115">
            <v>103.86</v>
          </cell>
          <cell r="AW115" t="str">
            <v>NapaLTCNonDual</v>
          </cell>
          <cell r="AX115">
            <v>507</v>
          </cell>
          <cell r="AY115" t="str">
            <v>Napa</v>
          </cell>
          <cell r="AZ115" t="str">
            <v>PHPC</v>
          </cell>
          <cell r="BA115" t="str">
            <v>LTCNonDual</v>
          </cell>
          <cell r="BB115">
            <v>198</v>
          </cell>
          <cell r="BC115">
            <v>2573.1600000000003</v>
          </cell>
          <cell r="BD115">
            <v>101.32</v>
          </cell>
          <cell r="BE115">
            <v>2471.84</v>
          </cell>
          <cell r="BF115">
            <v>7.42</v>
          </cell>
          <cell r="BG115">
            <v>0.15</v>
          </cell>
          <cell r="BH115">
            <v>0.31</v>
          </cell>
          <cell r="BI115">
            <v>7.88</v>
          </cell>
          <cell r="BJ115">
            <v>54.28</v>
          </cell>
          <cell r="BK115">
            <v>2.2200000000000002</v>
          </cell>
          <cell r="BL115">
            <v>56.5</v>
          </cell>
          <cell r="BM115">
            <v>2637.5400000000004</v>
          </cell>
          <cell r="BN115">
            <v>0.71507752311255501</v>
          </cell>
          <cell r="BO115">
            <v>18.160698999683927</v>
          </cell>
          <cell r="BP115">
            <v>2655.7006989996844</v>
          </cell>
          <cell r="BQ115">
            <v>2646.1215586314729</v>
          </cell>
          <cell r="BR115">
            <v>2541.925034963896</v>
          </cell>
          <cell r="BS115">
            <v>2710.501558631473</v>
          </cell>
          <cell r="BT115">
            <v>18.61</v>
          </cell>
          <cell r="BU115">
            <v>17.88</v>
          </cell>
          <cell r="BV115">
            <v>2729.1115586314731</v>
          </cell>
          <cell r="BX115">
            <v>103.85</v>
          </cell>
          <cell r="BY115">
            <v>104.56507752311255</v>
          </cell>
        </row>
        <row r="116">
          <cell r="X116" t="str">
            <v>NapaLTCDual</v>
          </cell>
          <cell r="Y116">
            <v>507</v>
          </cell>
          <cell r="Z116" t="str">
            <v>Napa</v>
          </cell>
          <cell r="AA116" t="str">
            <v>PHPC</v>
          </cell>
          <cell r="AB116" t="str">
            <v>LTCDual</v>
          </cell>
          <cell r="AC116">
            <v>2432</v>
          </cell>
          <cell r="AD116">
            <v>4503.82</v>
          </cell>
          <cell r="AE116">
            <v>177.34</v>
          </cell>
          <cell r="AF116">
            <v>4326.4799999999996</v>
          </cell>
          <cell r="AG116">
            <v>0</v>
          </cell>
          <cell r="AH116">
            <v>0</v>
          </cell>
          <cell r="AI116">
            <v>0</v>
          </cell>
          <cell r="AJ116">
            <v>0</v>
          </cell>
          <cell r="AK116">
            <v>5.58</v>
          </cell>
          <cell r="AL116">
            <v>0.23</v>
          </cell>
          <cell r="AM116">
            <v>5.81</v>
          </cell>
          <cell r="AN116">
            <v>4509.63</v>
          </cell>
          <cell r="AO116">
            <v>4626.2674033664234</v>
          </cell>
          <cell r="AP116">
            <v>4444.07341413431</v>
          </cell>
          <cell r="AQ116">
            <v>4632.0774033664238</v>
          </cell>
          <cell r="AS116">
            <v>177.57</v>
          </cell>
          <cell r="AW116" t="str">
            <v>NapaLTCDual</v>
          </cell>
          <cell r="AX116">
            <v>507</v>
          </cell>
          <cell r="AY116" t="str">
            <v>Napa</v>
          </cell>
          <cell r="AZ116" t="str">
            <v>PHPC</v>
          </cell>
          <cell r="BA116" t="str">
            <v>LTCDual</v>
          </cell>
          <cell r="BB116">
            <v>2432</v>
          </cell>
          <cell r="BC116">
            <v>4503.82</v>
          </cell>
          <cell r="BD116">
            <v>177.34</v>
          </cell>
          <cell r="BE116">
            <v>4326.4799999999996</v>
          </cell>
          <cell r="BF116">
            <v>0</v>
          </cell>
          <cell r="BG116">
            <v>0</v>
          </cell>
          <cell r="BH116">
            <v>0</v>
          </cell>
          <cell r="BI116">
            <v>0</v>
          </cell>
          <cell r="BJ116">
            <v>5.58</v>
          </cell>
          <cell r="BK116">
            <v>0.23</v>
          </cell>
          <cell r="BL116">
            <v>5.81</v>
          </cell>
          <cell r="BM116">
            <v>4509.63</v>
          </cell>
          <cell r="BN116">
            <v>0</v>
          </cell>
          <cell r="BO116">
            <v>0</v>
          </cell>
          <cell r="BP116">
            <v>4509.63</v>
          </cell>
          <cell r="BQ116">
            <v>4626.2674033664234</v>
          </cell>
          <cell r="BR116">
            <v>4444.0985308083873</v>
          </cell>
          <cell r="BS116">
            <v>4632.0774033664238</v>
          </cell>
          <cell r="BT116">
            <v>0</v>
          </cell>
          <cell r="BU116">
            <v>0</v>
          </cell>
          <cell r="BV116">
            <v>4632.0774033664238</v>
          </cell>
          <cell r="BX116">
            <v>177.57</v>
          </cell>
          <cell r="BY116">
            <v>177.57</v>
          </cell>
        </row>
        <row r="117">
          <cell r="X117" t="str">
            <v>NapaOBRA</v>
          </cell>
          <cell r="Y117">
            <v>507</v>
          </cell>
          <cell r="Z117" t="str">
            <v>Napa</v>
          </cell>
          <cell r="AA117" t="str">
            <v>PHPC</v>
          </cell>
          <cell r="AB117" t="str">
            <v>OBRA</v>
          </cell>
          <cell r="AC117">
            <v>1860</v>
          </cell>
          <cell r="AD117">
            <v>697.76</v>
          </cell>
          <cell r="AE117">
            <v>27.47</v>
          </cell>
          <cell r="AF117">
            <v>670.29</v>
          </cell>
          <cell r="AG117">
            <v>0</v>
          </cell>
          <cell r="AH117">
            <v>0</v>
          </cell>
          <cell r="AI117">
            <v>0</v>
          </cell>
          <cell r="AJ117">
            <v>0</v>
          </cell>
          <cell r="AK117">
            <v>10.19</v>
          </cell>
          <cell r="AL117">
            <v>0.42</v>
          </cell>
          <cell r="AM117">
            <v>10.61</v>
          </cell>
          <cell r="AN117">
            <v>708.37</v>
          </cell>
          <cell r="AO117">
            <v>734.18146589718833</v>
          </cell>
          <cell r="AP117">
            <v>705.26756221865196</v>
          </cell>
          <cell r="AQ117">
            <v>744.79146589718835</v>
          </cell>
          <cell r="AS117">
            <v>27.89</v>
          </cell>
          <cell r="AW117" t="str">
            <v>NapaOBRA</v>
          </cell>
          <cell r="AX117">
            <v>507</v>
          </cell>
          <cell r="AY117" t="str">
            <v>Napa</v>
          </cell>
          <cell r="AZ117" t="str">
            <v>PHPC</v>
          </cell>
          <cell r="BA117" t="str">
            <v>OBRA</v>
          </cell>
          <cell r="BB117">
            <v>1286</v>
          </cell>
          <cell r="BC117">
            <v>697.76</v>
          </cell>
          <cell r="BD117">
            <v>27.47</v>
          </cell>
          <cell r="BE117">
            <v>670.29</v>
          </cell>
          <cell r="BF117">
            <v>0</v>
          </cell>
          <cell r="BG117">
            <v>0</v>
          </cell>
          <cell r="BH117">
            <v>0</v>
          </cell>
          <cell r="BI117">
            <v>0</v>
          </cell>
          <cell r="BJ117">
            <v>10.19</v>
          </cell>
          <cell r="BK117">
            <v>0.42</v>
          </cell>
          <cell r="BL117">
            <v>10.61</v>
          </cell>
          <cell r="BM117">
            <v>708.37</v>
          </cell>
          <cell r="BN117">
            <v>2.8078911489702705</v>
          </cell>
          <cell r="BO117">
            <v>71.311521243689285</v>
          </cell>
          <cell r="BP117">
            <v>779.6815212436893</v>
          </cell>
          <cell r="BQ117">
            <v>734.18146589718833</v>
          </cell>
          <cell r="BR117">
            <v>705.27154819589543</v>
          </cell>
          <cell r="BS117">
            <v>744.79146589718835</v>
          </cell>
          <cell r="BT117">
            <v>73.08</v>
          </cell>
          <cell r="BU117">
            <v>70.2</v>
          </cell>
          <cell r="BV117">
            <v>817.87146589718839</v>
          </cell>
          <cell r="BX117">
            <v>27.89</v>
          </cell>
          <cell r="BY117">
            <v>30.697891148970271</v>
          </cell>
        </row>
        <row r="118">
          <cell r="X118" t="str">
            <v>NapaAll Categories of Aid</v>
          </cell>
          <cell r="Y118">
            <v>507</v>
          </cell>
          <cell r="Z118" t="str">
            <v>Napa</v>
          </cell>
          <cell r="AA118" t="str">
            <v>PHPC</v>
          </cell>
          <cell r="AB118" t="str">
            <v>All Categories of Aid</v>
          </cell>
          <cell r="AC118">
            <v>225424</v>
          </cell>
          <cell r="AD118">
            <v>315.30516976220133</v>
          </cell>
          <cell r="AE118">
            <v>12.418459271944531</v>
          </cell>
          <cell r="AF118">
            <v>302.8867104902568</v>
          </cell>
          <cell r="AG118">
            <v>3.9875533474317035</v>
          </cell>
          <cell r="AH118">
            <v>0.63996794846858329</v>
          </cell>
          <cell r="AI118">
            <v>0.19037338526510042</v>
          </cell>
          <cell r="AJ118">
            <v>4.8178946811653871</v>
          </cell>
          <cell r="AK118">
            <v>7.7292816195366854</v>
          </cell>
          <cell r="AL118">
            <v>0.31702791453894091</v>
          </cell>
          <cell r="AM118">
            <v>8.0463095340756254</v>
          </cell>
          <cell r="AN118">
            <v>328.16937397744232</v>
          </cell>
          <cell r="AO118">
            <v>334.08669171901045</v>
          </cell>
          <cell r="AP118">
            <v>320.92952162777169</v>
          </cell>
          <cell r="AQ118">
            <v>346.95089593425155</v>
          </cell>
          <cell r="AW118" t="str">
            <v>NapaAll Category of Aid</v>
          </cell>
          <cell r="AX118">
            <v>507</v>
          </cell>
          <cell r="AY118" t="str">
            <v>Napa</v>
          </cell>
          <cell r="AZ118" t="str">
            <v>PHPC</v>
          </cell>
          <cell r="BA118" t="str">
            <v>All Category of Aid</v>
          </cell>
          <cell r="BB118">
            <v>245244</v>
          </cell>
          <cell r="BC118">
            <v>303.20393135000245</v>
          </cell>
          <cell r="BD118">
            <v>11.937489301777818</v>
          </cell>
          <cell r="BE118">
            <v>291.26644204822463</v>
          </cell>
          <cell r="BF118">
            <v>4.0232775929278599</v>
          </cell>
          <cell r="BG118">
            <v>0.64022879254946086</v>
          </cell>
          <cell r="BH118">
            <v>0.19171547520020876</v>
          </cell>
          <cell r="BI118">
            <v>4.8552218606775295</v>
          </cell>
          <cell r="BJ118">
            <v>7.6141794702418819</v>
          </cell>
          <cell r="BK118">
            <v>0.31234933372478024</v>
          </cell>
          <cell r="BL118">
            <v>7.9265288039666624</v>
          </cell>
          <cell r="BM118">
            <v>315.98568201464661</v>
          </cell>
          <cell r="BN118">
            <v>1.2772952603933079</v>
          </cell>
          <cell r="BO118">
            <v>32.439244708401468</v>
          </cell>
          <cell r="BP118">
            <v>348.42492672304809</v>
          </cell>
          <cell r="BQ118">
            <v>317.94197184514871</v>
          </cell>
          <cell r="BR118">
            <v>305.42234738337135</v>
          </cell>
          <cell r="BS118">
            <v>330.72372250979294</v>
          </cell>
          <cell r="BT118">
            <v>33.219465642450537</v>
          </cell>
          <cell r="BU118">
            <v>31.911408730107436</v>
          </cell>
          <cell r="BV118">
            <v>363.94318815224352</v>
          </cell>
        </row>
        <row r="119">
          <cell r="X119" t="str">
            <v>NapaTOTAL REVENUE</v>
          </cell>
          <cell r="Y119">
            <v>507</v>
          </cell>
          <cell r="Z119" t="str">
            <v>Napa</v>
          </cell>
          <cell r="AA119" t="str">
            <v>PHPC</v>
          </cell>
          <cell r="AB119" t="str">
            <v>TOTAL REVENUE</v>
          </cell>
          <cell r="AC119">
            <v>0</v>
          </cell>
          <cell r="AD119">
            <v>71077352.588474467</v>
          </cell>
          <cell r="AE119">
            <v>2799418.7629188239</v>
          </cell>
          <cell r="AF119">
            <v>68277933.825555652</v>
          </cell>
          <cell r="AG119">
            <v>898890.2257914443</v>
          </cell>
          <cell r="AH119">
            <v>144264.13481558193</v>
          </cell>
          <cell r="AI119">
            <v>42914.729999999996</v>
          </cell>
          <cell r="AJ119">
            <v>1086069.0906070261</v>
          </cell>
          <cell r="AK119">
            <v>1742365.5798024377</v>
          </cell>
          <cell r="AL119">
            <v>71465.700607026214</v>
          </cell>
          <cell r="AM119">
            <v>1813831.2804094637</v>
          </cell>
          <cell r="AN119">
            <v>73977252.959490955</v>
          </cell>
          <cell r="AO119">
            <v>75311158.394066215</v>
          </cell>
          <cell r="AP119">
            <v>72345216.483418807</v>
          </cell>
          <cell r="AQ119">
            <v>78211058.765082717</v>
          </cell>
          <cell r="AW119" t="str">
            <v>NapaTotal Revenue</v>
          </cell>
          <cell r="AX119">
            <v>507</v>
          </cell>
          <cell r="AY119" t="str">
            <v>Napa</v>
          </cell>
          <cell r="AZ119" t="str">
            <v>PHPC</v>
          </cell>
          <cell r="BA119" t="str">
            <v>Total Revenue</v>
          </cell>
          <cell r="BB119">
            <v>0</v>
          </cell>
          <cell r="BC119">
            <v>74358944.939999998</v>
          </cell>
          <cell r="BD119">
            <v>2927597.6263251994</v>
          </cell>
          <cell r="BE119">
            <v>71431347.313674808</v>
          </cell>
          <cell r="BF119">
            <v>986684.69000000006</v>
          </cell>
          <cell r="BG119">
            <v>157012.26999999999</v>
          </cell>
          <cell r="BH119">
            <v>47017.07</v>
          </cell>
          <cell r="BI119">
            <v>1190714.03</v>
          </cell>
          <cell r="BJ119">
            <v>1867331.83</v>
          </cell>
          <cell r="BK119">
            <v>76601.8</v>
          </cell>
          <cell r="BL119">
            <v>1943933.6300000001</v>
          </cell>
          <cell r="BM119">
            <v>77493592.599999994</v>
          </cell>
          <cell r="BN119">
            <v>313248.99883989641</v>
          </cell>
          <cell r="BO119">
            <v>7955530.1292672092</v>
          </cell>
          <cell r="BP119">
            <v>85449122.72926721</v>
          </cell>
          <cell r="BQ119">
            <v>77973360.943191648</v>
          </cell>
          <cell r="BR119">
            <v>74902998.161687523</v>
          </cell>
          <cell r="BS119">
            <v>81108008.603191659</v>
          </cell>
          <cell r="BT119">
            <v>8146874.6320171393</v>
          </cell>
          <cell r="BU119">
            <v>7826081.5226064678</v>
          </cell>
          <cell r="BV119">
            <v>89254883.235208809</v>
          </cell>
        </row>
        <row r="120">
          <cell r="X120" t="str">
            <v>OrangeChild</v>
          </cell>
          <cell r="Y120">
            <v>506</v>
          </cell>
          <cell r="Z120" t="str">
            <v>Orange</v>
          </cell>
          <cell r="AA120" t="str">
            <v>CalOptima</v>
          </cell>
          <cell r="AB120" t="str">
            <v>Child</v>
          </cell>
          <cell r="AC120">
            <v>3472547.6968897409</v>
          </cell>
          <cell r="AD120">
            <v>86.59</v>
          </cell>
          <cell r="AE120">
            <v>3.41</v>
          </cell>
          <cell r="AF120">
            <v>83.18</v>
          </cell>
          <cell r="AG120">
            <v>4.12</v>
          </cell>
          <cell r="AH120">
            <v>0.22</v>
          </cell>
          <cell r="AI120">
            <v>0.18</v>
          </cell>
          <cell r="AJ120">
            <v>4.5199999999999996</v>
          </cell>
          <cell r="AK120">
            <v>8.41</v>
          </cell>
          <cell r="AL120">
            <v>0.34</v>
          </cell>
          <cell r="AM120">
            <v>8.75</v>
          </cell>
          <cell r="AN120">
            <v>99.86</v>
          </cell>
          <cell r="AO120">
            <v>95.29</v>
          </cell>
          <cell r="AP120">
            <v>91.538234526356135</v>
          </cell>
          <cell r="AQ120">
            <v>108.56</v>
          </cell>
          <cell r="AS120">
            <v>3.93</v>
          </cell>
          <cell r="AW120" t="str">
            <v>orangeChild</v>
          </cell>
          <cell r="AX120">
            <v>506</v>
          </cell>
          <cell r="AY120" t="str">
            <v>orange</v>
          </cell>
          <cell r="AZ120" t="str">
            <v>PHPC</v>
          </cell>
          <cell r="BA120" t="str">
            <v>Child</v>
          </cell>
          <cell r="BB120">
            <v>3805458</v>
          </cell>
          <cell r="BC120">
            <v>86.54</v>
          </cell>
          <cell r="BD120">
            <v>3.4074484525930444</v>
          </cell>
          <cell r="BE120">
            <v>83.132551547406962</v>
          </cell>
          <cell r="BF120">
            <v>4.12</v>
          </cell>
          <cell r="BG120">
            <v>0.22</v>
          </cell>
          <cell r="BH120">
            <v>0.18</v>
          </cell>
          <cell r="BI120">
            <v>4.5199999999999996</v>
          </cell>
          <cell r="BJ120">
            <v>8.41</v>
          </cell>
          <cell r="BK120">
            <v>0.34</v>
          </cell>
          <cell r="BL120">
            <v>8.75</v>
          </cell>
          <cell r="BM120">
            <v>99.81</v>
          </cell>
          <cell r="BN120">
            <v>0.36563816521114284</v>
          </cell>
          <cell r="BO120">
            <v>9.286048640282992</v>
          </cell>
          <cell r="BP120">
            <v>109.09604864028299</v>
          </cell>
          <cell r="BQ120">
            <v>91.622440183429305</v>
          </cell>
          <cell r="BR120">
            <v>88.015115660184478</v>
          </cell>
          <cell r="BS120">
            <v>104.8924401834293</v>
          </cell>
          <cell r="BT120">
            <v>9.4947265310952815</v>
          </cell>
          <cell r="BU120">
            <v>9.1208716739334044</v>
          </cell>
          <cell r="BV120">
            <v>114.38716671452458</v>
          </cell>
          <cell r="BX120">
            <v>3.9274484525930444</v>
          </cell>
          <cell r="BY120">
            <v>4.2930866178041871</v>
          </cell>
        </row>
        <row r="121">
          <cell r="X121" t="str">
            <v>OrangeAdult</v>
          </cell>
          <cell r="Y121">
            <v>506</v>
          </cell>
          <cell r="Z121" t="str">
            <v>Orange</v>
          </cell>
          <cell r="AA121" t="str">
            <v>CalOptima</v>
          </cell>
          <cell r="AB121" t="str">
            <v>Adult</v>
          </cell>
          <cell r="AC121">
            <v>846544.303110259</v>
          </cell>
          <cell r="AD121">
            <v>293.02000000000004</v>
          </cell>
          <cell r="AE121">
            <v>11.54</v>
          </cell>
          <cell r="AF121">
            <v>281.48</v>
          </cell>
          <cell r="AG121">
            <v>4.84</v>
          </cell>
          <cell r="AH121">
            <v>0.33</v>
          </cell>
          <cell r="AI121">
            <v>0.21</v>
          </cell>
          <cell r="AJ121">
            <v>5.38</v>
          </cell>
          <cell r="AK121">
            <v>12.3</v>
          </cell>
          <cell r="AL121">
            <v>0.5</v>
          </cell>
          <cell r="AM121">
            <v>12.8</v>
          </cell>
          <cell r="AN121">
            <v>311.20000000000005</v>
          </cell>
          <cell r="AO121">
            <v>308.76206093505834</v>
          </cell>
          <cell r="AP121">
            <v>296.60545646672716</v>
          </cell>
          <cell r="AQ121">
            <v>326.94206093505835</v>
          </cell>
          <cell r="AS121">
            <v>12.25</v>
          </cell>
          <cell r="AW121" t="str">
            <v>orangeAdult</v>
          </cell>
          <cell r="AX121">
            <v>506</v>
          </cell>
          <cell r="AY121" t="str">
            <v>orange</v>
          </cell>
          <cell r="AZ121" t="str">
            <v>PHPC</v>
          </cell>
          <cell r="BA121" t="str">
            <v>Adult</v>
          </cell>
          <cell r="BB121">
            <v>1217674</v>
          </cell>
          <cell r="BC121">
            <v>291.73</v>
          </cell>
          <cell r="BD121">
            <v>11.49</v>
          </cell>
          <cell r="BE121">
            <v>280.24</v>
          </cell>
          <cell r="BF121">
            <v>4.84</v>
          </cell>
          <cell r="BG121">
            <v>0.33</v>
          </cell>
          <cell r="BH121">
            <v>0.21</v>
          </cell>
          <cell r="BI121">
            <v>5.38</v>
          </cell>
          <cell r="BJ121">
            <v>12.3</v>
          </cell>
          <cell r="BK121">
            <v>0.5</v>
          </cell>
          <cell r="BL121">
            <v>12.8</v>
          </cell>
          <cell r="BM121">
            <v>309.91000000000003</v>
          </cell>
          <cell r="BN121">
            <v>1.3512888563021264</v>
          </cell>
          <cell r="BO121">
            <v>34.318447144180901</v>
          </cell>
          <cell r="BP121">
            <v>344.2284471441809</v>
          </cell>
          <cell r="BQ121">
            <v>307.40022454914663</v>
          </cell>
          <cell r="BR121">
            <v>295.29737762379642</v>
          </cell>
          <cell r="BS121">
            <v>325.58022454914664</v>
          </cell>
          <cell r="BT121">
            <v>35.159999999999997</v>
          </cell>
          <cell r="BU121">
            <v>33.78</v>
          </cell>
          <cell r="BV121">
            <v>360.74022454914666</v>
          </cell>
          <cell r="BX121">
            <v>12.200000000000001</v>
          </cell>
          <cell r="BY121">
            <v>13.551288856302127</v>
          </cell>
        </row>
        <row r="122">
          <cell r="X122" t="str">
            <v>OrangeChild&amp;Adult</v>
          </cell>
          <cell r="Y122">
            <v>506</v>
          </cell>
          <cell r="Z122" t="str">
            <v>Orange</v>
          </cell>
          <cell r="AA122" t="str">
            <v>CalOptima</v>
          </cell>
          <cell r="AB122" t="str">
            <v>Child&amp;Adult</v>
          </cell>
          <cell r="AC122">
            <v>4319092</v>
          </cell>
          <cell r="AD122">
            <v>138.62</v>
          </cell>
          <cell r="AE122">
            <v>5.46</v>
          </cell>
          <cell r="AF122">
            <v>133.16</v>
          </cell>
          <cell r="AG122">
            <v>4.261120378597953</v>
          </cell>
          <cell r="AH122">
            <v>0.26</v>
          </cell>
          <cell r="AI122">
            <v>0.19</v>
          </cell>
          <cell r="AJ122">
            <v>4.71</v>
          </cell>
          <cell r="AK122">
            <v>9.39</v>
          </cell>
          <cell r="AL122">
            <v>0.39</v>
          </cell>
          <cell r="AM122">
            <v>9.7779745765687878</v>
          </cell>
          <cell r="AN122">
            <v>153.10797457656881</v>
          </cell>
          <cell r="AO122">
            <v>146.01639540050598</v>
          </cell>
          <cell r="AP122">
            <v>140.26742624477558</v>
          </cell>
          <cell r="AQ122">
            <v>160.50436997707479</v>
          </cell>
          <cell r="AS122">
            <v>6.04</v>
          </cell>
          <cell r="AW122" t="str">
            <v>orangeChild&amp;Adult</v>
          </cell>
          <cell r="AX122">
            <v>506</v>
          </cell>
          <cell r="AY122" t="str">
            <v>orange</v>
          </cell>
          <cell r="AZ122" t="str">
            <v>PHPC</v>
          </cell>
          <cell r="BA122" t="str">
            <v>Child&amp;Adult</v>
          </cell>
          <cell r="BB122">
            <v>5023132</v>
          </cell>
          <cell r="BC122">
            <v>137.87</v>
          </cell>
          <cell r="BD122">
            <v>5.43</v>
          </cell>
          <cell r="BE122">
            <v>132.44</v>
          </cell>
          <cell r="BF122">
            <v>4.2945375753613488</v>
          </cell>
          <cell r="BG122">
            <v>0.26</v>
          </cell>
          <cell r="BH122">
            <v>0.19</v>
          </cell>
          <cell r="BI122">
            <v>4.74</v>
          </cell>
          <cell r="BJ122">
            <v>9.39</v>
          </cell>
          <cell r="BK122">
            <v>0.39</v>
          </cell>
          <cell r="BL122">
            <v>9.7779745765687878</v>
          </cell>
          <cell r="BM122">
            <v>152.38797457656881</v>
          </cell>
          <cell r="BN122">
            <v>0.5459860343354741</v>
          </cell>
          <cell r="BO122">
            <v>13.866311983123136</v>
          </cell>
          <cell r="BP122">
            <v>166.25428655969193</v>
          </cell>
          <cell r="BQ122">
            <v>145.23664093981023</v>
          </cell>
          <cell r="BR122">
            <v>139.51843811212964</v>
          </cell>
          <cell r="BS122">
            <v>159.75461551637903</v>
          </cell>
          <cell r="BT122">
            <v>14.21</v>
          </cell>
          <cell r="BU122">
            <v>13.65</v>
          </cell>
          <cell r="BV122">
            <v>173.96461551637904</v>
          </cell>
          <cell r="BX122">
            <v>6.01</v>
          </cell>
          <cell r="BY122">
            <v>6.5559860343354739</v>
          </cell>
        </row>
        <row r="123">
          <cell r="X123" t="str">
            <v>OrangeAged&amp;DisabledNonDual</v>
          </cell>
          <cell r="Y123">
            <v>506</v>
          </cell>
          <cell r="Z123" t="str">
            <v>Orange</v>
          </cell>
          <cell r="AA123" t="str">
            <v>CalOptima</v>
          </cell>
          <cell r="AB123" t="str">
            <v>Aged&amp;DisabledNonDual</v>
          </cell>
          <cell r="AC123">
            <v>482395</v>
          </cell>
          <cell r="AD123">
            <v>938.08999999999992</v>
          </cell>
          <cell r="AE123">
            <v>36.94</v>
          </cell>
          <cell r="AF123">
            <v>901.14999999999986</v>
          </cell>
          <cell r="AG123">
            <v>8.82</v>
          </cell>
          <cell r="AH123">
            <v>0.55000000000000004</v>
          </cell>
          <cell r="AI123">
            <v>0.38</v>
          </cell>
          <cell r="AJ123">
            <v>9.75</v>
          </cell>
          <cell r="AK123">
            <v>28.26</v>
          </cell>
          <cell r="AL123">
            <v>1.1599999999999999</v>
          </cell>
          <cell r="AM123">
            <v>29.42</v>
          </cell>
          <cell r="AN123">
            <v>977.25999999999988</v>
          </cell>
          <cell r="AO123">
            <v>984.05133797347537</v>
          </cell>
          <cell r="AP123">
            <v>945.30719027590021</v>
          </cell>
          <cell r="AQ123">
            <v>1023.2213379734753</v>
          </cell>
          <cell r="AS123">
            <v>38.479999999999997</v>
          </cell>
          <cell r="AW123" t="str">
            <v>orangeAged&amp;DisabledNonDual</v>
          </cell>
          <cell r="AX123">
            <v>506</v>
          </cell>
          <cell r="AY123" t="str">
            <v>orange</v>
          </cell>
          <cell r="AZ123" t="str">
            <v>PHPC</v>
          </cell>
          <cell r="BA123" t="str">
            <v>Aged&amp;DisabledNonDual</v>
          </cell>
          <cell r="BB123">
            <v>493175</v>
          </cell>
          <cell r="BC123">
            <v>934.90000000000009</v>
          </cell>
          <cell r="BD123">
            <v>36.81</v>
          </cell>
          <cell r="BE123">
            <v>898.09000000000015</v>
          </cell>
          <cell r="BF123">
            <v>8.82</v>
          </cell>
          <cell r="BG123">
            <v>0.56000000000000005</v>
          </cell>
          <cell r="BH123">
            <v>0.38</v>
          </cell>
          <cell r="BI123">
            <v>9.76</v>
          </cell>
          <cell r="BJ123">
            <v>28.26</v>
          </cell>
          <cell r="BK123">
            <v>1.1599999999999999</v>
          </cell>
          <cell r="BL123">
            <v>29.42</v>
          </cell>
          <cell r="BM123">
            <v>974.08</v>
          </cell>
          <cell r="BN123">
            <v>4.4237530773234681</v>
          </cell>
          <cell r="BO123">
            <v>112.34928450345296</v>
          </cell>
          <cell r="BP123">
            <v>1086.4292845034529</v>
          </cell>
          <cell r="BQ123">
            <v>980.71117140884292</v>
          </cell>
          <cell r="BR123">
            <v>942.0989771498746</v>
          </cell>
          <cell r="BS123">
            <v>1019.8911714088429</v>
          </cell>
          <cell r="BT123">
            <v>115.12</v>
          </cell>
          <cell r="BU123">
            <v>110.59</v>
          </cell>
          <cell r="BV123">
            <v>1135.011171408843</v>
          </cell>
          <cell r="BX123">
            <v>38.35</v>
          </cell>
          <cell r="BY123">
            <v>42.77375307732347</v>
          </cell>
        </row>
        <row r="124">
          <cell r="X124" t="str">
            <v>OrangeDisabledDual</v>
          </cell>
          <cell r="Y124">
            <v>506</v>
          </cell>
          <cell r="Z124" t="str">
            <v>Orange</v>
          </cell>
          <cell r="AA124" t="str">
            <v>CalOptima</v>
          </cell>
          <cell r="AB124" t="str">
            <v>DisabledDual</v>
          </cell>
          <cell r="AC124">
            <v>302548</v>
          </cell>
          <cell r="AD124">
            <v>148.76000000000002</v>
          </cell>
          <cell r="AE124">
            <v>5.86</v>
          </cell>
          <cell r="AF124">
            <v>142.9</v>
          </cell>
          <cell r="AG124">
            <v>0</v>
          </cell>
          <cell r="AH124">
            <v>0</v>
          </cell>
          <cell r="AI124">
            <v>0</v>
          </cell>
          <cell r="AJ124">
            <v>0</v>
          </cell>
          <cell r="AK124">
            <v>2.2999999999999998</v>
          </cell>
          <cell r="AL124">
            <v>0.09</v>
          </cell>
          <cell r="AM124">
            <v>2.39</v>
          </cell>
          <cell r="AN124">
            <v>151.15</v>
          </cell>
          <cell r="AO124">
            <v>154.13740404973785</v>
          </cell>
          <cell r="AP124">
            <v>148.0686938943081</v>
          </cell>
          <cell r="AQ124">
            <v>156.52740404973784</v>
          </cell>
          <cell r="AS124">
            <v>5.95</v>
          </cell>
          <cell r="AW124" t="str">
            <v>orangeDisabledDual</v>
          </cell>
          <cell r="AX124">
            <v>506</v>
          </cell>
          <cell r="AY124" t="str">
            <v>orange</v>
          </cell>
          <cell r="AZ124" t="str">
            <v>PHPC</v>
          </cell>
          <cell r="BA124" t="str">
            <v>DisabledDual</v>
          </cell>
          <cell r="BB124">
            <v>302548</v>
          </cell>
          <cell r="BC124">
            <v>148.76000000000002</v>
          </cell>
          <cell r="BD124">
            <v>5.86</v>
          </cell>
          <cell r="BE124">
            <v>142.9</v>
          </cell>
          <cell r="BF124">
            <v>0</v>
          </cell>
          <cell r="BG124">
            <v>0</v>
          </cell>
          <cell r="BH124">
            <v>0</v>
          </cell>
          <cell r="BI124">
            <v>0</v>
          </cell>
          <cell r="BJ124">
            <v>2.2999999999999998</v>
          </cell>
          <cell r="BK124">
            <v>0.09</v>
          </cell>
          <cell r="BL124">
            <v>2.39</v>
          </cell>
          <cell r="BM124">
            <v>151.15</v>
          </cell>
          <cell r="BN124">
            <v>0</v>
          </cell>
          <cell r="BO124">
            <v>0</v>
          </cell>
          <cell r="BP124">
            <v>151.15</v>
          </cell>
          <cell r="BQ124">
            <v>154.13740404973785</v>
          </cell>
          <cell r="BR124">
            <v>148.06876369847947</v>
          </cell>
          <cell r="BS124">
            <v>156.52740404973784</v>
          </cell>
          <cell r="BT124">
            <v>0</v>
          </cell>
          <cell r="BU124">
            <v>0</v>
          </cell>
          <cell r="BV124">
            <v>156.52740404973784</v>
          </cell>
          <cell r="BX124">
            <v>5.95</v>
          </cell>
          <cell r="BY124">
            <v>5.95</v>
          </cell>
        </row>
        <row r="125">
          <cell r="X125" t="str">
            <v>OrangeAgedDual</v>
          </cell>
          <cell r="Y125">
            <v>506</v>
          </cell>
          <cell r="Z125" t="str">
            <v>Orange</v>
          </cell>
          <cell r="AA125" t="str">
            <v>CalOptima</v>
          </cell>
          <cell r="AB125" t="str">
            <v>AgedDual</v>
          </cell>
          <cell r="AC125">
            <v>574577</v>
          </cell>
          <cell r="AD125">
            <v>178.81</v>
          </cell>
          <cell r="AE125">
            <v>7.04</v>
          </cell>
          <cell r="AF125">
            <v>171.77</v>
          </cell>
          <cell r="AG125">
            <v>0</v>
          </cell>
          <cell r="AH125">
            <v>0</v>
          </cell>
          <cell r="AI125">
            <v>0</v>
          </cell>
          <cell r="AJ125">
            <v>0</v>
          </cell>
          <cell r="AK125">
            <v>3.29</v>
          </cell>
          <cell r="AL125">
            <v>0.14000000000000001</v>
          </cell>
          <cell r="AM125">
            <v>3.43</v>
          </cell>
          <cell r="AN125">
            <v>182.24</v>
          </cell>
          <cell r="AO125">
            <v>184.53676018419799</v>
          </cell>
          <cell r="AP125">
            <v>177.27116415652276</v>
          </cell>
          <cell r="AQ125">
            <v>187.96676018419799</v>
          </cell>
          <cell r="AS125">
            <v>7.18</v>
          </cell>
          <cell r="AW125" t="str">
            <v>orangeAgedDual</v>
          </cell>
          <cell r="AX125">
            <v>506</v>
          </cell>
          <cell r="AY125" t="str">
            <v>orange</v>
          </cell>
          <cell r="AZ125" t="str">
            <v>PHPC</v>
          </cell>
          <cell r="BA125" t="str">
            <v>AgedDual</v>
          </cell>
          <cell r="BB125">
            <v>574577</v>
          </cell>
          <cell r="BC125">
            <v>178.81</v>
          </cell>
          <cell r="BD125">
            <v>7.04</v>
          </cell>
          <cell r="BE125">
            <v>171.77</v>
          </cell>
          <cell r="BF125">
            <v>0</v>
          </cell>
          <cell r="BG125">
            <v>0</v>
          </cell>
          <cell r="BH125">
            <v>0</v>
          </cell>
          <cell r="BI125">
            <v>0</v>
          </cell>
          <cell r="BJ125">
            <v>3.29</v>
          </cell>
          <cell r="BK125">
            <v>0.14000000000000001</v>
          </cell>
          <cell r="BL125">
            <v>3.43</v>
          </cell>
          <cell r="BM125">
            <v>182.24</v>
          </cell>
          <cell r="BN125">
            <v>0</v>
          </cell>
          <cell r="BO125">
            <v>0</v>
          </cell>
          <cell r="BP125">
            <v>182.24</v>
          </cell>
          <cell r="BQ125">
            <v>184.53676018419799</v>
          </cell>
          <cell r="BR125">
            <v>177.2712477276437</v>
          </cell>
          <cell r="BS125">
            <v>187.96676018419799</v>
          </cell>
          <cell r="BT125">
            <v>0</v>
          </cell>
          <cell r="BU125">
            <v>0</v>
          </cell>
          <cell r="BV125">
            <v>187.96676018419799</v>
          </cell>
          <cell r="BX125">
            <v>7.18</v>
          </cell>
          <cell r="BY125">
            <v>7.18</v>
          </cell>
        </row>
        <row r="126">
          <cell r="X126" t="str">
            <v>OrangeBCCTP</v>
          </cell>
          <cell r="Y126">
            <v>506</v>
          </cell>
          <cell r="Z126" t="str">
            <v>Orange</v>
          </cell>
          <cell r="AA126" t="str">
            <v>CalOptima</v>
          </cell>
          <cell r="AB126" t="str">
            <v>BCCTP</v>
          </cell>
          <cell r="AC126">
            <v>11664</v>
          </cell>
          <cell r="AD126">
            <v>1493.86</v>
          </cell>
          <cell r="AE126">
            <v>58.82</v>
          </cell>
          <cell r="AF126">
            <v>1435.04</v>
          </cell>
          <cell r="AG126">
            <v>6.93</v>
          </cell>
          <cell r="AH126">
            <v>0.44</v>
          </cell>
          <cell r="AI126">
            <v>0.3</v>
          </cell>
          <cell r="AJ126">
            <v>7.67</v>
          </cell>
          <cell r="AK126">
            <v>53.06</v>
          </cell>
          <cell r="AL126">
            <v>2.1800000000000002</v>
          </cell>
          <cell r="AM126">
            <v>55.24</v>
          </cell>
          <cell r="AN126">
            <v>1556.77</v>
          </cell>
          <cell r="AO126">
            <v>1574.2001733611739</v>
          </cell>
          <cell r="AP126">
            <v>1512.220638687854</v>
          </cell>
          <cell r="AQ126">
            <v>1637.110173361174</v>
          </cell>
          <cell r="AS126">
            <v>61.3</v>
          </cell>
          <cell r="AW126" t="str">
            <v>orangeBCCTP</v>
          </cell>
          <cell r="AX126">
            <v>506</v>
          </cell>
          <cell r="AY126" t="str">
            <v>orange</v>
          </cell>
          <cell r="AZ126" t="str">
            <v>PHPC</v>
          </cell>
          <cell r="BA126" t="str">
            <v>BCCTP</v>
          </cell>
          <cell r="BB126">
            <v>8831</v>
          </cell>
          <cell r="BC126">
            <v>1493.86</v>
          </cell>
          <cell r="BD126">
            <v>58.82</v>
          </cell>
          <cell r="BE126">
            <v>1435.04</v>
          </cell>
          <cell r="BF126">
            <v>6.93</v>
          </cell>
          <cell r="BG126">
            <v>0.44</v>
          </cell>
          <cell r="BH126">
            <v>0.3</v>
          </cell>
          <cell r="BI126">
            <v>7.67</v>
          </cell>
          <cell r="BJ126">
            <v>53.06</v>
          </cell>
          <cell r="BK126">
            <v>2.1800000000000002</v>
          </cell>
          <cell r="BL126">
            <v>55.24</v>
          </cell>
          <cell r="BM126">
            <v>1556.77</v>
          </cell>
          <cell r="BN126">
            <v>8.5708859575748875</v>
          </cell>
          <cell r="BO126">
            <v>217.67329416063149</v>
          </cell>
          <cell r="BP126">
            <v>1774.4432941606315</v>
          </cell>
          <cell r="BQ126">
            <v>1574.2001733611739</v>
          </cell>
          <cell r="BR126">
            <v>1512.2213515955314</v>
          </cell>
          <cell r="BS126">
            <v>1637.110173361174</v>
          </cell>
          <cell r="BT126">
            <v>223.03</v>
          </cell>
          <cell r="BU126">
            <v>214.25</v>
          </cell>
          <cell r="BV126">
            <v>1860.140173361174</v>
          </cell>
          <cell r="BX126">
            <v>61.3</v>
          </cell>
          <cell r="BY126">
            <v>69.870885957574885</v>
          </cell>
        </row>
        <row r="127">
          <cell r="X127" t="str">
            <v>OrangeAIDSNonDual</v>
          </cell>
          <cell r="Y127">
            <v>506</v>
          </cell>
          <cell r="Z127" t="str">
            <v>Orange</v>
          </cell>
          <cell r="AA127" t="str">
            <v>CalOptima</v>
          </cell>
          <cell r="AB127" t="str">
            <v>AIDSNonDual</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cell r="AS127">
            <v>0</v>
          </cell>
          <cell r="AW127" t="str">
            <v>orangeAIDSNonDual</v>
          </cell>
          <cell r="AX127">
            <v>506</v>
          </cell>
          <cell r="AY127" t="str">
            <v>orange</v>
          </cell>
          <cell r="AZ127" t="str">
            <v>PHPC</v>
          </cell>
          <cell r="BA127" t="str">
            <v>AIDSNonDual</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X127">
            <v>0</v>
          </cell>
          <cell r="BY127">
            <v>0</v>
          </cell>
        </row>
        <row r="128">
          <cell r="X128" t="str">
            <v>OrangeAIDSDual</v>
          </cell>
          <cell r="Y128">
            <v>506</v>
          </cell>
          <cell r="Z128" t="str">
            <v>Orange</v>
          </cell>
          <cell r="AA128" t="str">
            <v>CalOptima</v>
          </cell>
          <cell r="AB128" t="str">
            <v>AIDSDual</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S128">
            <v>0</v>
          </cell>
          <cell r="AW128" t="str">
            <v>orangeAIDSDual</v>
          </cell>
          <cell r="AX128">
            <v>506</v>
          </cell>
          <cell r="AY128" t="str">
            <v>orange</v>
          </cell>
          <cell r="AZ128" t="str">
            <v>PHPC</v>
          </cell>
          <cell r="BA128" t="str">
            <v>AIDSDual</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X128">
            <v>0</v>
          </cell>
          <cell r="BY128">
            <v>0</v>
          </cell>
        </row>
        <row r="129">
          <cell r="X129" t="str">
            <v>OrangeLTCNonDual</v>
          </cell>
          <cell r="Y129">
            <v>506</v>
          </cell>
          <cell r="Z129" t="str">
            <v>Orange</v>
          </cell>
          <cell r="AA129" t="str">
            <v>CalOptima</v>
          </cell>
          <cell r="AB129" t="str">
            <v>LTCNonDual</v>
          </cell>
          <cell r="AC129">
            <v>7191</v>
          </cell>
          <cell r="AD129">
            <v>10419.030000000001</v>
          </cell>
          <cell r="AE129">
            <v>410.25</v>
          </cell>
          <cell r="AF129">
            <v>10008.780000000001</v>
          </cell>
          <cell r="AG129">
            <v>7.42</v>
          </cell>
          <cell r="AH129">
            <v>0.42</v>
          </cell>
          <cell r="AI129">
            <v>0.32</v>
          </cell>
          <cell r="AJ129">
            <v>8.16</v>
          </cell>
          <cell r="AK129">
            <v>125.47</v>
          </cell>
          <cell r="AL129">
            <v>5.14</v>
          </cell>
          <cell r="AM129">
            <v>130.61000000000001</v>
          </cell>
          <cell r="AN129">
            <v>10557.800000000001</v>
          </cell>
          <cell r="AO129">
            <v>10760.395477364726</v>
          </cell>
          <cell r="AP129">
            <v>10336.736329135838</v>
          </cell>
          <cell r="AQ129">
            <v>10899.165477364726</v>
          </cell>
          <cell r="AS129">
            <v>415.71</v>
          </cell>
          <cell r="AW129" t="str">
            <v>orangeLTCNonDual</v>
          </cell>
          <cell r="AX129">
            <v>506</v>
          </cell>
          <cell r="AY129" t="str">
            <v>orange</v>
          </cell>
          <cell r="AZ129" t="str">
            <v>PHPC</v>
          </cell>
          <cell r="BA129" t="str">
            <v>LTCNonDual</v>
          </cell>
          <cell r="BB129">
            <v>5399</v>
          </cell>
          <cell r="BC129">
            <v>10414.07</v>
          </cell>
          <cell r="BD129">
            <v>410.05</v>
          </cell>
          <cell r="BE129">
            <v>10004.02</v>
          </cell>
          <cell r="BF129">
            <v>7.42</v>
          </cell>
          <cell r="BG129">
            <v>0.42</v>
          </cell>
          <cell r="BH129">
            <v>0.32</v>
          </cell>
          <cell r="BI129">
            <v>8.16</v>
          </cell>
          <cell r="BJ129">
            <v>125.47</v>
          </cell>
          <cell r="BK129">
            <v>5.14</v>
          </cell>
          <cell r="BL129">
            <v>130.61000000000001</v>
          </cell>
          <cell r="BM129">
            <v>10552.84</v>
          </cell>
          <cell r="BN129">
            <v>20.720414662443261</v>
          </cell>
          <cell r="BO129">
            <v>526.23275333189292</v>
          </cell>
          <cell r="BP129">
            <v>11079.072753331893</v>
          </cell>
          <cell r="BQ129">
            <v>10755.179331189363</v>
          </cell>
          <cell r="BR129">
            <v>10331.730424179003</v>
          </cell>
          <cell r="BS129">
            <v>10893.949331189364</v>
          </cell>
          <cell r="BT129">
            <v>539.22</v>
          </cell>
          <cell r="BU129">
            <v>517.99</v>
          </cell>
          <cell r="BV129">
            <v>11433.169331189363</v>
          </cell>
          <cell r="BX129">
            <v>415.51</v>
          </cell>
          <cell r="BY129">
            <v>436.23041466244325</v>
          </cell>
        </row>
        <row r="130">
          <cell r="X130" t="str">
            <v>OrangeLTCDual</v>
          </cell>
          <cell r="Y130">
            <v>506</v>
          </cell>
          <cell r="Z130" t="str">
            <v>Orange</v>
          </cell>
          <cell r="AA130" t="str">
            <v>CalOptima</v>
          </cell>
          <cell r="AB130" t="str">
            <v>LTCDual</v>
          </cell>
          <cell r="AC130">
            <v>40882</v>
          </cell>
          <cell r="AD130">
            <v>5427.93</v>
          </cell>
          <cell r="AE130">
            <v>213.72</v>
          </cell>
          <cell r="AF130">
            <v>5214.21</v>
          </cell>
          <cell r="AG130">
            <v>0</v>
          </cell>
          <cell r="AH130">
            <v>0</v>
          </cell>
          <cell r="AI130">
            <v>0</v>
          </cell>
          <cell r="AJ130">
            <v>0</v>
          </cell>
          <cell r="AK130">
            <v>5.49</v>
          </cell>
          <cell r="AL130">
            <v>0.22</v>
          </cell>
          <cell r="AM130">
            <v>5.71</v>
          </cell>
          <cell r="AN130">
            <v>5433.64</v>
          </cell>
          <cell r="AO130">
            <v>5584.1573577960753</v>
          </cell>
          <cell r="AP130">
            <v>5364.2974693043798</v>
          </cell>
          <cell r="AQ130">
            <v>5589.8673577960753</v>
          </cell>
          <cell r="AS130">
            <v>213.94</v>
          </cell>
          <cell r="AW130" t="str">
            <v>orangeLTCDual</v>
          </cell>
          <cell r="AX130">
            <v>506</v>
          </cell>
          <cell r="AY130" t="str">
            <v>orange</v>
          </cell>
          <cell r="AZ130" t="str">
            <v>PHPC</v>
          </cell>
          <cell r="BA130" t="str">
            <v>LTCDual</v>
          </cell>
          <cell r="BB130">
            <v>40882</v>
          </cell>
          <cell r="BC130">
            <v>5427.93</v>
          </cell>
          <cell r="BD130">
            <v>213.72</v>
          </cell>
          <cell r="BE130">
            <v>5214.21</v>
          </cell>
          <cell r="BF130">
            <v>0</v>
          </cell>
          <cell r="BG130">
            <v>0</v>
          </cell>
          <cell r="BH130">
            <v>0</v>
          </cell>
          <cell r="BI130">
            <v>0</v>
          </cell>
          <cell r="BJ130">
            <v>5.49</v>
          </cell>
          <cell r="BK130">
            <v>0.22</v>
          </cell>
          <cell r="BL130">
            <v>5.71</v>
          </cell>
          <cell r="BM130">
            <v>5433.64</v>
          </cell>
          <cell r="BN130">
            <v>0</v>
          </cell>
          <cell r="BO130">
            <v>0</v>
          </cell>
          <cell r="BP130">
            <v>5433.64</v>
          </cell>
          <cell r="BQ130">
            <v>5584.1573577960753</v>
          </cell>
          <cell r="BR130">
            <v>5364.2999982004621</v>
          </cell>
          <cell r="BS130">
            <v>5589.8673577960753</v>
          </cell>
          <cell r="BT130">
            <v>0</v>
          </cell>
          <cell r="BU130">
            <v>0</v>
          </cell>
          <cell r="BV130">
            <v>5589.8673577960753</v>
          </cell>
          <cell r="BX130">
            <v>213.94</v>
          </cell>
          <cell r="BY130">
            <v>213.94</v>
          </cell>
        </row>
        <row r="131">
          <cell r="X131" t="str">
            <v>OrangeOBRA</v>
          </cell>
          <cell r="Y131">
            <v>506</v>
          </cell>
          <cell r="Z131" t="str">
            <v>Orange</v>
          </cell>
          <cell r="AA131" t="str">
            <v>CalOptima</v>
          </cell>
          <cell r="AB131" t="str">
            <v>OBRA</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S131">
            <v>0</v>
          </cell>
          <cell r="AW131" t="str">
            <v>orangeOBRA</v>
          </cell>
          <cell r="AX131">
            <v>506</v>
          </cell>
          <cell r="AY131" t="str">
            <v>orange</v>
          </cell>
          <cell r="AZ131" t="str">
            <v>PHPC</v>
          </cell>
          <cell r="BA131" t="str">
            <v>OBRA</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X131">
            <v>0</v>
          </cell>
          <cell r="BY131">
            <v>0</v>
          </cell>
        </row>
        <row r="132">
          <cell r="X132" t="str">
            <v>OrangeAll Categories of Aid</v>
          </cell>
          <cell r="Y132">
            <v>506</v>
          </cell>
          <cell r="Z132" t="str">
            <v>Orange</v>
          </cell>
          <cell r="AA132" t="str">
            <v>CalOptima</v>
          </cell>
          <cell r="AB132" t="str">
            <v>All Categories of Aid</v>
          </cell>
          <cell r="AC132">
            <v>5738349</v>
          </cell>
          <cell r="AD132">
            <v>263.70683875623462</v>
          </cell>
          <cell r="AE132">
            <v>10.385104191118387</v>
          </cell>
          <cell r="AF132">
            <v>253.3217345651162</v>
          </cell>
          <cell r="AG132">
            <v>3.9720629711158022</v>
          </cell>
          <cell r="AH132">
            <v>0.24335110151020786</v>
          </cell>
          <cell r="AI132">
            <v>0.17596313852642981</v>
          </cell>
          <cell r="AJ132">
            <v>4.3905339340636127</v>
          </cell>
          <cell r="AK132">
            <v>10.03440384666372</v>
          </cell>
          <cell r="AL132">
            <v>0.40823065458333774</v>
          </cell>
          <cell r="AM132">
            <v>10.442634501247058</v>
          </cell>
          <cell r="AN132">
            <v>269.81575294206084</v>
          </cell>
          <cell r="AO132">
            <v>269.01061892497722</v>
          </cell>
          <cell r="AP132">
            <v>258.41911139925259</v>
          </cell>
          <cell r="AQ132">
            <v>283.82765042276014</v>
          </cell>
          <cell r="AW132" t="str">
            <v>orangeAll Category of Aid</v>
          </cell>
          <cell r="AX132">
            <v>506</v>
          </cell>
          <cell r="AY132" t="str">
            <v>orange</v>
          </cell>
          <cell r="AZ132" t="str">
            <v>PHPC</v>
          </cell>
          <cell r="BA132" t="str">
            <v>All Category of Aid</v>
          </cell>
          <cell r="BB132">
            <v>6448544</v>
          </cell>
          <cell r="BC132">
            <v>245.74466864768237</v>
          </cell>
          <cell r="BD132">
            <v>9.6766497605518111</v>
          </cell>
          <cell r="BE132">
            <v>236.06801888713053</v>
          </cell>
          <cell r="BF132">
            <v>4.0354988707528401</v>
          </cell>
          <cell r="BG132">
            <v>0.23592370618855979</v>
          </cell>
          <cell r="BH132">
            <v>0.17561754405335531</v>
          </cell>
          <cell r="BI132">
            <v>4.447040120994755</v>
          </cell>
          <cell r="BJ132">
            <v>10.060420426688568</v>
          </cell>
          <cell r="BK132">
            <v>0.40915318248584492</v>
          </cell>
          <cell r="BL132">
            <v>10.469573609174414</v>
          </cell>
          <cell r="BM132">
            <v>260.66128237785148</v>
          </cell>
          <cell r="BN132">
            <v>0.83834326388713132</v>
          </cell>
          <cell r="BO132">
            <v>21.291257495546159</v>
          </cell>
          <cell r="BP132">
            <v>281.95253987339765</v>
          </cell>
          <cell r="BQ132">
            <v>257.35512983721992</v>
          </cell>
          <cell r="BR132">
            <v>247.22263970504196</v>
          </cell>
          <cell r="BS132">
            <v>272.27174356738902</v>
          </cell>
          <cell r="BT132">
            <v>21.803423158091004</v>
          </cell>
          <cell r="BU132">
            <v>20.945970874749907</v>
          </cell>
          <cell r="BV132">
            <v>294.07516672548007</v>
          </cell>
        </row>
        <row r="133">
          <cell r="X133" t="str">
            <v>OrangeTOTAL REVENUE</v>
          </cell>
          <cell r="Y133">
            <v>506</v>
          </cell>
          <cell r="Z133" t="str">
            <v>Orange</v>
          </cell>
          <cell r="AA133" t="str">
            <v>CalOptima</v>
          </cell>
          <cell r="AB133" t="str">
            <v>TOTAL REVENUE</v>
          </cell>
          <cell r="AC133">
            <v>0</v>
          </cell>
          <cell r="AD133">
            <v>1513241874.4700003</v>
          </cell>
          <cell r="AE133">
            <v>59593352.250000007</v>
          </cell>
          <cell r="AF133">
            <v>1453648522.22</v>
          </cell>
          <cell r="AG133">
            <v>22793083.578239392</v>
          </cell>
          <cell r="AH133">
            <v>1396433.5499999998</v>
          </cell>
          <cell r="AI133">
            <v>1009737.8999999999</v>
          </cell>
          <cell r="AJ133">
            <v>25194416.009999998</v>
          </cell>
          <cell r="AK133">
            <v>57580911.279098913</v>
          </cell>
          <cell r="AL133">
            <v>2342569.9684976414</v>
          </cell>
          <cell r="AM133">
            <v>59923481.247596554</v>
          </cell>
          <cell r="AN133">
            <v>1548296956.0793219</v>
          </cell>
          <cell r="AO133">
            <v>1543676816.0975242</v>
          </cell>
          <cell r="AP133">
            <v>1482899049.4787896</v>
          </cell>
          <cell r="AQ133">
            <v>1628702113.9757953</v>
          </cell>
          <cell r="AW133" t="str">
            <v>orangeTotal Revenue</v>
          </cell>
          <cell r="AX133">
            <v>506</v>
          </cell>
          <cell r="AY133" t="str">
            <v>orange</v>
          </cell>
          <cell r="AZ133" t="str">
            <v>PHPC</v>
          </cell>
          <cell r="BA133" t="str">
            <v>Total Revenue</v>
          </cell>
          <cell r="BB133">
            <v>0</v>
          </cell>
          <cell r="BC133">
            <v>1584695308.5400002</v>
          </cell>
          <cell r="BD133">
            <v>62400301.753507815</v>
          </cell>
          <cell r="BE133">
            <v>1522295006.7864923</v>
          </cell>
          <cell r="BF133">
            <v>26023092.030000001</v>
          </cell>
          <cell r="BG133">
            <v>1521364.4000000001</v>
          </cell>
          <cell r="BH133">
            <v>1132477.46</v>
          </cell>
          <cell r="BI133">
            <v>28676933.890000001</v>
          </cell>
          <cell r="BJ133">
            <v>64875063.780000001</v>
          </cell>
          <cell r="BK133">
            <v>2638442.3000000003</v>
          </cell>
          <cell r="BL133">
            <v>67513506.080000013</v>
          </cell>
          <cell r="BM133">
            <v>1680885748.51</v>
          </cell>
          <cell r="BN133">
            <v>5406093.4242797773</v>
          </cell>
          <cell r="BO133">
            <v>137297610.77535921</v>
          </cell>
          <cell r="BP133">
            <v>1818183359.2853591</v>
          </cell>
          <cell r="BQ133">
            <v>1659565878.3810256</v>
          </cell>
          <cell r="BR133">
            <v>1594226069.9341102</v>
          </cell>
          <cell r="BS133">
            <v>1755756318.3510251</v>
          </cell>
          <cell r="BT133">
            <v>140600333.58556879</v>
          </cell>
          <cell r="BU133">
            <v>135071014.80854326</v>
          </cell>
          <cell r="BV133">
            <v>1896356651.9365942</v>
          </cell>
        </row>
        <row r="134">
          <cell r="X134" t="str">
            <v>San MateoChild</v>
          </cell>
          <cell r="Y134">
            <v>503</v>
          </cell>
          <cell r="Z134" t="str">
            <v>San Mateo</v>
          </cell>
          <cell r="AA134" t="str">
            <v>San Mateo</v>
          </cell>
          <cell r="AB134" t="str">
            <v>Child</v>
          </cell>
          <cell r="AC134">
            <v>505538</v>
          </cell>
          <cell r="AD134">
            <v>99.77</v>
          </cell>
          <cell r="AE134">
            <v>3.93</v>
          </cell>
          <cell r="AF134">
            <v>95.839999999999989</v>
          </cell>
          <cell r="AG134">
            <v>4.12</v>
          </cell>
          <cell r="AH134">
            <v>0.91</v>
          </cell>
          <cell r="AI134">
            <v>0.21</v>
          </cell>
          <cell r="AJ134">
            <v>5.24</v>
          </cell>
          <cell r="AK134">
            <v>9.01</v>
          </cell>
          <cell r="AL134">
            <v>0.37</v>
          </cell>
          <cell r="AM134">
            <v>9.3800000000000008</v>
          </cell>
          <cell r="AN134">
            <v>114.38999999999999</v>
          </cell>
          <cell r="AO134">
            <v>111.28454192704227</v>
          </cell>
          <cell r="AP134">
            <v>107.35454192704226</v>
          </cell>
          <cell r="AQ134">
            <v>120.66454192704227</v>
          </cell>
          <cell r="AS134">
            <v>4.5100000000000007</v>
          </cell>
          <cell r="AW134" t="str">
            <v>San MateoChild</v>
          </cell>
          <cell r="AX134">
            <v>503</v>
          </cell>
          <cell r="AY134" t="str">
            <v>San Mateo</v>
          </cell>
          <cell r="AZ134" t="str">
            <v>San Mateo</v>
          </cell>
          <cell r="BA134" t="str">
            <v>Child</v>
          </cell>
          <cell r="BB134">
            <v>535976</v>
          </cell>
          <cell r="BC134">
            <v>99.77</v>
          </cell>
          <cell r="BD134">
            <v>3.93</v>
          </cell>
          <cell r="BE134">
            <v>95.839999999999989</v>
          </cell>
          <cell r="BF134">
            <v>4.12</v>
          </cell>
          <cell r="BG134">
            <v>0.91</v>
          </cell>
          <cell r="BH134">
            <v>0.21</v>
          </cell>
          <cell r="BI134">
            <v>5.24</v>
          </cell>
          <cell r="BJ134">
            <v>9.01</v>
          </cell>
          <cell r="BK134">
            <v>0.37</v>
          </cell>
          <cell r="BL134">
            <v>9.3800000000000008</v>
          </cell>
          <cell r="BM134">
            <v>114.38999999999999</v>
          </cell>
          <cell r="BN134">
            <v>0.44729999999999998</v>
          </cell>
          <cell r="BO134">
            <v>11.36</v>
          </cell>
          <cell r="BP134">
            <v>125.74999999999999</v>
          </cell>
          <cell r="BQ134">
            <v>111.29042351476892</v>
          </cell>
          <cell r="BR134">
            <v>107.36042351476891</v>
          </cell>
          <cell r="BS134">
            <v>120.67042351476891</v>
          </cell>
          <cell r="BT134">
            <v>11.61</v>
          </cell>
          <cell r="BU134">
            <v>11.152856249999999</v>
          </cell>
          <cell r="BV134">
            <v>132.28042351476893</v>
          </cell>
          <cell r="BX134">
            <v>4.5100000000000007</v>
          </cell>
          <cell r="BY134">
            <v>4.9573000000000009</v>
          </cell>
        </row>
        <row r="135">
          <cell r="X135" t="str">
            <v>San MateoAdult</v>
          </cell>
          <cell r="Y135">
            <v>503</v>
          </cell>
          <cell r="Z135" t="str">
            <v>San Mateo</v>
          </cell>
          <cell r="AA135" t="str">
            <v>San Mateo</v>
          </cell>
          <cell r="AB135" t="str">
            <v>Adult</v>
          </cell>
          <cell r="AC135">
            <v>121104</v>
          </cell>
          <cell r="AD135">
            <v>336.17</v>
          </cell>
          <cell r="AE135">
            <v>11.9</v>
          </cell>
          <cell r="AF135">
            <v>324.27000000000004</v>
          </cell>
          <cell r="AG135">
            <v>4.84</v>
          </cell>
          <cell r="AH135">
            <v>0.49</v>
          </cell>
          <cell r="AI135">
            <v>0.22</v>
          </cell>
          <cell r="AJ135">
            <v>5.55</v>
          </cell>
          <cell r="AK135">
            <v>12.95</v>
          </cell>
          <cell r="AL135">
            <v>0.53</v>
          </cell>
          <cell r="AM135">
            <v>13.48</v>
          </cell>
          <cell r="AN135">
            <v>355.20000000000005</v>
          </cell>
          <cell r="AO135">
            <v>359.96188049359466</v>
          </cell>
          <cell r="AP135">
            <v>348.06188049359469</v>
          </cell>
          <cell r="AQ135">
            <v>373.44188049359468</v>
          </cell>
          <cell r="AS135">
            <v>12.65</v>
          </cell>
          <cell r="AW135" t="str">
            <v>San MateoAdult</v>
          </cell>
          <cell r="AX135">
            <v>503</v>
          </cell>
          <cell r="AY135" t="str">
            <v>San Mateo</v>
          </cell>
          <cell r="AZ135" t="str">
            <v>San Mateo</v>
          </cell>
          <cell r="BA135" t="str">
            <v>Adult</v>
          </cell>
          <cell r="BB135">
            <v>166278</v>
          </cell>
          <cell r="BC135">
            <v>335.79</v>
          </cell>
          <cell r="BD135">
            <v>11.89</v>
          </cell>
          <cell r="BE135">
            <v>323.90000000000003</v>
          </cell>
          <cell r="BF135">
            <v>4.84</v>
          </cell>
          <cell r="BG135">
            <v>0.49</v>
          </cell>
          <cell r="BH135">
            <v>0.22</v>
          </cell>
          <cell r="BI135">
            <v>5.55</v>
          </cell>
          <cell r="BJ135">
            <v>12.95</v>
          </cell>
          <cell r="BK135">
            <v>0.53</v>
          </cell>
          <cell r="BL135">
            <v>13.48</v>
          </cell>
          <cell r="BM135">
            <v>354.82000000000005</v>
          </cell>
          <cell r="BN135">
            <v>1.911966097608321</v>
          </cell>
          <cell r="BO135">
            <v>48.557869145608016</v>
          </cell>
          <cell r="BP135">
            <v>403.37786914560809</v>
          </cell>
          <cell r="BQ135">
            <v>359.55512214279327</v>
          </cell>
          <cell r="BR135">
            <v>347.66512214279328</v>
          </cell>
          <cell r="BS135">
            <v>373.03512214279328</v>
          </cell>
          <cell r="BT135">
            <v>49.754428734263449</v>
          </cell>
          <cell r="BU135">
            <v>47.795348102851825</v>
          </cell>
          <cell r="BV135">
            <v>422.78955087705674</v>
          </cell>
          <cell r="BX135">
            <v>12.64</v>
          </cell>
          <cell r="BY135">
            <v>14.551966097608322</v>
          </cell>
        </row>
        <row r="136">
          <cell r="X136" t="str">
            <v>San MateoAged&amp;DisabledNonDual</v>
          </cell>
          <cell r="Y136">
            <v>503</v>
          </cell>
          <cell r="Z136" t="str">
            <v>San Mateo</v>
          </cell>
          <cell r="AA136" t="str">
            <v>San Mateo</v>
          </cell>
          <cell r="AB136" t="str">
            <v>Aged&amp;DisabledNonDual</v>
          </cell>
          <cell r="AC136">
            <v>96399.715024996782</v>
          </cell>
          <cell r="AD136">
            <v>904.94</v>
          </cell>
          <cell r="AE136">
            <v>32.04</v>
          </cell>
          <cell r="AF136">
            <v>872.90000000000009</v>
          </cell>
          <cell r="AG136">
            <v>8.82</v>
          </cell>
          <cell r="AH136">
            <v>0.48</v>
          </cell>
          <cell r="AI136">
            <v>0.38</v>
          </cell>
          <cell r="AJ136">
            <v>9.6800000000000015</v>
          </cell>
          <cell r="AK136">
            <v>27.06</v>
          </cell>
          <cell r="AL136">
            <v>1.1100000000000001</v>
          </cell>
          <cell r="AM136">
            <v>28.17</v>
          </cell>
          <cell r="AN136">
            <v>942.79</v>
          </cell>
          <cell r="AO136">
            <v>961.34422828320476</v>
          </cell>
          <cell r="AP136">
            <v>929.30422828320479</v>
          </cell>
          <cell r="AQ136">
            <v>989.51422828320472</v>
          </cell>
          <cell r="AS136">
            <v>33.53</v>
          </cell>
          <cell r="AW136" t="str">
            <v>San MateoAged&amp;DisabledNonDual</v>
          </cell>
          <cell r="AX136">
            <v>503</v>
          </cell>
          <cell r="AY136" t="str">
            <v>San Mateo</v>
          </cell>
          <cell r="AZ136" t="str">
            <v>San Mateo</v>
          </cell>
          <cell r="BA136" t="str">
            <v>Aged&amp;DisabledNonDual</v>
          </cell>
          <cell r="BB136">
            <v>98598</v>
          </cell>
          <cell r="BC136">
            <v>904.35</v>
          </cell>
          <cell r="BD136">
            <v>32.020000000000003</v>
          </cell>
          <cell r="BE136">
            <v>872.33</v>
          </cell>
          <cell r="BF136">
            <v>8.82</v>
          </cell>
          <cell r="BG136">
            <v>0.48</v>
          </cell>
          <cell r="BH136">
            <v>0.38</v>
          </cell>
          <cell r="BI136">
            <v>9.6800000000000015</v>
          </cell>
          <cell r="BJ136">
            <v>27.06</v>
          </cell>
          <cell r="BK136">
            <v>1.1100000000000001</v>
          </cell>
          <cell r="BL136">
            <v>28.17</v>
          </cell>
          <cell r="BM136">
            <v>942.19999999999993</v>
          </cell>
          <cell r="BN136">
            <v>4.6488969594285408</v>
          </cell>
          <cell r="BO136">
            <v>118.06722436643891</v>
          </cell>
          <cell r="BP136">
            <v>1060.2672243664388</v>
          </cell>
          <cell r="BQ136">
            <v>960.7387218997369</v>
          </cell>
          <cell r="BR136">
            <v>928.71872189973692</v>
          </cell>
          <cell r="BS136">
            <v>988.90872189973686</v>
          </cell>
          <cell r="BT136">
            <v>120.97659288375532</v>
          </cell>
          <cell r="BU136">
            <v>116.21313953895745</v>
          </cell>
          <cell r="BV136">
            <v>1109.8853147834923</v>
          </cell>
          <cell r="BX136">
            <v>33.510000000000005</v>
          </cell>
          <cell r="BY136">
            <v>38.158896959428546</v>
          </cell>
        </row>
        <row r="137">
          <cell r="X137" t="str">
            <v>San MateoDisabledDual</v>
          </cell>
          <cell r="Y137">
            <v>503</v>
          </cell>
          <cell r="Z137" t="str">
            <v>San Mateo</v>
          </cell>
          <cell r="AA137" t="str">
            <v>San Mateo</v>
          </cell>
          <cell r="AB137" t="str">
            <v>DisabledDual</v>
          </cell>
          <cell r="AC137">
            <v>197</v>
          </cell>
          <cell r="AD137">
            <v>257.42</v>
          </cell>
          <cell r="AE137">
            <v>9.11</v>
          </cell>
          <cell r="AF137">
            <v>248.31</v>
          </cell>
          <cell r="AG137">
            <v>0</v>
          </cell>
          <cell r="AH137">
            <v>0</v>
          </cell>
          <cell r="AI137">
            <v>0</v>
          </cell>
          <cell r="AJ137">
            <v>0</v>
          </cell>
          <cell r="AK137">
            <v>2.87</v>
          </cell>
          <cell r="AL137">
            <v>0.12</v>
          </cell>
          <cell r="AM137">
            <v>2.99</v>
          </cell>
          <cell r="AN137">
            <v>260.41000000000003</v>
          </cell>
          <cell r="AO137">
            <v>267.55215802035559</v>
          </cell>
          <cell r="AP137">
            <v>258.44215802035558</v>
          </cell>
          <cell r="AQ137">
            <v>270.5421580203556</v>
          </cell>
          <cell r="AS137">
            <v>9.2299999999999986</v>
          </cell>
          <cell r="AW137" t="str">
            <v>San MateoDisabledDual</v>
          </cell>
          <cell r="AX137">
            <v>503</v>
          </cell>
          <cell r="AY137" t="str">
            <v>San Mateo</v>
          </cell>
          <cell r="AZ137" t="str">
            <v>San Mateo</v>
          </cell>
          <cell r="BA137" t="str">
            <v>DisabledDual</v>
          </cell>
          <cell r="BB137">
            <v>197</v>
          </cell>
          <cell r="BC137">
            <v>257.38</v>
          </cell>
          <cell r="BD137">
            <v>9.11</v>
          </cell>
          <cell r="BE137">
            <v>248.26999999999998</v>
          </cell>
          <cell r="BF137">
            <v>0</v>
          </cell>
          <cell r="BG137">
            <v>0</v>
          </cell>
          <cell r="BH137">
            <v>0</v>
          </cell>
          <cell r="BI137">
            <v>0</v>
          </cell>
          <cell r="BJ137">
            <v>2.87</v>
          </cell>
          <cell r="BK137">
            <v>0.12</v>
          </cell>
          <cell r="BL137">
            <v>2.99</v>
          </cell>
          <cell r="BM137">
            <v>260.37</v>
          </cell>
          <cell r="BN137">
            <v>0</v>
          </cell>
          <cell r="BO137">
            <v>0</v>
          </cell>
          <cell r="BP137">
            <v>260.37</v>
          </cell>
          <cell r="BQ137">
            <v>267.51289885458243</v>
          </cell>
          <cell r="BR137">
            <v>258.40289885458242</v>
          </cell>
          <cell r="BS137">
            <v>270.50289885458244</v>
          </cell>
          <cell r="BT137">
            <v>0</v>
          </cell>
          <cell r="BU137">
            <v>0</v>
          </cell>
          <cell r="BV137">
            <v>270.50289885458244</v>
          </cell>
          <cell r="BX137">
            <v>9.2299999999999986</v>
          </cell>
          <cell r="BY137">
            <v>9.2299999999999986</v>
          </cell>
        </row>
        <row r="138">
          <cell r="X138" t="str">
            <v>San MateoAgedDual</v>
          </cell>
          <cell r="Y138">
            <v>503</v>
          </cell>
          <cell r="Z138" t="str">
            <v>San Mateo</v>
          </cell>
          <cell r="AA138" t="str">
            <v>San Mateo</v>
          </cell>
          <cell r="AB138" t="str">
            <v>AgedDual</v>
          </cell>
          <cell r="AC138">
            <v>0</v>
          </cell>
          <cell r="AD138">
            <v>277.76</v>
          </cell>
          <cell r="AE138">
            <v>9.83</v>
          </cell>
          <cell r="AF138">
            <v>267.93</v>
          </cell>
          <cell r="AG138">
            <v>0</v>
          </cell>
          <cell r="AH138">
            <v>0</v>
          </cell>
          <cell r="AI138">
            <v>0</v>
          </cell>
          <cell r="AJ138">
            <v>0</v>
          </cell>
          <cell r="AK138">
            <v>3.83</v>
          </cell>
          <cell r="AL138">
            <v>0.16</v>
          </cell>
          <cell r="AM138">
            <v>3.99</v>
          </cell>
          <cell r="AN138">
            <v>281.75</v>
          </cell>
          <cell r="AO138">
            <v>287.87110310222459</v>
          </cell>
          <cell r="AP138">
            <v>278.04110310222461</v>
          </cell>
          <cell r="AQ138">
            <v>291.8611031022246</v>
          </cell>
          <cell r="AS138">
            <v>9.99</v>
          </cell>
          <cell r="AW138" t="str">
            <v>San MateoAgedDual</v>
          </cell>
          <cell r="AX138">
            <v>503</v>
          </cell>
          <cell r="AY138" t="str">
            <v>San Mateo</v>
          </cell>
          <cell r="AZ138" t="str">
            <v>San Mateo</v>
          </cell>
          <cell r="BA138" t="str">
            <v>AgedDual</v>
          </cell>
          <cell r="BB138">
            <v>0</v>
          </cell>
          <cell r="BC138">
            <v>277.68</v>
          </cell>
          <cell r="BD138">
            <v>9.83</v>
          </cell>
          <cell r="BE138">
            <v>267.85000000000002</v>
          </cell>
          <cell r="BF138">
            <v>0</v>
          </cell>
          <cell r="BG138">
            <v>0</v>
          </cell>
          <cell r="BH138">
            <v>0</v>
          </cell>
          <cell r="BI138">
            <v>0</v>
          </cell>
          <cell r="BJ138">
            <v>3.83</v>
          </cell>
          <cell r="BK138">
            <v>0.16</v>
          </cell>
          <cell r="BL138">
            <v>3.99</v>
          </cell>
          <cell r="BM138">
            <v>281.67</v>
          </cell>
          <cell r="BN138">
            <v>0</v>
          </cell>
          <cell r="BO138">
            <v>0</v>
          </cell>
          <cell r="BP138">
            <v>281.67</v>
          </cell>
          <cell r="BQ138">
            <v>287.78970435292109</v>
          </cell>
          <cell r="BR138">
            <v>277.95970435292111</v>
          </cell>
          <cell r="BS138">
            <v>291.7797043529211</v>
          </cell>
          <cell r="BT138">
            <v>0</v>
          </cell>
          <cell r="BU138">
            <v>0</v>
          </cell>
          <cell r="BV138">
            <v>291.7797043529211</v>
          </cell>
          <cell r="BX138">
            <v>9.99</v>
          </cell>
          <cell r="BY138">
            <v>9.99</v>
          </cell>
        </row>
        <row r="139">
          <cell r="X139" t="str">
            <v>San MateoBCCTP</v>
          </cell>
          <cell r="Y139">
            <v>503</v>
          </cell>
          <cell r="Z139" t="str">
            <v>San Mateo</v>
          </cell>
          <cell r="AA139" t="str">
            <v>San Mateo</v>
          </cell>
          <cell r="AB139" t="str">
            <v>BCCTP</v>
          </cell>
          <cell r="AC139">
            <v>2244</v>
          </cell>
          <cell r="AD139">
            <v>1481.34</v>
          </cell>
          <cell r="AE139">
            <v>52.45</v>
          </cell>
          <cell r="AF139">
            <v>1428.8899999999999</v>
          </cell>
          <cell r="AG139">
            <v>6.93</v>
          </cell>
          <cell r="AH139">
            <v>0.36</v>
          </cell>
          <cell r="AI139">
            <v>0.3</v>
          </cell>
          <cell r="AJ139">
            <v>7.59</v>
          </cell>
          <cell r="AK139">
            <v>56.47</v>
          </cell>
          <cell r="AL139">
            <v>2.31</v>
          </cell>
          <cell r="AM139">
            <v>58.78</v>
          </cell>
          <cell r="AN139">
            <v>1547.7099999999998</v>
          </cell>
          <cell r="AO139">
            <v>1566.9626883303995</v>
          </cell>
          <cell r="AP139">
            <v>1514.5126883303994</v>
          </cell>
          <cell r="AQ139">
            <v>1625.7426883303995</v>
          </cell>
          <cell r="AS139">
            <v>55.06</v>
          </cell>
          <cell r="AW139" t="str">
            <v>San MateoBCCTP</v>
          </cell>
          <cell r="AX139">
            <v>503</v>
          </cell>
          <cell r="AY139" t="str">
            <v>San Mateo</v>
          </cell>
          <cell r="AZ139" t="str">
            <v>San Mateo</v>
          </cell>
          <cell r="BA139" t="str">
            <v>BCCTP</v>
          </cell>
          <cell r="BB139">
            <v>1502</v>
          </cell>
          <cell r="BC139">
            <v>1481.4</v>
          </cell>
          <cell r="BD139">
            <v>52.45</v>
          </cell>
          <cell r="BE139">
            <v>1428.95</v>
          </cell>
          <cell r="BF139">
            <v>6.93</v>
          </cell>
          <cell r="BG139">
            <v>0.36</v>
          </cell>
          <cell r="BH139">
            <v>0.3</v>
          </cell>
          <cell r="BI139">
            <v>7.59</v>
          </cell>
          <cell r="BJ139">
            <v>56.47</v>
          </cell>
          <cell r="BK139">
            <v>2.31</v>
          </cell>
          <cell r="BL139">
            <v>58.78</v>
          </cell>
          <cell r="BM139">
            <v>1547.77</v>
          </cell>
          <cell r="BN139">
            <v>10.51929719925846</v>
          </cell>
          <cell r="BO139">
            <v>267.15675426688068</v>
          </cell>
          <cell r="BP139">
            <v>1814.9267542668806</v>
          </cell>
          <cell r="BQ139">
            <v>1567.0229137581114</v>
          </cell>
          <cell r="BR139">
            <v>1514.5729137581113</v>
          </cell>
          <cell r="BS139">
            <v>1625.8029137581113</v>
          </cell>
          <cell r="BT139">
            <v>273.72649937426286</v>
          </cell>
          <cell r="BU139">
            <v>262.94851846140125</v>
          </cell>
          <cell r="BV139">
            <v>1899.5294131323742</v>
          </cell>
          <cell r="BX139">
            <v>55.06</v>
          </cell>
          <cell r="BY139">
            <v>65.579297199258463</v>
          </cell>
        </row>
        <row r="140">
          <cell r="X140" t="str">
            <v>San MateoAIDSNonDual</v>
          </cell>
          <cell r="Y140">
            <v>503</v>
          </cell>
          <cell r="Z140" t="str">
            <v>San Mateo</v>
          </cell>
          <cell r="AA140" t="str">
            <v>San Mateo</v>
          </cell>
          <cell r="AB140" t="str">
            <v>AIDSNonDual</v>
          </cell>
          <cell r="AC140">
            <v>456</v>
          </cell>
          <cell r="AD140">
            <v>5971.32</v>
          </cell>
          <cell r="AE140">
            <v>211.41</v>
          </cell>
          <cell r="AF140">
            <v>5759.91</v>
          </cell>
          <cell r="AG140">
            <v>7.08</v>
          </cell>
          <cell r="AH140">
            <v>0.42</v>
          </cell>
          <cell r="AI140">
            <v>0.31</v>
          </cell>
          <cell r="AJ140">
            <v>7.81</v>
          </cell>
          <cell r="AK140">
            <v>17.71</v>
          </cell>
          <cell r="AL140">
            <v>0.73</v>
          </cell>
          <cell r="AM140">
            <v>18.440000000000001</v>
          </cell>
          <cell r="AN140">
            <v>5997.57</v>
          </cell>
          <cell r="AO140">
            <v>6292.3885527200691</v>
          </cell>
          <cell r="AP140">
            <v>6080.9785527200693</v>
          </cell>
          <cell r="AQ140">
            <v>6310.8285527200687</v>
          </cell>
          <cell r="AS140">
            <v>212.45</v>
          </cell>
          <cell r="AW140" t="str">
            <v>San MateoAIDSNonDual</v>
          </cell>
          <cell r="AX140">
            <v>503</v>
          </cell>
          <cell r="AY140" t="str">
            <v>San Mateo</v>
          </cell>
          <cell r="AZ140" t="str">
            <v>San Mateo</v>
          </cell>
          <cell r="BA140" t="str">
            <v>AIDSNonDual</v>
          </cell>
          <cell r="BB140">
            <v>456</v>
          </cell>
          <cell r="BC140">
            <v>5971.56</v>
          </cell>
          <cell r="BD140">
            <v>211.41</v>
          </cell>
          <cell r="BE140">
            <v>5760.1500000000005</v>
          </cell>
          <cell r="BF140">
            <v>7.08</v>
          </cell>
          <cell r="BG140">
            <v>0.42</v>
          </cell>
          <cell r="BH140">
            <v>0.31</v>
          </cell>
          <cell r="BI140">
            <v>7.81</v>
          </cell>
          <cell r="BJ140">
            <v>17.71</v>
          </cell>
          <cell r="BK140">
            <v>0.73</v>
          </cell>
          <cell r="BL140">
            <v>18.440000000000001</v>
          </cell>
          <cell r="BM140">
            <v>5997.81</v>
          </cell>
          <cell r="BN140">
            <v>21.283898203321542</v>
          </cell>
          <cell r="BO140">
            <v>540.54344643356285</v>
          </cell>
          <cell r="BP140">
            <v>6538.3534464335635</v>
          </cell>
          <cell r="BQ140">
            <v>6292.6384848618036</v>
          </cell>
          <cell r="BR140">
            <v>6081.2284848618037</v>
          </cell>
          <cell r="BS140">
            <v>6311.0784848618032</v>
          </cell>
          <cell r="BT140">
            <v>553.90872316274226</v>
          </cell>
          <cell r="BU140">
            <v>532.09856718820924</v>
          </cell>
          <cell r="BV140">
            <v>6864.9872080245459</v>
          </cell>
          <cell r="BX140">
            <v>212.45</v>
          </cell>
          <cell r="BY140">
            <v>233.73389820332153</v>
          </cell>
        </row>
        <row r="141">
          <cell r="X141" t="str">
            <v>San MateoAIDSDual</v>
          </cell>
          <cell r="Y141">
            <v>503</v>
          </cell>
          <cell r="Z141" t="str">
            <v>San Mateo</v>
          </cell>
          <cell r="AA141" t="str">
            <v>San Mateo</v>
          </cell>
          <cell r="AB141" t="str">
            <v>AIDSDual</v>
          </cell>
          <cell r="AC141">
            <v>720</v>
          </cell>
          <cell r="AD141">
            <v>214.28</v>
          </cell>
          <cell r="AE141">
            <v>7.59</v>
          </cell>
          <cell r="AF141">
            <v>206.69</v>
          </cell>
          <cell r="AG141">
            <v>0</v>
          </cell>
          <cell r="AH141">
            <v>0</v>
          </cell>
          <cell r="AI141">
            <v>0</v>
          </cell>
          <cell r="AJ141">
            <v>0</v>
          </cell>
          <cell r="AK141">
            <v>2.29</v>
          </cell>
          <cell r="AL141">
            <v>0.09</v>
          </cell>
          <cell r="AM141">
            <v>2.38</v>
          </cell>
          <cell r="AN141">
            <v>216.66</v>
          </cell>
          <cell r="AO141">
            <v>223.87631212972974</v>
          </cell>
          <cell r="AP141">
            <v>216.28631212972974</v>
          </cell>
          <cell r="AQ141">
            <v>226.25631212972974</v>
          </cell>
          <cell r="AS141">
            <v>7.68</v>
          </cell>
          <cell r="AW141" t="str">
            <v>San MateoAIDSDual</v>
          </cell>
          <cell r="AX141">
            <v>503</v>
          </cell>
          <cell r="AY141" t="str">
            <v>San Mateo</v>
          </cell>
          <cell r="AZ141" t="str">
            <v>San Mateo</v>
          </cell>
          <cell r="BA141" t="str">
            <v>AIDSDual</v>
          </cell>
          <cell r="BB141">
            <v>720</v>
          </cell>
          <cell r="BC141">
            <v>214.29</v>
          </cell>
          <cell r="BD141">
            <v>7.59</v>
          </cell>
          <cell r="BE141">
            <v>206.7</v>
          </cell>
          <cell r="BF141">
            <v>0</v>
          </cell>
          <cell r="BG141">
            <v>0</v>
          </cell>
          <cell r="BH141">
            <v>0</v>
          </cell>
          <cell r="BI141">
            <v>0</v>
          </cell>
          <cell r="BJ141">
            <v>2.29</v>
          </cell>
          <cell r="BK141">
            <v>0.09</v>
          </cell>
          <cell r="BL141">
            <v>2.38</v>
          </cell>
          <cell r="BM141">
            <v>216.67</v>
          </cell>
          <cell r="BN141">
            <v>0</v>
          </cell>
          <cell r="BO141">
            <v>0</v>
          </cell>
          <cell r="BP141">
            <v>216.67</v>
          </cell>
          <cell r="BQ141">
            <v>223.88702118344338</v>
          </cell>
          <cell r="BR141">
            <v>216.29702118344338</v>
          </cell>
          <cell r="BS141">
            <v>226.26702118344338</v>
          </cell>
          <cell r="BT141">
            <v>0</v>
          </cell>
          <cell r="BU141">
            <v>0</v>
          </cell>
          <cell r="BV141">
            <v>226.26702118344338</v>
          </cell>
          <cell r="BX141">
            <v>7.68</v>
          </cell>
          <cell r="BY141">
            <v>7.68</v>
          </cell>
        </row>
        <row r="142">
          <cell r="X142" t="str">
            <v>San MateoLTCNonDual</v>
          </cell>
          <cell r="Y142">
            <v>503</v>
          </cell>
          <cell r="Z142" t="str">
            <v>San Mateo</v>
          </cell>
          <cell r="AA142" t="str">
            <v>San Mateo</v>
          </cell>
          <cell r="AB142" t="str">
            <v>LTCNonDual</v>
          </cell>
          <cell r="AC142">
            <v>3053.2849750032201</v>
          </cell>
          <cell r="AD142">
            <v>12310.56</v>
          </cell>
          <cell r="AE142">
            <v>435.85</v>
          </cell>
          <cell r="AF142">
            <v>11874.71</v>
          </cell>
          <cell r="AG142">
            <v>7.42</v>
          </cell>
          <cell r="AH142">
            <v>0.4</v>
          </cell>
          <cell r="AI142">
            <v>0.32</v>
          </cell>
          <cell r="AJ142">
            <v>8.14</v>
          </cell>
          <cell r="AK142">
            <v>75.78</v>
          </cell>
          <cell r="AL142">
            <v>3.11</v>
          </cell>
          <cell r="AM142">
            <v>78.89</v>
          </cell>
          <cell r="AN142">
            <v>12397.589999999998</v>
          </cell>
          <cell r="AO142">
            <v>12679.551651897264</v>
          </cell>
          <cell r="AP142">
            <v>12243.701651897263</v>
          </cell>
          <cell r="AQ142">
            <v>12758.441651897263</v>
          </cell>
          <cell r="AS142">
            <v>439.28000000000003</v>
          </cell>
          <cell r="AW142" t="str">
            <v>San MateoLTCNonDual</v>
          </cell>
          <cell r="AX142">
            <v>503</v>
          </cell>
          <cell r="AY142" t="str">
            <v>San Mateo</v>
          </cell>
          <cell r="AZ142" t="str">
            <v>San Mateo</v>
          </cell>
          <cell r="BA142" t="str">
            <v>LTCNonDual</v>
          </cell>
          <cell r="BB142">
            <v>1011</v>
          </cell>
          <cell r="BC142">
            <v>12311.01</v>
          </cell>
          <cell r="BD142">
            <v>435.85</v>
          </cell>
          <cell r="BE142">
            <v>11875.16</v>
          </cell>
          <cell r="BF142">
            <v>7.42</v>
          </cell>
          <cell r="BG142">
            <v>0.4</v>
          </cell>
          <cell r="BH142">
            <v>0.32</v>
          </cell>
          <cell r="BI142">
            <v>8.14</v>
          </cell>
          <cell r="BJ142">
            <v>75.78</v>
          </cell>
          <cell r="BK142">
            <v>3.11</v>
          </cell>
          <cell r="BL142">
            <v>78.89</v>
          </cell>
          <cell r="BM142">
            <v>12398.039999999999</v>
          </cell>
          <cell r="BN142">
            <v>11.839257216385647</v>
          </cell>
          <cell r="BO142">
            <v>300.6795483526509</v>
          </cell>
          <cell r="BP142">
            <v>12698.71954835265</v>
          </cell>
          <cell r="BQ142">
            <v>12680.010946929717</v>
          </cell>
          <cell r="BR142">
            <v>12244.160946929716</v>
          </cell>
          <cell r="BS142">
            <v>12758.900946929716</v>
          </cell>
          <cell r="BT142">
            <v>308.09496420374563</v>
          </cell>
          <cell r="BU142">
            <v>295.96372498822313</v>
          </cell>
          <cell r="BV142">
            <v>13066.995911133461</v>
          </cell>
          <cell r="BX142">
            <v>439.28000000000003</v>
          </cell>
          <cell r="BY142">
            <v>451.11925721638568</v>
          </cell>
        </row>
        <row r="143">
          <cell r="X143" t="str">
            <v>San MateoLTCDual</v>
          </cell>
          <cell r="Y143">
            <v>503</v>
          </cell>
          <cell r="Z143" t="str">
            <v>San Mateo</v>
          </cell>
          <cell r="AA143" t="str">
            <v>San Mateo</v>
          </cell>
          <cell r="AB143" t="str">
            <v>LTCDual</v>
          </cell>
          <cell r="AC143">
            <v>0</v>
          </cell>
          <cell r="AD143">
            <v>7842.54</v>
          </cell>
          <cell r="AE143">
            <v>277.66000000000003</v>
          </cell>
          <cell r="AF143">
            <v>7564.88</v>
          </cell>
          <cell r="AG143">
            <v>0</v>
          </cell>
          <cell r="AH143">
            <v>0</v>
          </cell>
          <cell r="AI143">
            <v>0</v>
          </cell>
          <cell r="AJ143">
            <v>0</v>
          </cell>
          <cell r="AK143">
            <v>6.36</v>
          </cell>
          <cell r="AL143">
            <v>0.26</v>
          </cell>
          <cell r="AM143">
            <v>6.62</v>
          </cell>
          <cell r="AN143">
            <v>7849.16</v>
          </cell>
          <cell r="AO143">
            <v>8058.2512059224855</v>
          </cell>
          <cell r="AP143">
            <v>7780.5912059224856</v>
          </cell>
          <cell r="AQ143">
            <v>8064.8712059224854</v>
          </cell>
          <cell r="AS143">
            <v>277.92</v>
          </cell>
          <cell r="AW143" t="str">
            <v>San MateoLTCDual</v>
          </cell>
          <cell r="AX143">
            <v>503</v>
          </cell>
          <cell r="AY143" t="str">
            <v>San Mateo</v>
          </cell>
          <cell r="AZ143" t="str">
            <v>San Mateo</v>
          </cell>
          <cell r="BA143" t="str">
            <v>LTCDual</v>
          </cell>
          <cell r="BB143">
            <v>0</v>
          </cell>
          <cell r="BC143">
            <v>7842.84</v>
          </cell>
          <cell r="BD143">
            <v>277.66000000000003</v>
          </cell>
          <cell r="BE143">
            <v>7565.18</v>
          </cell>
          <cell r="BF143">
            <v>0</v>
          </cell>
          <cell r="BG143">
            <v>0</v>
          </cell>
          <cell r="BH143">
            <v>0</v>
          </cell>
          <cell r="BI143">
            <v>0</v>
          </cell>
          <cell r="BJ143">
            <v>6.36</v>
          </cell>
          <cell r="BK143">
            <v>0.26</v>
          </cell>
          <cell r="BL143">
            <v>6.62</v>
          </cell>
          <cell r="BM143">
            <v>7849.46</v>
          </cell>
          <cell r="BN143">
            <v>0</v>
          </cell>
          <cell r="BO143">
            <v>0</v>
          </cell>
          <cell r="BP143">
            <v>7849.46</v>
          </cell>
          <cell r="BQ143">
            <v>8058.5524663101451</v>
          </cell>
          <cell r="BR143">
            <v>7780.8924663101452</v>
          </cell>
          <cell r="BS143">
            <v>8065.172466310145</v>
          </cell>
          <cell r="BT143">
            <v>0</v>
          </cell>
          <cell r="BU143">
            <v>0</v>
          </cell>
          <cell r="BV143">
            <v>8065.172466310145</v>
          </cell>
          <cell r="BX143">
            <v>277.92</v>
          </cell>
          <cell r="BY143">
            <v>277.92</v>
          </cell>
        </row>
        <row r="144">
          <cell r="X144" t="str">
            <v>San MateoOBRA</v>
          </cell>
          <cell r="Y144">
            <v>503</v>
          </cell>
          <cell r="Z144" t="str">
            <v>San Mateo</v>
          </cell>
          <cell r="AA144" t="str">
            <v>San Mateo</v>
          </cell>
          <cell r="AB144" t="str">
            <v>OBRA</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cell r="AS144">
            <v>0</v>
          </cell>
          <cell r="AW144" t="str">
            <v>San MateoOBRA</v>
          </cell>
          <cell r="AX144">
            <v>503</v>
          </cell>
          <cell r="AY144" t="str">
            <v>San Mateo</v>
          </cell>
          <cell r="AZ144" t="str">
            <v>San Mateo</v>
          </cell>
          <cell r="BA144" t="str">
            <v>OBRA</v>
          </cell>
          <cell r="BB144">
            <v>0</v>
          </cell>
          <cell r="BC144">
            <v>0</v>
          </cell>
          <cell r="BD144">
            <v>0</v>
          </cell>
          <cell r="BE144">
            <v>0</v>
          </cell>
          <cell r="BF144">
            <v>0</v>
          </cell>
          <cell r="BG144">
            <v>0</v>
          </cell>
          <cell r="BH144">
            <v>0</v>
          </cell>
          <cell r="BI144">
            <v>0</v>
          </cell>
          <cell r="BJ144">
            <v>0</v>
          </cell>
          <cell r="BK144">
            <v>0</v>
          </cell>
          <cell r="BL144">
            <v>0</v>
          </cell>
          <cell r="BM144">
            <v>0</v>
          </cell>
          <cell r="BN144">
            <v>0</v>
          </cell>
          <cell r="BO144">
            <v>0</v>
          </cell>
          <cell r="BP144">
            <v>0</v>
          </cell>
          <cell r="BQ144">
            <v>0</v>
          </cell>
          <cell r="BR144">
            <v>0</v>
          </cell>
          <cell r="BS144">
            <v>0</v>
          </cell>
          <cell r="BT144">
            <v>0</v>
          </cell>
          <cell r="BU144">
            <v>0</v>
          </cell>
          <cell r="BV144">
            <v>0</v>
          </cell>
          <cell r="BX144">
            <v>0</v>
          </cell>
          <cell r="BY144">
            <v>0</v>
          </cell>
        </row>
        <row r="145">
          <cell r="X145" t="str">
            <v>San MateoAll Category of Aid</v>
          </cell>
          <cell r="Y145">
            <v>503</v>
          </cell>
          <cell r="Z145" t="str">
            <v>San Mateo</v>
          </cell>
          <cell r="AA145" t="str">
            <v>San Mateo</v>
          </cell>
          <cell r="AB145" t="str">
            <v>All Category of Aid</v>
          </cell>
          <cell r="AC145">
            <v>729712</v>
          </cell>
          <cell r="AD145">
            <v>323.72304496376137</v>
          </cell>
          <cell r="AE145">
            <v>11.812799002559982</v>
          </cell>
          <cell r="AF145">
            <v>311.91024596120138</v>
          </cell>
          <cell r="AG145">
            <v>4.8795143577671674</v>
          </cell>
          <cell r="AH145">
            <v>0.77821534687931659</v>
          </cell>
          <cell r="AI145">
            <v>0.2346533466648483</v>
          </cell>
          <cell r="AJ145">
            <v>5.8923830513113327</v>
          </cell>
          <cell r="AK145">
            <v>12.470888561490229</v>
          </cell>
          <cell r="AL145">
            <v>0.51162450384536151</v>
          </cell>
          <cell r="AM145">
            <v>12.982513065335588</v>
          </cell>
          <cell r="AN145">
            <v>342.59794108040825</v>
          </cell>
          <cell r="AO145">
            <v>346.19416398588504</v>
          </cell>
          <cell r="AP145">
            <v>334.33912696339388</v>
          </cell>
          <cell r="AQ145">
            <v>359.17667705122057</v>
          </cell>
          <cell r="AW145" t="str">
            <v>San MateoAll Category of Aid</v>
          </cell>
          <cell r="AX145">
            <v>503</v>
          </cell>
          <cell r="AY145" t="str">
            <v>San Mateo</v>
          </cell>
          <cell r="AZ145" t="str">
            <v>San Mateo</v>
          </cell>
          <cell r="BA145" t="str">
            <v>All Category of Aid</v>
          </cell>
          <cell r="BB145">
            <v>804738</v>
          </cell>
          <cell r="BC145">
            <v>285.90090041727876</v>
          </cell>
          <cell r="BD145">
            <v>10.45667488052012</v>
          </cell>
          <cell r="BE145">
            <v>275.44422553675855</v>
          </cell>
          <cell r="BF145">
            <v>4.8509949325121964</v>
          </cell>
          <cell r="BG145">
            <v>0.76755174976203444</v>
          </cell>
          <cell r="BH145">
            <v>0.23301849794591528</v>
          </cell>
          <cell r="BI145">
            <v>5.8515651802201463</v>
          </cell>
          <cell r="BJ145">
            <v>12.205496956773509</v>
          </cell>
          <cell r="BK145">
            <v>0.50068145160288202</v>
          </cell>
          <cell r="BL145">
            <v>12.70617840837639</v>
          </cell>
          <cell r="BM145">
            <v>304.45864400587521</v>
          </cell>
          <cell r="BN145">
            <v>1.3091302225116972</v>
          </cell>
          <cell r="BO145">
            <v>33.2477516828367</v>
          </cell>
          <cell r="BP145">
            <v>320.30957283456553</v>
          </cell>
          <cell r="BQ145">
            <v>307.18330879679536</v>
          </cell>
          <cell r="BR145">
            <v>296.68833376144221</v>
          </cell>
          <cell r="BS145">
            <v>319.88948720517169</v>
          </cell>
          <cell r="BT145">
            <v>34.047108443817372</v>
          </cell>
          <cell r="BU145">
            <v>32.706503548842065</v>
          </cell>
          <cell r="BV145">
            <v>335.56594446810789</v>
          </cell>
        </row>
        <row r="146">
          <cell r="X146" t="str">
            <v>San MateoTotal Revenue</v>
          </cell>
          <cell r="Y146">
            <v>503</v>
          </cell>
          <cell r="Z146" t="str">
            <v>San Mateo</v>
          </cell>
          <cell r="AA146" t="str">
            <v>San Mateo</v>
          </cell>
          <cell r="AB146" t="str">
            <v>Total Revenue</v>
          </cell>
          <cell r="AC146">
            <v>0</v>
          </cell>
          <cell r="AD146">
            <v>236224590.58659622</v>
          </cell>
          <cell r="AE146">
            <v>8619941.1857560501</v>
          </cell>
          <cell r="AF146">
            <v>227604649.40084019</v>
          </cell>
          <cell r="AG146">
            <v>3560640.1810349952</v>
          </cell>
          <cell r="AH146">
            <v>567873.07720199984</v>
          </cell>
          <cell r="AI146">
            <v>171229.36290149979</v>
          </cell>
          <cell r="AJ146">
            <v>4299742.6211384954</v>
          </cell>
          <cell r="AK146">
            <v>9100157.0339821577</v>
          </cell>
          <cell r="AL146">
            <v>373338.53995000647</v>
          </cell>
          <cell r="AM146">
            <v>9473495.5739321634</v>
          </cell>
          <cell r="AN146">
            <v>249997828.78166687</v>
          </cell>
          <cell r="AO146">
            <v>252622035.79046816</v>
          </cell>
          <cell r="AP146">
            <v>243971273.01471207</v>
          </cell>
          <cell r="AQ146">
            <v>262095531.36440027</v>
          </cell>
          <cell r="AW146" t="str">
            <v>San MateoTotal Revenue</v>
          </cell>
          <cell r="AX146">
            <v>503</v>
          </cell>
          <cell r="AY146" t="str">
            <v>San Mateo</v>
          </cell>
          <cell r="AZ146" t="str">
            <v>San Mateo</v>
          </cell>
          <cell r="BA146" t="str">
            <v>Total Revenue</v>
          </cell>
          <cell r="BB146">
            <v>0</v>
          </cell>
          <cell r="BC146">
            <v>230075318.80000007</v>
          </cell>
          <cell r="BD146">
            <v>8414883.6300000008</v>
          </cell>
          <cell r="BE146">
            <v>221660435.17000002</v>
          </cell>
          <cell r="BF146">
            <v>3903779.96</v>
          </cell>
          <cell r="BG146">
            <v>617678.06000000006</v>
          </cell>
          <cell r="BH146">
            <v>187518.83999999997</v>
          </cell>
          <cell r="BI146">
            <v>4708976.8600000003</v>
          </cell>
          <cell r="BJ146">
            <v>9822227.209999999</v>
          </cell>
          <cell r="BK146">
            <v>402917.39000000007</v>
          </cell>
          <cell r="BL146">
            <v>10225144.6</v>
          </cell>
          <cell r="BM146">
            <v>245009440.26000002</v>
          </cell>
          <cell r="BN146">
            <v>1053506.8370036182</v>
          </cell>
          <cell r="BO146">
            <v>26755729.19374264</v>
          </cell>
          <cell r="BP146">
            <v>257765285.02374259</v>
          </cell>
          <cell r="BQ146">
            <v>247202081.55451551</v>
          </cell>
          <cell r="BR146">
            <v>238756376.33451548</v>
          </cell>
          <cell r="BS146">
            <v>257427226.15451545</v>
          </cell>
          <cell r="BT146">
            <v>27399001.954860706</v>
          </cell>
          <cell r="BU146">
            <v>26320166.252888065</v>
          </cell>
          <cell r="BV146">
            <v>270042667.01937622</v>
          </cell>
        </row>
        <row r="147">
          <cell r="X147" t="str">
            <v>0MLTSS HCBS High</v>
          </cell>
          <cell r="Y147">
            <v>0</v>
          </cell>
          <cell r="Z147">
            <v>0</v>
          </cell>
          <cell r="AA147">
            <v>0</v>
          </cell>
          <cell r="AB147" t="str">
            <v>MLTSS HCBS High</v>
          </cell>
          <cell r="AC147">
            <v>777</v>
          </cell>
          <cell r="AD147">
            <v>1856.94</v>
          </cell>
          <cell r="AE147">
            <v>73.12</v>
          </cell>
          <cell r="AF147">
            <v>1783.82</v>
          </cell>
          <cell r="AG147">
            <v>0</v>
          </cell>
          <cell r="AH147">
            <v>0</v>
          </cell>
          <cell r="AI147">
            <v>0</v>
          </cell>
          <cell r="AJ147">
            <v>0</v>
          </cell>
          <cell r="AK147">
            <v>0</v>
          </cell>
          <cell r="AL147">
            <v>0</v>
          </cell>
          <cell r="AM147">
            <v>0</v>
          </cell>
          <cell r="AN147">
            <v>1856.94</v>
          </cell>
          <cell r="AO147">
            <v>1963.53</v>
          </cell>
          <cell r="AP147">
            <v>1886.22</v>
          </cell>
          <cell r="AQ147">
            <v>1963.53</v>
          </cell>
          <cell r="AW147" t="str">
            <v>0MLTSS HCBS High</v>
          </cell>
          <cell r="AX147">
            <v>0</v>
          </cell>
          <cell r="AY147">
            <v>0</v>
          </cell>
          <cell r="AZ147">
            <v>0</v>
          </cell>
          <cell r="BA147" t="str">
            <v>MLTSS HCBS High</v>
          </cell>
          <cell r="BB147">
            <v>777</v>
          </cell>
          <cell r="BC147">
            <v>1856.94</v>
          </cell>
          <cell r="BD147">
            <v>73.12</v>
          </cell>
          <cell r="BE147">
            <v>1783.82</v>
          </cell>
          <cell r="BF147">
            <v>0</v>
          </cell>
          <cell r="BG147">
            <v>0</v>
          </cell>
          <cell r="BH147">
            <v>0</v>
          </cell>
          <cell r="BI147">
            <v>0</v>
          </cell>
          <cell r="BJ147">
            <v>0</v>
          </cell>
          <cell r="BK147">
            <v>0</v>
          </cell>
          <cell r="BL147">
            <v>0</v>
          </cell>
          <cell r="BM147">
            <v>1856.94</v>
          </cell>
          <cell r="BN147">
            <v>0</v>
          </cell>
          <cell r="BO147">
            <v>0</v>
          </cell>
          <cell r="BP147">
            <v>0</v>
          </cell>
          <cell r="BQ147">
            <v>1963.53</v>
          </cell>
          <cell r="BR147">
            <v>1886.22</v>
          </cell>
          <cell r="BS147">
            <v>1963.53</v>
          </cell>
          <cell r="BT147">
            <v>0</v>
          </cell>
          <cell r="BU147">
            <v>0</v>
          </cell>
          <cell r="BV147">
            <v>0</v>
          </cell>
        </row>
        <row r="148">
          <cell r="X148" t="str">
            <v>San Mateo CCSChild</v>
          </cell>
          <cell r="Y148">
            <v>703</v>
          </cell>
          <cell r="Z148" t="str">
            <v>San Mateo CCS</v>
          </cell>
          <cell r="AA148" t="str">
            <v>San Mateo</v>
          </cell>
          <cell r="AB148" t="str">
            <v>Child</v>
          </cell>
          <cell r="AC148">
            <v>13725.033587102553</v>
          </cell>
          <cell r="AD148">
            <v>1361.4784603634607</v>
          </cell>
          <cell r="AE148">
            <v>53.608214376811247</v>
          </cell>
          <cell r="AF148">
            <v>1307.8702459866495</v>
          </cell>
          <cell r="AG148">
            <v>4.1211809987183434</v>
          </cell>
          <cell r="AH148">
            <v>0.43735349939823376</v>
          </cell>
          <cell r="AI148">
            <v>0.18684949471785561</v>
          </cell>
          <cell r="AJ148">
            <v>4.7453839928344328</v>
          </cell>
          <cell r="AK148">
            <v>10.456459112396173</v>
          </cell>
          <cell r="AL148">
            <v>0.42859916986399405</v>
          </cell>
          <cell r="AM148">
            <v>10.885058282260166</v>
          </cell>
          <cell r="AN148">
            <v>1377.1089026385553</v>
          </cell>
          <cell r="AO148">
            <v>1436.1455646336867</v>
          </cell>
          <cell r="AP148">
            <v>1382.5373502568755</v>
          </cell>
          <cell r="AQ148">
            <v>1447.0306229159469</v>
          </cell>
          <cell r="AS148">
            <v>54.223663041393095</v>
          </cell>
          <cell r="AW148" t="str">
            <v>San Mateo CCSChild</v>
          </cell>
          <cell r="AX148">
            <v>703</v>
          </cell>
          <cell r="AY148" t="str">
            <v>San Mateo CCS</v>
          </cell>
          <cell r="AZ148" t="str">
            <v>San Mateo</v>
          </cell>
          <cell r="BA148" t="str">
            <v>Child</v>
          </cell>
          <cell r="BB148">
            <v>13725.033587102553</v>
          </cell>
          <cell r="BC148">
            <v>1382.4533896441283</v>
          </cell>
          <cell r="BD148">
            <v>54.434102217237523</v>
          </cell>
          <cell r="BE148">
            <v>1328.0192874268907</v>
          </cell>
          <cell r="BF148">
            <v>4.1211809987183434</v>
          </cell>
          <cell r="BG148">
            <v>0.43633369585056325</v>
          </cell>
          <cell r="BH148">
            <v>0.18680769405194653</v>
          </cell>
          <cell r="BI148">
            <v>4.7443223886208532</v>
          </cell>
          <cell r="BJ148">
            <v>10.456459112396173</v>
          </cell>
          <cell r="BK148">
            <v>0.42859916986399405</v>
          </cell>
          <cell r="BL148">
            <v>10.885058282260166</v>
          </cell>
          <cell r="BM148">
            <v>1398.0827703150094</v>
          </cell>
          <cell r="BQ148">
            <v>1458.1322242462145</v>
          </cell>
          <cell r="BR148">
            <v>1403.698122028977</v>
          </cell>
          <cell r="BS148">
            <v>1469.0172825284747</v>
          </cell>
          <cell r="BX148">
            <v>55.049509081153467</v>
          </cell>
          <cell r="BY148">
            <v>55.049509081153467</v>
          </cell>
        </row>
        <row r="149">
          <cell r="X149" t="str">
            <v>San Mateo CCSAdult</v>
          </cell>
          <cell r="Y149">
            <v>703</v>
          </cell>
          <cell r="Z149" t="str">
            <v>San Mateo CCS</v>
          </cell>
          <cell r="AA149" t="str">
            <v>San Mateo</v>
          </cell>
          <cell r="AB149" t="str">
            <v>Adult</v>
          </cell>
          <cell r="AC149">
            <v>480.58345595291405</v>
          </cell>
          <cell r="AD149">
            <v>756.63978774232589</v>
          </cell>
          <cell r="AE149">
            <v>29.792691642354157</v>
          </cell>
          <cell r="AF149">
            <v>726.84709609997174</v>
          </cell>
          <cell r="AG149">
            <v>3.8705934325175697</v>
          </cell>
          <cell r="AH149">
            <v>0.31647818968150432</v>
          </cell>
          <cell r="AI149">
            <v>0.17162362537315712</v>
          </cell>
          <cell r="AJ149">
            <v>4.3586952475722311</v>
          </cell>
          <cell r="AK149">
            <v>10.456459112396173</v>
          </cell>
          <cell r="AL149">
            <v>0.42859916986399405</v>
          </cell>
          <cell r="AM149">
            <v>10.885058282260166</v>
          </cell>
          <cell r="AN149">
            <v>771.88354127215837</v>
          </cell>
          <cell r="AO149">
            <v>797.83187787649899</v>
          </cell>
          <cell r="AP149">
            <v>768.03918623414484</v>
          </cell>
          <cell r="AQ149">
            <v>808.71693615875915</v>
          </cell>
          <cell r="AS149">
            <v>30.392914437591308</v>
          </cell>
          <cell r="AW149" t="str">
            <v>San Mateo CCSAdult</v>
          </cell>
          <cell r="AX149">
            <v>703</v>
          </cell>
          <cell r="AY149" t="str">
            <v>San Mateo CCS</v>
          </cell>
          <cell r="AZ149" t="str">
            <v>San Mateo</v>
          </cell>
          <cell r="BA149" t="str">
            <v>Adult</v>
          </cell>
          <cell r="BB149">
            <v>480.58345595291405</v>
          </cell>
          <cell r="BC149">
            <v>764.00346066370957</v>
          </cell>
          <cell r="BD149">
            <v>30.082636263633617</v>
          </cell>
          <cell r="BE149">
            <v>733.92082440007596</v>
          </cell>
          <cell r="BF149">
            <v>3.8705934325175697</v>
          </cell>
          <cell r="BG149">
            <v>0.31589238401435615</v>
          </cell>
          <cell r="BH149">
            <v>0.17159961382011168</v>
          </cell>
          <cell r="BI149">
            <v>4.3580854303520375</v>
          </cell>
          <cell r="BJ149">
            <v>10.456459112396173</v>
          </cell>
          <cell r="BK149">
            <v>0.42859916986399405</v>
          </cell>
          <cell r="BL149">
            <v>10.885058282260166</v>
          </cell>
          <cell r="BM149">
            <v>779.24660437632178</v>
          </cell>
          <cell r="BQ149">
            <v>805.5454833556123</v>
          </cell>
          <cell r="BR149">
            <v>775.46284709197869</v>
          </cell>
          <cell r="BS149">
            <v>816.43054163787247</v>
          </cell>
          <cell r="BX149">
            <v>30.682835047317724</v>
          </cell>
          <cell r="BY149">
            <v>30.682835047317724</v>
          </cell>
        </row>
        <row r="150">
          <cell r="X150" t="str">
            <v>San Mateo CCSAged&amp;DisabledNonDual</v>
          </cell>
          <cell r="Y150">
            <v>703</v>
          </cell>
          <cell r="Z150" t="str">
            <v>San Mateo CCS</v>
          </cell>
          <cell r="AA150" t="str">
            <v>San Mateo</v>
          </cell>
          <cell r="AB150" t="str">
            <v>Aged&amp;DisabledNonDual</v>
          </cell>
          <cell r="AC150">
            <v>9671.5501247520951</v>
          </cell>
          <cell r="AD150">
            <v>2002.1637245708284</v>
          </cell>
          <cell r="AE150">
            <v>78.835196654976471</v>
          </cell>
          <cell r="AF150">
            <v>1923.328527915852</v>
          </cell>
          <cell r="AG150">
            <v>8.8229787778529474</v>
          </cell>
          <cell r="AH150">
            <v>0.44780217776744102</v>
          </cell>
          <cell r="AI150">
            <v>0.37999947963831104</v>
          </cell>
          <cell r="AJ150">
            <v>9.6507804352586994</v>
          </cell>
          <cell r="AK150">
            <v>27.058192196343018</v>
          </cell>
          <cell r="AL150">
            <v>1.1090866027128239</v>
          </cell>
          <cell r="AM150">
            <v>28.167278799055843</v>
          </cell>
          <cell r="AN150">
            <v>2039.9817838051431</v>
          </cell>
          <cell r="AO150">
            <v>2110.8131854915496</v>
          </cell>
          <cell r="AP150">
            <v>2031.9779888365731</v>
          </cell>
          <cell r="AQ150">
            <v>2138.9804642906056</v>
          </cell>
          <cell r="AS150">
            <v>80.324282737327607</v>
          </cell>
          <cell r="AW150" t="str">
            <v>San Mateo CCSAged&amp;DisabledNonDual</v>
          </cell>
          <cell r="AX150">
            <v>703</v>
          </cell>
          <cell r="AY150" t="str">
            <v>San Mateo CCS</v>
          </cell>
          <cell r="AZ150" t="str">
            <v>San Mateo</v>
          </cell>
          <cell r="BA150" t="str">
            <v>Aged&amp;DisabledNonDual</v>
          </cell>
          <cell r="BB150">
            <v>9671.5501247520951</v>
          </cell>
          <cell r="BC150">
            <v>2001.8908742675737</v>
          </cell>
          <cell r="BD150">
            <v>78.824453174285736</v>
          </cell>
          <cell r="BE150">
            <v>1923.066421093288</v>
          </cell>
          <cell r="BF150">
            <v>7.4371725839408231</v>
          </cell>
          <cell r="BG150">
            <v>0.37640189700226667</v>
          </cell>
          <cell r="BH150">
            <v>0.320270131619659</v>
          </cell>
          <cell r="BI150">
            <v>8.1338446125627488</v>
          </cell>
          <cell r="BJ150">
            <v>27.058192196343018</v>
          </cell>
          <cell r="BK150">
            <v>1.1090866027128239</v>
          </cell>
          <cell r="BL150">
            <v>28.167278799055843</v>
          </cell>
          <cell r="BM150">
            <v>2038.1919976791924</v>
          </cell>
          <cell r="BQ150">
            <v>2108.9612669056696</v>
          </cell>
          <cell r="BR150">
            <v>2030.1368137313839</v>
          </cell>
          <cell r="BS150">
            <v>2137.1285457047256</v>
          </cell>
          <cell r="BX150">
            <v>80.253809908618223</v>
          </cell>
          <cell r="BY150">
            <v>80.253809908618223</v>
          </cell>
        </row>
        <row r="151">
          <cell r="X151" t="str">
            <v>San Mateo CCSDisabledDual</v>
          </cell>
          <cell r="Y151">
            <v>703</v>
          </cell>
          <cell r="Z151" t="str">
            <v>San Mateo CCS</v>
          </cell>
          <cell r="AA151" t="str">
            <v>San Mateo</v>
          </cell>
          <cell r="AB151" t="str">
            <v>DisabledDual</v>
          </cell>
          <cell r="AC151">
            <v>99.801676156355967</v>
          </cell>
          <cell r="AD151">
            <v>1482.7742369643765</v>
          </cell>
          <cell r="AE151">
            <v>58.384235580472478</v>
          </cell>
          <cell r="AF151">
            <v>1424.3900013839041</v>
          </cell>
          <cell r="AG151">
            <v>0</v>
          </cell>
          <cell r="AH151">
            <v>0</v>
          </cell>
          <cell r="AI151">
            <v>0</v>
          </cell>
          <cell r="AJ151">
            <v>0</v>
          </cell>
          <cell r="AK151">
            <v>2.8750131807808135</v>
          </cell>
          <cell r="AL151">
            <v>0.11784374130721617</v>
          </cell>
          <cell r="AM151">
            <v>2.9928569220880297</v>
          </cell>
          <cell r="AN151">
            <v>1485.7670938864646</v>
          </cell>
          <cell r="AO151">
            <v>1537.0110985673489</v>
          </cell>
          <cell r="AP151">
            <v>1478.6268629868764</v>
          </cell>
          <cell r="AQ151">
            <v>1540.003955489437</v>
          </cell>
          <cell r="AS151">
            <v>58.502079321779696</v>
          </cell>
          <cell r="AW151" t="str">
            <v>San Mateo CCSDisabledDual</v>
          </cell>
          <cell r="AX151">
            <v>703</v>
          </cell>
          <cell r="AY151" t="str">
            <v>San Mateo CCS</v>
          </cell>
          <cell r="AZ151" t="str">
            <v>San Mateo</v>
          </cell>
          <cell r="BA151" t="str">
            <v>DisabledDual</v>
          </cell>
          <cell r="BB151">
            <v>99.801676156355967</v>
          </cell>
          <cell r="BC151">
            <v>1482.3916031489896</v>
          </cell>
          <cell r="BD151">
            <v>58.369169373991554</v>
          </cell>
          <cell r="BE151">
            <v>1424.022433774998</v>
          </cell>
          <cell r="BF151">
            <v>0</v>
          </cell>
          <cell r="BG151">
            <v>0</v>
          </cell>
          <cell r="BH151">
            <v>0</v>
          </cell>
          <cell r="BI151">
            <v>0</v>
          </cell>
          <cell r="BJ151">
            <v>0</v>
          </cell>
          <cell r="BK151">
            <v>0</v>
          </cell>
          <cell r="BL151">
            <v>0</v>
          </cell>
          <cell r="BM151">
            <v>1482.3916031489896</v>
          </cell>
          <cell r="BQ151">
            <v>1536.6034714058933</v>
          </cell>
          <cell r="BR151">
            <v>1478.2343020319017</v>
          </cell>
          <cell r="BS151">
            <v>1536.6034714058933</v>
          </cell>
          <cell r="BX151">
            <v>58.369169373991554</v>
          </cell>
          <cell r="BY151">
            <v>58.369169373991554</v>
          </cell>
        </row>
        <row r="152">
          <cell r="X152" t="str">
            <v>San Mateo CCSAgedDual</v>
          </cell>
          <cell r="Y152">
            <v>703</v>
          </cell>
          <cell r="Z152" t="str">
            <v>San Mateo CCS</v>
          </cell>
          <cell r="AA152" t="str">
            <v>San Mateo</v>
          </cell>
          <cell r="AB152" t="str">
            <v>AgedDual</v>
          </cell>
          <cell r="AC152">
            <v>0</v>
          </cell>
          <cell r="AD152">
            <v>1.0622336117270592E-4</v>
          </cell>
          <cell r="AE152">
            <v>4.1825448461753058E-6</v>
          </cell>
          <cell r="AF152">
            <v>1.0204081632653062E-4</v>
          </cell>
          <cell r="AG152">
            <v>0</v>
          </cell>
          <cell r="AH152">
            <v>0</v>
          </cell>
          <cell r="AI152">
            <v>0</v>
          </cell>
          <cell r="AJ152">
            <v>0</v>
          </cell>
          <cell r="AK152">
            <v>3.8372201748476398</v>
          </cell>
          <cell r="AL152">
            <v>0.15728358556629882</v>
          </cell>
          <cell r="AM152">
            <v>3.9945037604139384</v>
          </cell>
          <cell r="AN152">
            <v>3.9946099837751112</v>
          </cell>
          <cell r="AO152">
            <v>0</v>
          </cell>
          <cell r="AP152">
            <v>-4.1825448461753058E-6</v>
          </cell>
          <cell r="AQ152">
            <v>3.9945037604139384</v>
          </cell>
          <cell r="AS152">
            <v>0.157287768111145</v>
          </cell>
          <cell r="AW152" t="str">
            <v>San Mateo CCSAgedDual</v>
          </cell>
          <cell r="AX152">
            <v>703</v>
          </cell>
          <cell r="AY152" t="str">
            <v>San Mateo CCS</v>
          </cell>
          <cell r="AZ152" t="str">
            <v>San Mateo</v>
          </cell>
          <cell r="BA152" t="str">
            <v>AgedDual</v>
          </cell>
          <cell r="BB152">
            <v>0</v>
          </cell>
          <cell r="BC152">
            <v>1.0622336117270592E-4</v>
          </cell>
          <cell r="BD152">
            <v>4.1825448461753058E-6</v>
          </cell>
          <cell r="BE152">
            <v>1.0204081632653062E-4</v>
          </cell>
          <cell r="BF152">
            <v>0</v>
          </cell>
          <cell r="BG152">
            <v>0</v>
          </cell>
          <cell r="BH152">
            <v>0</v>
          </cell>
          <cell r="BI152">
            <v>0</v>
          </cell>
          <cell r="BJ152">
            <v>0</v>
          </cell>
          <cell r="BK152">
            <v>0</v>
          </cell>
          <cell r="BL152">
            <v>0</v>
          </cell>
          <cell r="BM152">
            <v>1.0622336117270592E-4</v>
          </cell>
          <cell r="BQ152">
            <v>0</v>
          </cell>
          <cell r="BR152">
            <v>-4.1825448461753058E-6</v>
          </cell>
          <cell r="BS152">
            <v>0</v>
          </cell>
          <cell r="BX152">
            <v>4.1825448461753058E-6</v>
          </cell>
          <cell r="BY152">
            <v>4.1825448461753058E-6</v>
          </cell>
        </row>
        <row r="153">
          <cell r="X153" t="str">
            <v>San Mateo CCSBCCTP</v>
          </cell>
          <cell r="Y153">
            <v>703</v>
          </cell>
          <cell r="Z153" t="str">
            <v>San Mateo CCS</v>
          </cell>
          <cell r="AA153" t="str">
            <v>San Mateo</v>
          </cell>
          <cell r="AB153" t="str">
            <v>BCCTP</v>
          </cell>
          <cell r="AC153">
            <v>0</v>
          </cell>
          <cell r="AD153">
            <v>1.0622336117270594E-5</v>
          </cell>
          <cell r="AE153">
            <v>4.1825448461753058E-7</v>
          </cell>
          <cell r="AF153">
            <v>1.0204081632653063E-5</v>
          </cell>
          <cell r="AG153">
            <v>6.9278919406921178</v>
          </cell>
          <cell r="AH153">
            <v>0.14138554981004336</v>
          </cell>
          <cell r="AI153">
            <v>0.28976218731401193</v>
          </cell>
          <cell r="AJ153">
            <v>7.3590396778161731</v>
          </cell>
          <cell r="AK153">
            <v>56.468930102853399</v>
          </cell>
          <cell r="AL153">
            <v>2.31460155919308</v>
          </cell>
          <cell r="AM153">
            <v>58.783531662046478</v>
          </cell>
          <cell r="AN153">
            <v>66.142581962198761</v>
          </cell>
          <cell r="AO153">
            <v>7.5516955959677929</v>
          </cell>
          <cell r="AP153">
            <v>7.5516951777133086</v>
          </cell>
          <cell r="AQ153">
            <v>66.335227258014271</v>
          </cell>
          <cell r="AS153">
            <v>2.6043641647615763</v>
          </cell>
          <cell r="AW153" t="str">
            <v>San Mateo CCSBCCTP</v>
          </cell>
          <cell r="AX153">
            <v>703</v>
          </cell>
          <cell r="AY153" t="str">
            <v>San Mateo CCS</v>
          </cell>
          <cell r="AZ153" t="str">
            <v>San Mateo</v>
          </cell>
          <cell r="BA153" t="str">
            <v>BCCTP</v>
          </cell>
          <cell r="BB153">
            <v>0</v>
          </cell>
          <cell r="BC153">
            <v>1.0622336117270594E-5</v>
          </cell>
          <cell r="BD153">
            <v>4.1825448461753058E-7</v>
          </cell>
          <cell r="BE153">
            <v>1.0204081632653063E-5</v>
          </cell>
          <cell r="BF153">
            <v>0</v>
          </cell>
          <cell r="BG153">
            <v>0</v>
          </cell>
          <cell r="BH153">
            <v>0</v>
          </cell>
          <cell r="BI153">
            <v>0</v>
          </cell>
          <cell r="BJ153">
            <v>0</v>
          </cell>
          <cell r="BK153">
            <v>0</v>
          </cell>
          <cell r="BL153">
            <v>0</v>
          </cell>
          <cell r="BM153">
            <v>1.0622336117270594E-5</v>
          </cell>
          <cell r="BQ153">
            <v>1.0900407743377152E-5</v>
          </cell>
          <cell r="BR153">
            <v>1.0482153258759622E-5</v>
          </cell>
          <cell r="BS153">
            <v>1.0900407743377152E-5</v>
          </cell>
          <cell r="BX153">
            <v>4.1825448461753058E-7</v>
          </cell>
          <cell r="BY153">
            <v>4.1825448461753058E-7</v>
          </cell>
        </row>
        <row r="154">
          <cell r="X154" t="str">
            <v>San Mateo CCSAIDSNonDual</v>
          </cell>
          <cell r="Y154">
            <v>703</v>
          </cell>
          <cell r="Z154" t="str">
            <v>San Mateo CCS</v>
          </cell>
          <cell r="AA154" t="str">
            <v>San Mateo</v>
          </cell>
          <cell r="AB154" t="str">
            <v>AIDSNonDual</v>
          </cell>
          <cell r="AC154">
            <v>0</v>
          </cell>
          <cell r="AD154">
            <v>1.0622336117270594E-5</v>
          </cell>
          <cell r="AE154">
            <v>4.1825448461753058E-7</v>
          </cell>
          <cell r="AF154">
            <v>1.0204081632653063E-5</v>
          </cell>
          <cell r="AG154">
            <v>7.0827753557810844</v>
          </cell>
          <cell r="AH154">
            <v>0.14454643583226723</v>
          </cell>
          <cell r="AI154">
            <v>0.29624025560939593</v>
          </cell>
          <cell r="AJ154">
            <v>7.5235620472227476</v>
          </cell>
          <cell r="AK154">
            <v>17.717397470684737</v>
          </cell>
          <cell r="AL154">
            <v>0.72621733289078627</v>
          </cell>
          <cell r="AM154">
            <v>18.443614803575525</v>
          </cell>
          <cell r="AN154">
            <v>25.967187473134388</v>
          </cell>
          <cell r="AO154">
            <v>7.7205248336834416</v>
          </cell>
          <cell r="AP154">
            <v>7.7205244154289572</v>
          </cell>
          <cell r="AQ154">
            <v>26.164139637258966</v>
          </cell>
          <cell r="AS154">
            <v>1.0224580067546669</v>
          </cell>
          <cell r="AW154" t="str">
            <v>San Mateo CCSAIDSNonDual</v>
          </cell>
          <cell r="AX154">
            <v>703</v>
          </cell>
          <cell r="AY154" t="str">
            <v>San Mateo CCS</v>
          </cell>
          <cell r="AZ154" t="str">
            <v>San Mateo</v>
          </cell>
          <cell r="BA154" t="str">
            <v>AIDSNonDual</v>
          </cell>
          <cell r="BB154">
            <v>0</v>
          </cell>
          <cell r="BC154">
            <v>1.0622336117270594E-5</v>
          </cell>
          <cell r="BD154">
            <v>4.1825448461753058E-7</v>
          </cell>
          <cell r="BE154">
            <v>1.0204081632653063E-5</v>
          </cell>
          <cell r="BF154">
            <v>0</v>
          </cell>
          <cell r="BG154">
            <v>0</v>
          </cell>
          <cell r="BH154">
            <v>0</v>
          </cell>
          <cell r="BI154">
            <v>0</v>
          </cell>
          <cell r="BJ154">
            <v>0</v>
          </cell>
          <cell r="BK154">
            <v>0</v>
          </cell>
          <cell r="BL154">
            <v>0</v>
          </cell>
          <cell r="BM154">
            <v>1.0622336117270594E-5</v>
          </cell>
          <cell r="BQ154">
            <v>1.0900407743377152E-5</v>
          </cell>
          <cell r="BR154">
            <v>1.0482153258759622E-5</v>
          </cell>
          <cell r="BS154">
            <v>1.0900407743377152E-5</v>
          </cell>
          <cell r="BX154">
            <v>4.1825448461753058E-7</v>
          </cell>
          <cell r="BY154">
            <v>4.1825448461753058E-7</v>
          </cell>
        </row>
        <row r="155">
          <cell r="X155" t="str">
            <v>San Mateo CCSAIDSDual</v>
          </cell>
          <cell r="Y155">
            <v>703</v>
          </cell>
          <cell r="Z155" t="str">
            <v>San Mateo CCS</v>
          </cell>
          <cell r="AA155" t="str">
            <v>San Mateo</v>
          </cell>
          <cell r="AB155" t="str">
            <v>AIDSDual</v>
          </cell>
          <cell r="AC155">
            <v>0</v>
          </cell>
          <cell r="AD155">
            <v>1.0622336117270594E-5</v>
          </cell>
          <cell r="AE155">
            <v>4.1825448461753058E-7</v>
          </cell>
          <cell r="AF155">
            <v>1.0204081632653063E-5</v>
          </cell>
          <cell r="AG155">
            <v>0</v>
          </cell>
          <cell r="AH155">
            <v>0</v>
          </cell>
          <cell r="AI155">
            <v>0</v>
          </cell>
          <cell r="AJ155">
            <v>0</v>
          </cell>
          <cell r="AK155">
            <v>2.2829662336461367</v>
          </cell>
          <cell r="AL155">
            <v>9.3576364814382959E-2</v>
          </cell>
          <cell r="AM155">
            <v>2.3765425984605195</v>
          </cell>
          <cell r="AN155">
            <v>2.3765532207966369</v>
          </cell>
          <cell r="AO155">
            <v>1.0900407743541507E-5</v>
          </cell>
          <cell r="AP155">
            <v>1.0482153258923976E-5</v>
          </cell>
          <cell r="AQ155">
            <v>2.3765534988682631</v>
          </cell>
          <cell r="AS155">
            <v>9.3576783068867575E-2</v>
          </cell>
          <cell r="AW155" t="str">
            <v>San Mateo CCSAIDSDual</v>
          </cell>
          <cell r="AX155">
            <v>703</v>
          </cell>
          <cell r="AY155" t="str">
            <v>San Mateo CCS</v>
          </cell>
          <cell r="AZ155" t="str">
            <v>San Mateo</v>
          </cell>
          <cell r="BA155" t="str">
            <v>AIDSDual</v>
          </cell>
          <cell r="BB155">
            <v>0</v>
          </cell>
          <cell r="BC155">
            <v>1.0622336117270594E-5</v>
          </cell>
          <cell r="BD155">
            <v>4.1825448461753058E-7</v>
          </cell>
          <cell r="BE155">
            <v>1.0204081632653063E-5</v>
          </cell>
          <cell r="BF155">
            <v>0</v>
          </cell>
          <cell r="BG155">
            <v>0</v>
          </cell>
          <cell r="BH155">
            <v>0</v>
          </cell>
          <cell r="BI155">
            <v>0</v>
          </cell>
          <cell r="BJ155">
            <v>0</v>
          </cell>
          <cell r="BK155">
            <v>0</v>
          </cell>
          <cell r="BL155">
            <v>0</v>
          </cell>
          <cell r="BM155">
            <v>1.0622336117270594E-5</v>
          </cell>
          <cell r="BQ155">
            <v>1.0900407743377152E-5</v>
          </cell>
          <cell r="BR155">
            <v>1.0482153258759622E-5</v>
          </cell>
          <cell r="BS155">
            <v>1.0900407743377152E-5</v>
          </cell>
          <cell r="BX155">
            <v>4.1825448461753058E-7</v>
          </cell>
          <cell r="BY155">
            <v>4.1825448461753058E-7</v>
          </cell>
        </row>
        <row r="156">
          <cell r="X156" t="str">
            <v>San Mateo CCSLTCNonDual</v>
          </cell>
          <cell r="Y156">
            <v>703</v>
          </cell>
          <cell r="Z156" t="str">
            <v>San Mateo CCS</v>
          </cell>
          <cell r="AA156" t="str">
            <v>San Mateo</v>
          </cell>
          <cell r="AB156" t="str">
            <v>LTCNonDual</v>
          </cell>
          <cell r="AC156">
            <v>23.031156036082145</v>
          </cell>
          <cell r="AD156">
            <v>34587.804996603241</v>
          </cell>
          <cell r="AE156">
            <v>1361.8948217412544</v>
          </cell>
          <cell r="AF156">
            <v>33225.910174861987</v>
          </cell>
          <cell r="AG156">
            <v>7.4182939161925043</v>
          </cell>
          <cell r="AH156">
            <v>0.37340622721304406</v>
          </cell>
          <cell r="AI156">
            <v>0.31937352572189415</v>
          </cell>
          <cell r="AJ156">
            <v>8.1110736691274425</v>
          </cell>
          <cell r="AK156">
            <v>75.784906197999433</v>
          </cell>
          <cell r="AL156">
            <v>3.106342934595943</v>
          </cell>
          <cell r="AM156">
            <v>78.891249132595377</v>
          </cell>
          <cell r="AN156">
            <v>34674.807319404965</v>
          </cell>
          <cell r="AO156">
            <v>35902.756337561332</v>
          </cell>
          <cell r="AP156">
            <v>34540.861515820077</v>
          </cell>
          <cell r="AQ156">
            <v>35981.647586693929</v>
          </cell>
          <cell r="AS156">
            <v>1365.3205382015722</v>
          </cell>
          <cell r="AW156" t="str">
            <v>San Mateo CCSLTCNonDual</v>
          </cell>
          <cell r="AX156">
            <v>703</v>
          </cell>
          <cell r="AY156" t="str">
            <v>San Mateo CCS</v>
          </cell>
          <cell r="AZ156" t="str">
            <v>San Mateo</v>
          </cell>
          <cell r="BA156" t="str">
            <v>LTCNonDual</v>
          </cell>
          <cell r="BB156">
            <v>23.031156036082145</v>
          </cell>
          <cell r="BC156">
            <v>34583.154559108829</v>
          </cell>
          <cell r="BD156">
            <v>1361.7117107649101</v>
          </cell>
          <cell r="BE156">
            <v>33221.442848343919</v>
          </cell>
          <cell r="BF156">
            <v>7.4182939161925043</v>
          </cell>
          <cell r="BG156">
            <v>0.37235860899917572</v>
          </cell>
          <cell r="BH156">
            <v>0.31933058496231403</v>
          </cell>
          <cell r="BI156">
            <v>8.1099831101539941</v>
          </cell>
          <cell r="BJ156">
            <v>75.784906197999433</v>
          </cell>
          <cell r="BK156">
            <v>3.106342934595943</v>
          </cell>
          <cell r="BL156">
            <v>78.891249132595377</v>
          </cell>
          <cell r="BM156">
            <v>34670.155791351579</v>
          </cell>
          <cell r="BQ156">
            <v>35897.798945112205</v>
          </cell>
          <cell r="BR156">
            <v>34536.087234347295</v>
          </cell>
          <cell r="BS156">
            <v>35976.690194244802</v>
          </cell>
          <cell r="BX156">
            <v>1365.1373842844682</v>
          </cell>
          <cell r="BY156">
            <v>1365.1373842844682</v>
          </cell>
        </row>
        <row r="157">
          <cell r="X157" t="str">
            <v>San Mateo CCSLTCDual</v>
          </cell>
          <cell r="Y157">
            <v>703</v>
          </cell>
          <cell r="Z157" t="str">
            <v>San Mateo CCS</v>
          </cell>
          <cell r="AA157" t="str">
            <v>San Mateo</v>
          </cell>
          <cell r="AB157" t="str">
            <v>LTCDual</v>
          </cell>
          <cell r="AC157">
            <v>0</v>
          </cell>
          <cell r="AD157">
            <v>1.0622336117270594E-5</v>
          </cell>
          <cell r="AE157">
            <v>4.1825448461753058E-7</v>
          </cell>
          <cell r="AF157">
            <v>1.0204081632653063E-5</v>
          </cell>
          <cell r="AG157">
            <v>0</v>
          </cell>
          <cell r="AH157">
            <v>0</v>
          </cell>
          <cell r="AI157">
            <v>0</v>
          </cell>
          <cell r="AJ157">
            <v>0</v>
          </cell>
          <cell r="AK157">
            <v>6.3566548825650031</v>
          </cell>
          <cell r="AL157">
            <v>0.26055254235627534</v>
          </cell>
          <cell r="AM157">
            <v>6.6172074249212782</v>
          </cell>
          <cell r="AN157">
            <v>6.6172180472573956</v>
          </cell>
          <cell r="AO157">
            <v>1.0900407743541507E-5</v>
          </cell>
          <cell r="AP157">
            <v>1.0482153258923976E-5</v>
          </cell>
          <cell r="AQ157">
            <v>6.6172183253290218</v>
          </cell>
          <cell r="AS157">
            <v>0.26055296061075994</v>
          </cell>
          <cell r="AW157" t="str">
            <v>San Mateo CCSLTCDual</v>
          </cell>
          <cell r="AX157">
            <v>703</v>
          </cell>
          <cell r="AY157" t="str">
            <v>San Mateo CCS</v>
          </cell>
          <cell r="AZ157" t="str">
            <v>San Mateo</v>
          </cell>
          <cell r="BA157" t="str">
            <v>LTCDual</v>
          </cell>
          <cell r="BB157">
            <v>0</v>
          </cell>
          <cell r="BC157">
            <v>1.0622336117270594E-5</v>
          </cell>
          <cell r="BD157">
            <v>4.1825448461753058E-7</v>
          </cell>
          <cell r="BE157">
            <v>1.0204081632653063E-5</v>
          </cell>
          <cell r="BF157">
            <v>0</v>
          </cell>
          <cell r="BG157">
            <v>0</v>
          </cell>
          <cell r="BH157">
            <v>0</v>
          </cell>
          <cell r="BI157">
            <v>0</v>
          </cell>
          <cell r="BJ157">
            <v>0</v>
          </cell>
          <cell r="BK157">
            <v>0</v>
          </cell>
          <cell r="BL157">
            <v>0</v>
          </cell>
          <cell r="BM157">
            <v>1.0622336117270594E-5</v>
          </cell>
          <cell r="BQ157">
            <v>1.0900407743377152E-5</v>
          </cell>
          <cell r="BR157">
            <v>1.0482153258759622E-5</v>
          </cell>
          <cell r="BS157">
            <v>1.0900407743377152E-5</v>
          </cell>
          <cell r="BX157">
            <v>4.1825448461753058E-7</v>
          </cell>
          <cell r="BY157">
            <v>4.1825448461753058E-7</v>
          </cell>
        </row>
        <row r="158">
          <cell r="X158" t="str">
            <v>San Mateo CCSOBRA</v>
          </cell>
          <cell r="Y158">
            <v>703</v>
          </cell>
          <cell r="Z158" t="str">
            <v>San Mateo CCS</v>
          </cell>
          <cell r="AA158" t="str">
            <v>San Mateo</v>
          </cell>
          <cell r="AB158" t="str">
            <v>OBRA</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S158">
            <v>0</v>
          </cell>
          <cell r="AW158" t="str">
            <v>San Mateo CCSOBRA</v>
          </cell>
          <cell r="AX158">
            <v>703</v>
          </cell>
          <cell r="AY158" t="str">
            <v>San Mateo CCS</v>
          </cell>
          <cell r="AZ158" t="str">
            <v>San Mateo</v>
          </cell>
          <cell r="BA158" t="str">
            <v>OBRA</v>
          </cell>
          <cell r="BB158">
            <v>0</v>
          </cell>
          <cell r="BC158">
            <v>0</v>
          </cell>
          <cell r="BD158">
            <v>0</v>
          </cell>
          <cell r="BE158">
            <v>0</v>
          </cell>
          <cell r="BF158">
            <v>0</v>
          </cell>
          <cell r="BG158">
            <v>0</v>
          </cell>
          <cell r="BH158">
            <v>0</v>
          </cell>
          <cell r="BI158">
            <v>0</v>
          </cell>
          <cell r="BJ158">
            <v>0</v>
          </cell>
          <cell r="BK158">
            <v>0</v>
          </cell>
          <cell r="BL158">
            <v>0</v>
          </cell>
          <cell r="BM158">
            <v>0</v>
          </cell>
          <cell r="BQ158">
            <v>0</v>
          </cell>
          <cell r="BR158">
            <v>0</v>
          </cell>
          <cell r="BS158">
            <v>0</v>
          </cell>
          <cell r="BX158">
            <v>0</v>
          </cell>
          <cell r="BY158">
            <v>0</v>
          </cell>
        </row>
        <row r="159">
          <cell r="X159" t="str">
            <v>San Mateo CCSAll Category of Aid</v>
          </cell>
          <cell r="Y159">
            <v>703</v>
          </cell>
          <cell r="Z159" t="str">
            <v>San Mateo CCS</v>
          </cell>
          <cell r="AA159" t="str">
            <v>San Mateo</v>
          </cell>
          <cell r="AB159" t="str">
            <v>All Category of Aid</v>
          </cell>
          <cell r="AC159">
            <v>24000</v>
          </cell>
          <cell r="AD159">
            <v>1639.9405612037426</v>
          </cell>
          <cell r="AE159">
            <v>64.572659597397418</v>
          </cell>
          <cell r="AF159">
            <v>1575.3679016063456</v>
          </cell>
          <cell r="AG159">
            <v>5.9969260074441726</v>
          </cell>
          <cell r="AH159">
            <v>0.4372636181726331</v>
          </cell>
          <cell r="AI159">
            <v>0.2637306092477934</v>
          </cell>
          <cell r="AJ159">
            <v>6.6979202348646005</v>
          </cell>
          <cell r="AK159">
            <v>17.177810875975613</v>
          </cell>
          <cell r="AL159">
            <v>0.70410025060928016</v>
          </cell>
          <cell r="AM159">
            <v>17.881911126584892</v>
          </cell>
          <cell r="AN159">
            <v>1664.5203925651924</v>
          </cell>
          <cell r="AO159">
            <v>1728.7368627674132</v>
          </cell>
          <cell r="AP159">
            <v>1664.1642031700158</v>
          </cell>
          <cell r="AQ159">
            <v>1746.6187738939984</v>
          </cell>
          <cell r="AW159" t="str">
            <v>San Mateo CCSAll Category of Aid</v>
          </cell>
          <cell r="AX159">
            <v>703</v>
          </cell>
          <cell r="AY159" t="str">
            <v>San Mateo CCS</v>
          </cell>
          <cell r="AZ159" t="str">
            <v>San Mateo</v>
          </cell>
          <cell r="BA159" t="str">
            <v>All Category of Aid</v>
          </cell>
          <cell r="BB159">
            <v>24000</v>
          </cell>
          <cell r="BC159">
            <v>1651.9670733042908</v>
          </cell>
          <cell r="BD159">
            <v>65.046203511356438</v>
          </cell>
          <cell r="BE159">
            <v>1586.9208697929341</v>
          </cell>
          <cell r="BF159">
            <v>5.4384720879602968</v>
          </cell>
          <cell r="BG159">
            <v>0.40789470614528461</v>
          </cell>
          <cell r="BH159">
            <v>0.2396363747746601</v>
          </cell>
          <cell r="BI159">
            <v>6.0860031688802421</v>
          </cell>
          <cell r="BJ159">
            <v>17.165855412041715</v>
          </cell>
          <cell r="BK159">
            <v>0.70361020882148873</v>
          </cell>
          <cell r="BL159">
            <v>17.869465620863206</v>
          </cell>
          <cell r="BM159">
            <v>1675.922542094034</v>
          </cell>
          <cell r="BQ159">
            <v>1740.7122333109908</v>
          </cell>
          <cell r="BR159">
            <v>1675.6660297996345</v>
          </cell>
          <cell r="BS159">
            <v>1758.5816989318541</v>
          </cell>
          <cell r="BX159">
            <v>65.989450094952588</v>
          </cell>
          <cell r="BY159">
            <v>65.989450094952588</v>
          </cell>
        </row>
        <row r="160">
          <cell r="X160" t="str">
            <v>San Mateo CCSTotal Revenue</v>
          </cell>
          <cell r="Y160">
            <v>703</v>
          </cell>
          <cell r="Z160" t="str">
            <v>San Mateo CCS</v>
          </cell>
          <cell r="AA160" t="str">
            <v>San Mateo</v>
          </cell>
          <cell r="AB160" t="str">
            <v>Total Revenue</v>
          </cell>
          <cell r="AC160">
            <v>0</v>
          </cell>
          <cell r="AD160">
            <v>39358573.468889825</v>
          </cell>
          <cell r="AE160">
            <v>1549743.8303375382</v>
          </cell>
          <cell r="AF160">
            <v>37808829.638552293</v>
          </cell>
          <cell r="AG160">
            <v>143926.22417866014</v>
          </cell>
          <cell r="AH160">
            <v>10494.326836143195</v>
          </cell>
          <cell r="AI160">
            <v>6329.5346219470421</v>
          </cell>
          <cell r="AJ160">
            <v>160750.08563675042</v>
          </cell>
          <cell r="AK160">
            <v>412267.46102341468</v>
          </cell>
          <cell r="AL160">
            <v>16898.406014622724</v>
          </cell>
          <cell r="AM160">
            <v>429165.8670380374</v>
          </cell>
          <cell r="AN160">
            <v>39948489.421564616</v>
          </cell>
          <cell r="AO160">
            <v>41489684.706417918</v>
          </cell>
          <cell r="AP160">
            <v>39939940.876080379</v>
          </cell>
          <cell r="AQ160">
            <v>41918850.57345596</v>
          </cell>
          <cell r="AW160" t="str">
            <v>San Mateo CCSTotal Revenue</v>
          </cell>
          <cell r="AX160">
            <v>703</v>
          </cell>
          <cell r="AY160" t="str">
            <v>San Mateo CCS</v>
          </cell>
          <cell r="AZ160" t="str">
            <v>San Mateo</v>
          </cell>
          <cell r="BA160" t="str">
            <v>Total Revenue</v>
          </cell>
          <cell r="BB160">
            <v>0</v>
          </cell>
          <cell r="BC160">
            <v>39647209.759302981</v>
          </cell>
          <cell r="BD160">
            <v>1561108.8842725544</v>
          </cell>
          <cell r="BE160">
            <v>38086100.875030421</v>
          </cell>
          <cell r="BF160">
            <v>130523.33011104712</v>
          </cell>
          <cell r="BG160">
            <v>9789.4729474868309</v>
          </cell>
          <cell r="BH160">
            <v>5751.2729945918427</v>
          </cell>
          <cell r="BI160">
            <v>146064.07605312581</v>
          </cell>
          <cell r="BJ160">
            <v>411980.52988900116</v>
          </cell>
          <cell r="BK160">
            <v>16886.645011715729</v>
          </cell>
          <cell r="BL160">
            <v>428867.17490071693</v>
          </cell>
          <cell r="BM160">
            <v>40222141.010256819</v>
          </cell>
          <cell r="BQ160">
            <v>41777093.599463776</v>
          </cell>
          <cell r="BR160">
            <v>40215984.71519123</v>
          </cell>
          <cell r="BS160">
            <v>42205960.774364501</v>
          </cell>
        </row>
        <row r="161">
          <cell r="X161" t="str">
            <v>00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W161" t="str">
            <v>00</v>
          </cell>
          <cell r="AX161">
            <v>0</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Q161">
            <v>0</v>
          </cell>
          <cell r="BR161">
            <v>0</v>
          </cell>
          <cell r="BS161">
            <v>0</v>
          </cell>
        </row>
        <row r="162">
          <cell r="X162" t="str">
            <v>SolanoChild</v>
          </cell>
          <cell r="Y162">
            <v>504</v>
          </cell>
          <cell r="Z162" t="str">
            <v>Solano</v>
          </cell>
          <cell r="AA162" t="str">
            <v>PHPC</v>
          </cell>
          <cell r="AB162" t="str">
            <v>Child</v>
          </cell>
          <cell r="AC162">
            <v>441170.82551504654</v>
          </cell>
          <cell r="AD162">
            <v>148.88999999999999</v>
          </cell>
          <cell r="AE162">
            <v>5.86</v>
          </cell>
          <cell r="AF162">
            <v>143.02999999999997</v>
          </cell>
          <cell r="AG162">
            <v>4.12</v>
          </cell>
          <cell r="AH162">
            <v>0.88</v>
          </cell>
          <cell r="AI162">
            <v>0.2</v>
          </cell>
          <cell r="AJ162">
            <v>5.2</v>
          </cell>
          <cell r="AK162">
            <v>5.26</v>
          </cell>
          <cell r="AL162">
            <v>0.22</v>
          </cell>
          <cell r="AM162">
            <v>5.48</v>
          </cell>
          <cell r="AN162">
            <v>159.56999999999996</v>
          </cell>
          <cell r="AO162">
            <v>163.93</v>
          </cell>
          <cell r="AP162">
            <v>157.47416280309915</v>
          </cell>
          <cell r="AQ162">
            <v>174.60999999999999</v>
          </cell>
          <cell r="AS162">
            <v>6.28</v>
          </cell>
          <cell r="AW162" t="str">
            <v>SolanoChild</v>
          </cell>
          <cell r="AX162">
            <v>504</v>
          </cell>
          <cell r="AY162" t="str">
            <v>Solano</v>
          </cell>
          <cell r="AZ162" t="str">
            <v>PHPC</v>
          </cell>
          <cell r="BA162" t="str">
            <v>Child</v>
          </cell>
          <cell r="BB162">
            <v>493980</v>
          </cell>
          <cell r="BC162">
            <v>148.84</v>
          </cell>
          <cell r="BD162">
            <v>5.8606790076740083</v>
          </cell>
          <cell r="BE162">
            <v>142.979320992326</v>
          </cell>
          <cell r="BF162">
            <v>4.12</v>
          </cell>
          <cell r="BG162">
            <v>0.88</v>
          </cell>
          <cell r="BH162">
            <v>0.2</v>
          </cell>
          <cell r="BI162">
            <v>5.2</v>
          </cell>
          <cell r="BJ162">
            <v>5.26</v>
          </cell>
          <cell r="BK162">
            <v>0.22</v>
          </cell>
          <cell r="BL162">
            <v>5.48</v>
          </cell>
          <cell r="BM162">
            <v>159.51999999999998</v>
          </cell>
          <cell r="BN162">
            <v>0.92934851536857577</v>
          </cell>
          <cell r="BO162">
            <v>23.602501977614622</v>
          </cell>
          <cell r="BP162">
            <v>183.1225019776146</v>
          </cell>
          <cell r="BQ162">
            <v>157.67289778093368</v>
          </cell>
          <cell r="BR162">
            <v>151.46331048139416</v>
          </cell>
          <cell r="BS162">
            <v>168.35289778093366</v>
          </cell>
          <cell r="BT162">
            <v>24.163816319002823</v>
          </cell>
          <cell r="BU162">
            <v>23.212366051442086</v>
          </cell>
          <cell r="BV162">
            <v>192.51671409993648</v>
          </cell>
          <cell r="BX162">
            <v>6.2806790076740082</v>
          </cell>
          <cell r="BY162">
            <v>7.2100275230425837</v>
          </cell>
        </row>
        <row r="163">
          <cell r="X163" t="str">
            <v>SolanoAdult</v>
          </cell>
          <cell r="Y163">
            <v>504</v>
          </cell>
          <cell r="Z163" t="str">
            <v>Solano</v>
          </cell>
          <cell r="AA163" t="str">
            <v>PHPC</v>
          </cell>
          <cell r="AB163" t="str">
            <v>Adult</v>
          </cell>
          <cell r="AC163">
            <v>161139.17448495346</v>
          </cell>
          <cell r="AD163">
            <v>281.17</v>
          </cell>
          <cell r="AE163">
            <v>11.07</v>
          </cell>
          <cell r="AF163">
            <v>270.10000000000002</v>
          </cell>
          <cell r="AG163">
            <v>4.84</v>
          </cell>
          <cell r="AH163">
            <v>0.35</v>
          </cell>
          <cell r="AI163">
            <v>0.21</v>
          </cell>
          <cell r="AJ163">
            <v>5.4</v>
          </cell>
          <cell r="AK163">
            <v>7.15</v>
          </cell>
          <cell r="AL163">
            <v>0.28999999999999998</v>
          </cell>
          <cell r="AM163">
            <v>7.44</v>
          </cell>
          <cell r="AN163">
            <v>294.01</v>
          </cell>
          <cell r="AO163">
            <v>296.06343443133568</v>
          </cell>
          <cell r="AP163">
            <v>284.40396189644861</v>
          </cell>
          <cell r="AQ163">
            <v>308.90343443133565</v>
          </cell>
          <cell r="AS163">
            <v>11.57</v>
          </cell>
          <cell r="AW163" t="str">
            <v>SolanoAdult</v>
          </cell>
          <cell r="AX163">
            <v>504</v>
          </cell>
          <cell r="AY163" t="str">
            <v>Solano</v>
          </cell>
          <cell r="AZ163" t="str">
            <v>PHPC</v>
          </cell>
          <cell r="BA163" t="str">
            <v>Adult</v>
          </cell>
          <cell r="BB163">
            <v>207905</v>
          </cell>
          <cell r="BC163">
            <v>280.79000000000002</v>
          </cell>
          <cell r="BD163">
            <v>11.06</v>
          </cell>
          <cell r="BE163">
            <v>269.73</v>
          </cell>
          <cell r="BF163">
            <v>4.84</v>
          </cell>
          <cell r="BG163">
            <v>0.36</v>
          </cell>
          <cell r="BH163">
            <v>0.21</v>
          </cell>
          <cell r="BI163">
            <v>5.41</v>
          </cell>
          <cell r="BJ163">
            <v>7.15</v>
          </cell>
          <cell r="BK163">
            <v>0.28999999999999998</v>
          </cell>
          <cell r="BL163">
            <v>7.44</v>
          </cell>
          <cell r="BM163">
            <v>293.64000000000004</v>
          </cell>
          <cell r="BN163">
            <v>2.0457240660287468</v>
          </cell>
          <cell r="BO163">
            <v>51.954896915015787</v>
          </cell>
          <cell r="BP163">
            <v>345.59489691501585</v>
          </cell>
          <cell r="BQ163">
            <v>295.65881888139353</v>
          </cell>
          <cell r="BR163">
            <v>284.01497093693871</v>
          </cell>
          <cell r="BS163">
            <v>308.50881888139355</v>
          </cell>
          <cell r="BT163">
            <v>53.24</v>
          </cell>
          <cell r="BU163">
            <v>51.14</v>
          </cell>
          <cell r="BV163">
            <v>361.74881888139356</v>
          </cell>
          <cell r="BX163">
            <v>11.56</v>
          </cell>
          <cell r="BY163">
            <v>13.605724066028747</v>
          </cell>
        </row>
        <row r="164">
          <cell r="X164" t="str">
            <v>SolanoChild&amp;Adult</v>
          </cell>
          <cell r="Y164">
            <v>504</v>
          </cell>
          <cell r="Z164" t="str">
            <v>Solano</v>
          </cell>
          <cell r="AA164" t="str">
            <v>PHPC</v>
          </cell>
          <cell r="AB164" t="str">
            <v>Child&amp;Adult</v>
          </cell>
          <cell r="AC164">
            <v>602310</v>
          </cell>
          <cell r="AD164">
            <v>201.20999999999998</v>
          </cell>
          <cell r="AE164">
            <v>7.92</v>
          </cell>
          <cell r="AF164">
            <v>193.29</v>
          </cell>
          <cell r="AG164">
            <v>4.312625401585839</v>
          </cell>
          <cell r="AH164">
            <v>0.72</v>
          </cell>
          <cell r="AI164">
            <v>0.21</v>
          </cell>
          <cell r="AJ164">
            <v>5.24</v>
          </cell>
          <cell r="AK164">
            <v>5.86</v>
          </cell>
          <cell r="AL164">
            <v>0.24</v>
          </cell>
          <cell r="AM164">
            <v>6.1049377523382251</v>
          </cell>
          <cell r="AN164">
            <v>212.55493775233822</v>
          </cell>
          <cell r="AO164">
            <v>212.37240967918186</v>
          </cell>
          <cell r="AP164">
            <v>204.00882948030227</v>
          </cell>
          <cell r="AQ164">
            <v>223.7173474315201</v>
          </cell>
          <cell r="AS164">
            <v>8.370000000000001</v>
          </cell>
          <cell r="AW164" t="str">
            <v>SolanoChild&amp;Adult</v>
          </cell>
          <cell r="AX164">
            <v>504</v>
          </cell>
          <cell r="AY164" t="str">
            <v>Solano</v>
          </cell>
          <cell r="AZ164" t="str">
            <v>PHPC</v>
          </cell>
          <cell r="BA164" t="str">
            <v>Child&amp;Adult</v>
          </cell>
          <cell r="BB164">
            <v>701885</v>
          </cell>
          <cell r="BC164">
            <v>200.93</v>
          </cell>
          <cell r="BD164">
            <v>7.91</v>
          </cell>
          <cell r="BE164">
            <v>193.02</v>
          </cell>
          <cell r="BF164">
            <v>4.333270834965842</v>
          </cell>
          <cell r="BG164">
            <v>0.72</v>
          </cell>
          <cell r="BH164">
            <v>0.21</v>
          </cell>
          <cell r="BI164">
            <v>5.26</v>
          </cell>
          <cell r="BJ164">
            <v>5.86</v>
          </cell>
          <cell r="BK164">
            <v>0.24</v>
          </cell>
          <cell r="BL164">
            <v>6.1049377523382251</v>
          </cell>
          <cell r="BM164">
            <v>212.29493775233823</v>
          </cell>
          <cell r="BN164">
            <v>1.308598112109749</v>
          </cell>
          <cell r="BO164">
            <v>33.234237767866546</v>
          </cell>
          <cell r="BP164">
            <v>245.52917552020477</v>
          </cell>
          <cell r="BQ164">
            <v>212.07203728355555</v>
          </cell>
          <cell r="BR164">
            <v>203.72006400319461</v>
          </cell>
          <cell r="BS164">
            <v>223.43697503589377</v>
          </cell>
          <cell r="BT164">
            <v>34.049999999999997</v>
          </cell>
          <cell r="BU164">
            <v>32.71</v>
          </cell>
          <cell r="BV164">
            <v>257.48697503589375</v>
          </cell>
          <cell r="BX164">
            <v>8.3600000000000012</v>
          </cell>
          <cell r="BY164">
            <v>9.6685981121097502</v>
          </cell>
        </row>
        <row r="165">
          <cell r="X165" t="str">
            <v>SolanoAged&amp;DisabledNonDual</v>
          </cell>
          <cell r="Y165">
            <v>504</v>
          </cell>
          <cell r="Z165" t="str">
            <v>Solano</v>
          </cell>
          <cell r="AA165" t="str">
            <v>PHPC</v>
          </cell>
          <cell r="AB165" t="str">
            <v>Aged&amp;DisabledNonDual</v>
          </cell>
          <cell r="AC165">
            <v>110923</v>
          </cell>
          <cell r="AD165">
            <v>873.56999999999994</v>
          </cell>
          <cell r="AE165">
            <v>34.4</v>
          </cell>
          <cell r="AF165">
            <v>839.17</v>
          </cell>
          <cell r="AG165">
            <v>8.82</v>
          </cell>
          <cell r="AH165">
            <v>0.2</v>
          </cell>
          <cell r="AI165">
            <v>0.37</v>
          </cell>
          <cell r="AJ165">
            <v>9.39</v>
          </cell>
          <cell r="AK165">
            <v>20.29</v>
          </cell>
          <cell r="AL165">
            <v>0.83</v>
          </cell>
          <cell r="AM165">
            <v>21.12</v>
          </cell>
          <cell r="AN165">
            <v>904.07999999999993</v>
          </cell>
          <cell r="AO165">
            <v>915.93129429669159</v>
          </cell>
          <cell r="AP165">
            <v>879.86039013316986</v>
          </cell>
          <cell r="AQ165">
            <v>946.44129429669158</v>
          </cell>
          <cell r="AS165">
            <v>35.599999999999994</v>
          </cell>
          <cell r="AW165" t="str">
            <v>SolanoAged&amp;DisabledNonDual</v>
          </cell>
          <cell r="AX165">
            <v>504</v>
          </cell>
          <cell r="AY165" t="str">
            <v>Solano</v>
          </cell>
          <cell r="AZ165" t="str">
            <v>PHPC</v>
          </cell>
          <cell r="BA165" t="str">
            <v>Aged&amp;DisabledNonDual</v>
          </cell>
          <cell r="BB165">
            <v>110577</v>
          </cell>
          <cell r="BC165">
            <v>872.63</v>
          </cell>
          <cell r="BD165">
            <v>34.36</v>
          </cell>
          <cell r="BE165">
            <v>838.27</v>
          </cell>
          <cell r="BF165">
            <v>8.82</v>
          </cell>
          <cell r="BG165">
            <v>0.2</v>
          </cell>
          <cell r="BH165">
            <v>0.37</v>
          </cell>
          <cell r="BI165">
            <v>9.39</v>
          </cell>
          <cell r="BJ165">
            <v>20.29</v>
          </cell>
          <cell r="BK165">
            <v>0.83</v>
          </cell>
          <cell r="BL165">
            <v>21.12</v>
          </cell>
          <cell r="BM165">
            <v>903.14</v>
          </cell>
          <cell r="BN165">
            <v>4.9164504235999402</v>
          </cell>
          <cell r="BO165">
            <v>124.86223298031567</v>
          </cell>
          <cell r="BP165">
            <v>1028.0022329803157</v>
          </cell>
          <cell r="BQ165">
            <v>914.94468998726052</v>
          </cell>
          <cell r="BR165">
            <v>878.91168110186766</v>
          </cell>
          <cell r="BS165">
            <v>945.45468998726051</v>
          </cell>
          <cell r="BT165">
            <v>127.94</v>
          </cell>
          <cell r="BU165">
            <v>122.9</v>
          </cell>
          <cell r="BV165">
            <v>1073.3946899872606</v>
          </cell>
          <cell r="BX165">
            <v>35.559999999999995</v>
          </cell>
          <cell r="BY165">
            <v>40.476450423599935</v>
          </cell>
        </row>
        <row r="166">
          <cell r="X166" t="str">
            <v>SolanoDisabledDual</v>
          </cell>
          <cell r="Y166">
            <v>504</v>
          </cell>
          <cell r="Z166" t="str">
            <v>Solano</v>
          </cell>
          <cell r="AA166" t="str">
            <v>PHPC</v>
          </cell>
          <cell r="AB166" t="str">
            <v>DisabledDual</v>
          </cell>
          <cell r="AC166">
            <v>67642</v>
          </cell>
          <cell r="AD166">
            <v>332.58000000000004</v>
          </cell>
          <cell r="AE166">
            <v>13.1</v>
          </cell>
          <cell r="AF166">
            <v>319.48</v>
          </cell>
          <cell r="AG166">
            <v>0</v>
          </cell>
          <cell r="AH166">
            <v>0</v>
          </cell>
          <cell r="AI166">
            <v>0</v>
          </cell>
          <cell r="AJ166">
            <v>0</v>
          </cell>
          <cell r="AK166">
            <v>2.2200000000000002</v>
          </cell>
          <cell r="AL166">
            <v>0.09</v>
          </cell>
          <cell r="AM166">
            <v>2.31</v>
          </cell>
          <cell r="AN166">
            <v>334.89000000000004</v>
          </cell>
          <cell r="AO166">
            <v>346.63014315833738</v>
          </cell>
          <cell r="AP166">
            <v>332.97926917695105</v>
          </cell>
          <cell r="AQ166">
            <v>348.94014315833738</v>
          </cell>
          <cell r="AS166">
            <v>13.19</v>
          </cell>
          <cell r="AW166" t="str">
            <v>SolanoDisabledDual</v>
          </cell>
          <cell r="AX166">
            <v>504</v>
          </cell>
          <cell r="AY166" t="str">
            <v>Solano</v>
          </cell>
          <cell r="AZ166" t="str">
            <v>PHPC</v>
          </cell>
          <cell r="BA166" t="str">
            <v>DisabledDual</v>
          </cell>
          <cell r="BB166">
            <v>67642</v>
          </cell>
          <cell r="BC166">
            <v>332.5</v>
          </cell>
          <cell r="BD166">
            <v>13.09</v>
          </cell>
          <cell r="BE166">
            <v>319.41000000000003</v>
          </cell>
          <cell r="BF166">
            <v>0</v>
          </cell>
          <cell r="BG166">
            <v>0</v>
          </cell>
          <cell r="BH166">
            <v>0</v>
          </cell>
          <cell r="BI166">
            <v>0</v>
          </cell>
          <cell r="BJ166">
            <v>2.2200000000000002</v>
          </cell>
          <cell r="BK166">
            <v>0.09</v>
          </cell>
          <cell r="BL166">
            <v>2.31</v>
          </cell>
          <cell r="BM166">
            <v>334.81</v>
          </cell>
          <cell r="BN166">
            <v>0</v>
          </cell>
          <cell r="BO166">
            <v>0</v>
          </cell>
          <cell r="BP166">
            <v>334.81</v>
          </cell>
          <cell r="BQ166">
            <v>346.55166141818904</v>
          </cell>
          <cell r="BR166">
            <v>332.90351499820912</v>
          </cell>
          <cell r="BS166">
            <v>348.86166141818904</v>
          </cell>
          <cell r="BT166">
            <v>0</v>
          </cell>
          <cell r="BU166">
            <v>0</v>
          </cell>
          <cell r="BV166">
            <v>348.86166141818904</v>
          </cell>
          <cell r="BX166">
            <v>13.18</v>
          </cell>
          <cell r="BY166">
            <v>13.18</v>
          </cell>
        </row>
        <row r="167">
          <cell r="X167" t="str">
            <v>SolanoAgedDual</v>
          </cell>
          <cell r="Y167">
            <v>504</v>
          </cell>
          <cell r="Z167" t="str">
            <v>Solano</v>
          </cell>
          <cell r="AA167" t="str">
            <v>PHPC</v>
          </cell>
          <cell r="AB167" t="str">
            <v>AgedDual</v>
          </cell>
          <cell r="AC167">
            <v>54801</v>
          </cell>
          <cell r="AD167">
            <v>242.62</v>
          </cell>
          <cell r="AE167">
            <v>9.5500000000000007</v>
          </cell>
          <cell r="AF167">
            <v>233.07</v>
          </cell>
          <cell r="AG167">
            <v>0</v>
          </cell>
          <cell r="AH167">
            <v>0</v>
          </cell>
          <cell r="AI167">
            <v>0</v>
          </cell>
          <cell r="AJ167">
            <v>0</v>
          </cell>
          <cell r="AK167">
            <v>3.22</v>
          </cell>
          <cell r="AL167">
            <v>0.13</v>
          </cell>
          <cell r="AM167">
            <v>3.35</v>
          </cell>
          <cell r="AN167">
            <v>245.97</v>
          </cell>
          <cell r="AO167">
            <v>252.02988839060617</v>
          </cell>
          <cell r="AP167">
            <v>242.10453044390425</v>
          </cell>
          <cell r="AQ167">
            <v>255.37988839060617</v>
          </cell>
          <cell r="AS167">
            <v>9.6800000000000015</v>
          </cell>
          <cell r="AW167" t="str">
            <v>SolanoAgedDual</v>
          </cell>
          <cell r="AX167">
            <v>504</v>
          </cell>
          <cell r="AY167" t="str">
            <v>Solano</v>
          </cell>
          <cell r="AZ167" t="str">
            <v>PHPC</v>
          </cell>
          <cell r="BA167" t="str">
            <v>AgedDual</v>
          </cell>
          <cell r="BB167">
            <v>54801</v>
          </cell>
          <cell r="BC167">
            <v>242.59</v>
          </cell>
          <cell r="BD167">
            <v>9.5500000000000007</v>
          </cell>
          <cell r="BE167">
            <v>233.04</v>
          </cell>
          <cell r="BF167">
            <v>0</v>
          </cell>
          <cell r="BG167">
            <v>0</v>
          </cell>
          <cell r="BH167">
            <v>0</v>
          </cell>
          <cell r="BI167">
            <v>0</v>
          </cell>
          <cell r="BJ167">
            <v>3.22</v>
          </cell>
          <cell r="BK167">
            <v>0.13</v>
          </cell>
          <cell r="BL167">
            <v>3.35</v>
          </cell>
          <cell r="BM167">
            <v>245.94</v>
          </cell>
          <cell r="BN167">
            <v>0</v>
          </cell>
          <cell r="BO167">
            <v>0</v>
          </cell>
          <cell r="BP167">
            <v>245.94</v>
          </cell>
          <cell r="BQ167">
            <v>252.00171908397058</v>
          </cell>
          <cell r="BR167">
            <v>242.07720639783935</v>
          </cell>
          <cell r="BS167">
            <v>255.35171908397058</v>
          </cell>
          <cell r="BT167">
            <v>0</v>
          </cell>
          <cell r="BU167">
            <v>0</v>
          </cell>
          <cell r="BV167">
            <v>255.35171908397058</v>
          </cell>
          <cell r="BX167">
            <v>9.6800000000000015</v>
          </cell>
          <cell r="BY167">
            <v>9.6800000000000015</v>
          </cell>
        </row>
        <row r="168">
          <cell r="X168" t="str">
            <v>SolanoBCCTP</v>
          </cell>
          <cell r="Y168">
            <v>504</v>
          </cell>
          <cell r="Z168" t="str">
            <v>Solano</v>
          </cell>
          <cell r="AA168" t="str">
            <v>PHPC</v>
          </cell>
          <cell r="AB168" t="str">
            <v>BCCTP</v>
          </cell>
          <cell r="AC168">
            <v>756</v>
          </cell>
          <cell r="AD168">
            <v>2544.98</v>
          </cell>
          <cell r="AE168">
            <v>100.21</v>
          </cell>
          <cell r="AF168">
            <v>2444.77</v>
          </cell>
          <cell r="AG168">
            <v>6.93</v>
          </cell>
          <cell r="AH168">
            <v>0.14000000000000001</v>
          </cell>
          <cell r="AI168">
            <v>0.28999999999999998</v>
          </cell>
          <cell r="AJ168">
            <v>7.36</v>
          </cell>
          <cell r="AK168">
            <v>56.4</v>
          </cell>
          <cell r="AL168">
            <v>2.31</v>
          </cell>
          <cell r="AM168">
            <v>58.71</v>
          </cell>
          <cell r="AN168">
            <v>2611.0500000000002</v>
          </cell>
          <cell r="AO168">
            <v>2675.2356767792544</v>
          </cell>
          <cell r="AP168">
            <v>2569.8804276324981</v>
          </cell>
          <cell r="AQ168">
            <v>2741.3056767792546</v>
          </cell>
          <cell r="AS168">
            <v>102.81</v>
          </cell>
          <cell r="AW168" t="str">
            <v>SolanoBCCTP</v>
          </cell>
          <cell r="AX168">
            <v>504</v>
          </cell>
          <cell r="AY168" t="str">
            <v>Solano</v>
          </cell>
          <cell r="AZ168" t="str">
            <v>PHPC</v>
          </cell>
          <cell r="BA168" t="str">
            <v>BCCTP</v>
          </cell>
          <cell r="BB168">
            <v>630</v>
          </cell>
          <cell r="BC168">
            <v>2544.98</v>
          </cell>
          <cell r="BD168">
            <v>100.21</v>
          </cell>
          <cell r="BE168">
            <v>2444.77</v>
          </cell>
          <cell r="BF168">
            <v>6.93</v>
          </cell>
          <cell r="BG168">
            <v>0.14000000000000001</v>
          </cell>
          <cell r="BH168">
            <v>0.28999999999999998</v>
          </cell>
          <cell r="BI168">
            <v>7.36</v>
          </cell>
          <cell r="BJ168">
            <v>56.4</v>
          </cell>
          <cell r="BK168">
            <v>2.31</v>
          </cell>
          <cell r="BL168">
            <v>58.71</v>
          </cell>
          <cell r="BM168">
            <v>2611.0500000000002</v>
          </cell>
          <cell r="BN168">
            <v>25.405826191796564</v>
          </cell>
          <cell r="BO168">
            <v>645.22733185515006</v>
          </cell>
          <cell r="BP168">
            <v>3256.2773318551504</v>
          </cell>
          <cell r="BQ168">
            <v>2675.2356767792544</v>
          </cell>
          <cell r="BR168">
            <v>2569.8776240282746</v>
          </cell>
          <cell r="BS168">
            <v>2741.3056767792546</v>
          </cell>
          <cell r="BT168">
            <v>661.09</v>
          </cell>
          <cell r="BU168">
            <v>635.05999999999995</v>
          </cell>
          <cell r="BV168">
            <v>3402.3956767792547</v>
          </cell>
          <cell r="BX168">
            <v>102.81</v>
          </cell>
          <cell r="BY168">
            <v>128.21582619179657</v>
          </cell>
        </row>
        <row r="169">
          <cell r="X169" t="str">
            <v>SolanoAIDSNonDual</v>
          </cell>
          <cell r="Y169">
            <v>504</v>
          </cell>
          <cell r="Z169" t="str">
            <v>Solano</v>
          </cell>
          <cell r="AA169" t="str">
            <v>PHPC</v>
          </cell>
          <cell r="AB169" t="str">
            <v>AIDSNonDual</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cell r="AS169">
            <v>0</v>
          </cell>
          <cell r="AW169" t="str">
            <v>SolanoAIDSNonDual</v>
          </cell>
          <cell r="AX169">
            <v>504</v>
          </cell>
          <cell r="AY169" t="str">
            <v>Solano</v>
          </cell>
          <cell r="AZ169" t="str">
            <v>PHPC</v>
          </cell>
          <cell r="BA169" t="str">
            <v>AIDSNonDual</v>
          </cell>
          <cell r="BB169">
            <v>0</v>
          </cell>
          <cell r="BC169">
            <v>0</v>
          </cell>
          <cell r="BD169">
            <v>0</v>
          </cell>
          <cell r="BE169">
            <v>0</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0</v>
          </cell>
          <cell r="BU169">
            <v>0</v>
          </cell>
          <cell r="BV169">
            <v>0</v>
          </cell>
          <cell r="BX169">
            <v>0</v>
          </cell>
          <cell r="BY169">
            <v>0</v>
          </cell>
        </row>
        <row r="170">
          <cell r="X170" t="str">
            <v>SolanoAIDSDual</v>
          </cell>
          <cell r="Y170">
            <v>504</v>
          </cell>
          <cell r="Z170" t="str">
            <v>Solano</v>
          </cell>
          <cell r="AA170" t="str">
            <v>PHPC</v>
          </cell>
          <cell r="AB170" t="str">
            <v>AIDSDual</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S170">
            <v>0</v>
          </cell>
          <cell r="AW170" t="str">
            <v>SolanoAIDSDual</v>
          </cell>
          <cell r="AX170">
            <v>504</v>
          </cell>
          <cell r="AY170" t="str">
            <v>Solano</v>
          </cell>
          <cell r="AZ170" t="str">
            <v>PHPC</v>
          </cell>
          <cell r="BA170" t="str">
            <v>AIDSDual</v>
          </cell>
          <cell r="BB170">
            <v>0</v>
          </cell>
          <cell r="BC170">
            <v>0</v>
          </cell>
          <cell r="BD170">
            <v>0</v>
          </cell>
          <cell r="BE170">
            <v>0</v>
          </cell>
          <cell r="BF170">
            <v>0</v>
          </cell>
          <cell r="BG170">
            <v>0</v>
          </cell>
          <cell r="BH170">
            <v>0</v>
          </cell>
          <cell r="BI170">
            <v>0</v>
          </cell>
          <cell r="BJ170">
            <v>0</v>
          </cell>
          <cell r="BK170">
            <v>0</v>
          </cell>
          <cell r="BL170">
            <v>0</v>
          </cell>
          <cell r="BM170">
            <v>0</v>
          </cell>
          <cell r="BN170">
            <v>0</v>
          </cell>
          <cell r="BO170">
            <v>0</v>
          </cell>
          <cell r="BP170">
            <v>0</v>
          </cell>
          <cell r="BQ170">
            <v>0</v>
          </cell>
          <cell r="BR170">
            <v>0</v>
          </cell>
          <cell r="BS170">
            <v>0</v>
          </cell>
          <cell r="BT170">
            <v>0</v>
          </cell>
          <cell r="BU170">
            <v>0</v>
          </cell>
          <cell r="BV170">
            <v>0</v>
          </cell>
          <cell r="BX170">
            <v>0</v>
          </cell>
          <cell r="BY170">
            <v>0</v>
          </cell>
        </row>
        <row r="171">
          <cell r="X171" t="str">
            <v>SolanoLTCNonDual</v>
          </cell>
          <cell r="Y171">
            <v>504</v>
          </cell>
          <cell r="Z171" t="str">
            <v>Solano</v>
          </cell>
          <cell r="AA171" t="str">
            <v>PHPC</v>
          </cell>
          <cell r="AB171" t="str">
            <v>LTCNonDual</v>
          </cell>
          <cell r="AC171">
            <v>549</v>
          </cell>
          <cell r="AD171">
            <v>7009.38</v>
          </cell>
          <cell r="AE171">
            <v>275.99</v>
          </cell>
          <cell r="AF171">
            <v>6733.39</v>
          </cell>
          <cell r="AG171">
            <v>7.42</v>
          </cell>
          <cell r="AH171">
            <v>0.15</v>
          </cell>
          <cell r="AI171">
            <v>0.31</v>
          </cell>
          <cell r="AJ171">
            <v>7.88</v>
          </cell>
          <cell r="AK171">
            <v>54.93</v>
          </cell>
          <cell r="AL171">
            <v>2.25</v>
          </cell>
          <cell r="AM171">
            <v>57.18</v>
          </cell>
          <cell r="AN171">
            <v>7074.4400000000005</v>
          </cell>
          <cell r="AO171">
            <v>7213.6458194055576</v>
          </cell>
          <cell r="AP171">
            <v>6929.5603987614613</v>
          </cell>
          <cell r="AQ171">
            <v>7278.705819405558</v>
          </cell>
          <cell r="AS171">
            <v>278.55</v>
          </cell>
          <cell r="AW171" t="str">
            <v>SolanoLTCNonDual</v>
          </cell>
          <cell r="AX171">
            <v>504</v>
          </cell>
          <cell r="AY171" t="str">
            <v>Solano</v>
          </cell>
          <cell r="AZ171" t="str">
            <v>PHPC</v>
          </cell>
          <cell r="BA171" t="str">
            <v>LTCNonDual</v>
          </cell>
          <cell r="BB171">
            <v>454</v>
          </cell>
          <cell r="BC171">
            <v>7008.49</v>
          </cell>
          <cell r="BD171">
            <v>275.95999999999998</v>
          </cell>
          <cell r="BE171">
            <v>6732.53</v>
          </cell>
          <cell r="BF171">
            <v>7.42</v>
          </cell>
          <cell r="BG171">
            <v>0.15</v>
          </cell>
          <cell r="BH171">
            <v>0.31</v>
          </cell>
          <cell r="BI171">
            <v>7.88</v>
          </cell>
          <cell r="BJ171">
            <v>54.93</v>
          </cell>
          <cell r="BK171">
            <v>2.25</v>
          </cell>
          <cell r="BL171">
            <v>57.18</v>
          </cell>
          <cell r="BM171">
            <v>7073.55</v>
          </cell>
          <cell r="BN171">
            <v>2.4172259515597858</v>
          </cell>
          <cell r="BO171">
            <v>61.389865436438917</v>
          </cell>
          <cell r="BP171">
            <v>7134.9398654364395</v>
          </cell>
          <cell r="BQ171">
            <v>7212.7006532904625</v>
          </cell>
          <cell r="BR171">
            <v>6928.6448960716161</v>
          </cell>
          <cell r="BS171">
            <v>7277.7606532904629</v>
          </cell>
          <cell r="BT171">
            <v>62.91</v>
          </cell>
          <cell r="BU171">
            <v>60.43</v>
          </cell>
          <cell r="BV171">
            <v>7340.6706532904627</v>
          </cell>
          <cell r="BX171">
            <v>278.52</v>
          </cell>
          <cell r="BY171">
            <v>280.93722595155975</v>
          </cell>
        </row>
        <row r="172">
          <cell r="X172" t="str">
            <v>SolanoLTCDual</v>
          </cell>
          <cell r="Y172">
            <v>504</v>
          </cell>
          <cell r="Z172" t="str">
            <v>Solano</v>
          </cell>
          <cell r="AA172" t="str">
            <v>PHPC</v>
          </cell>
          <cell r="AB172" t="str">
            <v>LTCDual</v>
          </cell>
          <cell r="AC172">
            <v>4790</v>
          </cell>
          <cell r="AD172">
            <v>5361.78</v>
          </cell>
          <cell r="AE172">
            <v>211.12</v>
          </cell>
          <cell r="AF172">
            <v>5150.66</v>
          </cell>
          <cell r="AG172">
            <v>0</v>
          </cell>
          <cell r="AH172">
            <v>0</v>
          </cell>
          <cell r="AI172">
            <v>0</v>
          </cell>
          <cell r="AJ172">
            <v>0</v>
          </cell>
          <cell r="AK172">
            <v>6.34</v>
          </cell>
          <cell r="AL172">
            <v>0.26</v>
          </cell>
          <cell r="AM172">
            <v>6.6</v>
          </cell>
          <cell r="AN172">
            <v>5368.38</v>
          </cell>
          <cell r="AO172">
            <v>5508.4105653428524</v>
          </cell>
          <cell r="AP172">
            <v>5291.4801570982236</v>
          </cell>
          <cell r="AQ172">
            <v>5515.0105653428527</v>
          </cell>
          <cell r="AS172">
            <v>211.38</v>
          </cell>
          <cell r="AW172" t="str">
            <v>SolanoLTCDual</v>
          </cell>
          <cell r="AX172">
            <v>504</v>
          </cell>
          <cell r="AY172" t="str">
            <v>Solano</v>
          </cell>
          <cell r="AZ172" t="str">
            <v>PHPC</v>
          </cell>
          <cell r="BA172" t="str">
            <v>LTCDual</v>
          </cell>
          <cell r="BB172">
            <v>4790</v>
          </cell>
          <cell r="BC172">
            <v>5361.78</v>
          </cell>
          <cell r="BD172">
            <v>211.12</v>
          </cell>
          <cell r="BE172">
            <v>5150.66</v>
          </cell>
          <cell r="BF172">
            <v>0</v>
          </cell>
          <cell r="BG172">
            <v>0</v>
          </cell>
          <cell r="BH172">
            <v>0</v>
          </cell>
          <cell r="BI172">
            <v>0</v>
          </cell>
          <cell r="BJ172">
            <v>6.34</v>
          </cell>
          <cell r="BK172">
            <v>0.26</v>
          </cell>
          <cell r="BL172">
            <v>6.6</v>
          </cell>
          <cell r="BM172">
            <v>5368.38</v>
          </cell>
          <cell r="BN172">
            <v>0</v>
          </cell>
          <cell r="BO172">
            <v>0</v>
          </cell>
          <cell r="BP172">
            <v>5368.38</v>
          </cell>
          <cell r="BQ172">
            <v>5508.4105653428524</v>
          </cell>
          <cell r="BR172">
            <v>5291.4743843720062</v>
          </cell>
          <cell r="BS172">
            <v>5515.0105653428527</v>
          </cell>
          <cell r="BT172">
            <v>0</v>
          </cell>
          <cell r="BU172">
            <v>0</v>
          </cell>
          <cell r="BV172">
            <v>5515.0105653428527</v>
          </cell>
          <cell r="BX172">
            <v>211.38</v>
          </cell>
          <cell r="BY172">
            <v>211.38</v>
          </cell>
        </row>
        <row r="173">
          <cell r="X173" t="str">
            <v>SolanoOBRA</v>
          </cell>
          <cell r="Y173">
            <v>504</v>
          </cell>
          <cell r="Z173" t="str">
            <v>Solano</v>
          </cell>
          <cell r="AA173" t="str">
            <v>PHPC</v>
          </cell>
          <cell r="AB173" t="str">
            <v>OBRA</v>
          </cell>
          <cell r="AC173">
            <v>3623</v>
          </cell>
          <cell r="AD173">
            <v>388.96</v>
          </cell>
          <cell r="AE173">
            <v>15.32</v>
          </cell>
          <cell r="AF173">
            <v>373.64</v>
          </cell>
          <cell r="AG173">
            <v>0</v>
          </cell>
          <cell r="AH173">
            <v>0</v>
          </cell>
          <cell r="AI173">
            <v>0</v>
          </cell>
          <cell r="AJ173">
            <v>0</v>
          </cell>
          <cell r="AK173">
            <v>9.81</v>
          </cell>
          <cell r="AL173">
            <v>0.4</v>
          </cell>
          <cell r="AM173">
            <v>10.210000000000001</v>
          </cell>
          <cell r="AN173">
            <v>399.16999999999996</v>
          </cell>
          <cell r="AO173">
            <v>409.73412915209605</v>
          </cell>
          <cell r="AP173">
            <v>393.59811480560745</v>
          </cell>
          <cell r="AQ173">
            <v>419.94412915209602</v>
          </cell>
          <cell r="AS173">
            <v>15.72</v>
          </cell>
          <cell r="AW173" t="str">
            <v>SolanoOBRA</v>
          </cell>
          <cell r="AX173">
            <v>504</v>
          </cell>
          <cell r="AY173" t="str">
            <v>Solano</v>
          </cell>
          <cell r="AZ173" t="str">
            <v>PHPC</v>
          </cell>
          <cell r="BA173" t="str">
            <v>OBRA</v>
          </cell>
          <cell r="BB173">
            <v>9911</v>
          </cell>
          <cell r="BC173">
            <v>388.96</v>
          </cell>
          <cell r="BD173">
            <v>15.32</v>
          </cell>
          <cell r="BE173">
            <v>373.64</v>
          </cell>
          <cell r="BF173">
            <v>0</v>
          </cell>
          <cell r="BG173">
            <v>0</v>
          </cell>
          <cell r="BH173">
            <v>0</v>
          </cell>
          <cell r="BI173">
            <v>0</v>
          </cell>
          <cell r="BJ173">
            <v>9.81</v>
          </cell>
          <cell r="BK173">
            <v>0.4</v>
          </cell>
          <cell r="BL173">
            <v>10.210000000000001</v>
          </cell>
          <cell r="BM173">
            <v>399.16999999999996</v>
          </cell>
          <cell r="BN173">
            <v>2.8194388215645318</v>
          </cell>
          <cell r="BO173">
            <v>71.604795468305568</v>
          </cell>
          <cell r="BP173">
            <v>470.77479546830551</v>
          </cell>
          <cell r="BQ173">
            <v>409.73412915209605</v>
          </cell>
          <cell r="BR173">
            <v>393.59768541078995</v>
          </cell>
          <cell r="BS173">
            <v>419.94412915209602</v>
          </cell>
          <cell r="BT173">
            <v>73.37</v>
          </cell>
          <cell r="BU173">
            <v>70.48</v>
          </cell>
          <cell r="BV173">
            <v>493.31412915209603</v>
          </cell>
          <cell r="BX173">
            <v>15.72</v>
          </cell>
          <cell r="BY173">
            <v>18.539438821564531</v>
          </cell>
        </row>
        <row r="174">
          <cell r="X174" t="str">
            <v>SolanoAll Categories of Aid</v>
          </cell>
          <cell r="Y174">
            <v>504</v>
          </cell>
          <cell r="Z174" t="str">
            <v>Solano</v>
          </cell>
          <cell r="AA174" t="str">
            <v>PHPC</v>
          </cell>
          <cell r="AB174" t="str">
            <v>All Categories of Aid</v>
          </cell>
          <cell r="AC174">
            <v>845394</v>
          </cell>
          <cell r="AD174">
            <v>327.12428615635974</v>
          </cell>
          <cell r="AE174">
            <v>12.879591148111539</v>
          </cell>
          <cell r="AF174">
            <v>314.24469500824824</v>
          </cell>
          <cell r="AG174">
            <v>4.240852106389644</v>
          </cell>
          <cell r="AH174">
            <v>0.55240731247557306</v>
          </cell>
          <cell r="AI174">
            <v>0.19340607071359575</v>
          </cell>
          <cell r="AJ174">
            <v>4.9866654895788134</v>
          </cell>
          <cell r="AK174">
            <v>7.32044581553283</v>
          </cell>
          <cell r="AL174">
            <v>0.3013295010538834</v>
          </cell>
          <cell r="AM174">
            <v>7.6217753165867146</v>
          </cell>
          <cell r="AN174">
            <v>339.73272696252531</v>
          </cell>
          <cell r="AO174">
            <v>346.27305959708491</v>
          </cell>
          <cell r="AP174">
            <v>332.63624816274393</v>
          </cell>
          <cell r="AQ174">
            <v>358.88150040325047</v>
          </cell>
          <cell r="AW174" t="str">
            <v>SolanoAll Category of Aid</v>
          </cell>
          <cell r="AX174">
            <v>504</v>
          </cell>
          <cell r="AY174" t="str">
            <v>Solano</v>
          </cell>
          <cell r="AZ174" t="str">
            <v>PHPC</v>
          </cell>
          <cell r="BA174" t="str">
            <v>All Category of Aid</v>
          </cell>
          <cell r="BB174">
            <v>950690</v>
          </cell>
          <cell r="BC174">
            <v>313.98529054686594</v>
          </cell>
          <cell r="BD174">
            <v>12.36387889449853</v>
          </cell>
          <cell r="BE174">
            <v>301.62141165236739</v>
          </cell>
          <cell r="BF174">
            <v>4.2332216810947836</v>
          </cell>
          <cell r="BG174">
            <v>0.55940411700975079</v>
          </cell>
          <cell r="BH174">
            <v>0.19322069233924832</v>
          </cell>
          <cell r="BI174">
            <v>4.9858464904437829</v>
          </cell>
          <cell r="BJ174">
            <v>7.1980909339532344</v>
          </cell>
          <cell r="BK174">
            <v>0.2962537420189546</v>
          </cell>
          <cell r="BL174">
            <v>7.4943446759721892</v>
          </cell>
          <cell r="BM174">
            <v>326.46548171328192</v>
          </cell>
          <cell r="BN174">
            <v>1.5494942928854332</v>
          </cell>
          <cell r="BO174">
            <v>39.35223600978874</v>
          </cell>
          <cell r="BP174">
            <v>365.8177177230707</v>
          </cell>
          <cell r="BQ174">
            <v>329.42974428492607</v>
          </cell>
          <cell r="BR174">
            <v>316.45590550228144</v>
          </cell>
          <cell r="BS174">
            <v>341.90993545134199</v>
          </cell>
          <cell r="BT174">
            <v>40.312555591476738</v>
          </cell>
          <cell r="BU174">
            <v>38.724158118936096</v>
          </cell>
          <cell r="BV174">
            <v>382.22249104281877</v>
          </cell>
        </row>
        <row r="175">
          <cell r="X175" t="str">
            <v>SolanoTOTAL REVENUE</v>
          </cell>
          <cell r="Y175">
            <v>504</v>
          </cell>
          <cell r="Z175" t="str">
            <v>Solano</v>
          </cell>
          <cell r="AA175" t="str">
            <v>PHPC</v>
          </cell>
          <cell r="AB175" t="str">
            <v>TOTAL REVENUE</v>
          </cell>
          <cell r="AC175">
            <v>0</v>
          </cell>
          <cell r="AD175">
            <v>276548908.77086961</v>
          </cell>
          <cell r="AE175">
            <v>10888329.079066606</v>
          </cell>
          <cell r="AF175">
            <v>265660579.69180301</v>
          </cell>
          <cell r="AG175">
            <v>3585190.9256291669</v>
          </cell>
          <cell r="AH175">
            <v>467001.82752297464</v>
          </cell>
          <cell r="AI175">
            <v>163504.33174484957</v>
          </cell>
          <cell r="AJ175">
            <v>4215697.084896991</v>
          </cell>
          <cell r="AK175">
            <v>6188660.9697765615</v>
          </cell>
          <cell r="AL175">
            <v>254742.15221394671</v>
          </cell>
          <cell r="AM175">
            <v>6443403.1219905093</v>
          </cell>
          <cell r="AN175">
            <v>287208008.9777571</v>
          </cell>
          <cell r="AO175">
            <v>292737166.94501799</v>
          </cell>
          <cell r="AP175">
            <v>281208688.37929475</v>
          </cell>
          <cell r="AQ175">
            <v>303396267.15190554</v>
          </cell>
          <cell r="AW175" t="str">
            <v>SolanoTotal Revenue</v>
          </cell>
          <cell r="AX175">
            <v>504</v>
          </cell>
          <cell r="AY175" t="str">
            <v>Solano</v>
          </cell>
          <cell r="AZ175" t="str">
            <v>PHPC</v>
          </cell>
          <cell r="BA175" t="str">
            <v>Total Revenue</v>
          </cell>
          <cell r="BB175">
            <v>0</v>
          </cell>
          <cell r="BC175">
            <v>298502675.87</v>
          </cell>
          <cell r="BD175">
            <v>11754216.026210807</v>
          </cell>
          <cell r="BE175">
            <v>286748459.84378916</v>
          </cell>
          <cell r="BF175">
            <v>4024481.52</v>
          </cell>
          <cell r="BG175">
            <v>531819.9</v>
          </cell>
          <cell r="BH175">
            <v>183692.97999999998</v>
          </cell>
          <cell r="BI175">
            <v>4739994.4000000004</v>
          </cell>
          <cell r="BJ175">
            <v>6843153.0700000003</v>
          </cell>
          <cell r="BK175">
            <v>281645.46999999997</v>
          </cell>
          <cell r="BL175">
            <v>7124798.540000001</v>
          </cell>
          <cell r="BM175">
            <v>310367468.81</v>
          </cell>
          <cell r="BN175">
            <v>1473088.7293032524</v>
          </cell>
          <cell r="BO175">
            <v>37411777.252146058</v>
          </cell>
          <cell r="BP175">
            <v>347779246.06214607</v>
          </cell>
          <cell r="BQ175">
            <v>313185563.59423637</v>
          </cell>
          <cell r="BR175">
            <v>300851464.80196393</v>
          </cell>
          <cell r="BS175">
            <v>325050356.53423631</v>
          </cell>
          <cell r="BT175">
            <v>38324743.475261018</v>
          </cell>
          <cell r="BU175">
            <v>36814669.882091358</v>
          </cell>
          <cell r="BV175">
            <v>363375100.0094974</v>
          </cell>
        </row>
        <row r="176">
          <cell r="X176" t="str">
            <v>SonomaChild</v>
          </cell>
          <cell r="Y176">
            <v>513</v>
          </cell>
          <cell r="Z176" t="str">
            <v>Sonoma</v>
          </cell>
          <cell r="AA176" t="str">
            <v>PHPC</v>
          </cell>
          <cell r="AB176" t="str">
            <v>Child</v>
          </cell>
          <cell r="AC176">
            <v>481384.57621534751</v>
          </cell>
          <cell r="AD176">
            <v>112.96</v>
          </cell>
          <cell r="AE176">
            <v>4.45</v>
          </cell>
          <cell r="AF176">
            <v>108.50999999999999</v>
          </cell>
          <cell r="AG176">
            <v>4.12</v>
          </cell>
          <cell r="AH176">
            <v>2.12</v>
          </cell>
          <cell r="AI176">
            <v>0.26</v>
          </cell>
          <cell r="AJ176">
            <v>6.5</v>
          </cell>
          <cell r="AK176">
            <v>3.12</v>
          </cell>
          <cell r="AL176">
            <v>0.13</v>
          </cell>
          <cell r="AM176">
            <v>3.25</v>
          </cell>
          <cell r="AN176">
            <v>122.71</v>
          </cell>
          <cell r="AO176">
            <v>125.33</v>
          </cell>
          <cell r="AP176">
            <v>120.39519927804214</v>
          </cell>
          <cell r="AQ176">
            <v>135.07999999999998</v>
          </cell>
          <cell r="AS176">
            <v>4.84</v>
          </cell>
          <cell r="AW176" t="str">
            <v>sonomaChild</v>
          </cell>
          <cell r="AX176">
            <v>513</v>
          </cell>
          <cell r="AY176" t="str">
            <v>sonoma</v>
          </cell>
          <cell r="AZ176" t="str">
            <v>PHPC</v>
          </cell>
          <cell r="BA176" t="str">
            <v>Child</v>
          </cell>
          <cell r="BB176">
            <v>538284</v>
          </cell>
          <cell r="BC176">
            <v>112.88</v>
          </cell>
          <cell r="BD176">
            <v>4.4447335839049344</v>
          </cell>
          <cell r="BE176">
            <v>108.43526641609506</v>
          </cell>
          <cell r="BF176">
            <v>4.12</v>
          </cell>
          <cell r="BG176">
            <v>2.12</v>
          </cell>
          <cell r="BH176">
            <v>0.26</v>
          </cell>
          <cell r="BI176">
            <v>6.5</v>
          </cell>
          <cell r="BJ176">
            <v>3.12</v>
          </cell>
          <cell r="BK176">
            <v>0.13</v>
          </cell>
          <cell r="BL176">
            <v>3.25</v>
          </cell>
          <cell r="BM176">
            <v>122.63</v>
          </cell>
          <cell r="BN176">
            <v>0.59181178029871795</v>
          </cell>
          <cell r="BO176">
            <v>15.030140452030933</v>
          </cell>
          <cell r="BP176">
            <v>137.66014045203093</v>
          </cell>
          <cell r="BQ176">
            <v>120.50115747325921</v>
          </cell>
          <cell r="BR176">
            <v>115.75705575107592</v>
          </cell>
          <cell r="BS176">
            <v>130.25115747325921</v>
          </cell>
          <cell r="BT176">
            <v>15.382103305379763</v>
          </cell>
          <cell r="BU176">
            <v>14.776432987730434</v>
          </cell>
          <cell r="BV176">
            <v>145.63326077863897</v>
          </cell>
          <cell r="BX176">
            <v>4.8347335839049341</v>
          </cell>
          <cell r="BY176">
            <v>5.4265453642036521</v>
          </cell>
        </row>
        <row r="177">
          <cell r="X177" t="str">
            <v>SonomaAdult</v>
          </cell>
          <cell r="Y177">
            <v>513</v>
          </cell>
          <cell r="Z177" t="str">
            <v>Sonoma</v>
          </cell>
          <cell r="AA177" t="str">
            <v>PHPC</v>
          </cell>
          <cell r="AB177" t="str">
            <v>Adult</v>
          </cell>
          <cell r="AC177">
            <v>116670.42378465248</v>
          </cell>
          <cell r="AD177">
            <v>342.75</v>
          </cell>
          <cell r="AE177">
            <v>13.5</v>
          </cell>
          <cell r="AF177">
            <v>329.25</v>
          </cell>
          <cell r="AG177">
            <v>4.84</v>
          </cell>
          <cell r="AH177">
            <v>0.3</v>
          </cell>
          <cell r="AI177">
            <v>0.21</v>
          </cell>
          <cell r="AJ177">
            <v>5.35</v>
          </cell>
          <cell r="AK177">
            <v>4.4000000000000004</v>
          </cell>
          <cell r="AL177">
            <v>0.18</v>
          </cell>
          <cell r="AM177">
            <v>4.58</v>
          </cell>
          <cell r="AN177">
            <v>352.68</v>
          </cell>
          <cell r="AO177">
            <v>360.75776347494821</v>
          </cell>
          <cell r="AP177">
            <v>346.55312235432206</v>
          </cell>
          <cell r="AQ177">
            <v>370.68776347494821</v>
          </cell>
          <cell r="AS177">
            <v>13.89</v>
          </cell>
          <cell r="AW177" t="str">
            <v>sonomaAdult</v>
          </cell>
          <cell r="AX177">
            <v>513</v>
          </cell>
          <cell r="AY177" t="str">
            <v>sonoma</v>
          </cell>
          <cell r="AZ177" t="str">
            <v>PHPC</v>
          </cell>
          <cell r="BA177" t="str">
            <v>Adult</v>
          </cell>
          <cell r="BB177">
            <v>168317</v>
          </cell>
          <cell r="BC177">
            <v>342.21000000000004</v>
          </cell>
          <cell r="BD177">
            <v>13.47</v>
          </cell>
          <cell r="BE177">
            <v>328.74</v>
          </cell>
          <cell r="BF177">
            <v>4.84</v>
          </cell>
          <cell r="BG177">
            <v>0.3</v>
          </cell>
          <cell r="BH177">
            <v>0.21</v>
          </cell>
          <cell r="BI177">
            <v>5.35</v>
          </cell>
          <cell r="BJ177">
            <v>4.4000000000000004</v>
          </cell>
          <cell r="BK177">
            <v>0.18</v>
          </cell>
          <cell r="BL177">
            <v>4.58</v>
          </cell>
          <cell r="BM177">
            <v>352.14000000000004</v>
          </cell>
          <cell r="BN177">
            <v>2.301910964673354</v>
          </cell>
          <cell r="BO177">
            <v>58.461230848847023</v>
          </cell>
          <cell r="BP177">
            <v>410.60123084884708</v>
          </cell>
          <cell r="BQ177">
            <v>360.20133328354069</v>
          </cell>
          <cell r="BR177">
            <v>346.02029302305709</v>
          </cell>
          <cell r="BS177">
            <v>370.1313332835407</v>
          </cell>
          <cell r="BT177">
            <v>59.9</v>
          </cell>
          <cell r="BU177">
            <v>57.54</v>
          </cell>
          <cell r="BV177">
            <v>430.03133328354068</v>
          </cell>
          <cell r="BX177">
            <v>13.860000000000001</v>
          </cell>
          <cell r="BY177">
            <v>16.161910964673353</v>
          </cell>
        </row>
        <row r="178">
          <cell r="X178" t="str">
            <v>SonomaChild&amp;Adult</v>
          </cell>
          <cell r="Y178">
            <v>513</v>
          </cell>
          <cell r="Z178" t="str">
            <v>Sonoma</v>
          </cell>
          <cell r="AA178" t="str">
            <v>PHPC</v>
          </cell>
          <cell r="AB178" t="str">
            <v>Child&amp;Adult</v>
          </cell>
          <cell r="AC178">
            <v>598055</v>
          </cell>
          <cell r="AD178">
            <v>174.34</v>
          </cell>
          <cell r="AE178">
            <v>6.86</v>
          </cell>
          <cell r="AF178">
            <v>167.48</v>
          </cell>
          <cell r="AG178">
            <v>4.2604598324985989</v>
          </cell>
          <cell r="AH178">
            <v>0.86</v>
          </cell>
          <cell r="AI178">
            <v>0.21</v>
          </cell>
          <cell r="AJ178">
            <v>5.33</v>
          </cell>
          <cell r="AK178">
            <v>3.46</v>
          </cell>
          <cell r="AL178">
            <v>0.14000000000000001</v>
          </cell>
          <cell r="AM178">
            <v>3.5996445849341958</v>
          </cell>
          <cell r="AN178">
            <v>183.26964458493421</v>
          </cell>
          <cell r="AO178">
            <v>184.18926023769637</v>
          </cell>
          <cell r="AP178">
            <v>176.93690809217759</v>
          </cell>
          <cell r="AQ178">
            <v>193.11890482263058</v>
          </cell>
          <cell r="AS178">
            <v>7.21</v>
          </cell>
          <cell r="AW178" t="str">
            <v>sonomaChild&amp;Adult</v>
          </cell>
          <cell r="AX178">
            <v>513</v>
          </cell>
          <cell r="AY178" t="str">
            <v>sonoma</v>
          </cell>
          <cell r="AZ178" t="str">
            <v>PHPC</v>
          </cell>
          <cell r="BA178" t="str">
            <v>Child&amp;Adult</v>
          </cell>
          <cell r="BB178">
            <v>706601</v>
          </cell>
          <cell r="BC178">
            <v>174.04</v>
          </cell>
          <cell r="BD178">
            <v>6.85</v>
          </cell>
          <cell r="BE178">
            <v>167.19</v>
          </cell>
          <cell r="BF178">
            <v>4.2915087298206487</v>
          </cell>
          <cell r="BG178">
            <v>0.87</v>
          </cell>
          <cell r="BH178">
            <v>0.21</v>
          </cell>
          <cell r="BI178">
            <v>5.37</v>
          </cell>
          <cell r="BJ178">
            <v>3.46</v>
          </cell>
          <cell r="BK178">
            <v>0.14000000000000001</v>
          </cell>
          <cell r="BL178">
            <v>3.5996445849341958</v>
          </cell>
          <cell r="BM178">
            <v>183.00964458493419</v>
          </cell>
          <cell r="BN178">
            <v>1.0278978941836527</v>
          </cell>
          <cell r="BO178">
            <v>26.105343344346686</v>
          </cell>
          <cell r="BP178">
            <v>209.11498792928089</v>
          </cell>
          <cell r="BQ178">
            <v>183.87066584792092</v>
          </cell>
          <cell r="BR178">
            <v>176.63172175145706</v>
          </cell>
          <cell r="BS178">
            <v>192.84031043285512</v>
          </cell>
          <cell r="BT178">
            <v>26.75</v>
          </cell>
          <cell r="BU178">
            <v>25.7</v>
          </cell>
          <cell r="BV178">
            <v>219.59031043285512</v>
          </cell>
          <cell r="BX178">
            <v>7.1999999999999993</v>
          </cell>
          <cell r="BY178">
            <v>8.227897894183652</v>
          </cell>
        </row>
        <row r="179">
          <cell r="X179" t="str">
            <v>SonomaAged&amp;DisabledNonDual</v>
          </cell>
          <cell r="Y179">
            <v>513</v>
          </cell>
          <cell r="Z179" t="str">
            <v>Sonoma</v>
          </cell>
          <cell r="AA179" t="str">
            <v>PHPC</v>
          </cell>
          <cell r="AB179" t="str">
            <v>Aged&amp;DisabledNonDual</v>
          </cell>
          <cell r="AC179">
            <v>79095</v>
          </cell>
          <cell r="AD179">
            <v>941.3900000000001</v>
          </cell>
          <cell r="AE179">
            <v>37.07</v>
          </cell>
          <cell r="AF179">
            <v>904.32</v>
          </cell>
          <cell r="AG179">
            <v>8.82</v>
          </cell>
          <cell r="AH179">
            <v>0.19</v>
          </cell>
          <cell r="AI179">
            <v>0.37</v>
          </cell>
          <cell r="AJ179">
            <v>9.3800000000000008</v>
          </cell>
          <cell r="AK179">
            <v>12.43</v>
          </cell>
          <cell r="AL179">
            <v>0.51</v>
          </cell>
          <cell r="AM179">
            <v>12.94</v>
          </cell>
          <cell r="AN179">
            <v>963.71000000000015</v>
          </cell>
          <cell r="AO179">
            <v>987.15479461339044</v>
          </cell>
          <cell r="AP179">
            <v>948.28611039458951</v>
          </cell>
          <cell r="AQ179">
            <v>1009.4747946133905</v>
          </cell>
          <cell r="AS179">
            <v>37.949999999999996</v>
          </cell>
          <cell r="AW179" t="str">
            <v>sonomaAged&amp;DisabledNonDual</v>
          </cell>
          <cell r="AX179">
            <v>513</v>
          </cell>
          <cell r="AY179" t="str">
            <v>sonoma</v>
          </cell>
          <cell r="AZ179" t="str">
            <v>PHPC</v>
          </cell>
          <cell r="BA179" t="str">
            <v>Aged&amp;DisabledNonDual</v>
          </cell>
          <cell r="BB179">
            <v>78820</v>
          </cell>
          <cell r="BC179">
            <v>940.64</v>
          </cell>
          <cell r="BD179">
            <v>37.04</v>
          </cell>
          <cell r="BE179">
            <v>903.6</v>
          </cell>
          <cell r="BF179">
            <v>8.82</v>
          </cell>
          <cell r="BG179">
            <v>0.19</v>
          </cell>
          <cell r="BH179">
            <v>0.37</v>
          </cell>
          <cell r="BI179">
            <v>9.3800000000000008</v>
          </cell>
          <cell r="BJ179">
            <v>12.43</v>
          </cell>
          <cell r="BK179">
            <v>0.51</v>
          </cell>
          <cell r="BL179">
            <v>12.94</v>
          </cell>
          <cell r="BM179">
            <v>962.96</v>
          </cell>
          <cell r="BN179">
            <v>4.8091927277620812</v>
          </cell>
          <cell r="BO179">
            <v>122.13822800665572</v>
          </cell>
          <cell r="BP179">
            <v>1085.0982280066557</v>
          </cell>
          <cell r="BQ179">
            <v>986.36692226385753</v>
          </cell>
          <cell r="BR179">
            <v>947.53389266698389</v>
          </cell>
          <cell r="BS179">
            <v>1008.6869222638576</v>
          </cell>
          <cell r="BT179">
            <v>125.15</v>
          </cell>
          <cell r="BU179">
            <v>120.22</v>
          </cell>
          <cell r="BV179">
            <v>1133.8369222638576</v>
          </cell>
          <cell r="BX179">
            <v>37.919999999999995</v>
          </cell>
          <cell r="BY179">
            <v>42.729192727762076</v>
          </cell>
        </row>
        <row r="180">
          <cell r="X180" t="str">
            <v>SonomaDisabledDual</v>
          </cell>
          <cell r="Y180">
            <v>513</v>
          </cell>
          <cell r="Z180" t="str">
            <v>Sonoma</v>
          </cell>
          <cell r="AA180" t="str">
            <v>PHPC</v>
          </cell>
          <cell r="AB180" t="str">
            <v>DisabledDual</v>
          </cell>
          <cell r="AC180">
            <v>72773</v>
          </cell>
          <cell r="AD180">
            <v>162.29999999999998</v>
          </cell>
          <cell r="AE180">
            <v>6.39</v>
          </cell>
          <cell r="AF180">
            <v>155.91</v>
          </cell>
          <cell r="AG180">
            <v>0</v>
          </cell>
          <cell r="AH180">
            <v>0</v>
          </cell>
          <cell r="AI180">
            <v>0</v>
          </cell>
          <cell r="AJ180">
            <v>0</v>
          </cell>
          <cell r="AK180">
            <v>1.51</v>
          </cell>
          <cell r="AL180">
            <v>0.06</v>
          </cell>
          <cell r="AM180">
            <v>1.57</v>
          </cell>
          <cell r="AN180">
            <v>163.86999999999998</v>
          </cell>
          <cell r="AO180">
            <v>169.55088431417803</v>
          </cell>
          <cell r="AP180">
            <v>162.87491027506371</v>
          </cell>
          <cell r="AQ180">
            <v>171.12088431417803</v>
          </cell>
          <cell r="AS180">
            <v>6.4499999999999993</v>
          </cell>
          <cell r="AW180" t="str">
            <v>sonomaDisabledDual</v>
          </cell>
          <cell r="AX180">
            <v>513</v>
          </cell>
          <cell r="AY180" t="str">
            <v>sonoma</v>
          </cell>
          <cell r="AZ180" t="str">
            <v>PHPC</v>
          </cell>
          <cell r="BA180" t="str">
            <v>DisabledDual</v>
          </cell>
          <cell r="BB180">
            <v>72773</v>
          </cell>
          <cell r="BC180">
            <v>162.29</v>
          </cell>
          <cell r="BD180">
            <v>6.39</v>
          </cell>
          <cell r="BE180">
            <v>155.9</v>
          </cell>
          <cell r="BF180">
            <v>0</v>
          </cell>
          <cell r="BG180">
            <v>0</v>
          </cell>
          <cell r="BH180">
            <v>0</v>
          </cell>
          <cell r="BI180">
            <v>0</v>
          </cell>
          <cell r="BJ180">
            <v>1.51</v>
          </cell>
          <cell r="BK180">
            <v>0.06</v>
          </cell>
          <cell r="BL180">
            <v>1.57</v>
          </cell>
          <cell r="BM180">
            <v>163.85999999999999</v>
          </cell>
          <cell r="BN180">
            <v>0</v>
          </cell>
          <cell r="BO180">
            <v>0</v>
          </cell>
          <cell r="BP180">
            <v>163.85999999999999</v>
          </cell>
          <cell r="BQ180">
            <v>169.54587253100686</v>
          </cell>
          <cell r="BR180">
            <v>162.87089211812648</v>
          </cell>
          <cell r="BS180">
            <v>171.11587253100686</v>
          </cell>
          <cell r="BT180">
            <v>0</v>
          </cell>
          <cell r="BU180">
            <v>0</v>
          </cell>
          <cell r="BV180">
            <v>171.11587253100686</v>
          </cell>
          <cell r="BX180">
            <v>6.4499999999999993</v>
          </cell>
          <cell r="BY180">
            <v>6.4499999999999993</v>
          </cell>
        </row>
        <row r="181">
          <cell r="X181" t="str">
            <v>SonomaAgedDual</v>
          </cell>
          <cell r="Y181">
            <v>513</v>
          </cell>
          <cell r="Z181" t="str">
            <v>Sonoma</v>
          </cell>
          <cell r="AA181" t="str">
            <v>PHPC</v>
          </cell>
          <cell r="AB181" t="str">
            <v>AgedDual</v>
          </cell>
          <cell r="AC181">
            <v>52747</v>
          </cell>
          <cell r="AD181">
            <v>202.82000000000002</v>
          </cell>
          <cell r="AE181">
            <v>7.99</v>
          </cell>
          <cell r="AF181">
            <v>194.83</v>
          </cell>
          <cell r="AG181">
            <v>0</v>
          </cell>
          <cell r="AH181">
            <v>0</v>
          </cell>
          <cell r="AI181">
            <v>0</v>
          </cell>
          <cell r="AJ181">
            <v>0</v>
          </cell>
          <cell r="AK181">
            <v>1.87</v>
          </cell>
          <cell r="AL181">
            <v>0.08</v>
          </cell>
          <cell r="AM181">
            <v>1.95</v>
          </cell>
          <cell r="AN181">
            <v>204.77</v>
          </cell>
          <cell r="AO181">
            <v>209.81026415912063</v>
          </cell>
          <cell r="AP181">
            <v>201.54909889105554</v>
          </cell>
          <cell r="AQ181">
            <v>211.76026415912062</v>
          </cell>
          <cell r="AS181">
            <v>8.07</v>
          </cell>
          <cell r="AW181" t="str">
            <v>sonomaAgedDual</v>
          </cell>
          <cell r="AX181">
            <v>513</v>
          </cell>
          <cell r="AY181" t="str">
            <v>sonoma</v>
          </cell>
          <cell r="AZ181" t="str">
            <v>PHPC</v>
          </cell>
          <cell r="BA181" t="str">
            <v>AgedDual</v>
          </cell>
          <cell r="BB181">
            <v>52747</v>
          </cell>
          <cell r="BC181">
            <v>202.8</v>
          </cell>
          <cell r="BD181">
            <v>7.99</v>
          </cell>
          <cell r="BE181">
            <v>194.81</v>
          </cell>
          <cell r="BF181">
            <v>0</v>
          </cell>
          <cell r="BG181">
            <v>0</v>
          </cell>
          <cell r="BH181">
            <v>0</v>
          </cell>
          <cell r="BI181">
            <v>0</v>
          </cell>
          <cell r="BJ181">
            <v>1.87</v>
          </cell>
          <cell r="BK181">
            <v>0.08</v>
          </cell>
          <cell r="BL181">
            <v>1.95</v>
          </cell>
          <cell r="BM181">
            <v>204.75</v>
          </cell>
          <cell r="BN181">
            <v>0</v>
          </cell>
          <cell r="BO181">
            <v>0</v>
          </cell>
          <cell r="BP181">
            <v>204.75</v>
          </cell>
          <cell r="BQ181">
            <v>209.79387443822597</v>
          </cell>
          <cell r="BR181">
            <v>201.53433982548367</v>
          </cell>
          <cell r="BS181">
            <v>211.74387443822596</v>
          </cell>
          <cell r="BT181">
            <v>0</v>
          </cell>
          <cell r="BU181">
            <v>0</v>
          </cell>
          <cell r="BV181">
            <v>211.74387443822596</v>
          </cell>
          <cell r="BX181">
            <v>8.07</v>
          </cell>
          <cell r="BY181">
            <v>8.07</v>
          </cell>
        </row>
        <row r="182">
          <cell r="X182" t="str">
            <v>SonomaBCCTP</v>
          </cell>
          <cell r="Y182">
            <v>513</v>
          </cell>
          <cell r="Z182" t="str">
            <v>Sonoma</v>
          </cell>
          <cell r="AA182" t="str">
            <v>PHPC</v>
          </cell>
          <cell r="AB182" t="str">
            <v>BCCTP</v>
          </cell>
          <cell r="AC182">
            <v>1872</v>
          </cell>
          <cell r="AD182">
            <v>1225.93</v>
          </cell>
          <cell r="AE182">
            <v>48.27</v>
          </cell>
          <cell r="AF182">
            <v>1177.6600000000001</v>
          </cell>
          <cell r="AG182">
            <v>6.93</v>
          </cell>
          <cell r="AH182">
            <v>0.15</v>
          </cell>
          <cell r="AI182">
            <v>0.28999999999999998</v>
          </cell>
          <cell r="AJ182">
            <v>7.37</v>
          </cell>
          <cell r="AK182">
            <v>51.31</v>
          </cell>
          <cell r="AL182">
            <v>2.1</v>
          </cell>
          <cell r="AM182">
            <v>53.41</v>
          </cell>
          <cell r="AN182">
            <v>1286.71</v>
          </cell>
          <cell r="AO182">
            <v>1289.2943212490552</v>
          </cell>
          <cell r="AP182">
            <v>1238.5290571677019</v>
          </cell>
          <cell r="AQ182">
            <v>1350.0743212490552</v>
          </cell>
          <cell r="AS182">
            <v>50.660000000000004</v>
          </cell>
          <cell r="AW182" t="str">
            <v>sonomaBCCTP</v>
          </cell>
          <cell r="AX182">
            <v>513</v>
          </cell>
          <cell r="AY182" t="str">
            <v>sonoma</v>
          </cell>
          <cell r="AZ182" t="str">
            <v>PHPC</v>
          </cell>
          <cell r="BA182" t="str">
            <v>BCCTP</v>
          </cell>
          <cell r="BB182">
            <v>1546</v>
          </cell>
          <cell r="BC182">
            <v>1225.93</v>
          </cell>
          <cell r="BD182">
            <v>48.27</v>
          </cell>
          <cell r="BE182">
            <v>1177.6600000000001</v>
          </cell>
          <cell r="BF182">
            <v>6.93</v>
          </cell>
          <cell r="BG182">
            <v>0.15</v>
          </cell>
          <cell r="BH182">
            <v>0.28999999999999998</v>
          </cell>
          <cell r="BI182">
            <v>7.37</v>
          </cell>
          <cell r="BJ182">
            <v>51.31</v>
          </cell>
          <cell r="BK182">
            <v>2.1</v>
          </cell>
          <cell r="BL182">
            <v>53.41</v>
          </cell>
          <cell r="BM182">
            <v>1286.71</v>
          </cell>
          <cell r="BN182">
            <v>4.2092337826878605</v>
          </cell>
          <cell r="BO182">
            <v>106.90117543334247</v>
          </cell>
          <cell r="BP182">
            <v>1393.6111754333424</v>
          </cell>
          <cell r="BQ182">
            <v>1289.2943212490552</v>
          </cell>
          <cell r="BR182">
            <v>1238.5351124738522</v>
          </cell>
          <cell r="BS182">
            <v>1350.0743212490552</v>
          </cell>
          <cell r="BT182">
            <v>109.53</v>
          </cell>
          <cell r="BU182">
            <v>105.22</v>
          </cell>
          <cell r="BV182">
            <v>1459.6043212490551</v>
          </cell>
          <cell r="BX182">
            <v>50.660000000000004</v>
          </cell>
          <cell r="BY182">
            <v>54.869233782687864</v>
          </cell>
        </row>
        <row r="183">
          <cell r="X183" t="str">
            <v>SonomaAIDSNonDual</v>
          </cell>
          <cell r="Y183">
            <v>513</v>
          </cell>
          <cell r="Z183" t="str">
            <v>Sonoma</v>
          </cell>
          <cell r="AA183" t="str">
            <v>PHPC</v>
          </cell>
          <cell r="AB183" t="str">
            <v>AIDSNonDual</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P183">
            <v>0</v>
          </cell>
          <cell r="AQ183">
            <v>0</v>
          </cell>
          <cell r="AS183">
            <v>0</v>
          </cell>
          <cell r="AW183" t="str">
            <v>sonomaAIDSNonDual</v>
          </cell>
          <cell r="AX183">
            <v>513</v>
          </cell>
          <cell r="AY183" t="str">
            <v>sonoma</v>
          </cell>
          <cell r="AZ183" t="str">
            <v>PHPC</v>
          </cell>
          <cell r="BA183" t="str">
            <v>AIDSNonDual</v>
          </cell>
          <cell r="BB183">
            <v>0</v>
          </cell>
          <cell r="BC183">
            <v>0</v>
          </cell>
          <cell r="BD183">
            <v>0</v>
          </cell>
          <cell r="BE183">
            <v>0</v>
          </cell>
          <cell r="BF183">
            <v>0</v>
          </cell>
          <cell r="BG183">
            <v>0</v>
          </cell>
          <cell r="BH183">
            <v>0</v>
          </cell>
          <cell r="BI183">
            <v>0</v>
          </cell>
          <cell r="BJ183">
            <v>0</v>
          </cell>
          <cell r="BK183">
            <v>0</v>
          </cell>
          <cell r="BL183">
            <v>0</v>
          </cell>
          <cell r="BM183">
            <v>0</v>
          </cell>
          <cell r="BN183">
            <v>0</v>
          </cell>
          <cell r="BO183">
            <v>0</v>
          </cell>
          <cell r="BP183">
            <v>0</v>
          </cell>
          <cell r="BQ183">
            <v>0</v>
          </cell>
          <cell r="BR183">
            <v>0</v>
          </cell>
          <cell r="BS183">
            <v>0</v>
          </cell>
          <cell r="BT183">
            <v>0</v>
          </cell>
          <cell r="BU183">
            <v>0</v>
          </cell>
          <cell r="BV183">
            <v>0</v>
          </cell>
          <cell r="BX183">
            <v>0</v>
          </cell>
          <cell r="BY183">
            <v>0</v>
          </cell>
        </row>
        <row r="184">
          <cell r="X184" t="str">
            <v>SonomaAIDSDual</v>
          </cell>
          <cell r="Y184">
            <v>513</v>
          </cell>
          <cell r="Z184" t="str">
            <v>Sonoma</v>
          </cell>
          <cell r="AA184" t="str">
            <v>PHPC</v>
          </cell>
          <cell r="AB184" t="str">
            <v>AIDSDual</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S184">
            <v>0</v>
          </cell>
          <cell r="AW184" t="str">
            <v>sonomaAIDSDual</v>
          </cell>
          <cell r="AX184">
            <v>513</v>
          </cell>
          <cell r="AY184" t="str">
            <v>sonoma</v>
          </cell>
          <cell r="AZ184" t="str">
            <v>PHPC</v>
          </cell>
          <cell r="BA184" t="str">
            <v>AIDSDual</v>
          </cell>
          <cell r="BB184">
            <v>0</v>
          </cell>
          <cell r="BC184">
            <v>0</v>
          </cell>
          <cell r="BD184">
            <v>0</v>
          </cell>
          <cell r="BE184">
            <v>0</v>
          </cell>
          <cell r="BF184">
            <v>0</v>
          </cell>
          <cell r="BG184">
            <v>0</v>
          </cell>
          <cell r="BH184">
            <v>0</v>
          </cell>
          <cell r="BI184">
            <v>0</v>
          </cell>
          <cell r="BJ184">
            <v>0</v>
          </cell>
          <cell r="BK184">
            <v>0</v>
          </cell>
          <cell r="BL184">
            <v>0</v>
          </cell>
          <cell r="BM184">
            <v>0</v>
          </cell>
          <cell r="BN184">
            <v>0</v>
          </cell>
          <cell r="BO184">
            <v>0</v>
          </cell>
          <cell r="BP184">
            <v>0</v>
          </cell>
          <cell r="BQ184">
            <v>0</v>
          </cell>
          <cell r="BR184">
            <v>0</v>
          </cell>
          <cell r="BS184">
            <v>0</v>
          </cell>
          <cell r="BT184">
            <v>0</v>
          </cell>
          <cell r="BU184">
            <v>0</v>
          </cell>
          <cell r="BV184">
            <v>0</v>
          </cell>
          <cell r="BX184">
            <v>0</v>
          </cell>
          <cell r="BY184">
            <v>0</v>
          </cell>
        </row>
        <row r="185">
          <cell r="X185" t="str">
            <v>SonomaLTCNonDual</v>
          </cell>
          <cell r="Y185">
            <v>513</v>
          </cell>
          <cell r="Z185" t="str">
            <v>Sonoma</v>
          </cell>
          <cell r="AA185" t="str">
            <v>PHPC</v>
          </cell>
          <cell r="AB185" t="str">
            <v>LTCNonDual</v>
          </cell>
          <cell r="AC185">
            <v>820</v>
          </cell>
          <cell r="AD185">
            <v>9838.76</v>
          </cell>
          <cell r="AE185">
            <v>387.4</v>
          </cell>
          <cell r="AF185">
            <v>9451.36</v>
          </cell>
          <cell r="AG185">
            <v>7.42</v>
          </cell>
          <cell r="AH185">
            <v>0.15</v>
          </cell>
          <cell r="AI185">
            <v>0.31</v>
          </cell>
          <cell r="AJ185">
            <v>7.88</v>
          </cell>
          <cell r="AK185">
            <v>46.85</v>
          </cell>
          <cell r="AL185">
            <v>1.92</v>
          </cell>
          <cell r="AM185">
            <v>48.77</v>
          </cell>
          <cell r="AN185">
            <v>9895.41</v>
          </cell>
          <cell r="AO185">
            <v>10148.663099113406</v>
          </cell>
          <cell r="AP185">
            <v>9749.0649981925417</v>
          </cell>
          <cell r="AQ185">
            <v>10205.313099113406</v>
          </cell>
          <cell r="AS185">
            <v>389.63</v>
          </cell>
          <cell r="AW185" t="str">
            <v>sonomaLTCNonDual</v>
          </cell>
          <cell r="AX185">
            <v>513</v>
          </cell>
          <cell r="AY185" t="str">
            <v>sonoma</v>
          </cell>
          <cell r="AZ185" t="str">
            <v>PHPC</v>
          </cell>
          <cell r="BA185" t="str">
            <v>LTCNonDual</v>
          </cell>
          <cell r="BB185">
            <v>676</v>
          </cell>
          <cell r="BC185">
            <v>9837.2800000000007</v>
          </cell>
          <cell r="BD185">
            <v>387.34</v>
          </cell>
          <cell r="BE185">
            <v>9449.94</v>
          </cell>
          <cell r="BF185">
            <v>7.42</v>
          </cell>
          <cell r="BG185">
            <v>0.15</v>
          </cell>
          <cell r="BH185">
            <v>0.31</v>
          </cell>
          <cell r="BI185">
            <v>7.88</v>
          </cell>
          <cell r="BJ185">
            <v>46.85</v>
          </cell>
          <cell r="BK185">
            <v>1.92</v>
          </cell>
          <cell r="BL185">
            <v>48.77</v>
          </cell>
          <cell r="BM185">
            <v>9893.93</v>
          </cell>
          <cell r="BN185">
            <v>9.8152581413461917</v>
          </cell>
          <cell r="BO185">
            <v>249.27639724053779</v>
          </cell>
          <cell r="BP185">
            <v>10143.206397240538</v>
          </cell>
          <cell r="BQ185">
            <v>10147.11085415959</v>
          </cell>
          <cell r="BR185">
            <v>9747.6215290127675</v>
          </cell>
          <cell r="BS185">
            <v>10203.760854159589</v>
          </cell>
          <cell r="BT185">
            <v>255.44</v>
          </cell>
          <cell r="BU185">
            <v>245.38</v>
          </cell>
          <cell r="BV185">
            <v>10459.20085415959</v>
          </cell>
          <cell r="BX185">
            <v>389.57</v>
          </cell>
          <cell r="BY185">
            <v>399.38525814134618</v>
          </cell>
        </row>
        <row r="186">
          <cell r="X186" t="str">
            <v>SonomaLTCDual</v>
          </cell>
          <cell r="Y186">
            <v>513</v>
          </cell>
          <cell r="Z186" t="str">
            <v>Sonoma</v>
          </cell>
          <cell r="AA186" t="str">
            <v>PHPC</v>
          </cell>
          <cell r="AB186" t="str">
            <v>LTCDual</v>
          </cell>
          <cell r="AC186">
            <v>14179</v>
          </cell>
          <cell r="AD186">
            <v>3669.1499999999996</v>
          </cell>
          <cell r="AE186">
            <v>144.47</v>
          </cell>
          <cell r="AF186">
            <v>3524.68</v>
          </cell>
          <cell r="AG186">
            <v>0</v>
          </cell>
          <cell r="AH186">
            <v>0</v>
          </cell>
          <cell r="AI186">
            <v>0</v>
          </cell>
          <cell r="AJ186">
            <v>0</v>
          </cell>
          <cell r="AK186">
            <v>3.7</v>
          </cell>
          <cell r="AL186">
            <v>0.15</v>
          </cell>
          <cell r="AM186">
            <v>3.85</v>
          </cell>
          <cell r="AN186">
            <v>3672.9999999999995</v>
          </cell>
          <cell r="AO186">
            <v>3768.5042824077227</v>
          </cell>
          <cell r="AP186">
            <v>3620.1214717995131</v>
          </cell>
          <cell r="AQ186">
            <v>3772.3542824077226</v>
          </cell>
          <cell r="AS186">
            <v>144.62</v>
          </cell>
          <cell r="AW186" t="str">
            <v>sonomaLTCDual</v>
          </cell>
          <cell r="AX186">
            <v>513</v>
          </cell>
          <cell r="AY186" t="str">
            <v>sonoma</v>
          </cell>
          <cell r="AZ186" t="str">
            <v>PHPC</v>
          </cell>
          <cell r="BA186" t="str">
            <v>LTCDual</v>
          </cell>
          <cell r="BB186">
            <v>14179</v>
          </cell>
          <cell r="BC186">
            <v>3669.1499999999996</v>
          </cell>
          <cell r="BD186">
            <v>144.47</v>
          </cell>
          <cell r="BE186">
            <v>3524.68</v>
          </cell>
          <cell r="BF186">
            <v>0</v>
          </cell>
          <cell r="BG186">
            <v>0</v>
          </cell>
          <cell r="BH186">
            <v>0</v>
          </cell>
          <cell r="BI186">
            <v>0</v>
          </cell>
          <cell r="BJ186">
            <v>3.7</v>
          </cell>
          <cell r="BK186">
            <v>0.15</v>
          </cell>
          <cell r="BL186">
            <v>3.85</v>
          </cell>
          <cell r="BM186">
            <v>3672.9999999999995</v>
          </cell>
          <cell r="BN186">
            <v>0</v>
          </cell>
          <cell r="BO186">
            <v>0</v>
          </cell>
          <cell r="BP186">
            <v>3672.9999999999995</v>
          </cell>
          <cell r="BQ186">
            <v>3768.5042824077227</v>
          </cell>
          <cell r="BR186">
            <v>3620.1391709755526</v>
          </cell>
          <cell r="BS186">
            <v>3772.3542824077226</v>
          </cell>
          <cell r="BT186">
            <v>0</v>
          </cell>
          <cell r="BU186">
            <v>0</v>
          </cell>
          <cell r="BV186">
            <v>3772.3542824077226</v>
          </cell>
          <cell r="BX186">
            <v>144.62</v>
          </cell>
          <cell r="BY186">
            <v>144.62</v>
          </cell>
        </row>
        <row r="187">
          <cell r="X187" t="str">
            <v>SonomaOBRA</v>
          </cell>
          <cell r="Y187">
            <v>513</v>
          </cell>
          <cell r="Z187" t="str">
            <v>Sonoma</v>
          </cell>
          <cell r="AA187" t="str">
            <v>PHPC</v>
          </cell>
          <cell r="AB187" t="str">
            <v>OBRA</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S187">
            <v>0</v>
          </cell>
          <cell r="AW187" t="str">
            <v>sonomaOBRA</v>
          </cell>
          <cell r="AX187">
            <v>513</v>
          </cell>
          <cell r="AY187" t="str">
            <v>sonoma</v>
          </cell>
          <cell r="AZ187" t="str">
            <v>PHPC</v>
          </cell>
          <cell r="BA187" t="str">
            <v>OBRA</v>
          </cell>
          <cell r="BB187">
            <v>0</v>
          </cell>
          <cell r="BC187">
            <v>0</v>
          </cell>
          <cell r="BD187">
            <v>0</v>
          </cell>
          <cell r="BE187">
            <v>0</v>
          </cell>
          <cell r="BF187">
            <v>0</v>
          </cell>
          <cell r="BG187">
            <v>0</v>
          </cell>
          <cell r="BH187">
            <v>0</v>
          </cell>
          <cell r="BI187">
            <v>0</v>
          </cell>
          <cell r="BJ187">
            <v>0</v>
          </cell>
          <cell r="BK187">
            <v>0</v>
          </cell>
          <cell r="BL187">
            <v>0</v>
          </cell>
          <cell r="BM187">
            <v>0</v>
          </cell>
          <cell r="BN187">
            <v>0</v>
          </cell>
          <cell r="BO187">
            <v>0</v>
          </cell>
          <cell r="BP187">
            <v>0</v>
          </cell>
          <cell r="BQ187">
            <v>0</v>
          </cell>
          <cell r="BR187">
            <v>0</v>
          </cell>
          <cell r="BS187">
            <v>0</v>
          </cell>
          <cell r="BT187">
            <v>0</v>
          </cell>
          <cell r="BU187">
            <v>0</v>
          </cell>
          <cell r="BV187">
            <v>0</v>
          </cell>
          <cell r="BX187">
            <v>0</v>
          </cell>
          <cell r="BY187">
            <v>0</v>
          </cell>
        </row>
        <row r="188">
          <cell r="X188" t="str">
            <v>SonomaAll Categories of Aid</v>
          </cell>
          <cell r="Y188">
            <v>513</v>
          </cell>
          <cell r="Z188" t="str">
            <v>Sonoma</v>
          </cell>
          <cell r="AA188" t="str">
            <v>PHPC</v>
          </cell>
          <cell r="AB188" t="str">
            <v>All Categories of Aid</v>
          </cell>
          <cell r="AC188">
            <v>819541</v>
          </cell>
          <cell r="AD188">
            <v>309.59041461192948</v>
          </cell>
          <cell r="AE188">
            <v>12.19243613833976</v>
          </cell>
          <cell r="AF188">
            <v>297.39797847358977</v>
          </cell>
          <cell r="AG188">
            <v>3.9835280542705607</v>
          </cell>
          <cell r="AH188">
            <v>1.3067903603504065</v>
          </cell>
          <cell r="AI188">
            <v>0.21929715390781837</v>
          </cell>
          <cell r="AJ188">
            <v>5.5096155685287851</v>
          </cell>
          <cell r="AK188">
            <v>4.1411916334196279</v>
          </cell>
          <cell r="AL188">
            <v>0.17099536348911476</v>
          </cell>
          <cell r="AM188">
            <v>4.3121869969087427</v>
          </cell>
          <cell r="AN188">
            <v>319.41221717736698</v>
          </cell>
          <cell r="AO188">
            <v>327.10428398816947</v>
          </cell>
          <cell r="AP188">
            <v>314.22473035551707</v>
          </cell>
          <cell r="AQ188">
            <v>336.92608655360692</v>
          </cell>
          <cell r="AW188" t="str">
            <v>sonomaAll Category of Aid</v>
          </cell>
          <cell r="AX188">
            <v>513</v>
          </cell>
          <cell r="AY188" t="str">
            <v>sonoma</v>
          </cell>
          <cell r="AZ188" t="str">
            <v>PHPC</v>
          </cell>
          <cell r="BA188" t="str">
            <v>All Category of Aid</v>
          </cell>
          <cell r="BB188">
            <v>927342</v>
          </cell>
          <cell r="BC188">
            <v>297.17201633270145</v>
          </cell>
          <cell r="BD188">
            <v>11.700782615775715</v>
          </cell>
          <cell r="BE188">
            <v>285.47123371692572</v>
          </cell>
          <cell r="BF188">
            <v>4.0365975659465443</v>
          </cell>
          <cell r="BG188">
            <v>1.3015330697843948</v>
          </cell>
          <cell r="BH188">
            <v>0.22119316282450274</v>
          </cell>
          <cell r="BI188">
            <v>5.5593237985554413</v>
          </cell>
          <cell r="BJ188">
            <v>4.0672758917422049</v>
          </cell>
          <cell r="BK188">
            <v>0.16793123788203274</v>
          </cell>
          <cell r="BL188">
            <v>4.2352071296242375</v>
          </cell>
          <cell r="BM188">
            <v>306.9665472608811</v>
          </cell>
          <cell r="BN188">
            <v>1.1842628942946967</v>
          </cell>
          <cell r="BO188">
            <v>30.076517950341472</v>
          </cell>
          <cell r="BP188">
            <v>337.04306521122254</v>
          </cell>
          <cell r="BQ188">
            <v>311.56571268364092</v>
          </cell>
          <cell r="BR188">
            <v>299.29944516298463</v>
          </cell>
          <cell r="BS188">
            <v>321.36024361182058</v>
          </cell>
          <cell r="BT188">
            <v>30.806824467815584</v>
          </cell>
          <cell r="BU188">
            <v>29.593359337081129</v>
          </cell>
          <cell r="BV188">
            <v>352.16706807963618</v>
          </cell>
        </row>
        <row r="189">
          <cell r="X189" t="str">
            <v>SonomaTOTAL REVENUE</v>
          </cell>
          <cell r="Y189">
            <v>513</v>
          </cell>
          <cell r="Z189" t="str">
            <v>Sonoma</v>
          </cell>
          <cell r="AA189" t="str">
            <v>PHPC</v>
          </cell>
          <cell r="AB189" t="str">
            <v>TOTAL REVENUE</v>
          </cell>
          <cell r="AC189">
            <v>0</v>
          </cell>
          <cell r="AD189">
            <v>253722037.98147529</v>
          </cell>
          <cell r="AE189">
            <v>9992201.3052511048</v>
          </cell>
          <cell r="AF189">
            <v>243729836.67622423</v>
          </cell>
          <cell r="AG189">
            <v>3264664.5651249494</v>
          </cell>
          <cell r="AH189">
            <v>1070968.2787119325</v>
          </cell>
          <cell r="AI189">
            <v>179723.00881076738</v>
          </cell>
          <cell r="AJ189">
            <v>4515355.8526476491</v>
          </cell>
          <cell r="AK189">
            <v>3393876.3324443554</v>
          </cell>
          <cell r="AL189">
            <v>140137.71118923259</v>
          </cell>
          <cell r="AM189">
            <v>3534014.0436335881</v>
          </cell>
          <cell r="AN189">
            <v>261771407.87775651</v>
          </cell>
          <cell r="AO189">
            <v>268075372.00394839</v>
          </cell>
          <cell r="AP189">
            <v>257520049.74029082</v>
          </cell>
          <cell r="AQ189">
            <v>276124741.90022957</v>
          </cell>
          <cell r="AW189" t="str">
            <v>sonomaTotal Revenue</v>
          </cell>
          <cell r="AX189">
            <v>513</v>
          </cell>
          <cell r="AY189" t="str">
            <v>sonoma</v>
          </cell>
          <cell r="AZ189" t="str">
            <v>PHPC</v>
          </cell>
          <cell r="BA189" t="str">
            <v>Total Revenue</v>
          </cell>
          <cell r="BB189">
            <v>0</v>
          </cell>
          <cell r="BC189">
            <v>275580091.97000003</v>
          </cell>
          <cell r="BD189">
            <v>10850627.152478684</v>
          </cell>
          <cell r="BE189">
            <v>264729464.81752133</v>
          </cell>
          <cell r="BF189">
            <v>3743306.4600000004</v>
          </cell>
          <cell r="BG189">
            <v>1206966.2800000003</v>
          </cell>
          <cell r="BH189">
            <v>205121.71000000002</v>
          </cell>
          <cell r="BI189">
            <v>5155394.45</v>
          </cell>
          <cell r="BJ189">
            <v>3771755.76</v>
          </cell>
          <cell r="BK189">
            <v>155729.69</v>
          </cell>
          <cell r="BL189">
            <v>3927485.4499999997</v>
          </cell>
          <cell r="BM189">
            <v>284662971.87</v>
          </cell>
          <cell r="BN189">
            <v>1098216.7209210326</v>
          </cell>
          <cell r="BO189">
            <v>27891218.30910556</v>
          </cell>
          <cell r="BP189">
            <v>312554190.17910552</v>
          </cell>
          <cell r="BQ189">
            <v>288927971.13147295</v>
          </cell>
          <cell r="BR189">
            <v>277552946.07633251</v>
          </cell>
          <cell r="BS189">
            <v>298010851.03147292</v>
          </cell>
          <cell r="BT189">
            <v>28568462.215633038</v>
          </cell>
          <cell r="BU189">
            <v>27443165.034367487</v>
          </cell>
          <cell r="BV189">
            <v>326579313.24710596</v>
          </cell>
        </row>
        <row r="190">
          <cell r="X190" t="str">
            <v>VenturaChild</v>
          </cell>
          <cell r="Y190">
            <v>515</v>
          </cell>
          <cell r="Z190" t="str">
            <v>Ventura</v>
          </cell>
          <cell r="AA190" t="str">
            <v>GoldCoast</v>
          </cell>
          <cell r="AB190" t="str">
            <v>Child</v>
          </cell>
          <cell r="AC190">
            <v>930470.27574969281</v>
          </cell>
          <cell r="AD190">
            <v>77.72</v>
          </cell>
          <cell r="AE190">
            <v>3.06</v>
          </cell>
          <cell r="AF190">
            <v>74.66</v>
          </cell>
          <cell r="AG190">
            <v>4.12</v>
          </cell>
          <cell r="AH190">
            <v>0.43</v>
          </cell>
          <cell r="AI190">
            <v>0.19</v>
          </cell>
          <cell r="AJ190">
            <v>4.74</v>
          </cell>
          <cell r="AK190">
            <v>5.86</v>
          </cell>
          <cell r="AL190">
            <v>0.24</v>
          </cell>
          <cell r="AM190">
            <v>6.1</v>
          </cell>
          <cell r="AN190">
            <v>88.559999999999988</v>
          </cell>
          <cell r="AO190">
            <v>85.58</v>
          </cell>
          <cell r="AP190">
            <v>82.210742867158345</v>
          </cell>
          <cell r="AQ190">
            <v>96.419999999999987</v>
          </cell>
          <cell r="AS190">
            <v>3.49</v>
          </cell>
          <cell r="AW190" t="str">
            <v>venturaChild</v>
          </cell>
          <cell r="AX190">
            <v>515</v>
          </cell>
          <cell r="AY190" t="str">
            <v>ventura</v>
          </cell>
          <cell r="AZ190" t="str">
            <v>PHPC</v>
          </cell>
          <cell r="BA190" t="str">
            <v>Child</v>
          </cell>
          <cell r="BB190">
            <v>1020194</v>
          </cell>
          <cell r="BC190">
            <v>77.67</v>
          </cell>
          <cell r="BD190">
            <v>3.0582350870451762</v>
          </cell>
          <cell r="BE190">
            <v>74.611764912954825</v>
          </cell>
          <cell r="BF190">
            <v>4.12</v>
          </cell>
          <cell r="BG190">
            <v>0.43</v>
          </cell>
          <cell r="BH190">
            <v>0.19</v>
          </cell>
          <cell r="BI190">
            <v>4.74</v>
          </cell>
          <cell r="BJ190">
            <v>5.86</v>
          </cell>
          <cell r="BK190">
            <v>0.24</v>
          </cell>
          <cell r="BL190">
            <v>6.1</v>
          </cell>
          <cell r="BM190">
            <v>88.509999999999991</v>
          </cell>
          <cell r="BN190">
            <v>0.40480665485902467</v>
          </cell>
          <cell r="BO190">
            <v>10.280803932927611</v>
          </cell>
          <cell r="BP190">
            <v>98.790803932927602</v>
          </cell>
          <cell r="BQ190">
            <v>82.289135044579012</v>
          </cell>
          <cell r="BR190">
            <v>79.049274264004225</v>
          </cell>
          <cell r="BS190">
            <v>93.129135044579002</v>
          </cell>
          <cell r="BT190">
            <v>10.522679717593521</v>
          </cell>
          <cell r="BU190">
            <v>10.108349203713276</v>
          </cell>
          <cell r="BV190">
            <v>103.65181476217252</v>
          </cell>
          <cell r="BX190">
            <v>3.4882350870451759</v>
          </cell>
          <cell r="BY190">
            <v>3.8930417419042005</v>
          </cell>
        </row>
        <row r="191">
          <cell r="X191" t="str">
            <v>VenturaAdult</v>
          </cell>
          <cell r="Y191">
            <v>515</v>
          </cell>
          <cell r="Z191" t="str">
            <v>Ventura</v>
          </cell>
          <cell r="AA191" t="str">
            <v>GoldCoast</v>
          </cell>
          <cell r="AB191" t="str">
            <v>Adult</v>
          </cell>
          <cell r="AC191">
            <v>200154.72425030722</v>
          </cell>
          <cell r="AD191">
            <v>283</v>
          </cell>
          <cell r="AE191">
            <v>11.14</v>
          </cell>
          <cell r="AF191">
            <v>271.86</v>
          </cell>
          <cell r="AG191">
            <v>4.84</v>
          </cell>
          <cell r="AH191">
            <v>0.51</v>
          </cell>
          <cell r="AI191">
            <v>0.22</v>
          </cell>
          <cell r="AJ191">
            <v>5.57</v>
          </cell>
          <cell r="AK191">
            <v>8.31</v>
          </cell>
          <cell r="AL191">
            <v>0.34</v>
          </cell>
          <cell r="AM191">
            <v>8.65</v>
          </cell>
          <cell r="AN191">
            <v>297.21999999999997</v>
          </cell>
          <cell r="AO191">
            <v>298.23059782458785</v>
          </cell>
          <cell r="AP191">
            <v>286.48935490624103</v>
          </cell>
          <cell r="AQ191">
            <v>312.45059782458782</v>
          </cell>
          <cell r="AS191">
            <v>11.700000000000001</v>
          </cell>
          <cell r="AW191" t="str">
            <v>venturaAdult</v>
          </cell>
          <cell r="AX191">
            <v>515</v>
          </cell>
          <cell r="AY191" t="str">
            <v>ventura</v>
          </cell>
          <cell r="AZ191" t="str">
            <v>PHPC</v>
          </cell>
          <cell r="BA191" t="str">
            <v>Adult</v>
          </cell>
          <cell r="BB191">
            <v>301715</v>
          </cell>
          <cell r="BC191">
            <v>282.93</v>
          </cell>
          <cell r="BD191">
            <v>11.14</v>
          </cell>
          <cell r="BE191">
            <v>271.79000000000002</v>
          </cell>
          <cell r="BF191">
            <v>4.84</v>
          </cell>
          <cell r="BG191">
            <v>0.51</v>
          </cell>
          <cell r="BH191">
            <v>0.22</v>
          </cell>
          <cell r="BI191">
            <v>5.57</v>
          </cell>
          <cell r="BJ191">
            <v>8.31</v>
          </cell>
          <cell r="BK191">
            <v>0.34</v>
          </cell>
          <cell r="BL191">
            <v>8.65</v>
          </cell>
          <cell r="BM191">
            <v>297.14999999999998</v>
          </cell>
          <cell r="BN191">
            <v>1.6707526564478457</v>
          </cell>
          <cell r="BO191">
            <v>42.431813497088079</v>
          </cell>
          <cell r="BP191">
            <v>339.58181349708804</v>
          </cell>
          <cell r="BQ191">
            <v>298.15554411735161</v>
          </cell>
          <cell r="BR191">
            <v>286.41666202345874</v>
          </cell>
          <cell r="BS191">
            <v>312.37554411735158</v>
          </cell>
          <cell r="BT191">
            <v>43.48</v>
          </cell>
          <cell r="BU191">
            <v>41.77</v>
          </cell>
          <cell r="BV191">
            <v>355.8555441173516</v>
          </cell>
          <cell r="BX191">
            <v>11.700000000000001</v>
          </cell>
          <cell r="BY191">
            <v>13.370752656447847</v>
          </cell>
        </row>
        <row r="192">
          <cell r="X192" t="str">
            <v>VenturaChild&amp;Adult</v>
          </cell>
          <cell r="Y192">
            <v>515</v>
          </cell>
          <cell r="Z192" t="str">
            <v>Ventura</v>
          </cell>
          <cell r="AA192" t="str">
            <v>GoldCoast</v>
          </cell>
          <cell r="AB192" t="str">
            <v>Child&amp;Adult</v>
          </cell>
          <cell r="AC192">
            <v>1130625</v>
          </cell>
          <cell r="AD192">
            <v>126.27</v>
          </cell>
          <cell r="AE192">
            <v>4.97</v>
          </cell>
          <cell r="AF192">
            <v>121.3</v>
          </cell>
          <cell r="AG192">
            <v>4.2474617149454694</v>
          </cell>
          <cell r="AH192">
            <v>0.45</v>
          </cell>
          <cell r="AI192">
            <v>0.19</v>
          </cell>
          <cell r="AJ192">
            <v>4.8899999999999997</v>
          </cell>
          <cell r="AK192">
            <v>6.46</v>
          </cell>
          <cell r="AL192">
            <v>0.26</v>
          </cell>
          <cell r="AM192">
            <v>6.722167167600781</v>
          </cell>
          <cell r="AN192">
            <v>137.88216716760078</v>
          </cell>
          <cell r="AO192">
            <v>133.05253333837945</v>
          </cell>
          <cell r="AP192">
            <v>127.81429780445814</v>
          </cell>
          <cell r="AQ192">
            <v>144.66470050598022</v>
          </cell>
          <cell r="AS192">
            <v>5.42</v>
          </cell>
          <cell r="AW192" t="str">
            <v>venturaChild&amp;Adult</v>
          </cell>
          <cell r="AX192">
            <v>515</v>
          </cell>
          <cell r="AY192" t="str">
            <v>ventura</v>
          </cell>
          <cell r="AZ192" t="str">
            <v>PHPC</v>
          </cell>
          <cell r="BA192" t="str">
            <v>Child&amp;Adult</v>
          </cell>
          <cell r="BB192">
            <v>1321909</v>
          </cell>
          <cell r="BC192">
            <v>126.19</v>
          </cell>
          <cell r="BD192">
            <v>4.97</v>
          </cell>
          <cell r="BE192">
            <v>121.22</v>
          </cell>
          <cell r="BF192">
            <v>4.2843341561332888</v>
          </cell>
          <cell r="BG192">
            <v>0.45</v>
          </cell>
          <cell r="BH192">
            <v>0.19</v>
          </cell>
          <cell r="BI192">
            <v>4.92</v>
          </cell>
          <cell r="BJ192">
            <v>6.46</v>
          </cell>
          <cell r="BK192">
            <v>0.26</v>
          </cell>
          <cell r="BL192">
            <v>6.722167167600781</v>
          </cell>
          <cell r="BM192">
            <v>137.83216716760077</v>
          </cell>
          <cell r="BN192">
            <v>0.69637023859120362</v>
          </cell>
          <cell r="BO192">
            <v>17.685593361046433</v>
          </cell>
          <cell r="BP192">
            <v>155.51776052864722</v>
          </cell>
          <cell r="BQ192">
            <v>132.95985219204519</v>
          </cell>
          <cell r="BR192">
            <v>127.72500058891845</v>
          </cell>
          <cell r="BS192">
            <v>144.60201935964596</v>
          </cell>
          <cell r="BT192">
            <v>18.12</v>
          </cell>
          <cell r="BU192">
            <v>17.41</v>
          </cell>
          <cell r="BV192">
            <v>162.72201935964597</v>
          </cell>
          <cell r="BX192">
            <v>5.42</v>
          </cell>
          <cell r="BY192">
            <v>6.1163702385912035</v>
          </cell>
        </row>
        <row r="193">
          <cell r="X193" t="str">
            <v>VenturaAged&amp;DisabledNonDual</v>
          </cell>
          <cell r="Y193">
            <v>515</v>
          </cell>
          <cell r="Z193" t="str">
            <v>Ventura</v>
          </cell>
          <cell r="AA193" t="str">
            <v>GoldCoast</v>
          </cell>
          <cell r="AB193" t="str">
            <v>Aged&amp;DisabledNonDual</v>
          </cell>
          <cell r="AC193">
            <v>121489</v>
          </cell>
          <cell r="AD193">
            <v>888.07</v>
          </cell>
          <cell r="AE193">
            <v>34.97</v>
          </cell>
          <cell r="AF193">
            <v>853.1</v>
          </cell>
          <cell r="AG193">
            <v>8.82</v>
          </cell>
          <cell r="AH193">
            <v>0.91</v>
          </cell>
          <cell r="AI193">
            <v>0.4</v>
          </cell>
          <cell r="AJ193">
            <v>10.130000000000001</v>
          </cell>
          <cell r="AK193">
            <v>21.52</v>
          </cell>
          <cell r="AL193">
            <v>0.88</v>
          </cell>
          <cell r="AM193">
            <v>22.4</v>
          </cell>
          <cell r="AN193">
            <v>920.6</v>
          </cell>
          <cell r="AO193">
            <v>928.95260533406451</v>
          </cell>
          <cell r="AP193">
            <v>892.38003941219461</v>
          </cell>
          <cell r="AQ193">
            <v>961.48260533406449</v>
          </cell>
          <cell r="AS193">
            <v>36.25</v>
          </cell>
          <cell r="AW193" t="str">
            <v>venturaAged&amp;DisabledNonDual</v>
          </cell>
          <cell r="AX193">
            <v>515</v>
          </cell>
          <cell r="AY193" t="str">
            <v>ventura</v>
          </cell>
          <cell r="AZ193" t="str">
            <v>PHPC</v>
          </cell>
          <cell r="BA193" t="str">
            <v>Aged&amp;DisabledNonDual</v>
          </cell>
          <cell r="BB193">
            <v>123430</v>
          </cell>
          <cell r="BC193">
            <v>887.88</v>
          </cell>
          <cell r="BD193">
            <v>34.96</v>
          </cell>
          <cell r="BE193">
            <v>852.92</v>
          </cell>
          <cell r="BF193">
            <v>8.82</v>
          </cell>
          <cell r="BG193">
            <v>0.91</v>
          </cell>
          <cell r="BH193">
            <v>0.4</v>
          </cell>
          <cell r="BI193">
            <v>10.130000000000001</v>
          </cell>
          <cell r="BJ193">
            <v>21.52</v>
          </cell>
          <cell r="BK193">
            <v>0.88</v>
          </cell>
          <cell r="BL193">
            <v>22.4</v>
          </cell>
          <cell r="BM193">
            <v>920.41</v>
          </cell>
          <cell r="BN193">
            <v>4.0148633151793973</v>
          </cell>
          <cell r="BO193">
            <v>101.96478260773054</v>
          </cell>
          <cell r="BP193">
            <v>1022.3747826077305</v>
          </cell>
          <cell r="BQ193">
            <v>928.75335007645231</v>
          </cell>
          <cell r="BR193">
            <v>892.18677841289025</v>
          </cell>
          <cell r="BS193">
            <v>961.28335007645228</v>
          </cell>
          <cell r="BT193">
            <v>104.47</v>
          </cell>
          <cell r="BU193">
            <v>100.36</v>
          </cell>
          <cell r="BV193">
            <v>1065.7533500764523</v>
          </cell>
          <cell r="BX193">
            <v>36.24</v>
          </cell>
          <cell r="BY193">
            <v>40.254863315179399</v>
          </cell>
        </row>
        <row r="194">
          <cell r="X194" t="str">
            <v>VenturaDisabledDual</v>
          </cell>
          <cell r="Y194">
            <v>515</v>
          </cell>
          <cell r="Z194" t="str">
            <v>Ventura</v>
          </cell>
          <cell r="AA194" t="str">
            <v>GoldCoast</v>
          </cell>
          <cell r="AB194" t="str">
            <v>DisabledDual</v>
          </cell>
          <cell r="AC194">
            <v>87848</v>
          </cell>
          <cell r="AD194">
            <v>181.39999999999998</v>
          </cell>
          <cell r="AE194">
            <v>7.14</v>
          </cell>
          <cell r="AF194">
            <v>174.26</v>
          </cell>
          <cell r="AG194">
            <v>0</v>
          </cell>
          <cell r="AH194">
            <v>0</v>
          </cell>
          <cell r="AI194">
            <v>0</v>
          </cell>
          <cell r="AJ194">
            <v>0</v>
          </cell>
          <cell r="AK194">
            <v>2.68</v>
          </cell>
          <cell r="AL194">
            <v>0.11</v>
          </cell>
          <cell r="AM194">
            <v>2.79</v>
          </cell>
          <cell r="AN194">
            <v>184.18999999999997</v>
          </cell>
          <cell r="AO194">
            <v>189.30871851570805</v>
          </cell>
          <cell r="AP194">
            <v>181.8556950269471</v>
          </cell>
          <cell r="AQ194">
            <v>192.09871851570804</v>
          </cell>
          <cell r="AS194">
            <v>7.25</v>
          </cell>
          <cell r="AW194" t="str">
            <v>venturaDisabledDual</v>
          </cell>
          <cell r="AX194">
            <v>515</v>
          </cell>
          <cell r="AY194" t="str">
            <v>ventura</v>
          </cell>
          <cell r="AZ194" t="str">
            <v>PHPC</v>
          </cell>
          <cell r="BA194" t="str">
            <v>DisabledDual</v>
          </cell>
          <cell r="BB194">
            <v>87848</v>
          </cell>
          <cell r="BC194">
            <v>181.26999999999998</v>
          </cell>
          <cell r="BD194">
            <v>7.14</v>
          </cell>
          <cell r="BE194">
            <v>174.13</v>
          </cell>
          <cell r="BF194">
            <v>0</v>
          </cell>
          <cell r="BG194">
            <v>0</v>
          </cell>
          <cell r="BH194">
            <v>0</v>
          </cell>
          <cell r="BI194">
            <v>0</v>
          </cell>
          <cell r="BJ194">
            <v>2.68</v>
          </cell>
          <cell r="BK194">
            <v>0.11</v>
          </cell>
          <cell r="BL194">
            <v>2.79</v>
          </cell>
          <cell r="BM194">
            <v>184.05999999999997</v>
          </cell>
          <cell r="BN194">
            <v>0</v>
          </cell>
          <cell r="BO194">
            <v>0</v>
          </cell>
          <cell r="BP194">
            <v>184.05999999999997</v>
          </cell>
          <cell r="BQ194">
            <v>189.16053063015218</v>
          </cell>
          <cell r="BR194">
            <v>181.71296438596528</v>
          </cell>
          <cell r="BS194">
            <v>191.95053063015217</v>
          </cell>
          <cell r="BT194">
            <v>0</v>
          </cell>
          <cell r="BU194">
            <v>0</v>
          </cell>
          <cell r="BV194">
            <v>191.95053063015217</v>
          </cell>
          <cell r="BX194">
            <v>7.25</v>
          </cell>
          <cell r="BY194">
            <v>7.25</v>
          </cell>
        </row>
        <row r="195">
          <cell r="X195" t="str">
            <v>VenturaAgedDual</v>
          </cell>
          <cell r="Y195">
            <v>515</v>
          </cell>
          <cell r="Z195" t="str">
            <v>Ventura</v>
          </cell>
          <cell r="AA195" t="str">
            <v>GoldCoast</v>
          </cell>
          <cell r="AB195" t="str">
            <v>AgedDual</v>
          </cell>
          <cell r="AC195">
            <v>105531</v>
          </cell>
          <cell r="AD195">
            <v>187.01000000000002</v>
          </cell>
          <cell r="AE195">
            <v>7.36</v>
          </cell>
          <cell r="AF195">
            <v>179.65</v>
          </cell>
          <cell r="AG195">
            <v>0</v>
          </cell>
          <cell r="AH195">
            <v>0</v>
          </cell>
          <cell r="AI195">
            <v>0</v>
          </cell>
          <cell r="AJ195">
            <v>0</v>
          </cell>
          <cell r="AK195">
            <v>2.75</v>
          </cell>
          <cell r="AL195">
            <v>0.11</v>
          </cell>
          <cell r="AM195">
            <v>2.86</v>
          </cell>
          <cell r="AN195">
            <v>189.87000000000003</v>
          </cell>
          <cell r="AO195">
            <v>193.51103552654962</v>
          </cell>
          <cell r="AP195">
            <v>185.89256816581812</v>
          </cell>
          <cell r="AQ195">
            <v>196.37103552654963</v>
          </cell>
          <cell r="AS195">
            <v>7.4700000000000006</v>
          </cell>
          <cell r="AW195" t="str">
            <v>venturaAgedDual</v>
          </cell>
          <cell r="AX195">
            <v>515</v>
          </cell>
          <cell r="AY195" t="str">
            <v>ventura</v>
          </cell>
          <cell r="AZ195" t="str">
            <v>PHPC</v>
          </cell>
          <cell r="BA195" t="str">
            <v>AgedDual</v>
          </cell>
          <cell r="BB195">
            <v>105531</v>
          </cell>
          <cell r="BC195">
            <v>186.75</v>
          </cell>
          <cell r="BD195">
            <v>7.35</v>
          </cell>
          <cell r="BE195">
            <v>179.4</v>
          </cell>
          <cell r="BF195">
            <v>0</v>
          </cell>
          <cell r="BG195">
            <v>0</v>
          </cell>
          <cell r="BH195">
            <v>0</v>
          </cell>
          <cell r="BI195">
            <v>0</v>
          </cell>
          <cell r="BJ195">
            <v>2.75</v>
          </cell>
          <cell r="BK195">
            <v>0.11</v>
          </cell>
          <cell r="BL195">
            <v>2.86</v>
          </cell>
          <cell r="BM195">
            <v>189.61</v>
          </cell>
          <cell r="BN195">
            <v>0</v>
          </cell>
          <cell r="BO195">
            <v>0</v>
          </cell>
          <cell r="BP195">
            <v>189.61</v>
          </cell>
          <cell r="BQ195">
            <v>193.24216314758016</v>
          </cell>
          <cell r="BR195">
            <v>185.63389620934939</v>
          </cell>
          <cell r="BS195">
            <v>196.10216314758017</v>
          </cell>
          <cell r="BT195">
            <v>0</v>
          </cell>
          <cell r="BU195">
            <v>0</v>
          </cell>
          <cell r="BV195">
            <v>196.10216314758017</v>
          </cell>
          <cell r="BX195">
            <v>7.46</v>
          </cell>
          <cell r="BY195">
            <v>7.46</v>
          </cell>
        </row>
        <row r="196">
          <cell r="X196" t="str">
            <v>VenturaBCCTP</v>
          </cell>
          <cell r="Y196">
            <v>515</v>
          </cell>
          <cell r="Z196" t="str">
            <v>Ventura</v>
          </cell>
          <cell r="AA196" t="str">
            <v>GoldCoast</v>
          </cell>
          <cell r="AB196" t="str">
            <v>BCCTP</v>
          </cell>
          <cell r="AC196">
            <v>3540</v>
          </cell>
          <cell r="AD196">
            <v>1689.7</v>
          </cell>
          <cell r="AE196">
            <v>66.53</v>
          </cell>
          <cell r="AF196">
            <v>1623.17</v>
          </cell>
          <cell r="AG196">
            <v>6.93</v>
          </cell>
          <cell r="AH196">
            <v>0.73</v>
          </cell>
          <cell r="AI196">
            <v>0.31</v>
          </cell>
          <cell r="AJ196">
            <v>7.97</v>
          </cell>
          <cell r="AK196">
            <v>53.01</v>
          </cell>
          <cell r="AL196">
            <v>2.17</v>
          </cell>
          <cell r="AM196">
            <v>55.18</v>
          </cell>
          <cell r="AN196">
            <v>1752.8500000000001</v>
          </cell>
          <cell r="AO196">
            <v>1779.7786712436557</v>
          </cell>
          <cell r="AP196">
            <v>1709.7093561821096</v>
          </cell>
          <cell r="AQ196">
            <v>1842.9286712436558</v>
          </cell>
          <cell r="AS196">
            <v>69.010000000000005</v>
          </cell>
          <cell r="AW196" t="str">
            <v>venturaBCCTP</v>
          </cell>
          <cell r="AX196">
            <v>515</v>
          </cell>
          <cell r="AY196" t="str">
            <v>ventura</v>
          </cell>
          <cell r="AZ196" t="str">
            <v>PHPC</v>
          </cell>
          <cell r="BA196" t="str">
            <v>BCCTP</v>
          </cell>
          <cell r="BB196">
            <v>2973</v>
          </cell>
          <cell r="BC196">
            <v>1689.7</v>
          </cell>
          <cell r="BD196">
            <v>66.53</v>
          </cell>
          <cell r="BE196">
            <v>1623.17</v>
          </cell>
          <cell r="BF196">
            <v>6.93</v>
          </cell>
          <cell r="BG196">
            <v>0.73</v>
          </cell>
          <cell r="BH196">
            <v>0.31</v>
          </cell>
          <cell r="BI196">
            <v>7.97</v>
          </cell>
          <cell r="BJ196">
            <v>53.01</v>
          </cell>
          <cell r="BK196">
            <v>2.17</v>
          </cell>
          <cell r="BL196">
            <v>55.18</v>
          </cell>
          <cell r="BM196">
            <v>1752.8500000000001</v>
          </cell>
          <cell r="BN196">
            <v>14.299757336975347</v>
          </cell>
          <cell r="BO196">
            <v>363.16844030413552</v>
          </cell>
          <cell r="BP196">
            <v>2116.0184403041358</v>
          </cell>
          <cell r="BQ196">
            <v>1779.7814521070316</v>
          </cell>
          <cell r="BR196">
            <v>1709.7084817014947</v>
          </cell>
          <cell r="BS196">
            <v>1842.9314521070316</v>
          </cell>
          <cell r="BT196">
            <v>372.1</v>
          </cell>
          <cell r="BU196">
            <v>357.45</v>
          </cell>
          <cell r="BV196">
            <v>2215.0314521070318</v>
          </cell>
          <cell r="BX196">
            <v>69.010000000000005</v>
          </cell>
          <cell r="BY196">
            <v>83.309757336975352</v>
          </cell>
        </row>
        <row r="197">
          <cell r="X197" t="str">
            <v>VenturaAIDSNonDual</v>
          </cell>
          <cell r="Y197">
            <v>515</v>
          </cell>
          <cell r="Z197" t="str">
            <v>Ventura</v>
          </cell>
          <cell r="AA197" t="str">
            <v>GoldCoast</v>
          </cell>
          <cell r="AB197" t="str">
            <v>AIDSNonDual</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S197">
            <v>0</v>
          </cell>
          <cell r="AW197" t="str">
            <v>venturaAIDSNonDual</v>
          </cell>
          <cell r="AX197">
            <v>515</v>
          </cell>
          <cell r="AY197" t="str">
            <v>ventura</v>
          </cell>
          <cell r="AZ197" t="str">
            <v>PHPC</v>
          </cell>
          <cell r="BA197" t="str">
            <v>AIDSNonDual</v>
          </cell>
          <cell r="BB197">
            <v>0</v>
          </cell>
          <cell r="BC197">
            <v>0</v>
          </cell>
          <cell r="BD197">
            <v>0</v>
          </cell>
          <cell r="BE197">
            <v>0</v>
          </cell>
          <cell r="BF197">
            <v>0</v>
          </cell>
          <cell r="BG197">
            <v>0</v>
          </cell>
          <cell r="BH197">
            <v>0</v>
          </cell>
          <cell r="BI197">
            <v>0</v>
          </cell>
          <cell r="BJ197">
            <v>0</v>
          </cell>
          <cell r="BK197">
            <v>0</v>
          </cell>
          <cell r="BL197">
            <v>0</v>
          </cell>
          <cell r="BM197">
            <v>0</v>
          </cell>
          <cell r="BN197">
            <v>0</v>
          </cell>
          <cell r="BO197">
            <v>0</v>
          </cell>
          <cell r="BP197">
            <v>0</v>
          </cell>
          <cell r="BQ197">
            <v>0</v>
          </cell>
          <cell r="BR197">
            <v>0</v>
          </cell>
          <cell r="BS197">
            <v>0</v>
          </cell>
          <cell r="BT197">
            <v>0</v>
          </cell>
          <cell r="BU197">
            <v>0</v>
          </cell>
          <cell r="BV197">
            <v>0</v>
          </cell>
          <cell r="BX197">
            <v>0</v>
          </cell>
          <cell r="BY197">
            <v>0</v>
          </cell>
        </row>
        <row r="198">
          <cell r="X198" t="str">
            <v>VenturaAIDSDual</v>
          </cell>
          <cell r="Y198">
            <v>515</v>
          </cell>
          <cell r="Z198" t="str">
            <v>Ventura</v>
          </cell>
          <cell r="AA198" t="str">
            <v>GoldCoast</v>
          </cell>
          <cell r="AB198" t="str">
            <v>AIDSDual</v>
          </cell>
          <cell r="AC198">
            <v>0</v>
          </cell>
          <cell r="AD198">
            <v>0</v>
          </cell>
          <cell r="AE198">
            <v>0</v>
          </cell>
          <cell r="AF198">
            <v>0</v>
          </cell>
          <cell r="AG198">
            <v>0</v>
          </cell>
          <cell r="AH198">
            <v>0</v>
          </cell>
          <cell r="AI198">
            <v>0</v>
          </cell>
          <cell r="AJ198">
            <v>0</v>
          </cell>
          <cell r="AK198">
            <v>0</v>
          </cell>
          <cell r="AL198">
            <v>0</v>
          </cell>
          <cell r="AM198">
            <v>0</v>
          </cell>
          <cell r="AN198">
            <v>0</v>
          </cell>
          <cell r="AO198">
            <v>0</v>
          </cell>
          <cell r="AP198">
            <v>0</v>
          </cell>
          <cell r="AQ198">
            <v>0</v>
          </cell>
          <cell r="AS198">
            <v>0</v>
          </cell>
          <cell r="AW198" t="str">
            <v>venturaAIDSDual</v>
          </cell>
          <cell r="AX198">
            <v>515</v>
          </cell>
          <cell r="AY198" t="str">
            <v>ventura</v>
          </cell>
          <cell r="AZ198" t="str">
            <v>PHPC</v>
          </cell>
          <cell r="BA198" t="str">
            <v>AIDSDual</v>
          </cell>
          <cell r="BB198">
            <v>0</v>
          </cell>
          <cell r="BC198">
            <v>0</v>
          </cell>
          <cell r="BD198">
            <v>0</v>
          </cell>
          <cell r="BE198">
            <v>0</v>
          </cell>
          <cell r="BF198">
            <v>0</v>
          </cell>
          <cell r="BG198">
            <v>0</v>
          </cell>
          <cell r="BH198">
            <v>0</v>
          </cell>
          <cell r="BI198">
            <v>0</v>
          </cell>
          <cell r="BJ198">
            <v>0</v>
          </cell>
          <cell r="BK198">
            <v>0</v>
          </cell>
          <cell r="BL198">
            <v>0</v>
          </cell>
          <cell r="BM198">
            <v>0</v>
          </cell>
          <cell r="BN198">
            <v>0</v>
          </cell>
          <cell r="BO198">
            <v>0</v>
          </cell>
          <cell r="BP198">
            <v>0</v>
          </cell>
          <cell r="BQ198">
            <v>0</v>
          </cell>
          <cell r="BR198">
            <v>0</v>
          </cell>
          <cell r="BS198">
            <v>0</v>
          </cell>
          <cell r="BT198">
            <v>0</v>
          </cell>
          <cell r="BU198">
            <v>0</v>
          </cell>
          <cell r="BV198">
            <v>0</v>
          </cell>
          <cell r="BX198">
            <v>0</v>
          </cell>
          <cell r="BY198">
            <v>0</v>
          </cell>
        </row>
        <row r="199">
          <cell r="X199" t="str">
            <v>VenturaLTCNonDual</v>
          </cell>
          <cell r="Y199">
            <v>515</v>
          </cell>
          <cell r="Z199" t="str">
            <v>Ventura</v>
          </cell>
          <cell r="AA199" t="str">
            <v>GoldCoast</v>
          </cell>
          <cell r="AB199" t="str">
            <v>LTCNonDual</v>
          </cell>
          <cell r="AC199">
            <v>975</v>
          </cell>
          <cell r="AD199">
            <v>10806.49</v>
          </cell>
          <cell r="AE199">
            <v>425.51</v>
          </cell>
          <cell r="AF199">
            <v>10380.98</v>
          </cell>
          <cell r="AG199">
            <v>7.42</v>
          </cell>
          <cell r="AH199">
            <v>0.68</v>
          </cell>
          <cell r="AI199">
            <v>0.33</v>
          </cell>
          <cell r="AJ199">
            <v>8.43</v>
          </cell>
          <cell r="AK199">
            <v>76.67</v>
          </cell>
          <cell r="AL199">
            <v>3.14</v>
          </cell>
          <cell r="AM199">
            <v>79.81</v>
          </cell>
          <cell r="AN199">
            <v>10894.73</v>
          </cell>
          <cell r="AO199">
            <v>11025.21141062785</v>
          </cell>
          <cell r="AP199">
            <v>10591.152375966189</v>
          </cell>
          <cell r="AQ199">
            <v>11113.451410627849</v>
          </cell>
          <cell r="AS199">
            <v>428.97999999999996</v>
          </cell>
          <cell r="AW199" t="str">
            <v>venturaLTCNonDual</v>
          </cell>
          <cell r="AX199">
            <v>515</v>
          </cell>
          <cell r="AY199" t="str">
            <v>ventura</v>
          </cell>
          <cell r="AZ199" t="str">
            <v>PHPC</v>
          </cell>
          <cell r="BA199" t="str">
            <v>LTCNonDual</v>
          </cell>
          <cell r="BB199">
            <v>620</v>
          </cell>
          <cell r="BC199">
            <v>10806.49</v>
          </cell>
          <cell r="BD199">
            <v>425.51</v>
          </cell>
          <cell r="BE199">
            <v>10380.98</v>
          </cell>
          <cell r="BF199">
            <v>7.42</v>
          </cell>
          <cell r="BG199">
            <v>0.68</v>
          </cell>
          <cell r="BH199">
            <v>0.33</v>
          </cell>
          <cell r="BI199">
            <v>8.43</v>
          </cell>
          <cell r="BJ199">
            <v>76.67</v>
          </cell>
          <cell r="BK199">
            <v>3.14</v>
          </cell>
          <cell r="BL199">
            <v>79.81</v>
          </cell>
          <cell r="BM199">
            <v>10894.73</v>
          </cell>
          <cell r="BN199">
            <v>8.2339641344285894</v>
          </cell>
          <cell r="BO199">
            <v>209.1165494458053</v>
          </cell>
          <cell r="BP199">
            <v>11103.846549445805</v>
          </cell>
          <cell r="BQ199">
            <v>11025.208304136429</v>
          </cell>
          <cell r="BR199">
            <v>10591.127426230882</v>
          </cell>
          <cell r="BS199">
            <v>11113.448304136429</v>
          </cell>
          <cell r="BT199">
            <v>214.28</v>
          </cell>
          <cell r="BU199">
            <v>205.84</v>
          </cell>
          <cell r="BV199">
            <v>11327.72830413643</v>
          </cell>
          <cell r="BX199">
            <v>428.97999999999996</v>
          </cell>
          <cell r="BY199">
            <v>437.21396413442858</v>
          </cell>
        </row>
        <row r="200">
          <cell r="X200" t="str">
            <v>VenturaLTCDual</v>
          </cell>
          <cell r="Y200">
            <v>515</v>
          </cell>
          <cell r="Z200" t="str">
            <v>Ventura</v>
          </cell>
          <cell r="AA200" t="str">
            <v>GoldCoast</v>
          </cell>
          <cell r="AB200" t="str">
            <v>LTCDual</v>
          </cell>
          <cell r="AC200">
            <v>10349</v>
          </cell>
          <cell r="AD200">
            <v>6315.1399999999994</v>
          </cell>
          <cell r="AE200">
            <v>248.66</v>
          </cell>
          <cell r="AF200">
            <v>6066.48</v>
          </cell>
          <cell r="AG200">
            <v>0</v>
          </cell>
          <cell r="AH200">
            <v>0</v>
          </cell>
          <cell r="AI200">
            <v>0</v>
          </cell>
          <cell r="AJ200">
            <v>0</v>
          </cell>
          <cell r="AK200">
            <v>4.43</v>
          </cell>
          <cell r="AL200">
            <v>0.18</v>
          </cell>
          <cell r="AM200">
            <v>4.6100000000000003</v>
          </cell>
          <cell r="AN200">
            <v>6319.7499999999991</v>
          </cell>
          <cell r="AO200">
            <v>6500.8661115932509</v>
          </cell>
          <cell r="AP200">
            <v>6244.929099252352</v>
          </cell>
          <cell r="AQ200">
            <v>6505.4761115932506</v>
          </cell>
          <cell r="AS200">
            <v>248.84</v>
          </cell>
          <cell r="AW200" t="str">
            <v>venturaLTCDual</v>
          </cell>
          <cell r="AX200">
            <v>515</v>
          </cell>
          <cell r="AY200" t="str">
            <v>ventura</v>
          </cell>
          <cell r="AZ200" t="str">
            <v>PHPC</v>
          </cell>
          <cell r="BA200" t="str">
            <v>LTCDual</v>
          </cell>
          <cell r="BB200">
            <v>10349</v>
          </cell>
          <cell r="BC200">
            <v>6315.13</v>
          </cell>
          <cell r="BD200">
            <v>248.66</v>
          </cell>
          <cell r="BE200">
            <v>6066.47</v>
          </cell>
          <cell r="BF200">
            <v>0</v>
          </cell>
          <cell r="BG200">
            <v>0</v>
          </cell>
          <cell r="BH200">
            <v>0</v>
          </cell>
          <cell r="BI200">
            <v>0</v>
          </cell>
          <cell r="BJ200">
            <v>4.43</v>
          </cell>
          <cell r="BK200">
            <v>0.18</v>
          </cell>
          <cell r="BL200">
            <v>4.6100000000000003</v>
          </cell>
          <cell r="BM200">
            <v>6319.74</v>
          </cell>
          <cell r="BN200">
            <v>0</v>
          </cell>
          <cell r="BO200">
            <v>0</v>
          </cell>
          <cell r="BP200">
            <v>6319.74</v>
          </cell>
          <cell r="BQ200">
            <v>6500.8611959223635</v>
          </cell>
          <cell r="BR200">
            <v>6244.9114254305559</v>
          </cell>
          <cell r="BS200">
            <v>6505.4711959223632</v>
          </cell>
          <cell r="BT200">
            <v>0</v>
          </cell>
          <cell r="BU200">
            <v>0</v>
          </cell>
          <cell r="BV200">
            <v>6505.4711959223632</v>
          </cell>
          <cell r="BX200">
            <v>248.84</v>
          </cell>
          <cell r="BY200">
            <v>248.84</v>
          </cell>
        </row>
        <row r="201">
          <cell r="X201" t="str">
            <v>VenturaOBRA</v>
          </cell>
          <cell r="Y201">
            <v>515</v>
          </cell>
          <cell r="Z201" t="str">
            <v>Ventura</v>
          </cell>
          <cell r="AA201" t="str">
            <v>GoldCoast</v>
          </cell>
          <cell r="AB201" t="str">
            <v>OBRA</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cell r="AS201">
            <v>0</v>
          </cell>
          <cell r="AW201" t="str">
            <v>venturaOBRA</v>
          </cell>
          <cell r="AX201">
            <v>515</v>
          </cell>
          <cell r="AY201" t="str">
            <v>ventura</v>
          </cell>
          <cell r="AZ201" t="str">
            <v>PHPC</v>
          </cell>
          <cell r="BA201" t="str">
            <v>OBRA</v>
          </cell>
          <cell r="BB201">
            <v>0</v>
          </cell>
          <cell r="BC201">
            <v>0</v>
          </cell>
          <cell r="BD201">
            <v>0</v>
          </cell>
          <cell r="BE201">
            <v>0</v>
          </cell>
          <cell r="BF201">
            <v>0</v>
          </cell>
          <cell r="BG201">
            <v>0</v>
          </cell>
          <cell r="BH201">
            <v>0</v>
          </cell>
          <cell r="BI201">
            <v>0</v>
          </cell>
          <cell r="BJ201">
            <v>0</v>
          </cell>
          <cell r="BK201">
            <v>0</v>
          </cell>
          <cell r="BL201">
            <v>0</v>
          </cell>
          <cell r="BM201">
            <v>0</v>
          </cell>
          <cell r="BN201">
            <v>0</v>
          </cell>
          <cell r="BO201">
            <v>0</v>
          </cell>
          <cell r="BP201">
            <v>0</v>
          </cell>
          <cell r="BQ201">
            <v>0</v>
          </cell>
          <cell r="BR201">
            <v>0</v>
          </cell>
          <cell r="BS201">
            <v>0</v>
          </cell>
          <cell r="BT201">
            <v>0</v>
          </cell>
          <cell r="BU201">
            <v>0</v>
          </cell>
          <cell r="BV201">
            <v>0</v>
          </cell>
          <cell r="BX201">
            <v>0</v>
          </cell>
          <cell r="BY201">
            <v>0</v>
          </cell>
        </row>
        <row r="202">
          <cell r="X202" t="str">
            <v>VenturaAll Categories of Aid</v>
          </cell>
          <cell r="Y202">
            <v>515</v>
          </cell>
          <cell r="Z202" t="str">
            <v>Ventura</v>
          </cell>
          <cell r="AA202" t="str">
            <v>GoldCoast</v>
          </cell>
          <cell r="AB202" t="str">
            <v>All Categories of Aid</v>
          </cell>
          <cell r="AC202">
            <v>1460357</v>
          </cell>
          <cell r="AD202">
            <v>252.12943417260303</v>
          </cell>
          <cell r="AE202">
            <v>9.9259223943186488</v>
          </cell>
          <cell r="AF202">
            <v>242.20351177828434</v>
          </cell>
          <cell r="AG202">
            <v>4.0439331488534798</v>
          </cell>
          <cell r="AH202">
            <v>0.42632276902154742</v>
          </cell>
          <cell r="AI202">
            <v>0.18134846479319783</v>
          </cell>
          <cell r="AJ202">
            <v>4.653569551828765</v>
          </cell>
          <cell r="AK202">
            <v>7.2339725590477206</v>
          </cell>
          <cell r="AL202">
            <v>0.29592325878194903</v>
          </cell>
          <cell r="AM202">
            <v>7.5298958178296695</v>
          </cell>
          <cell r="AN202">
            <v>254.85798729493482</v>
          </cell>
          <cell r="AO202">
            <v>255.79957417497022</v>
          </cell>
          <cell r="AP202">
            <v>245.7288270393442</v>
          </cell>
          <cell r="AQ202">
            <v>267.98066661193326</v>
          </cell>
          <cell r="AW202" t="str">
            <v>venturaAll Category of Aid</v>
          </cell>
          <cell r="AX202">
            <v>515</v>
          </cell>
          <cell r="AY202" t="str">
            <v>ventura</v>
          </cell>
          <cell r="AZ202" t="str">
            <v>PHPC</v>
          </cell>
          <cell r="BA202" t="str">
            <v>All Category of Aid</v>
          </cell>
          <cell r="BB202">
            <v>1652660</v>
          </cell>
          <cell r="BC202">
            <v>234.11023732044103</v>
          </cell>
          <cell r="BD202">
            <v>9.2179218873772992</v>
          </cell>
          <cell r="BE202">
            <v>224.89231543306369</v>
          </cell>
          <cell r="BF202">
            <v>4.1008772342768625</v>
          </cell>
          <cell r="BG202">
            <v>0.42808034320428884</v>
          </cell>
          <cell r="BH202">
            <v>0.18800744859801774</v>
          </cell>
          <cell r="BI202">
            <v>4.71696502607917</v>
          </cell>
          <cell r="BJ202">
            <v>7.2116619147314038</v>
          </cell>
          <cell r="BK202">
            <v>0.29502788232304289</v>
          </cell>
          <cell r="BL202">
            <v>7.5066897970544453</v>
          </cell>
          <cell r="BM202">
            <v>246.33389214357459</v>
          </cell>
          <cell r="BN202">
            <v>0.88357270915141417</v>
          </cell>
          <cell r="BO202">
            <v>22.439941819718431</v>
          </cell>
          <cell r="BP202">
            <v>268.77383396329299</v>
          </cell>
          <cell r="BQ202">
            <v>245.03506635797845</v>
          </cell>
          <cell r="BR202">
            <v>235.38762625633348</v>
          </cell>
          <cell r="BS202">
            <v>257.25872118111209</v>
          </cell>
          <cell r="BT202">
            <v>22.985721147610885</v>
          </cell>
          <cell r="BU202">
            <v>22.081291498271309</v>
          </cell>
          <cell r="BV202">
            <v>280.24444232872293</v>
          </cell>
        </row>
        <row r="203">
          <cell r="X203" t="str">
            <v>VenturaTOTAL REVENUE</v>
          </cell>
          <cell r="Y203">
            <v>515</v>
          </cell>
          <cell r="Z203" t="str">
            <v>Ventura</v>
          </cell>
          <cell r="AA203" t="str">
            <v>GoldCoast</v>
          </cell>
          <cell r="AB203" t="str">
            <v>TOTAL REVENUE</v>
          </cell>
          <cell r="AC203">
            <v>0</v>
          </cell>
          <cell r="AD203">
            <v>368198984.10000002</v>
          </cell>
          <cell r="AE203">
            <v>14495390.249999998</v>
          </cell>
          <cell r="AF203">
            <v>353703593.84999996</v>
          </cell>
          <cell r="AG203">
            <v>5905586.0814602207</v>
          </cell>
          <cell r="AH203">
            <v>622583.43999999994</v>
          </cell>
          <cell r="AI203">
            <v>264833.5</v>
          </cell>
          <cell r="AJ203">
            <v>6795872.8700000001</v>
          </cell>
          <cell r="AK203">
            <v>10564182.464413252</v>
          </cell>
          <cell r="AL203">
            <v>432153.60242503072</v>
          </cell>
          <cell r="AM203">
            <v>10996336.066838283</v>
          </cell>
          <cell r="AN203">
            <v>372183645.75206912</v>
          </cell>
          <cell r="AO203">
            <v>373558698.74343699</v>
          </cell>
          <cell r="AP203">
            <v>358851812.66869557</v>
          </cell>
          <cell r="AQ203">
            <v>391347442.351403</v>
          </cell>
          <cell r="AW203" t="str">
            <v>venturaTotal Revenue</v>
          </cell>
          <cell r="AX203">
            <v>515</v>
          </cell>
          <cell r="AY203" t="str">
            <v>ventura</v>
          </cell>
          <cell r="AZ203" t="str">
            <v>PHPC</v>
          </cell>
          <cell r="BA203" t="str">
            <v>Total Revenue</v>
          </cell>
          <cell r="BB203">
            <v>0</v>
          </cell>
          <cell r="BC203">
            <v>386904624.81000006</v>
          </cell>
          <cell r="BD203">
            <v>15234090.786392968</v>
          </cell>
          <cell r="BE203">
            <v>371670534.02360702</v>
          </cell>
          <cell r="BF203">
            <v>6777355.7699999996</v>
          </cell>
          <cell r="BG203">
            <v>707471.26</v>
          </cell>
          <cell r="BH203">
            <v>310712.39</v>
          </cell>
          <cell r="BI203">
            <v>7795539.4200000009</v>
          </cell>
          <cell r="BJ203">
            <v>11918425.180000002</v>
          </cell>
          <cell r="BK203">
            <v>487580.78000000009</v>
          </cell>
          <cell r="BL203">
            <v>12406005.959999999</v>
          </cell>
          <cell r="BM203">
            <v>407106170.19</v>
          </cell>
          <cell r="BN203">
            <v>1460245.2735061762</v>
          </cell>
          <cell r="BO203">
            <v>37085594.24777586</v>
          </cell>
          <cell r="BP203">
            <v>444191764.43777579</v>
          </cell>
          <cell r="BQ203">
            <v>404959652.76717669</v>
          </cell>
          <cell r="BR203">
            <v>389015714.40879208</v>
          </cell>
          <cell r="BS203">
            <v>425161198.14717674</v>
          </cell>
          <cell r="BT203">
            <v>37987581.911810607</v>
          </cell>
          <cell r="BU203">
            <v>36492867.207533062</v>
          </cell>
          <cell r="BV203">
            <v>463148780.05898726</v>
          </cell>
        </row>
        <row r="204">
          <cell r="X204" t="str">
            <v>YoloChild</v>
          </cell>
          <cell r="Y204">
            <v>509</v>
          </cell>
          <cell r="Z204" t="str">
            <v>Yolo</v>
          </cell>
          <cell r="AA204" t="str">
            <v>PHPC</v>
          </cell>
          <cell r="AB204" t="str">
            <v>Child</v>
          </cell>
          <cell r="AC204">
            <v>211500.62181954915</v>
          </cell>
          <cell r="AD204">
            <v>120.49</v>
          </cell>
          <cell r="AE204">
            <v>4.74</v>
          </cell>
          <cell r="AF204">
            <v>115.75</v>
          </cell>
          <cell r="AG204">
            <v>4.12</v>
          </cell>
          <cell r="AH204">
            <v>1.42</v>
          </cell>
          <cell r="AI204">
            <v>0.23</v>
          </cell>
          <cell r="AJ204">
            <v>5.77</v>
          </cell>
          <cell r="AK204">
            <v>5.4</v>
          </cell>
          <cell r="AL204">
            <v>0.22</v>
          </cell>
          <cell r="AM204">
            <v>5.62</v>
          </cell>
          <cell r="AN204">
            <v>131.88</v>
          </cell>
          <cell r="AO204">
            <v>133.18</v>
          </cell>
          <cell r="AP204">
            <v>127.9360375</v>
          </cell>
          <cell r="AQ204">
            <v>144.57000000000002</v>
          </cell>
          <cell r="AS204">
            <v>5.19</v>
          </cell>
          <cell r="AW204" t="str">
            <v>YoloChild</v>
          </cell>
          <cell r="AX204">
            <v>509</v>
          </cell>
          <cell r="AY204" t="str">
            <v>Yolo</v>
          </cell>
          <cell r="AZ204" t="str">
            <v>PHPC</v>
          </cell>
          <cell r="BA204" t="str">
            <v>Child</v>
          </cell>
          <cell r="BB204">
            <v>232617</v>
          </cell>
          <cell r="BC204">
            <v>120.43</v>
          </cell>
          <cell r="BD204">
            <v>4.7419099952712287</v>
          </cell>
          <cell r="BE204">
            <v>115.68809000472878</v>
          </cell>
          <cell r="BF204">
            <v>4.12</v>
          </cell>
          <cell r="BG204">
            <v>1.42</v>
          </cell>
          <cell r="BH204">
            <v>0.23</v>
          </cell>
          <cell r="BI204">
            <v>5.77</v>
          </cell>
          <cell r="BJ204">
            <v>5.4</v>
          </cell>
          <cell r="BK204">
            <v>0.22</v>
          </cell>
          <cell r="BL204">
            <v>5.62</v>
          </cell>
          <cell r="BM204">
            <v>131.82</v>
          </cell>
          <cell r="BN204">
            <v>0.62880993709987509</v>
          </cell>
          <cell r="BO204">
            <v>15.969776180314287</v>
          </cell>
          <cell r="BP204">
            <v>147.78977618031428</v>
          </cell>
          <cell r="BQ204">
            <v>128.07106793133136</v>
          </cell>
          <cell r="BR204">
            <v>123.02826963153518</v>
          </cell>
          <cell r="BS204">
            <v>139.46106793133137</v>
          </cell>
          <cell r="BT204">
            <v>16.341255178523568</v>
          </cell>
          <cell r="BU204">
            <v>15.697818255869201</v>
          </cell>
          <cell r="BV204">
            <v>155.80232310985494</v>
          </cell>
          <cell r="BX204">
            <v>5.1919099952712289</v>
          </cell>
          <cell r="BY204">
            <v>5.8207199323711043</v>
          </cell>
        </row>
        <row r="205">
          <cell r="X205" t="str">
            <v>YoloAdult</v>
          </cell>
          <cell r="Y205">
            <v>509</v>
          </cell>
          <cell r="Z205" t="str">
            <v>Yolo</v>
          </cell>
          <cell r="AA205" t="str">
            <v>PHPC</v>
          </cell>
          <cell r="AB205" t="str">
            <v>Adult</v>
          </cell>
          <cell r="AC205">
            <v>70607.378180450862</v>
          </cell>
          <cell r="AD205">
            <v>250.14</v>
          </cell>
          <cell r="AE205">
            <v>9.85</v>
          </cell>
          <cell r="AF205">
            <v>240.29</v>
          </cell>
          <cell r="AG205">
            <v>4.84</v>
          </cell>
          <cell r="AH205">
            <v>0.41</v>
          </cell>
          <cell r="AI205">
            <v>0.22</v>
          </cell>
          <cell r="AJ205">
            <v>5.47</v>
          </cell>
          <cell r="AK205">
            <v>7.56</v>
          </cell>
          <cell r="AL205">
            <v>0.31</v>
          </cell>
          <cell r="AM205">
            <v>7.87</v>
          </cell>
          <cell r="AN205">
            <v>263.47999999999996</v>
          </cell>
          <cell r="AO205">
            <v>263.48718414590445</v>
          </cell>
          <cell r="AP205">
            <v>253.11237627015944</v>
          </cell>
          <cell r="AQ205">
            <v>276.82718414590448</v>
          </cell>
          <cell r="AS205">
            <v>10.38</v>
          </cell>
          <cell r="AW205" t="str">
            <v>YoloAdult</v>
          </cell>
          <cell r="AX205">
            <v>509</v>
          </cell>
          <cell r="AY205" t="str">
            <v>Yolo</v>
          </cell>
          <cell r="AZ205" t="str">
            <v>PHPC</v>
          </cell>
          <cell r="BA205" t="str">
            <v>Adult</v>
          </cell>
          <cell r="BB205">
            <v>97002</v>
          </cell>
          <cell r="BC205">
            <v>249.67000000000002</v>
          </cell>
          <cell r="BD205">
            <v>9.83</v>
          </cell>
          <cell r="BE205">
            <v>239.84</v>
          </cell>
          <cell r="BF205">
            <v>4.84</v>
          </cell>
          <cell r="BG205">
            <v>0.41</v>
          </cell>
          <cell r="BH205">
            <v>0.22</v>
          </cell>
          <cell r="BI205">
            <v>5.47</v>
          </cell>
          <cell r="BJ205">
            <v>7.56</v>
          </cell>
          <cell r="BK205">
            <v>0.31</v>
          </cell>
          <cell r="BL205">
            <v>7.87</v>
          </cell>
          <cell r="BM205">
            <v>263.01</v>
          </cell>
          <cell r="BN205">
            <v>1.5545968625504329</v>
          </cell>
          <cell r="BO205">
            <v>39.48182508064582</v>
          </cell>
          <cell r="BP205">
            <v>302.49182508064581</v>
          </cell>
          <cell r="BQ205">
            <v>263.00198930169523</v>
          </cell>
          <cell r="BR205">
            <v>252.64628597294097</v>
          </cell>
          <cell r="BS205">
            <v>276.34198930169526</v>
          </cell>
          <cell r="BT205">
            <v>40.450000000000003</v>
          </cell>
          <cell r="BU205">
            <v>38.86</v>
          </cell>
          <cell r="BV205">
            <v>316.79198930169525</v>
          </cell>
          <cell r="BX205">
            <v>10.360000000000001</v>
          </cell>
          <cell r="BY205">
            <v>11.914596862550434</v>
          </cell>
        </row>
        <row r="206">
          <cell r="X206" t="str">
            <v>YoloChild&amp;Adult</v>
          </cell>
          <cell r="Y206">
            <v>509</v>
          </cell>
          <cell r="Z206" t="str">
            <v>Yolo</v>
          </cell>
          <cell r="AA206" t="str">
            <v>PHPC</v>
          </cell>
          <cell r="AB206" t="str">
            <v>Child&amp;Adult</v>
          </cell>
          <cell r="AC206">
            <v>282108</v>
          </cell>
          <cell r="AD206">
            <v>161.77000000000001</v>
          </cell>
          <cell r="AE206">
            <v>6.37</v>
          </cell>
          <cell r="AF206">
            <v>155.4</v>
          </cell>
          <cell r="AG206">
            <v>4.3002051423211141</v>
          </cell>
          <cell r="AH206">
            <v>0.81</v>
          </cell>
          <cell r="AI206">
            <v>0.21</v>
          </cell>
          <cell r="AJ206">
            <v>5.32</v>
          </cell>
          <cell r="AK206">
            <v>6.08</v>
          </cell>
          <cell r="AL206">
            <v>0.25</v>
          </cell>
          <cell r="AM206">
            <v>6.3311508971226429</v>
          </cell>
          <cell r="AN206">
            <v>173.42115089712266</v>
          </cell>
          <cell r="AO206">
            <v>170.84340124141778</v>
          </cell>
          <cell r="AP206">
            <v>164.11644231753695</v>
          </cell>
          <cell r="AQ206">
            <v>182.49455213854043</v>
          </cell>
          <cell r="AS206">
            <v>6.83</v>
          </cell>
          <cell r="AW206" t="str">
            <v>YoloChild&amp;Adult</v>
          </cell>
          <cell r="AX206">
            <v>509</v>
          </cell>
          <cell r="AY206" t="str">
            <v>Yolo</v>
          </cell>
          <cell r="AZ206" t="str">
            <v>PHPC</v>
          </cell>
          <cell r="BA206" t="str">
            <v>Child&amp;Adult</v>
          </cell>
          <cell r="BB206">
            <v>329619</v>
          </cell>
          <cell r="BC206">
            <v>161.44000000000003</v>
          </cell>
          <cell r="BD206">
            <v>6.36</v>
          </cell>
          <cell r="BE206">
            <v>155.08000000000001</v>
          </cell>
          <cell r="BF206">
            <v>4.3318853585503261</v>
          </cell>
          <cell r="BG206">
            <v>0.82</v>
          </cell>
          <cell r="BH206">
            <v>0.21</v>
          </cell>
          <cell r="BI206">
            <v>5.36</v>
          </cell>
          <cell r="BJ206">
            <v>6.08</v>
          </cell>
          <cell r="BK206">
            <v>0.25</v>
          </cell>
          <cell r="BL206">
            <v>6.3311508971226429</v>
          </cell>
          <cell r="BM206">
            <v>173.13115089712269</v>
          </cell>
          <cell r="BN206">
            <v>0.89146439534742683</v>
          </cell>
          <cell r="BO206">
            <v>22.640365596125108</v>
          </cell>
          <cell r="BP206">
            <v>195.77151649324782</v>
          </cell>
          <cell r="BQ206">
            <v>170.50138926810467</v>
          </cell>
          <cell r="BR206">
            <v>163.78789706567304</v>
          </cell>
          <cell r="BS206">
            <v>182.19254016522734</v>
          </cell>
          <cell r="BT206">
            <v>23.19</v>
          </cell>
          <cell r="BU206">
            <v>22.28</v>
          </cell>
          <cell r="BV206">
            <v>205.38254016522734</v>
          </cell>
          <cell r="BX206">
            <v>6.82</v>
          </cell>
          <cell r="BY206">
            <v>7.7114643953474271</v>
          </cell>
        </row>
        <row r="207">
          <cell r="X207" t="str">
            <v>YoloAged&amp;DisabledNonDual</v>
          </cell>
          <cell r="Y207">
            <v>509</v>
          </cell>
          <cell r="Z207" t="str">
            <v>Yolo</v>
          </cell>
          <cell r="AA207" t="str">
            <v>PHPC</v>
          </cell>
          <cell r="AB207" t="str">
            <v>Aged&amp;DisabledNonDual</v>
          </cell>
          <cell r="AC207">
            <v>44734</v>
          </cell>
          <cell r="AD207">
            <v>1050.6299999999999</v>
          </cell>
          <cell r="AE207">
            <v>41.37</v>
          </cell>
          <cell r="AF207">
            <v>1009.2599999999999</v>
          </cell>
          <cell r="AG207">
            <v>8.82</v>
          </cell>
          <cell r="AH207">
            <v>0.2</v>
          </cell>
          <cell r="AI207">
            <v>0.37</v>
          </cell>
          <cell r="AJ207">
            <v>9.39</v>
          </cell>
          <cell r="AK207">
            <v>17.22</v>
          </cell>
          <cell r="AL207">
            <v>0.71</v>
          </cell>
          <cell r="AM207">
            <v>17.93</v>
          </cell>
          <cell r="AN207">
            <v>1077.95</v>
          </cell>
          <cell r="AO207">
            <v>1100.2496253816985</v>
          </cell>
          <cell r="AP207">
            <v>1056.9272963822941</v>
          </cell>
          <cell r="AQ207">
            <v>1127.5696253816986</v>
          </cell>
          <cell r="AS207">
            <v>42.449999999999996</v>
          </cell>
          <cell r="AW207" t="str">
            <v>YoloAged&amp;DisabledNonDual</v>
          </cell>
          <cell r="AX207">
            <v>509</v>
          </cell>
          <cell r="AY207" t="str">
            <v>Yolo</v>
          </cell>
          <cell r="AZ207" t="str">
            <v>PHPC</v>
          </cell>
          <cell r="BA207" t="str">
            <v>Aged&amp;DisabledNonDual</v>
          </cell>
          <cell r="BB207">
            <v>45030</v>
          </cell>
          <cell r="BC207">
            <v>1049.49</v>
          </cell>
          <cell r="BD207">
            <v>41.32</v>
          </cell>
          <cell r="BE207">
            <v>1008.17</v>
          </cell>
          <cell r="BF207">
            <v>8.82</v>
          </cell>
          <cell r="BG207">
            <v>0.2</v>
          </cell>
          <cell r="BH207">
            <v>0.37</v>
          </cell>
          <cell r="BI207">
            <v>9.39</v>
          </cell>
          <cell r="BJ207">
            <v>17.22</v>
          </cell>
          <cell r="BK207">
            <v>0.71</v>
          </cell>
          <cell r="BL207">
            <v>17.93</v>
          </cell>
          <cell r="BM207">
            <v>1076.8100000000002</v>
          </cell>
          <cell r="BN207">
            <v>5.4421341154243237</v>
          </cell>
          <cell r="BO207">
            <v>138.21292991553787</v>
          </cell>
          <cell r="BP207">
            <v>1215.022929915538</v>
          </cell>
          <cell r="BQ207">
            <v>1099.0532670859902</v>
          </cell>
          <cell r="BR207">
            <v>1055.7780446944794</v>
          </cell>
          <cell r="BS207">
            <v>1126.3732670859904</v>
          </cell>
          <cell r="BT207">
            <v>141.63</v>
          </cell>
          <cell r="BU207">
            <v>136.05000000000001</v>
          </cell>
          <cell r="BV207">
            <v>1268.0032670859905</v>
          </cell>
          <cell r="BX207">
            <v>42.4</v>
          </cell>
          <cell r="BY207">
            <v>47.842134115424322</v>
          </cell>
        </row>
        <row r="208">
          <cell r="X208" t="str">
            <v>YoloDisabledDual</v>
          </cell>
          <cell r="Y208">
            <v>509</v>
          </cell>
          <cell r="Z208" t="str">
            <v>Yolo</v>
          </cell>
          <cell r="AA208" t="str">
            <v>PHPC</v>
          </cell>
          <cell r="AB208" t="str">
            <v>DisabledDual</v>
          </cell>
          <cell r="AC208">
            <v>30624</v>
          </cell>
          <cell r="AD208">
            <v>268.81</v>
          </cell>
          <cell r="AE208">
            <v>10.58</v>
          </cell>
          <cell r="AF208">
            <v>258.23</v>
          </cell>
          <cell r="AG208">
            <v>0</v>
          </cell>
          <cell r="AH208">
            <v>0</v>
          </cell>
          <cell r="AI208">
            <v>0</v>
          </cell>
          <cell r="AJ208">
            <v>0</v>
          </cell>
          <cell r="AK208">
            <v>1.97</v>
          </cell>
          <cell r="AL208">
            <v>0.08</v>
          </cell>
          <cell r="AM208">
            <v>2.0499999999999998</v>
          </cell>
          <cell r="AN208">
            <v>270.86</v>
          </cell>
          <cell r="AO208">
            <v>279.98886493332418</v>
          </cell>
          <cell r="AP208">
            <v>268.96430337657455</v>
          </cell>
          <cell r="AQ208">
            <v>282.03886493332419</v>
          </cell>
          <cell r="AS208">
            <v>10.66</v>
          </cell>
          <cell r="AW208" t="str">
            <v>YoloDisabledDual</v>
          </cell>
          <cell r="AX208">
            <v>509</v>
          </cell>
          <cell r="AY208" t="str">
            <v>Yolo</v>
          </cell>
          <cell r="AZ208" t="str">
            <v>PHPC</v>
          </cell>
          <cell r="BA208" t="str">
            <v>DisabledDual</v>
          </cell>
          <cell r="BB208">
            <v>30624</v>
          </cell>
          <cell r="BC208">
            <v>268.60999999999996</v>
          </cell>
          <cell r="BD208">
            <v>10.58</v>
          </cell>
          <cell r="BE208">
            <v>258.02999999999997</v>
          </cell>
          <cell r="BF208">
            <v>0</v>
          </cell>
          <cell r="BG208">
            <v>0</v>
          </cell>
          <cell r="BH208">
            <v>0</v>
          </cell>
          <cell r="BI208">
            <v>0</v>
          </cell>
          <cell r="BJ208">
            <v>1.97</v>
          </cell>
          <cell r="BK208">
            <v>0.08</v>
          </cell>
          <cell r="BL208">
            <v>2.0499999999999998</v>
          </cell>
          <cell r="BM208">
            <v>270.65999999999997</v>
          </cell>
          <cell r="BN208">
            <v>0</v>
          </cell>
          <cell r="BO208">
            <v>0</v>
          </cell>
          <cell r="BP208">
            <v>270.65999999999997</v>
          </cell>
          <cell r="BQ208">
            <v>279.77735429049545</v>
          </cell>
          <cell r="BR208">
            <v>268.76112096530716</v>
          </cell>
          <cell r="BS208">
            <v>281.82735429049546</v>
          </cell>
          <cell r="BT208">
            <v>0</v>
          </cell>
          <cell r="BU208">
            <v>0</v>
          </cell>
          <cell r="BV208">
            <v>281.82735429049546</v>
          </cell>
          <cell r="BX208">
            <v>10.66</v>
          </cell>
          <cell r="BY208">
            <v>10.66</v>
          </cell>
        </row>
        <row r="209">
          <cell r="X209" t="str">
            <v>YoloAgedDual</v>
          </cell>
          <cell r="Y209">
            <v>509</v>
          </cell>
          <cell r="Z209" t="str">
            <v>Yolo</v>
          </cell>
          <cell r="AA209" t="str">
            <v>PHPC</v>
          </cell>
          <cell r="AB209" t="str">
            <v>AgedDual</v>
          </cell>
          <cell r="AC209">
            <v>26711</v>
          </cell>
          <cell r="AD209">
            <v>244.3</v>
          </cell>
          <cell r="AE209">
            <v>9.6199999999999992</v>
          </cell>
          <cell r="AF209">
            <v>234.68</v>
          </cell>
          <cell r="AG209">
            <v>0</v>
          </cell>
          <cell r="AH209">
            <v>0</v>
          </cell>
          <cell r="AI209">
            <v>0</v>
          </cell>
          <cell r="AJ209">
            <v>0</v>
          </cell>
          <cell r="AK209">
            <v>2.91</v>
          </cell>
          <cell r="AL209">
            <v>0.12</v>
          </cell>
          <cell r="AM209">
            <v>3.03</v>
          </cell>
          <cell r="AN209">
            <v>247.33</v>
          </cell>
          <cell r="AO209">
            <v>253.47612806023537</v>
          </cell>
          <cell r="AP209">
            <v>243.49550551786359</v>
          </cell>
          <cell r="AQ209">
            <v>256.50612806023537</v>
          </cell>
          <cell r="AS209">
            <v>9.7399999999999984</v>
          </cell>
          <cell r="AW209" t="str">
            <v>YoloAgedDual</v>
          </cell>
          <cell r="AX209">
            <v>509</v>
          </cell>
          <cell r="AY209" t="str">
            <v>Yolo</v>
          </cell>
          <cell r="AZ209" t="str">
            <v>PHPC</v>
          </cell>
          <cell r="BA209" t="str">
            <v>AgedDual</v>
          </cell>
          <cell r="BB209">
            <v>26711</v>
          </cell>
          <cell r="BC209">
            <v>243.82</v>
          </cell>
          <cell r="BD209">
            <v>9.6</v>
          </cell>
          <cell r="BE209">
            <v>234.22</v>
          </cell>
          <cell r="BF209">
            <v>0</v>
          </cell>
          <cell r="BG209">
            <v>0</v>
          </cell>
          <cell r="BH209">
            <v>0</v>
          </cell>
          <cell r="BI209">
            <v>0</v>
          </cell>
          <cell r="BJ209">
            <v>2.91</v>
          </cell>
          <cell r="BK209">
            <v>0.12</v>
          </cell>
          <cell r="BL209">
            <v>3.03</v>
          </cell>
          <cell r="BM209">
            <v>246.85</v>
          </cell>
          <cell r="BN209">
            <v>0</v>
          </cell>
          <cell r="BO209">
            <v>0</v>
          </cell>
          <cell r="BP209">
            <v>246.85</v>
          </cell>
          <cell r="BQ209">
            <v>252.9722135158695</v>
          </cell>
          <cell r="BR209">
            <v>243.01143260868213</v>
          </cell>
          <cell r="BS209">
            <v>256.00221351586947</v>
          </cell>
          <cell r="BT209">
            <v>0</v>
          </cell>
          <cell r="BU209">
            <v>0</v>
          </cell>
          <cell r="BV209">
            <v>256.00221351586947</v>
          </cell>
          <cell r="BX209">
            <v>9.7199999999999989</v>
          </cell>
          <cell r="BY209">
            <v>9.7199999999999989</v>
          </cell>
        </row>
        <row r="210">
          <cell r="X210" t="str">
            <v>YoloBCCTP</v>
          </cell>
          <cell r="Y210">
            <v>509</v>
          </cell>
          <cell r="Z210" t="str">
            <v>Yolo</v>
          </cell>
          <cell r="AA210" t="str">
            <v>PHPC</v>
          </cell>
          <cell r="AB210" t="str">
            <v>BCCTP</v>
          </cell>
          <cell r="AC210">
            <v>468</v>
          </cell>
          <cell r="AD210">
            <v>1462.6499999999999</v>
          </cell>
          <cell r="AE210">
            <v>57.59</v>
          </cell>
          <cell r="AF210">
            <v>1405.06</v>
          </cell>
          <cell r="AG210">
            <v>6.93</v>
          </cell>
          <cell r="AH210">
            <v>0.14000000000000001</v>
          </cell>
          <cell r="AI210">
            <v>0.28999999999999998</v>
          </cell>
          <cell r="AJ210">
            <v>7.36</v>
          </cell>
          <cell r="AK210">
            <v>45.22</v>
          </cell>
          <cell r="AL210">
            <v>1.85</v>
          </cell>
          <cell r="AM210">
            <v>47.07</v>
          </cell>
          <cell r="AN210">
            <v>1517.0799999999997</v>
          </cell>
          <cell r="AO210">
            <v>1537.5586930454567</v>
          </cell>
          <cell r="AP210">
            <v>1477.0173195067919</v>
          </cell>
          <cell r="AQ210">
            <v>1591.9886930454566</v>
          </cell>
          <cell r="AS210">
            <v>59.730000000000004</v>
          </cell>
          <cell r="AW210" t="str">
            <v>YoloBCCTP</v>
          </cell>
          <cell r="AX210">
            <v>509</v>
          </cell>
          <cell r="AY210" t="str">
            <v>Yolo</v>
          </cell>
          <cell r="AZ210" t="str">
            <v>PHPC</v>
          </cell>
          <cell r="BA210" t="str">
            <v>BCCTP</v>
          </cell>
          <cell r="BB210">
            <v>438</v>
          </cell>
          <cell r="BC210">
            <v>1462.6499999999999</v>
          </cell>
          <cell r="BD210">
            <v>57.59</v>
          </cell>
          <cell r="BE210">
            <v>1405.06</v>
          </cell>
          <cell r="BF210">
            <v>6.93</v>
          </cell>
          <cell r="BG210">
            <v>0.14000000000000001</v>
          </cell>
          <cell r="BH210">
            <v>0.28999999999999998</v>
          </cell>
          <cell r="BI210">
            <v>7.36</v>
          </cell>
          <cell r="BJ210">
            <v>45.22</v>
          </cell>
          <cell r="BK210">
            <v>1.85</v>
          </cell>
          <cell r="BL210">
            <v>47.07</v>
          </cell>
          <cell r="BM210">
            <v>1517.0799999999997</v>
          </cell>
          <cell r="BN210">
            <v>18.124464956097597</v>
          </cell>
          <cell r="BO210">
            <v>460.30387190089067</v>
          </cell>
          <cell r="BP210">
            <v>1977.3838719008904</v>
          </cell>
          <cell r="BQ210">
            <v>1537.5586930454567</v>
          </cell>
          <cell r="BR210">
            <v>1477.0173195067919</v>
          </cell>
          <cell r="BS210">
            <v>1591.9886930454566</v>
          </cell>
          <cell r="BT210">
            <v>471.62</v>
          </cell>
          <cell r="BU210">
            <v>453.05</v>
          </cell>
          <cell r="BV210">
            <v>2063.6086930454567</v>
          </cell>
          <cell r="BX210">
            <v>59.730000000000004</v>
          </cell>
          <cell r="BY210">
            <v>77.854464956097601</v>
          </cell>
        </row>
        <row r="211">
          <cell r="X211" t="str">
            <v>YoloAIDSNonDual</v>
          </cell>
          <cell r="Y211">
            <v>509</v>
          </cell>
          <cell r="Z211" t="str">
            <v>Yolo</v>
          </cell>
          <cell r="AA211" t="str">
            <v>PHPC</v>
          </cell>
          <cell r="AB211" t="str">
            <v>AIDSNonDual</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S211">
            <v>0</v>
          </cell>
          <cell r="AW211" t="str">
            <v>YoloAIDSNonDual</v>
          </cell>
          <cell r="AX211">
            <v>509</v>
          </cell>
          <cell r="AY211" t="str">
            <v>Yolo</v>
          </cell>
          <cell r="AZ211" t="str">
            <v>PHPC</v>
          </cell>
          <cell r="BA211" t="str">
            <v>AIDSNonDual</v>
          </cell>
          <cell r="BB211">
            <v>0</v>
          </cell>
          <cell r="BC211">
            <v>0</v>
          </cell>
          <cell r="BD211">
            <v>0</v>
          </cell>
          <cell r="BE211">
            <v>0</v>
          </cell>
          <cell r="BF211">
            <v>0</v>
          </cell>
          <cell r="BG211">
            <v>0</v>
          </cell>
          <cell r="BH211">
            <v>0</v>
          </cell>
          <cell r="BI211">
            <v>0</v>
          </cell>
          <cell r="BJ211">
            <v>0</v>
          </cell>
          <cell r="BK211">
            <v>0</v>
          </cell>
          <cell r="BL211">
            <v>0</v>
          </cell>
          <cell r="BM211">
            <v>0</v>
          </cell>
          <cell r="BN211">
            <v>0</v>
          </cell>
          <cell r="BO211">
            <v>0</v>
          </cell>
          <cell r="BP211">
            <v>0</v>
          </cell>
          <cell r="BQ211">
            <v>0</v>
          </cell>
          <cell r="BR211">
            <v>0</v>
          </cell>
          <cell r="BS211">
            <v>0</v>
          </cell>
          <cell r="BT211">
            <v>0</v>
          </cell>
          <cell r="BU211">
            <v>0</v>
          </cell>
          <cell r="BV211">
            <v>0</v>
          </cell>
          <cell r="BX211">
            <v>0</v>
          </cell>
          <cell r="BY211">
            <v>0</v>
          </cell>
        </row>
        <row r="212">
          <cell r="X212" t="str">
            <v>YoloAIDSDual</v>
          </cell>
          <cell r="Y212">
            <v>509</v>
          </cell>
          <cell r="Z212" t="str">
            <v>Yolo</v>
          </cell>
          <cell r="AA212" t="str">
            <v>PHPC</v>
          </cell>
          <cell r="AB212" t="str">
            <v>AIDSDual</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P212">
            <v>0</v>
          </cell>
          <cell r="AQ212">
            <v>0</v>
          </cell>
          <cell r="AS212">
            <v>0</v>
          </cell>
          <cell r="AW212" t="str">
            <v>YoloAIDSDual</v>
          </cell>
          <cell r="AX212">
            <v>509</v>
          </cell>
          <cell r="AY212" t="str">
            <v>Yolo</v>
          </cell>
          <cell r="AZ212" t="str">
            <v>PHPC</v>
          </cell>
          <cell r="BA212" t="str">
            <v>AIDSDual</v>
          </cell>
          <cell r="BB212">
            <v>0</v>
          </cell>
          <cell r="BC212">
            <v>0</v>
          </cell>
          <cell r="BD212">
            <v>0</v>
          </cell>
          <cell r="BE212">
            <v>0</v>
          </cell>
          <cell r="BF212">
            <v>0</v>
          </cell>
          <cell r="BG212">
            <v>0</v>
          </cell>
          <cell r="BH212">
            <v>0</v>
          </cell>
          <cell r="BI212">
            <v>0</v>
          </cell>
          <cell r="BJ212">
            <v>0</v>
          </cell>
          <cell r="BK212">
            <v>0</v>
          </cell>
          <cell r="BL212">
            <v>0</v>
          </cell>
          <cell r="BM212">
            <v>0</v>
          </cell>
          <cell r="BN212">
            <v>0</v>
          </cell>
          <cell r="BO212">
            <v>0</v>
          </cell>
          <cell r="BP212">
            <v>0</v>
          </cell>
          <cell r="BQ212">
            <v>0</v>
          </cell>
          <cell r="BR212">
            <v>0</v>
          </cell>
          <cell r="BS212">
            <v>0</v>
          </cell>
          <cell r="BT212">
            <v>0</v>
          </cell>
          <cell r="BU212">
            <v>0</v>
          </cell>
          <cell r="BV212">
            <v>0</v>
          </cell>
          <cell r="BX212">
            <v>0</v>
          </cell>
          <cell r="BY212">
            <v>0</v>
          </cell>
        </row>
        <row r="213">
          <cell r="X213" t="str">
            <v>YoloLTCNonDual</v>
          </cell>
          <cell r="Y213">
            <v>509</v>
          </cell>
          <cell r="Z213" t="str">
            <v>Yolo</v>
          </cell>
          <cell r="AA213" t="str">
            <v>PHPC</v>
          </cell>
          <cell r="AB213" t="str">
            <v>LTCNonDual</v>
          </cell>
          <cell r="AC213">
            <v>354</v>
          </cell>
          <cell r="AD213">
            <v>10287.32</v>
          </cell>
          <cell r="AE213">
            <v>405.06</v>
          </cell>
          <cell r="AF213">
            <v>9882.26</v>
          </cell>
          <cell r="AG213">
            <v>7.42</v>
          </cell>
          <cell r="AH213">
            <v>0.15</v>
          </cell>
          <cell r="AI213">
            <v>0.31</v>
          </cell>
          <cell r="AJ213">
            <v>7.88</v>
          </cell>
          <cell r="AK213">
            <v>45.42</v>
          </cell>
          <cell r="AL213">
            <v>1.86</v>
          </cell>
          <cell r="AM213">
            <v>47.28</v>
          </cell>
          <cell r="AN213">
            <v>10342.48</v>
          </cell>
          <cell r="AO213">
            <v>10707.880035320466</v>
          </cell>
          <cell r="AP213">
            <v>10286.257258929722</v>
          </cell>
          <cell r="AQ213">
            <v>10763.040035320466</v>
          </cell>
          <cell r="AS213">
            <v>407.23</v>
          </cell>
          <cell r="AW213" t="str">
            <v>YoloLTCNonDual</v>
          </cell>
          <cell r="AX213">
            <v>509</v>
          </cell>
          <cell r="AY213" t="str">
            <v>Yolo</v>
          </cell>
          <cell r="AZ213" t="str">
            <v>PHPC</v>
          </cell>
          <cell r="BA213" t="str">
            <v>LTCNonDual</v>
          </cell>
          <cell r="BB213">
            <v>261</v>
          </cell>
          <cell r="BC213">
            <v>10285.98</v>
          </cell>
          <cell r="BD213">
            <v>405.01</v>
          </cell>
          <cell r="BE213">
            <v>9880.9699999999993</v>
          </cell>
          <cell r="BF213">
            <v>7.42</v>
          </cell>
          <cell r="BG213">
            <v>0.15</v>
          </cell>
          <cell r="BH213">
            <v>0.31</v>
          </cell>
          <cell r="BI213">
            <v>7.88</v>
          </cell>
          <cell r="BJ213">
            <v>45.42</v>
          </cell>
          <cell r="BK213">
            <v>1.86</v>
          </cell>
          <cell r="BL213">
            <v>47.28</v>
          </cell>
          <cell r="BM213">
            <v>10341.14</v>
          </cell>
          <cell r="BN213">
            <v>38.57356760335847</v>
          </cell>
          <cell r="BO213">
            <v>979.64616135513484</v>
          </cell>
          <cell r="BP213">
            <v>11320.786161355134</v>
          </cell>
          <cell r="BQ213">
            <v>10706.471754770502</v>
          </cell>
          <cell r="BR213">
            <v>10284.904429426413</v>
          </cell>
          <cell r="BS213">
            <v>10761.631754770502</v>
          </cell>
          <cell r="BT213">
            <v>1003.89</v>
          </cell>
          <cell r="BU213">
            <v>964.36</v>
          </cell>
          <cell r="BV213">
            <v>11765.521754770502</v>
          </cell>
          <cell r="BX213">
            <v>407.18</v>
          </cell>
          <cell r="BY213">
            <v>445.75356760335848</v>
          </cell>
        </row>
        <row r="214">
          <cell r="X214" t="str">
            <v>YoloLTCDual</v>
          </cell>
          <cell r="Y214">
            <v>509</v>
          </cell>
          <cell r="Z214" t="str">
            <v>Yolo</v>
          </cell>
          <cell r="AA214" t="str">
            <v>PHPC</v>
          </cell>
          <cell r="AB214" t="str">
            <v>LTCDual</v>
          </cell>
          <cell r="AC214">
            <v>3456</v>
          </cell>
          <cell r="AD214">
            <v>5126.12</v>
          </cell>
          <cell r="AE214">
            <v>201.84</v>
          </cell>
          <cell r="AF214">
            <v>4924.28</v>
          </cell>
          <cell r="AG214">
            <v>0</v>
          </cell>
          <cell r="AH214">
            <v>0</v>
          </cell>
          <cell r="AI214">
            <v>0</v>
          </cell>
          <cell r="AJ214">
            <v>0</v>
          </cell>
          <cell r="AK214">
            <v>4.72</v>
          </cell>
          <cell r="AL214">
            <v>0.19</v>
          </cell>
          <cell r="AM214">
            <v>4.91</v>
          </cell>
          <cell r="AN214">
            <v>5131.03</v>
          </cell>
          <cell r="AO214">
            <v>5264.2028760505327</v>
          </cell>
          <cell r="AP214">
            <v>5056.9248878060425</v>
          </cell>
          <cell r="AQ214">
            <v>5269.1128760505326</v>
          </cell>
          <cell r="AS214">
            <v>202.03</v>
          </cell>
          <cell r="AW214" t="str">
            <v>YoloLTCDual</v>
          </cell>
          <cell r="AX214">
            <v>509</v>
          </cell>
          <cell r="AY214" t="str">
            <v>Yolo</v>
          </cell>
          <cell r="AZ214" t="str">
            <v>PHPC</v>
          </cell>
          <cell r="BA214" t="str">
            <v>LTCDual</v>
          </cell>
          <cell r="BB214">
            <v>3456</v>
          </cell>
          <cell r="BC214">
            <v>5126.12</v>
          </cell>
          <cell r="BD214">
            <v>201.84</v>
          </cell>
          <cell r="BE214">
            <v>4924.28</v>
          </cell>
          <cell r="BF214">
            <v>0</v>
          </cell>
          <cell r="BG214">
            <v>0</v>
          </cell>
          <cell r="BH214">
            <v>0</v>
          </cell>
          <cell r="BI214">
            <v>0</v>
          </cell>
          <cell r="BJ214">
            <v>4.72</v>
          </cell>
          <cell r="BK214">
            <v>0.19</v>
          </cell>
          <cell r="BL214">
            <v>4.91</v>
          </cell>
          <cell r="BM214">
            <v>5131.03</v>
          </cell>
          <cell r="BN214">
            <v>0</v>
          </cell>
          <cell r="BO214">
            <v>0</v>
          </cell>
          <cell r="BP214">
            <v>5131.03</v>
          </cell>
          <cell r="BQ214">
            <v>5264.2028760505327</v>
          </cell>
          <cell r="BR214">
            <v>5056.9248878060425</v>
          </cell>
          <cell r="BS214">
            <v>5269.1128760505326</v>
          </cell>
          <cell r="BT214">
            <v>0</v>
          </cell>
          <cell r="BU214">
            <v>0</v>
          </cell>
          <cell r="BV214">
            <v>5269.1128760505326</v>
          </cell>
          <cell r="BX214">
            <v>202.03</v>
          </cell>
          <cell r="BY214">
            <v>202.03</v>
          </cell>
        </row>
        <row r="215">
          <cell r="X215" t="str">
            <v>YoloOBRA</v>
          </cell>
          <cell r="Y215">
            <v>509</v>
          </cell>
          <cell r="Z215" t="str">
            <v>Yolo</v>
          </cell>
          <cell r="AA215" t="str">
            <v>PHPC</v>
          </cell>
          <cell r="AB215" t="str">
            <v>OBRA</v>
          </cell>
          <cell r="AC215">
            <v>1733</v>
          </cell>
          <cell r="AD215">
            <v>533.58000000000004</v>
          </cell>
          <cell r="AE215">
            <v>21.01</v>
          </cell>
          <cell r="AF215">
            <v>512.57000000000005</v>
          </cell>
          <cell r="AG215">
            <v>0</v>
          </cell>
          <cell r="AH215">
            <v>0</v>
          </cell>
          <cell r="AI215">
            <v>0</v>
          </cell>
          <cell r="AJ215">
            <v>0</v>
          </cell>
          <cell r="AK215">
            <v>8.3000000000000007</v>
          </cell>
          <cell r="AL215">
            <v>0.34</v>
          </cell>
          <cell r="AM215">
            <v>8.64</v>
          </cell>
          <cell r="AN215">
            <v>542.22</v>
          </cell>
          <cell r="AO215">
            <v>561.78209936509802</v>
          </cell>
          <cell r="AP215">
            <v>539.66192920259721</v>
          </cell>
          <cell r="AQ215">
            <v>570.42209936509801</v>
          </cell>
          <cell r="AS215">
            <v>21.35</v>
          </cell>
          <cell r="AW215" t="str">
            <v>YoloOBRA</v>
          </cell>
          <cell r="AX215">
            <v>509</v>
          </cell>
          <cell r="AY215" t="str">
            <v>Yolo</v>
          </cell>
          <cell r="AZ215" t="str">
            <v>PHPC</v>
          </cell>
          <cell r="BA215" t="str">
            <v>OBRA</v>
          </cell>
          <cell r="BB215">
            <v>4241</v>
          </cell>
          <cell r="BC215">
            <v>533.58000000000004</v>
          </cell>
          <cell r="BD215">
            <v>21.01</v>
          </cell>
          <cell r="BE215">
            <v>512.57000000000005</v>
          </cell>
          <cell r="BF215">
            <v>0</v>
          </cell>
          <cell r="BG215">
            <v>0</v>
          </cell>
          <cell r="BH215">
            <v>0</v>
          </cell>
          <cell r="BI215">
            <v>0</v>
          </cell>
          <cell r="BJ215">
            <v>8.3000000000000007</v>
          </cell>
          <cell r="BK215">
            <v>0.34</v>
          </cell>
          <cell r="BL215">
            <v>8.64</v>
          </cell>
          <cell r="BM215">
            <v>542.22</v>
          </cell>
          <cell r="BN215">
            <v>3.380236095702017</v>
          </cell>
          <cell r="BO215">
            <v>85.847265922590907</v>
          </cell>
          <cell r="BP215">
            <v>628.06726592259088</v>
          </cell>
          <cell r="BQ215">
            <v>561.78209936509802</v>
          </cell>
          <cell r="BR215">
            <v>539.66192920259721</v>
          </cell>
          <cell r="BS215">
            <v>570.42209936509801</v>
          </cell>
          <cell r="BT215">
            <v>87.97</v>
          </cell>
          <cell r="BU215">
            <v>84.51</v>
          </cell>
          <cell r="BV215">
            <v>658.39209936509803</v>
          </cell>
          <cell r="BX215">
            <v>21.35</v>
          </cell>
          <cell r="BY215">
            <v>24.730236095702018</v>
          </cell>
        </row>
        <row r="216">
          <cell r="X216" t="str">
            <v>YoloAll Categories of Aid</v>
          </cell>
          <cell r="Y216">
            <v>509</v>
          </cell>
          <cell r="Z216" t="str">
            <v>Yolo</v>
          </cell>
          <cell r="AA216" t="str">
            <v>PHPC</v>
          </cell>
          <cell r="AB216" t="str">
            <v>All Categories of Aid</v>
          </cell>
          <cell r="AC216">
            <v>390188</v>
          </cell>
          <cell r="AD216">
            <v>327.71036782549811</v>
          </cell>
          <cell r="AE216">
            <v>12.901257015854164</v>
          </cell>
          <cell r="AF216">
            <v>314.80911080964398</v>
          </cell>
          <cell r="AG216">
            <v>4.1353041925685181</v>
          </cell>
          <cell r="AH216">
            <v>0.86713412005941914</v>
          </cell>
          <cell r="AI216">
            <v>0.20753023213988001</v>
          </cell>
          <cell r="AJ216">
            <v>5.2099685447678166</v>
          </cell>
          <cell r="AK216">
            <v>6.797263798142879</v>
          </cell>
          <cell r="AL216">
            <v>0.27833993878909807</v>
          </cell>
          <cell r="AM216">
            <v>7.0756037369319769</v>
          </cell>
          <cell r="AN216">
            <v>339.99594010719795</v>
          </cell>
          <cell r="AO216">
            <v>346.01822502859795</v>
          </cell>
          <cell r="AP216">
            <v>332.39375741809692</v>
          </cell>
          <cell r="AQ216">
            <v>358.3037973102978</v>
          </cell>
          <cell r="AW216" t="str">
            <v>YoloAll Category of Aid</v>
          </cell>
          <cell r="AX216">
            <v>509</v>
          </cell>
          <cell r="AY216" t="str">
            <v>Yolo</v>
          </cell>
          <cell r="AZ216" t="str">
            <v>PHPC</v>
          </cell>
          <cell r="BA216" t="str">
            <v>All Category of Aid</v>
          </cell>
          <cell r="BB216">
            <v>440380</v>
          </cell>
          <cell r="BC216">
            <v>312.30696895862667</v>
          </cell>
          <cell r="BD216">
            <v>12.296744033266741</v>
          </cell>
          <cell r="BE216">
            <v>300.01022492535992</v>
          </cell>
          <cell r="BF216">
            <v>4.1555208683409779</v>
          </cell>
          <cell r="BG216">
            <v>0.86105960761160805</v>
          </cell>
          <cell r="BH216">
            <v>0.20825509787002136</v>
          </cell>
          <cell r="BI216">
            <v>5.2248355738226078</v>
          </cell>
          <cell r="BJ216">
            <v>6.7807698124347162</v>
          </cell>
          <cell r="BK216">
            <v>0.27764031064081024</v>
          </cell>
          <cell r="BL216">
            <v>7.0584101230755252</v>
          </cell>
          <cell r="BM216">
            <v>324.59021465552473</v>
          </cell>
          <cell r="BN216">
            <v>1.3044915375224932</v>
          </cell>
          <cell r="BO216">
            <v>33.129943810094993</v>
          </cell>
          <cell r="BP216">
            <v>357.72015846561976</v>
          </cell>
          <cell r="BQ216">
            <v>327.35837354945556</v>
          </cell>
          <cell r="BR216">
            <v>314.46863759094572</v>
          </cell>
          <cell r="BS216">
            <v>339.64161924635368</v>
          </cell>
          <cell r="BT216">
            <v>33.934895262869837</v>
          </cell>
          <cell r="BU216">
            <v>32.599003994789783</v>
          </cell>
          <cell r="BV216">
            <v>373.57651450922356</v>
          </cell>
        </row>
        <row r="217">
          <cell r="X217" t="str">
            <v>YoloTOTAL REVENUE</v>
          </cell>
          <cell r="Y217">
            <v>509</v>
          </cell>
          <cell r="Z217" t="str">
            <v>Yolo</v>
          </cell>
          <cell r="AA217" t="str">
            <v>PHPC</v>
          </cell>
          <cell r="AB217" t="str">
            <v>TOTAL REVENUE</v>
          </cell>
          <cell r="AC217">
            <v>0</v>
          </cell>
          <cell r="AD217">
            <v>127868653.00109546</v>
          </cell>
          <cell r="AE217">
            <v>5033915.6725021042</v>
          </cell>
          <cell r="AF217">
            <v>122834737.32859337</v>
          </cell>
          <cell r="AG217">
            <v>1613546.0722899248</v>
          </cell>
          <cell r="AH217">
            <v>338345.32803774462</v>
          </cell>
          <cell r="AI217">
            <v>80975.806218195503</v>
          </cell>
          <cell r="AJ217">
            <v>2032867.2065458647</v>
          </cell>
          <cell r="AK217">
            <v>2652210.7668697736</v>
          </cell>
          <cell r="AL217">
            <v>108604.90403624059</v>
          </cell>
          <cell r="AM217">
            <v>2760815.6709060143</v>
          </cell>
          <cell r="AN217">
            <v>132662335.87854736</v>
          </cell>
          <cell r="AO217">
            <v>135012159.18745857</v>
          </cell>
          <cell r="AP217">
            <v>129696055.4194524</v>
          </cell>
          <cell r="AQ217">
            <v>139805842.06491047</v>
          </cell>
          <cell r="AW217" t="str">
            <v>YoloTotal Revenue</v>
          </cell>
          <cell r="AX217">
            <v>509</v>
          </cell>
          <cell r="AY217" t="str">
            <v>Yolo</v>
          </cell>
          <cell r="AZ217" t="str">
            <v>PHPC</v>
          </cell>
          <cell r="BA217" t="str">
            <v>Total Revenue</v>
          </cell>
          <cell r="BB217">
            <v>0</v>
          </cell>
          <cell r="BC217">
            <v>137533742.99000001</v>
          </cell>
          <cell r="BD217">
            <v>5415240.1373700071</v>
          </cell>
          <cell r="BE217">
            <v>132118502.85263</v>
          </cell>
          <cell r="BF217">
            <v>1830008.2799999998</v>
          </cell>
          <cell r="BG217">
            <v>379193.42999999993</v>
          </cell>
          <cell r="BH217">
            <v>91711.38</v>
          </cell>
          <cell r="BI217">
            <v>2300913.09</v>
          </cell>
          <cell r="BJ217">
            <v>2986115.41</v>
          </cell>
          <cell r="BK217">
            <v>122267.24000000002</v>
          </cell>
          <cell r="BL217">
            <v>3108382.65</v>
          </cell>
          <cell r="BM217">
            <v>142943038.72999999</v>
          </cell>
          <cell r="BN217">
            <v>574471.98329415557</v>
          </cell>
          <cell r="BO217">
            <v>14589764.655089634</v>
          </cell>
          <cell r="BP217">
            <v>157532803.38508964</v>
          </cell>
          <cell r="BQ217">
            <v>144162080.54370925</v>
          </cell>
          <cell r="BR217">
            <v>138485698.62230068</v>
          </cell>
          <cell r="BS217">
            <v>149571376.28370923</v>
          </cell>
          <cell r="BT217">
            <v>14944249.17586262</v>
          </cell>
          <cell r="BU217">
            <v>14355949.379225524</v>
          </cell>
          <cell r="BV217">
            <v>164515625.45957187</v>
          </cell>
        </row>
      </sheetData>
      <sheetData sheetId="5"/>
      <sheetData sheetId="6"/>
      <sheetData sheetId="7"/>
      <sheetData sheetId="8"/>
      <sheetData sheetId="9"/>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LARCClaims"/>
      <sheetName val="ELARCIDs"/>
      <sheetName val="ELARC"/>
      <sheetName val="Should have been on DDS list"/>
      <sheetName val="ELARC list but shouldn't have"/>
      <sheetName val="Sheet6"/>
      <sheetName val="Should_have_been_on_DDS_list"/>
      <sheetName val="ELARC_list_but_shouldn't_have"/>
    </sheetNames>
    <sheetDataSet>
      <sheetData sheetId="0"/>
      <sheetData sheetId="1">
        <row r="1">
          <cell r="A1" t="str">
            <v>UCI</v>
          </cell>
          <cell r="B1" t="str">
            <v>Date of Birth</v>
          </cell>
          <cell r="C1" t="str">
            <v>Age</v>
          </cell>
          <cell r="D1" t="str">
            <v>MediCal</v>
          </cell>
          <cell r="E1" t="str">
            <v>Autism</v>
          </cell>
        </row>
        <row r="2">
          <cell r="A2" t="str">
            <v>1971258</v>
          </cell>
          <cell r="B2">
            <v>33144</v>
          </cell>
          <cell r="C2">
            <v>24</v>
          </cell>
          <cell r="D2" t="str">
            <v>Y</v>
          </cell>
        </row>
        <row r="3">
          <cell r="A3" t="str">
            <v>1978847</v>
          </cell>
          <cell r="B3">
            <v>34268</v>
          </cell>
          <cell r="C3">
            <v>21</v>
          </cell>
          <cell r="D3" t="str">
            <v>Y</v>
          </cell>
          <cell r="E3" t="str">
            <v>Y</v>
          </cell>
        </row>
        <row r="4">
          <cell r="A4" t="str">
            <v>6043972</v>
          </cell>
          <cell r="B4">
            <v>33389</v>
          </cell>
          <cell r="C4">
            <v>24</v>
          </cell>
          <cell r="D4" t="str">
            <v>Y</v>
          </cell>
          <cell r="E4" t="str">
            <v>Y</v>
          </cell>
        </row>
        <row r="5">
          <cell r="A5" t="str">
            <v>6056389</v>
          </cell>
          <cell r="B5">
            <v>40347</v>
          </cell>
          <cell r="C5">
            <v>5</v>
          </cell>
          <cell r="D5" t="str">
            <v>Y</v>
          </cell>
          <cell r="E5" t="str">
            <v>Y</v>
          </cell>
        </row>
        <row r="6">
          <cell r="A6" t="str">
            <v>6094464</v>
          </cell>
          <cell r="B6">
            <v>32957</v>
          </cell>
          <cell r="C6">
            <v>25</v>
          </cell>
          <cell r="D6" t="str">
            <v>Y</v>
          </cell>
          <cell r="E6" t="str">
            <v>Y</v>
          </cell>
        </row>
        <row r="7">
          <cell r="A7" t="str">
            <v>6097309</v>
          </cell>
          <cell r="B7">
            <v>33953</v>
          </cell>
          <cell r="C7">
            <v>22</v>
          </cell>
          <cell r="D7" t="str">
            <v>Y</v>
          </cell>
          <cell r="E7" t="str">
            <v>Y</v>
          </cell>
        </row>
        <row r="8">
          <cell r="A8" t="str">
            <v>6823368</v>
          </cell>
          <cell r="B8">
            <v>36985</v>
          </cell>
          <cell r="C8">
            <v>14</v>
          </cell>
          <cell r="E8" t="str">
            <v>Y</v>
          </cell>
        </row>
        <row r="9">
          <cell r="A9" t="str">
            <v>6824147</v>
          </cell>
          <cell r="B9">
            <v>39387</v>
          </cell>
          <cell r="C9">
            <v>7</v>
          </cell>
          <cell r="E9" t="str">
            <v>Y</v>
          </cell>
        </row>
        <row r="10">
          <cell r="A10" t="str">
            <v>6968507</v>
          </cell>
          <cell r="B10">
            <v>39237</v>
          </cell>
          <cell r="C10">
            <v>8</v>
          </cell>
          <cell r="D10" t="str">
            <v>Y</v>
          </cell>
          <cell r="E10" t="str">
            <v>Y</v>
          </cell>
        </row>
        <row r="11">
          <cell r="A11" t="str">
            <v>7185024</v>
          </cell>
          <cell r="B11">
            <v>25392</v>
          </cell>
          <cell r="C11">
            <v>46</v>
          </cell>
          <cell r="D11" t="str">
            <v>Y</v>
          </cell>
          <cell r="E11" t="str">
            <v>Y</v>
          </cell>
        </row>
        <row r="12">
          <cell r="A12" t="str">
            <v>7306153</v>
          </cell>
          <cell r="B12">
            <v>29401</v>
          </cell>
          <cell r="C12">
            <v>35</v>
          </cell>
          <cell r="D12" t="str">
            <v>Y</v>
          </cell>
          <cell r="E12" t="str">
            <v>Y</v>
          </cell>
        </row>
        <row r="13">
          <cell r="A13" t="str">
            <v>7307596</v>
          </cell>
          <cell r="B13">
            <v>25550</v>
          </cell>
          <cell r="C13">
            <v>45</v>
          </cell>
          <cell r="D13" t="str">
            <v>Y</v>
          </cell>
          <cell r="E13" t="str">
            <v>Y</v>
          </cell>
        </row>
        <row r="14">
          <cell r="A14" t="str">
            <v>7307789</v>
          </cell>
          <cell r="B14">
            <v>31181</v>
          </cell>
          <cell r="C14">
            <v>30</v>
          </cell>
          <cell r="D14" t="str">
            <v>Y</v>
          </cell>
          <cell r="E14" t="str">
            <v>Y</v>
          </cell>
        </row>
        <row r="15">
          <cell r="A15" t="str">
            <v>7311376</v>
          </cell>
          <cell r="B15">
            <v>33445</v>
          </cell>
          <cell r="C15">
            <v>24</v>
          </cell>
          <cell r="D15" t="str">
            <v>Y</v>
          </cell>
          <cell r="E15" t="str">
            <v>Y</v>
          </cell>
        </row>
        <row r="16">
          <cell r="A16" t="str">
            <v>7311516</v>
          </cell>
          <cell r="B16">
            <v>32704</v>
          </cell>
          <cell r="C16">
            <v>26</v>
          </cell>
          <cell r="D16" t="str">
            <v>Y</v>
          </cell>
          <cell r="E16" t="str">
            <v>Y</v>
          </cell>
        </row>
        <row r="17">
          <cell r="A17" t="str">
            <v>7311901</v>
          </cell>
          <cell r="B17">
            <v>32709</v>
          </cell>
          <cell r="C17">
            <v>26</v>
          </cell>
          <cell r="D17" t="str">
            <v>Y</v>
          </cell>
          <cell r="E17" t="str">
            <v>Y</v>
          </cell>
        </row>
        <row r="18">
          <cell r="A18" t="str">
            <v>7312245</v>
          </cell>
          <cell r="B18">
            <v>28623</v>
          </cell>
          <cell r="C18">
            <v>37</v>
          </cell>
          <cell r="D18" t="str">
            <v>Y</v>
          </cell>
          <cell r="E18" t="str">
            <v>Y</v>
          </cell>
        </row>
        <row r="19">
          <cell r="A19" t="str">
            <v>7312463</v>
          </cell>
          <cell r="B19">
            <v>33324</v>
          </cell>
          <cell r="C19">
            <v>24</v>
          </cell>
          <cell r="D19" t="str">
            <v>Y</v>
          </cell>
          <cell r="E19" t="str">
            <v>Y</v>
          </cell>
        </row>
        <row r="20">
          <cell r="A20" t="str">
            <v>7312748</v>
          </cell>
          <cell r="B20">
            <v>33991</v>
          </cell>
          <cell r="C20">
            <v>22</v>
          </cell>
          <cell r="D20" t="str">
            <v>Y</v>
          </cell>
          <cell r="E20" t="str">
            <v>Y</v>
          </cell>
        </row>
        <row r="21">
          <cell r="A21" t="str">
            <v>7313110</v>
          </cell>
          <cell r="B21">
            <v>33164</v>
          </cell>
          <cell r="C21">
            <v>24</v>
          </cell>
          <cell r="D21" t="str">
            <v>Y</v>
          </cell>
          <cell r="E21" t="str">
            <v>Y</v>
          </cell>
        </row>
        <row r="22">
          <cell r="A22" t="str">
            <v>7313606</v>
          </cell>
          <cell r="B22">
            <v>28682</v>
          </cell>
          <cell r="C22">
            <v>37</v>
          </cell>
          <cell r="E22" t="str">
            <v>Y</v>
          </cell>
        </row>
        <row r="23">
          <cell r="A23" t="str">
            <v>7314935</v>
          </cell>
          <cell r="B23">
            <v>32028</v>
          </cell>
          <cell r="C23">
            <v>27</v>
          </cell>
          <cell r="D23" t="str">
            <v>Y</v>
          </cell>
          <cell r="E23" t="str">
            <v>Y</v>
          </cell>
        </row>
        <row r="24">
          <cell r="A24" t="str">
            <v>7315164</v>
          </cell>
          <cell r="B24">
            <v>29719</v>
          </cell>
          <cell r="C24">
            <v>34</v>
          </cell>
          <cell r="D24" t="str">
            <v>Y</v>
          </cell>
          <cell r="E24" t="str">
            <v>Y</v>
          </cell>
        </row>
        <row r="25">
          <cell r="A25" t="str">
            <v>7316177</v>
          </cell>
          <cell r="B25">
            <v>33975</v>
          </cell>
          <cell r="C25">
            <v>22</v>
          </cell>
          <cell r="E25" t="str">
            <v>Y</v>
          </cell>
        </row>
        <row r="26">
          <cell r="A26" t="str">
            <v>7316473</v>
          </cell>
          <cell r="B26">
            <v>34165</v>
          </cell>
          <cell r="C26">
            <v>22</v>
          </cell>
          <cell r="D26" t="str">
            <v>Y</v>
          </cell>
          <cell r="E26" t="str">
            <v>Y</v>
          </cell>
        </row>
        <row r="27">
          <cell r="A27" t="str">
            <v>7317675</v>
          </cell>
          <cell r="B27">
            <v>34158</v>
          </cell>
          <cell r="C27">
            <v>22</v>
          </cell>
          <cell r="D27" t="str">
            <v>Y</v>
          </cell>
          <cell r="E27" t="str">
            <v>Y</v>
          </cell>
        </row>
        <row r="28">
          <cell r="A28" t="str">
            <v>7317779</v>
          </cell>
          <cell r="B28">
            <v>33602</v>
          </cell>
          <cell r="C28">
            <v>23</v>
          </cell>
          <cell r="D28" t="str">
            <v>Y</v>
          </cell>
          <cell r="E28" t="str">
            <v>Y</v>
          </cell>
        </row>
        <row r="29">
          <cell r="A29" t="str">
            <v>7319220</v>
          </cell>
          <cell r="B29">
            <v>33852</v>
          </cell>
          <cell r="C29">
            <v>22</v>
          </cell>
          <cell r="D29" t="str">
            <v>Y</v>
          </cell>
          <cell r="E29" t="str">
            <v>Y</v>
          </cell>
        </row>
        <row r="30">
          <cell r="A30" t="str">
            <v>7319873</v>
          </cell>
          <cell r="B30">
            <v>32509</v>
          </cell>
          <cell r="C30">
            <v>26</v>
          </cell>
          <cell r="D30" t="str">
            <v>Y</v>
          </cell>
          <cell r="E30" t="str">
            <v>Y</v>
          </cell>
        </row>
        <row r="31">
          <cell r="A31" t="str">
            <v>7320425</v>
          </cell>
          <cell r="B31">
            <v>33490</v>
          </cell>
          <cell r="C31">
            <v>23</v>
          </cell>
          <cell r="D31" t="str">
            <v>Y</v>
          </cell>
          <cell r="E31" t="str">
            <v>Y</v>
          </cell>
        </row>
        <row r="32">
          <cell r="A32" t="str">
            <v>7320799</v>
          </cell>
          <cell r="B32">
            <v>33728</v>
          </cell>
          <cell r="C32">
            <v>23</v>
          </cell>
          <cell r="D32" t="str">
            <v>Y</v>
          </cell>
          <cell r="E32" t="str">
            <v>Y</v>
          </cell>
        </row>
        <row r="33">
          <cell r="A33" t="str">
            <v>7320805</v>
          </cell>
          <cell r="B33">
            <v>28996</v>
          </cell>
          <cell r="C33">
            <v>36</v>
          </cell>
          <cell r="D33" t="str">
            <v>Y</v>
          </cell>
          <cell r="E33" t="str">
            <v>Y</v>
          </cell>
        </row>
        <row r="34">
          <cell r="A34" t="str">
            <v>7320991</v>
          </cell>
          <cell r="B34">
            <v>36601</v>
          </cell>
          <cell r="C34">
            <v>15</v>
          </cell>
          <cell r="D34" t="str">
            <v>Y</v>
          </cell>
          <cell r="E34" t="str">
            <v>Y</v>
          </cell>
        </row>
        <row r="35">
          <cell r="A35" t="str">
            <v>7321829</v>
          </cell>
          <cell r="B35">
            <v>35790</v>
          </cell>
          <cell r="C35">
            <v>17</v>
          </cell>
          <cell r="D35" t="str">
            <v>Y</v>
          </cell>
          <cell r="E35" t="str">
            <v>Y</v>
          </cell>
        </row>
        <row r="36">
          <cell r="A36" t="str">
            <v>7322600</v>
          </cell>
          <cell r="B36">
            <v>36613</v>
          </cell>
          <cell r="C36">
            <v>15</v>
          </cell>
          <cell r="D36" t="str">
            <v>Y</v>
          </cell>
          <cell r="E36" t="str">
            <v>Y</v>
          </cell>
        </row>
        <row r="37">
          <cell r="A37" t="str">
            <v>7323326</v>
          </cell>
          <cell r="B37">
            <v>34386</v>
          </cell>
          <cell r="C37">
            <v>21</v>
          </cell>
          <cell r="D37" t="str">
            <v>Y</v>
          </cell>
          <cell r="E37" t="str">
            <v>Y</v>
          </cell>
        </row>
        <row r="38">
          <cell r="A38" t="str">
            <v>7323459</v>
          </cell>
          <cell r="B38">
            <v>37693</v>
          </cell>
          <cell r="C38">
            <v>12</v>
          </cell>
          <cell r="D38" t="str">
            <v>Y</v>
          </cell>
          <cell r="E38" t="str">
            <v>Y</v>
          </cell>
        </row>
        <row r="39">
          <cell r="A39" t="str">
            <v>7324123</v>
          </cell>
          <cell r="B39">
            <v>37564</v>
          </cell>
          <cell r="C39">
            <v>12</v>
          </cell>
          <cell r="D39" t="str">
            <v>Y</v>
          </cell>
          <cell r="E39" t="str">
            <v>Y</v>
          </cell>
        </row>
        <row r="40">
          <cell r="A40" t="str">
            <v>7324330</v>
          </cell>
          <cell r="B40">
            <v>37805</v>
          </cell>
          <cell r="C40">
            <v>12</v>
          </cell>
          <cell r="D40" t="str">
            <v>Y</v>
          </cell>
          <cell r="E40" t="str">
            <v>Y</v>
          </cell>
        </row>
        <row r="41">
          <cell r="A41" t="str">
            <v>7324498</v>
          </cell>
          <cell r="B41">
            <v>35553</v>
          </cell>
          <cell r="C41">
            <v>18</v>
          </cell>
          <cell r="D41" t="str">
            <v>Y</v>
          </cell>
        </row>
        <row r="42">
          <cell r="A42" t="str">
            <v>7324627</v>
          </cell>
          <cell r="B42">
            <v>36729</v>
          </cell>
          <cell r="C42">
            <v>15</v>
          </cell>
          <cell r="D42" t="str">
            <v>Y</v>
          </cell>
          <cell r="E42" t="str">
            <v>Y</v>
          </cell>
        </row>
        <row r="43">
          <cell r="A43" t="str">
            <v>7325220</v>
          </cell>
          <cell r="B43">
            <v>34316</v>
          </cell>
          <cell r="C43">
            <v>21</v>
          </cell>
          <cell r="D43" t="str">
            <v>Y</v>
          </cell>
          <cell r="E43" t="str">
            <v>Y</v>
          </cell>
        </row>
        <row r="44">
          <cell r="A44" t="str">
            <v>7325780</v>
          </cell>
          <cell r="B44">
            <v>38705</v>
          </cell>
          <cell r="C44">
            <v>9</v>
          </cell>
          <cell r="D44" t="str">
            <v>Y</v>
          </cell>
          <cell r="E44" t="str">
            <v>Y</v>
          </cell>
        </row>
        <row r="45">
          <cell r="A45" t="str">
            <v>7326988</v>
          </cell>
          <cell r="B45">
            <v>39014</v>
          </cell>
          <cell r="C45">
            <v>8</v>
          </cell>
          <cell r="D45" t="str">
            <v>Y</v>
          </cell>
          <cell r="E45" t="str">
            <v>Y</v>
          </cell>
        </row>
        <row r="46">
          <cell r="A46" t="str">
            <v>7327006</v>
          </cell>
          <cell r="B46">
            <v>38650</v>
          </cell>
          <cell r="C46">
            <v>9</v>
          </cell>
          <cell r="D46" t="str">
            <v>Y</v>
          </cell>
          <cell r="E46" t="str">
            <v>Y</v>
          </cell>
        </row>
        <row r="47">
          <cell r="A47" t="str">
            <v>7327252</v>
          </cell>
          <cell r="B47">
            <v>38547</v>
          </cell>
          <cell r="C47">
            <v>10</v>
          </cell>
          <cell r="D47" t="str">
            <v>Y</v>
          </cell>
          <cell r="E47" t="str">
            <v>Y</v>
          </cell>
        </row>
        <row r="48">
          <cell r="A48" t="str">
            <v>7327265</v>
          </cell>
          <cell r="B48">
            <v>38414</v>
          </cell>
          <cell r="C48">
            <v>10</v>
          </cell>
          <cell r="E48" t="str">
            <v>Y</v>
          </cell>
        </row>
        <row r="49">
          <cell r="A49" t="str">
            <v>7327269</v>
          </cell>
          <cell r="B49">
            <v>37617</v>
          </cell>
          <cell r="C49">
            <v>12</v>
          </cell>
          <cell r="D49" t="str">
            <v>Y</v>
          </cell>
          <cell r="E49" t="str">
            <v>Y</v>
          </cell>
        </row>
        <row r="50">
          <cell r="A50" t="str">
            <v>7327289</v>
          </cell>
          <cell r="B50">
            <v>39067</v>
          </cell>
          <cell r="C50">
            <v>8</v>
          </cell>
          <cell r="D50" t="str">
            <v>Y</v>
          </cell>
          <cell r="E50" t="str">
            <v>Y</v>
          </cell>
        </row>
        <row r="51">
          <cell r="A51" t="str">
            <v>7327377</v>
          </cell>
          <cell r="B51">
            <v>38451</v>
          </cell>
          <cell r="C51">
            <v>10</v>
          </cell>
          <cell r="D51" t="str">
            <v>Y</v>
          </cell>
          <cell r="E51" t="str">
            <v>Y</v>
          </cell>
        </row>
        <row r="52">
          <cell r="A52" t="str">
            <v>7327492</v>
          </cell>
          <cell r="B52">
            <v>38027</v>
          </cell>
          <cell r="C52">
            <v>11</v>
          </cell>
          <cell r="D52" t="str">
            <v>Y</v>
          </cell>
          <cell r="E52" t="str">
            <v>Y</v>
          </cell>
        </row>
        <row r="53">
          <cell r="A53" t="str">
            <v>7327662</v>
          </cell>
          <cell r="B53">
            <v>37899</v>
          </cell>
          <cell r="C53">
            <v>11</v>
          </cell>
          <cell r="D53" t="str">
            <v>Y</v>
          </cell>
          <cell r="E53" t="str">
            <v>Y</v>
          </cell>
        </row>
        <row r="54">
          <cell r="A54" t="str">
            <v>7328112</v>
          </cell>
          <cell r="B54">
            <v>33844</v>
          </cell>
          <cell r="C54">
            <v>22</v>
          </cell>
          <cell r="D54" t="str">
            <v>Y</v>
          </cell>
          <cell r="E54" t="str">
            <v>Y</v>
          </cell>
        </row>
        <row r="55">
          <cell r="A55" t="str">
            <v>7328200</v>
          </cell>
          <cell r="B55">
            <v>33059</v>
          </cell>
          <cell r="C55">
            <v>25</v>
          </cell>
          <cell r="D55" t="str">
            <v>Y</v>
          </cell>
          <cell r="E55" t="str">
            <v>Y</v>
          </cell>
        </row>
        <row r="56">
          <cell r="A56" t="str">
            <v>7328402</v>
          </cell>
          <cell r="B56">
            <v>38178</v>
          </cell>
          <cell r="C56">
            <v>11</v>
          </cell>
          <cell r="D56" t="str">
            <v>Y</v>
          </cell>
          <cell r="E56" t="str">
            <v>Y</v>
          </cell>
        </row>
        <row r="57">
          <cell r="A57" t="str">
            <v>7328606</v>
          </cell>
          <cell r="B57">
            <v>37548</v>
          </cell>
          <cell r="C57">
            <v>12</v>
          </cell>
          <cell r="D57" t="str">
            <v>Y</v>
          </cell>
          <cell r="E57" t="str">
            <v>Y</v>
          </cell>
        </row>
        <row r="58">
          <cell r="A58" t="str">
            <v>7328672</v>
          </cell>
          <cell r="B58">
            <v>38679</v>
          </cell>
          <cell r="C58">
            <v>9</v>
          </cell>
          <cell r="D58" t="str">
            <v>Y</v>
          </cell>
          <cell r="E58" t="str">
            <v>Y</v>
          </cell>
        </row>
        <row r="59">
          <cell r="A59" t="str">
            <v>7328875</v>
          </cell>
          <cell r="B59">
            <v>36964</v>
          </cell>
          <cell r="C59">
            <v>14</v>
          </cell>
          <cell r="D59" t="str">
            <v>Y</v>
          </cell>
          <cell r="E59" t="str">
            <v>Y</v>
          </cell>
        </row>
        <row r="60">
          <cell r="A60" t="str">
            <v>7329250</v>
          </cell>
          <cell r="B60">
            <v>38006</v>
          </cell>
          <cell r="C60">
            <v>11</v>
          </cell>
          <cell r="D60" t="str">
            <v>Y</v>
          </cell>
          <cell r="E60" t="str">
            <v>Y</v>
          </cell>
        </row>
        <row r="61">
          <cell r="A61" t="str">
            <v>7329468</v>
          </cell>
          <cell r="B61">
            <v>38883</v>
          </cell>
          <cell r="C61">
            <v>9</v>
          </cell>
          <cell r="E61" t="str">
            <v>Y</v>
          </cell>
        </row>
        <row r="62">
          <cell r="A62" t="str">
            <v>7330029</v>
          </cell>
          <cell r="B62">
            <v>38804</v>
          </cell>
          <cell r="C62">
            <v>9</v>
          </cell>
          <cell r="D62" t="str">
            <v>Y</v>
          </cell>
          <cell r="E62" t="str">
            <v>Y</v>
          </cell>
        </row>
        <row r="63">
          <cell r="A63" t="str">
            <v>7330390</v>
          </cell>
          <cell r="B63">
            <v>38916</v>
          </cell>
          <cell r="C63">
            <v>9</v>
          </cell>
          <cell r="D63" t="str">
            <v>Y</v>
          </cell>
          <cell r="E63" t="str">
            <v>Y</v>
          </cell>
        </row>
        <row r="64">
          <cell r="A64" t="str">
            <v>7330550</v>
          </cell>
          <cell r="B64">
            <v>39070</v>
          </cell>
          <cell r="C64">
            <v>8</v>
          </cell>
          <cell r="D64" t="str">
            <v>Y</v>
          </cell>
          <cell r="E64" t="str">
            <v>Y</v>
          </cell>
        </row>
        <row r="65">
          <cell r="A65" t="str">
            <v>7330803</v>
          </cell>
          <cell r="B65">
            <v>39035</v>
          </cell>
          <cell r="C65">
            <v>8</v>
          </cell>
          <cell r="D65" t="str">
            <v>Y</v>
          </cell>
          <cell r="E65" t="str">
            <v>Y</v>
          </cell>
        </row>
        <row r="66">
          <cell r="A66" t="str">
            <v>7330817</v>
          </cell>
          <cell r="B66">
            <v>38573</v>
          </cell>
          <cell r="C66">
            <v>9</v>
          </cell>
          <cell r="D66" t="str">
            <v>Y</v>
          </cell>
          <cell r="E66" t="str">
            <v>Y</v>
          </cell>
        </row>
        <row r="67">
          <cell r="A67" t="str">
            <v>7331156</v>
          </cell>
          <cell r="B67">
            <v>37732</v>
          </cell>
          <cell r="C67">
            <v>12</v>
          </cell>
          <cell r="D67" t="str">
            <v>Y</v>
          </cell>
          <cell r="E67" t="str">
            <v>Y</v>
          </cell>
        </row>
        <row r="68">
          <cell r="A68" t="str">
            <v>7331177</v>
          </cell>
          <cell r="B68">
            <v>39316</v>
          </cell>
          <cell r="C68">
            <v>7</v>
          </cell>
          <cell r="D68" t="str">
            <v>Y</v>
          </cell>
          <cell r="E68" t="str">
            <v>Y</v>
          </cell>
        </row>
        <row r="69">
          <cell r="A69" t="str">
            <v>7331380</v>
          </cell>
          <cell r="B69">
            <v>39374</v>
          </cell>
          <cell r="C69">
            <v>7</v>
          </cell>
          <cell r="D69" t="str">
            <v>Y</v>
          </cell>
          <cell r="E69" t="str">
            <v>Y</v>
          </cell>
        </row>
        <row r="70">
          <cell r="A70" t="str">
            <v>7331429</v>
          </cell>
          <cell r="B70">
            <v>38956</v>
          </cell>
          <cell r="C70">
            <v>8</v>
          </cell>
          <cell r="D70" t="str">
            <v>Y</v>
          </cell>
          <cell r="E70" t="str">
            <v>Y</v>
          </cell>
        </row>
        <row r="71">
          <cell r="A71" t="str">
            <v>7331897</v>
          </cell>
          <cell r="B71">
            <v>39278</v>
          </cell>
          <cell r="C71">
            <v>8</v>
          </cell>
          <cell r="D71" t="str">
            <v>Y</v>
          </cell>
          <cell r="E71" t="str">
            <v>Y</v>
          </cell>
        </row>
        <row r="72">
          <cell r="A72" t="str">
            <v>7331983</v>
          </cell>
          <cell r="B72">
            <v>39845</v>
          </cell>
          <cell r="C72">
            <v>6</v>
          </cell>
          <cell r="D72" t="str">
            <v>Y</v>
          </cell>
          <cell r="E72" t="str">
            <v>Y</v>
          </cell>
        </row>
        <row r="73">
          <cell r="A73" t="str">
            <v>7332235</v>
          </cell>
          <cell r="B73">
            <v>39317</v>
          </cell>
          <cell r="C73">
            <v>7</v>
          </cell>
          <cell r="D73" t="str">
            <v>Y</v>
          </cell>
          <cell r="E73" t="str">
            <v>Y</v>
          </cell>
        </row>
        <row r="74">
          <cell r="A74" t="str">
            <v>7332356</v>
          </cell>
          <cell r="B74">
            <v>39581</v>
          </cell>
          <cell r="C74">
            <v>7</v>
          </cell>
          <cell r="E74" t="str">
            <v>Y</v>
          </cell>
        </row>
        <row r="75">
          <cell r="A75" t="str">
            <v>7332489</v>
          </cell>
          <cell r="B75">
            <v>39503</v>
          </cell>
          <cell r="C75">
            <v>7</v>
          </cell>
          <cell r="D75" t="str">
            <v>Y</v>
          </cell>
          <cell r="E75" t="str">
            <v>Y</v>
          </cell>
        </row>
        <row r="76">
          <cell r="A76" t="str">
            <v>7332549</v>
          </cell>
          <cell r="B76">
            <v>34614</v>
          </cell>
          <cell r="C76">
            <v>20</v>
          </cell>
          <cell r="E76" t="str">
            <v>Y</v>
          </cell>
        </row>
        <row r="77">
          <cell r="A77" t="str">
            <v>7332589</v>
          </cell>
          <cell r="B77">
            <v>39550</v>
          </cell>
          <cell r="C77">
            <v>7</v>
          </cell>
          <cell r="D77" t="str">
            <v>Y</v>
          </cell>
          <cell r="E77" t="str">
            <v>Y</v>
          </cell>
        </row>
        <row r="78">
          <cell r="A78" t="str">
            <v>7332615</v>
          </cell>
          <cell r="B78">
            <v>39001</v>
          </cell>
          <cell r="C78">
            <v>8</v>
          </cell>
          <cell r="D78" t="str">
            <v>Y</v>
          </cell>
          <cell r="E78" t="str">
            <v>Y</v>
          </cell>
        </row>
        <row r="79">
          <cell r="A79" t="str">
            <v>7332801</v>
          </cell>
          <cell r="B79">
            <v>39249</v>
          </cell>
          <cell r="C79">
            <v>8</v>
          </cell>
          <cell r="D79" t="str">
            <v>Y</v>
          </cell>
          <cell r="E79" t="str">
            <v>Y</v>
          </cell>
        </row>
        <row r="80">
          <cell r="A80" t="str">
            <v>7333270</v>
          </cell>
          <cell r="B80">
            <v>39930</v>
          </cell>
          <cell r="C80">
            <v>6</v>
          </cell>
          <cell r="D80" t="str">
            <v>Y</v>
          </cell>
          <cell r="E80" t="str">
            <v>Y</v>
          </cell>
        </row>
        <row r="81">
          <cell r="A81" t="str">
            <v>7333473</v>
          </cell>
          <cell r="B81">
            <v>38797</v>
          </cell>
          <cell r="C81">
            <v>9</v>
          </cell>
          <cell r="E81" t="str">
            <v>Y</v>
          </cell>
        </row>
        <row r="82">
          <cell r="A82" t="str">
            <v>7333523</v>
          </cell>
          <cell r="B82">
            <v>39732</v>
          </cell>
          <cell r="C82">
            <v>6</v>
          </cell>
          <cell r="E82" t="str">
            <v>Y</v>
          </cell>
        </row>
        <row r="83">
          <cell r="A83" t="str">
            <v>7333643</v>
          </cell>
          <cell r="B83">
            <v>39865</v>
          </cell>
          <cell r="C83">
            <v>6</v>
          </cell>
          <cell r="D83" t="str">
            <v>Y</v>
          </cell>
          <cell r="E83" t="str">
            <v>Y</v>
          </cell>
        </row>
        <row r="84">
          <cell r="A84" t="str">
            <v>7333669</v>
          </cell>
          <cell r="B84">
            <v>39911</v>
          </cell>
          <cell r="C84">
            <v>6</v>
          </cell>
          <cell r="D84" t="str">
            <v>Y</v>
          </cell>
        </row>
        <row r="85">
          <cell r="A85" t="str">
            <v>7333805</v>
          </cell>
          <cell r="B85">
            <v>39334</v>
          </cell>
          <cell r="C85">
            <v>7</v>
          </cell>
          <cell r="D85" t="str">
            <v>Y</v>
          </cell>
          <cell r="E85" t="str">
            <v>Y</v>
          </cell>
        </row>
        <row r="86">
          <cell r="A86" t="str">
            <v>7334116</v>
          </cell>
          <cell r="B86">
            <v>39928</v>
          </cell>
          <cell r="C86">
            <v>6</v>
          </cell>
          <cell r="D86" t="str">
            <v>Y</v>
          </cell>
          <cell r="E86" t="str">
            <v>Y</v>
          </cell>
        </row>
        <row r="87">
          <cell r="A87" t="str">
            <v>7334172</v>
          </cell>
          <cell r="B87">
            <v>39641</v>
          </cell>
          <cell r="C87">
            <v>7</v>
          </cell>
          <cell r="D87" t="str">
            <v>Y</v>
          </cell>
          <cell r="E87" t="str">
            <v>Y</v>
          </cell>
        </row>
        <row r="88">
          <cell r="A88" t="str">
            <v>7334205</v>
          </cell>
          <cell r="B88">
            <v>39313</v>
          </cell>
          <cell r="C88">
            <v>7</v>
          </cell>
          <cell r="D88" t="str">
            <v>Y</v>
          </cell>
          <cell r="E88" t="str">
            <v>Y</v>
          </cell>
        </row>
        <row r="89">
          <cell r="A89" t="str">
            <v>7334347</v>
          </cell>
          <cell r="B89">
            <v>39980</v>
          </cell>
          <cell r="C89">
            <v>6</v>
          </cell>
          <cell r="D89" t="str">
            <v>Y</v>
          </cell>
          <cell r="E89" t="str">
            <v>Y</v>
          </cell>
        </row>
        <row r="90">
          <cell r="A90" t="str">
            <v>7334538</v>
          </cell>
          <cell r="B90">
            <v>39580</v>
          </cell>
          <cell r="C90">
            <v>7</v>
          </cell>
          <cell r="D90" t="str">
            <v>Y</v>
          </cell>
          <cell r="E90" t="str">
            <v>Y</v>
          </cell>
        </row>
        <row r="91">
          <cell r="A91" t="str">
            <v>7334602</v>
          </cell>
          <cell r="B91">
            <v>40121</v>
          </cell>
          <cell r="C91">
            <v>5</v>
          </cell>
          <cell r="D91" t="str">
            <v>Y</v>
          </cell>
          <cell r="E91" t="str">
            <v>Y</v>
          </cell>
        </row>
        <row r="92">
          <cell r="A92" t="str">
            <v>7334672</v>
          </cell>
          <cell r="B92">
            <v>39964</v>
          </cell>
          <cell r="C92">
            <v>6</v>
          </cell>
          <cell r="E92" t="str">
            <v>Y</v>
          </cell>
        </row>
        <row r="93">
          <cell r="A93" t="str">
            <v>7334827</v>
          </cell>
          <cell r="B93">
            <v>39915</v>
          </cell>
          <cell r="C93">
            <v>6</v>
          </cell>
          <cell r="D93" t="str">
            <v>Y</v>
          </cell>
          <cell r="E93" t="str">
            <v>Y</v>
          </cell>
        </row>
        <row r="94">
          <cell r="A94" t="str">
            <v>7334834</v>
          </cell>
          <cell r="B94">
            <v>39765</v>
          </cell>
          <cell r="C94">
            <v>6</v>
          </cell>
          <cell r="E94" t="str">
            <v>Y</v>
          </cell>
        </row>
        <row r="95">
          <cell r="A95" t="str">
            <v>7334878</v>
          </cell>
          <cell r="B95">
            <v>39309</v>
          </cell>
          <cell r="C95">
            <v>7</v>
          </cell>
          <cell r="D95" t="str">
            <v>Y</v>
          </cell>
          <cell r="E95" t="str">
            <v>Y</v>
          </cell>
        </row>
        <row r="96">
          <cell r="A96" t="str">
            <v>7334980</v>
          </cell>
          <cell r="B96">
            <v>39762</v>
          </cell>
          <cell r="C96">
            <v>6</v>
          </cell>
          <cell r="D96" t="str">
            <v>Y</v>
          </cell>
          <cell r="E96" t="str">
            <v>Y</v>
          </cell>
        </row>
        <row r="97">
          <cell r="A97" t="str">
            <v>7335285</v>
          </cell>
          <cell r="B97">
            <v>39451</v>
          </cell>
          <cell r="C97">
            <v>7</v>
          </cell>
          <cell r="D97" t="str">
            <v>Y</v>
          </cell>
          <cell r="E97" t="str">
            <v>Y</v>
          </cell>
        </row>
        <row r="98">
          <cell r="A98" t="str">
            <v>7335362</v>
          </cell>
          <cell r="B98">
            <v>39396</v>
          </cell>
          <cell r="C98">
            <v>7</v>
          </cell>
          <cell r="D98" t="str">
            <v>Y</v>
          </cell>
          <cell r="E98" t="str">
            <v>Y</v>
          </cell>
        </row>
        <row r="99">
          <cell r="A99" t="str">
            <v>7335645</v>
          </cell>
          <cell r="B99">
            <v>40634</v>
          </cell>
          <cell r="C99">
            <v>4</v>
          </cell>
          <cell r="E99" t="str">
            <v>Y</v>
          </cell>
        </row>
        <row r="100">
          <cell r="A100" t="str">
            <v>7335813</v>
          </cell>
          <cell r="B100">
            <v>39308</v>
          </cell>
          <cell r="C100">
            <v>7</v>
          </cell>
          <cell r="D100" t="str">
            <v>Y</v>
          </cell>
          <cell r="E100" t="str">
            <v>Y</v>
          </cell>
        </row>
        <row r="101">
          <cell r="A101" t="str">
            <v>7335992</v>
          </cell>
          <cell r="B101">
            <v>39344</v>
          </cell>
          <cell r="C101">
            <v>7</v>
          </cell>
          <cell r="D101" t="str">
            <v>Y</v>
          </cell>
          <cell r="E101" t="str">
            <v>Y</v>
          </cell>
        </row>
        <row r="102">
          <cell r="A102" t="str">
            <v>7336080</v>
          </cell>
          <cell r="B102">
            <v>39572</v>
          </cell>
          <cell r="C102">
            <v>7</v>
          </cell>
          <cell r="D102" t="str">
            <v>Y</v>
          </cell>
          <cell r="E102" t="str">
            <v>Y</v>
          </cell>
        </row>
        <row r="103">
          <cell r="A103" t="str">
            <v>7336157</v>
          </cell>
          <cell r="B103">
            <v>40628</v>
          </cell>
          <cell r="C103">
            <v>4</v>
          </cell>
          <cell r="D103" t="str">
            <v>Y</v>
          </cell>
          <cell r="E103" t="str">
            <v>Y</v>
          </cell>
        </row>
        <row r="104">
          <cell r="A104" t="str">
            <v>7336159</v>
          </cell>
          <cell r="B104">
            <v>40367</v>
          </cell>
          <cell r="C104">
            <v>5</v>
          </cell>
          <cell r="D104" t="str">
            <v>Y</v>
          </cell>
          <cell r="E104" t="str">
            <v>Y</v>
          </cell>
        </row>
        <row r="105">
          <cell r="A105" t="str">
            <v>7336248</v>
          </cell>
          <cell r="B105">
            <v>39861</v>
          </cell>
          <cell r="C105">
            <v>6</v>
          </cell>
          <cell r="D105" t="str">
            <v>Y</v>
          </cell>
          <cell r="E105" t="str">
            <v>Y</v>
          </cell>
        </row>
        <row r="106">
          <cell r="A106" t="str">
            <v>7336287</v>
          </cell>
          <cell r="B106">
            <v>39870</v>
          </cell>
          <cell r="C106">
            <v>6</v>
          </cell>
          <cell r="D106" t="str">
            <v>Y</v>
          </cell>
          <cell r="E106" t="str">
            <v>Y</v>
          </cell>
        </row>
        <row r="107">
          <cell r="A107" t="str">
            <v>7336380</v>
          </cell>
          <cell r="B107">
            <v>40213</v>
          </cell>
          <cell r="C107">
            <v>5</v>
          </cell>
          <cell r="E107" t="str">
            <v>Y</v>
          </cell>
        </row>
        <row r="108">
          <cell r="A108" t="str">
            <v>7336404</v>
          </cell>
          <cell r="B108">
            <v>36515</v>
          </cell>
          <cell r="C108">
            <v>15</v>
          </cell>
          <cell r="D108" t="str">
            <v>Y</v>
          </cell>
          <cell r="E108" t="str">
            <v>Y</v>
          </cell>
        </row>
        <row r="109">
          <cell r="A109" t="str">
            <v>7336406</v>
          </cell>
          <cell r="B109">
            <v>39467</v>
          </cell>
          <cell r="C109">
            <v>7</v>
          </cell>
          <cell r="D109" t="str">
            <v>Y</v>
          </cell>
          <cell r="E109" t="str">
            <v>Y</v>
          </cell>
        </row>
        <row r="110">
          <cell r="A110" t="str">
            <v>7336416</v>
          </cell>
          <cell r="B110">
            <v>40093</v>
          </cell>
          <cell r="C110">
            <v>5</v>
          </cell>
          <cell r="D110" t="str">
            <v>Y</v>
          </cell>
          <cell r="E110" t="str">
            <v>Y</v>
          </cell>
        </row>
        <row r="111">
          <cell r="A111" t="str">
            <v>7336757</v>
          </cell>
          <cell r="B111">
            <v>40455</v>
          </cell>
          <cell r="C111">
            <v>4</v>
          </cell>
          <cell r="E111" t="str">
            <v>Y</v>
          </cell>
        </row>
        <row r="112">
          <cell r="A112" t="str">
            <v>7337035</v>
          </cell>
          <cell r="B112">
            <v>40624</v>
          </cell>
          <cell r="C112">
            <v>4</v>
          </cell>
          <cell r="D112" t="str">
            <v>Y</v>
          </cell>
          <cell r="E112" t="str">
            <v>Y</v>
          </cell>
        </row>
        <row r="113">
          <cell r="A113" t="str">
            <v>7337092</v>
          </cell>
          <cell r="B113">
            <v>40322</v>
          </cell>
          <cell r="C113">
            <v>5</v>
          </cell>
          <cell r="D113" t="str">
            <v>Y</v>
          </cell>
          <cell r="E113" t="str">
            <v>Y</v>
          </cell>
        </row>
        <row r="114">
          <cell r="A114" t="str">
            <v>7337225</v>
          </cell>
          <cell r="B114">
            <v>40730</v>
          </cell>
          <cell r="C114">
            <v>4</v>
          </cell>
          <cell r="E114" t="str">
            <v>Y</v>
          </cell>
        </row>
        <row r="115">
          <cell r="A115" t="str">
            <v>7337565</v>
          </cell>
          <cell r="B115">
            <v>40576</v>
          </cell>
          <cell r="C115">
            <v>4</v>
          </cell>
          <cell r="E115" t="str">
            <v>Y</v>
          </cell>
        </row>
        <row r="116">
          <cell r="A116" t="str">
            <v>7337585</v>
          </cell>
          <cell r="B116">
            <v>39716</v>
          </cell>
          <cell r="C116">
            <v>6</v>
          </cell>
          <cell r="E116" t="str">
            <v>Y</v>
          </cell>
        </row>
        <row r="117">
          <cell r="A117" t="str">
            <v>7337822</v>
          </cell>
          <cell r="B117">
            <v>40519</v>
          </cell>
          <cell r="C117">
            <v>4</v>
          </cell>
          <cell r="D117" t="str">
            <v>Y</v>
          </cell>
          <cell r="E117" t="str">
            <v>Y</v>
          </cell>
        </row>
        <row r="118">
          <cell r="A118" t="str">
            <v>7337829</v>
          </cell>
          <cell r="B118">
            <v>40618</v>
          </cell>
          <cell r="C118">
            <v>4</v>
          </cell>
          <cell r="D118" t="str">
            <v>Y</v>
          </cell>
          <cell r="E118" t="str">
            <v>Y</v>
          </cell>
        </row>
        <row r="119">
          <cell r="A119" t="str">
            <v>7337968</v>
          </cell>
          <cell r="B119">
            <v>40911</v>
          </cell>
          <cell r="C119">
            <v>3</v>
          </cell>
          <cell r="E119" t="str">
            <v>Y</v>
          </cell>
        </row>
        <row r="120">
          <cell r="A120" t="str">
            <v>7337989</v>
          </cell>
          <cell r="B120">
            <v>40140</v>
          </cell>
          <cell r="C120">
            <v>5</v>
          </cell>
          <cell r="D120" t="str">
            <v>Y</v>
          </cell>
          <cell r="E120" t="str">
            <v>Y</v>
          </cell>
        </row>
        <row r="121">
          <cell r="A121" t="str">
            <v>7338578</v>
          </cell>
          <cell r="B121">
            <v>40330</v>
          </cell>
          <cell r="C121">
            <v>5</v>
          </cell>
          <cell r="D121" t="str">
            <v>Y</v>
          </cell>
          <cell r="E121" t="str">
            <v>Y</v>
          </cell>
        </row>
        <row r="122">
          <cell r="A122" t="str">
            <v>7338796</v>
          </cell>
          <cell r="B122">
            <v>40358</v>
          </cell>
          <cell r="C122">
            <v>5</v>
          </cell>
          <cell r="D122" t="str">
            <v>Y</v>
          </cell>
          <cell r="E122" t="str">
            <v>Y</v>
          </cell>
        </row>
        <row r="123">
          <cell r="A123" t="str">
            <v>7338849</v>
          </cell>
          <cell r="B123">
            <v>39929</v>
          </cell>
          <cell r="C123">
            <v>6</v>
          </cell>
          <cell r="D123" t="str">
            <v>Y</v>
          </cell>
          <cell r="E123" t="str">
            <v>Y</v>
          </cell>
        </row>
        <row r="124">
          <cell r="A124" t="str">
            <v>7339395</v>
          </cell>
          <cell r="B124">
            <v>40017</v>
          </cell>
          <cell r="C124">
            <v>6</v>
          </cell>
          <cell r="D124" t="str">
            <v>Y</v>
          </cell>
          <cell r="E124" t="str">
            <v>Y</v>
          </cell>
        </row>
        <row r="125">
          <cell r="A125" t="str">
            <v>7427815</v>
          </cell>
          <cell r="B125">
            <v>37705</v>
          </cell>
          <cell r="C125">
            <v>12</v>
          </cell>
          <cell r="D125" t="str">
            <v>Y</v>
          </cell>
          <cell r="E125" t="str">
            <v>Y</v>
          </cell>
        </row>
        <row r="126">
          <cell r="A126" t="str">
            <v>7429050</v>
          </cell>
          <cell r="B126">
            <v>38694</v>
          </cell>
          <cell r="C126">
            <v>9</v>
          </cell>
          <cell r="D126" t="str">
            <v>Y</v>
          </cell>
          <cell r="E126" t="str">
            <v>Y</v>
          </cell>
        </row>
        <row r="127">
          <cell r="A127" t="str">
            <v>7439380</v>
          </cell>
          <cell r="B127">
            <v>39212</v>
          </cell>
          <cell r="C127">
            <v>8</v>
          </cell>
          <cell r="D127" t="str">
            <v>Y</v>
          </cell>
          <cell r="E127" t="str">
            <v>Y</v>
          </cell>
        </row>
        <row r="128">
          <cell r="A128" t="str">
            <v>7496149</v>
          </cell>
          <cell r="B128">
            <v>34118</v>
          </cell>
          <cell r="C128">
            <v>22</v>
          </cell>
          <cell r="D128" t="str">
            <v>Y</v>
          </cell>
          <cell r="E128" t="str">
            <v>Y</v>
          </cell>
        </row>
        <row r="129">
          <cell r="A129" t="str">
            <v>7589718</v>
          </cell>
          <cell r="B129">
            <v>38334</v>
          </cell>
          <cell r="C129">
            <v>10</v>
          </cell>
          <cell r="D129" t="str">
            <v>Y</v>
          </cell>
          <cell r="E129" t="str">
            <v>Y</v>
          </cell>
        </row>
        <row r="130">
          <cell r="A130" t="str">
            <v>7599295</v>
          </cell>
          <cell r="B130">
            <v>33729</v>
          </cell>
          <cell r="C130">
            <v>23</v>
          </cell>
          <cell r="D130" t="str">
            <v>Y</v>
          </cell>
          <cell r="E130" t="str">
            <v>Y</v>
          </cell>
        </row>
        <row r="131">
          <cell r="A131" t="str">
            <v>7901267</v>
          </cell>
          <cell r="B131">
            <v>36731</v>
          </cell>
          <cell r="C131">
            <v>15</v>
          </cell>
          <cell r="D131" t="str">
            <v>Y</v>
          </cell>
          <cell r="E131" t="str">
            <v>Y</v>
          </cell>
        </row>
      </sheetData>
      <sheetData sheetId="2"/>
      <sheetData sheetId="3"/>
      <sheetData sheetId="4"/>
      <sheetData sheetId="5" refreshError="1"/>
      <sheetData sheetId="6"/>
      <sheetData sheetId="7"/>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9-00 Trial Bal"/>
      <sheetName val="Schedule G"/>
      <sheetName val="FY 99-00 Rollup"/>
      <sheetName val="Med. Svcs. Summary"/>
      <sheetName val="Curtailable Costs Summary"/>
      <sheetName val="Variable %"/>
      <sheetName val="FY 01-02 Proj"/>
      <sheetName val="Adj for Pat Days"/>
      <sheetName val="Curtailable 01-02 Proj"/>
      <sheetName val="Summary RVUs"/>
      <sheetName val="Other Stats Summary"/>
      <sheetName val="99-00 TB Raw"/>
      <sheetName val="RVUs Raw"/>
      <sheetName val="Unique RVUs"/>
      <sheetName val="Other Stats Raw "/>
      <sheetName val="Unique Other Stats"/>
      <sheetName val="Macros"/>
    </sheetNames>
    <sheetDataSet>
      <sheetData sheetId="0" refreshError="1"/>
      <sheetData sheetId="1" refreshError="1"/>
      <sheetData sheetId="2" refreshError="1">
        <row r="7">
          <cell r="A7">
            <v>1</v>
          </cell>
        </row>
        <row r="8">
          <cell r="A8">
            <v>2</v>
          </cell>
        </row>
        <row r="9">
          <cell r="A9">
            <v>3</v>
          </cell>
        </row>
        <row r="10">
          <cell r="A10">
            <v>4</v>
          </cell>
        </row>
        <row r="11">
          <cell r="A11">
            <v>5</v>
          </cell>
        </row>
        <row r="12">
          <cell r="A12">
            <v>6</v>
          </cell>
        </row>
        <row r="13">
          <cell r="A13">
            <v>7</v>
          </cell>
        </row>
        <row r="14">
          <cell r="A14">
            <v>8</v>
          </cell>
        </row>
        <row r="15">
          <cell r="A15">
            <v>9</v>
          </cell>
        </row>
        <row r="16">
          <cell r="A16">
            <v>10</v>
          </cell>
        </row>
        <row r="17">
          <cell r="A17">
            <v>11</v>
          </cell>
        </row>
        <row r="18">
          <cell r="A18">
            <v>12</v>
          </cell>
        </row>
        <row r="19">
          <cell r="A19">
            <v>13</v>
          </cell>
        </row>
        <row r="20">
          <cell r="A20">
            <v>14</v>
          </cell>
        </row>
        <row r="21">
          <cell r="A21">
            <v>15</v>
          </cell>
        </row>
        <row r="22">
          <cell r="A22">
            <v>16</v>
          </cell>
        </row>
        <row r="23">
          <cell r="A23">
            <v>17</v>
          </cell>
        </row>
        <row r="24">
          <cell r="A24">
            <v>18</v>
          </cell>
        </row>
        <row r="25">
          <cell r="A25">
            <v>19</v>
          </cell>
        </row>
        <row r="26">
          <cell r="A26">
            <v>20</v>
          </cell>
        </row>
        <row r="27">
          <cell r="A27">
            <v>21</v>
          </cell>
        </row>
        <row r="28">
          <cell r="A28">
            <v>22</v>
          </cell>
        </row>
        <row r="29">
          <cell r="A29">
            <v>23</v>
          </cell>
        </row>
        <row r="30">
          <cell r="A30">
            <v>24</v>
          </cell>
        </row>
        <row r="31">
          <cell r="A31">
            <v>25</v>
          </cell>
        </row>
        <row r="32">
          <cell r="A32">
            <v>26</v>
          </cell>
        </row>
        <row r="33">
          <cell r="A33">
            <v>27</v>
          </cell>
        </row>
        <row r="34">
          <cell r="A34">
            <v>28</v>
          </cell>
        </row>
        <row r="35">
          <cell r="A35">
            <v>29</v>
          </cell>
        </row>
        <row r="36">
          <cell r="A36">
            <v>30</v>
          </cell>
        </row>
        <row r="37">
          <cell r="A37">
            <v>31</v>
          </cell>
        </row>
        <row r="38">
          <cell r="A38">
            <v>32</v>
          </cell>
        </row>
        <row r="39">
          <cell r="A39">
            <v>33</v>
          </cell>
        </row>
        <row r="40">
          <cell r="A40">
            <v>34</v>
          </cell>
        </row>
        <row r="41">
          <cell r="A41">
            <v>35</v>
          </cell>
        </row>
        <row r="42">
          <cell r="A42">
            <v>36</v>
          </cell>
        </row>
        <row r="43">
          <cell r="A43">
            <v>37</v>
          </cell>
        </row>
        <row r="44">
          <cell r="A44">
            <v>38</v>
          </cell>
        </row>
        <row r="45">
          <cell r="A45">
            <v>39</v>
          </cell>
        </row>
        <row r="46">
          <cell r="A46">
            <v>40</v>
          </cell>
        </row>
        <row r="47">
          <cell r="A47">
            <v>41</v>
          </cell>
        </row>
        <row r="48">
          <cell r="A48">
            <v>42</v>
          </cell>
        </row>
        <row r="49">
          <cell r="A49">
            <v>43</v>
          </cell>
        </row>
        <row r="50">
          <cell r="A50">
            <v>44</v>
          </cell>
        </row>
        <row r="51">
          <cell r="A51">
            <v>45</v>
          </cell>
        </row>
        <row r="52">
          <cell r="A52">
            <v>46</v>
          </cell>
        </row>
        <row r="53">
          <cell r="A53">
            <v>47</v>
          </cell>
        </row>
        <row r="54">
          <cell r="A54">
            <v>48</v>
          </cell>
        </row>
        <row r="55">
          <cell r="A55">
            <v>49</v>
          </cell>
        </row>
        <row r="56">
          <cell r="A56">
            <v>50</v>
          </cell>
        </row>
        <row r="57">
          <cell r="A57">
            <v>51</v>
          </cell>
        </row>
        <row r="58">
          <cell r="A58">
            <v>52</v>
          </cell>
        </row>
        <row r="59">
          <cell r="A59">
            <v>53</v>
          </cell>
        </row>
        <row r="60">
          <cell r="A60">
            <v>54</v>
          </cell>
        </row>
        <row r="61">
          <cell r="A61">
            <v>55</v>
          </cell>
        </row>
        <row r="62">
          <cell r="A62">
            <v>56</v>
          </cell>
        </row>
        <row r="63">
          <cell r="A63">
            <v>57</v>
          </cell>
        </row>
        <row r="64">
          <cell r="A64">
            <v>58</v>
          </cell>
        </row>
        <row r="65">
          <cell r="A65">
            <v>59</v>
          </cell>
        </row>
        <row r="66">
          <cell r="A66">
            <v>60</v>
          </cell>
        </row>
        <row r="67">
          <cell r="A67">
            <v>61</v>
          </cell>
        </row>
        <row r="68">
          <cell r="A68">
            <v>62</v>
          </cell>
        </row>
        <row r="69">
          <cell r="A69">
            <v>63</v>
          </cell>
        </row>
        <row r="70">
          <cell r="A70">
            <v>64</v>
          </cell>
        </row>
        <row r="71">
          <cell r="A71">
            <v>65</v>
          </cell>
        </row>
        <row r="72">
          <cell r="A72">
            <v>66</v>
          </cell>
        </row>
        <row r="73">
          <cell r="A73">
            <v>67</v>
          </cell>
        </row>
        <row r="74">
          <cell r="A74">
            <v>68</v>
          </cell>
        </row>
        <row r="75">
          <cell r="A75">
            <v>69</v>
          </cell>
        </row>
        <row r="76">
          <cell r="A76">
            <v>70</v>
          </cell>
        </row>
        <row r="77">
          <cell r="A77">
            <v>71</v>
          </cell>
        </row>
        <row r="78">
          <cell r="A78">
            <v>72</v>
          </cell>
        </row>
        <row r="79">
          <cell r="A79">
            <v>73</v>
          </cell>
        </row>
        <row r="80">
          <cell r="A80">
            <v>74</v>
          </cell>
        </row>
        <row r="81">
          <cell r="A81">
            <v>75</v>
          </cell>
        </row>
        <row r="82">
          <cell r="A82">
            <v>76</v>
          </cell>
        </row>
        <row r="83">
          <cell r="A83">
            <v>77</v>
          </cell>
        </row>
        <row r="84">
          <cell r="A84">
            <v>78</v>
          </cell>
        </row>
        <row r="85">
          <cell r="A85">
            <v>79</v>
          </cell>
        </row>
        <row r="86">
          <cell r="A86">
            <v>80</v>
          </cell>
        </row>
        <row r="87">
          <cell r="A87">
            <v>81</v>
          </cell>
        </row>
        <row r="88">
          <cell r="A88">
            <v>82</v>
          </cell>
        </row>
        <row r="89">
          <cell r="A89">
            <v>83</v>
          </cell>
        </row>
        <row r="90">
          <cell r="A90">
            <v>84</v>
          </cell>
        </row>
        <row r="91">
          <cell r="A91">
            <v>85</v>
          </cell>
        </row>
        <row r="92">
          <cell r="A92">
            <v>86</v>
          </cell>
        </row>
        <row r="93">
          <cell r="A93">
            <v>87</v>
          </cell>
        </row>
        <row r="94">
          <cell r="A94">
            <v>88</v>
          </cell>
        </row>
        <row r="95">
          <cell r="A95">
            <v>89</v>
          </cell>
        </row>
        <row r="96">
          <cell r="A96">
            <v>90</v>
          </cell>
        </row>
        <row r="97">
          <cell r="A97">
            <v>91</v>
          </cell>
        </row>
        <row r="98">
          <cell r="A98">
            <v>92</v>
          </cell>
        </row>
        <row r="99">
          <cell r="A99">
            <v>93</v>
          </cell>
        </row>
        <row r="100">
          <cell r="A100">
            <v>94</v>
          </cell>
        </row>
        <row r="101">
          <cell r="A101">
            <v>95</v>
          </cell>
        </row>
        <row r="102">
          <cell r="A102">
            <v>96</v>
          </cell>
        </row>
        <row r="103">
          <cell r="A103">
            <v>97</v>
          </cell>
        </row>
        <row r="104">
          <cell r="A104">
            <v>98</v>
          </cell>
        </row>
        <row r="105">
          <cell r="A105">
            <v>99</v>
          </cell>
        </row>
        <row r="106">
          <cell r="A106">
            <v>100</v>
          </cell>
        </row>
        <row r="107">
          <cell r="A107">
            <v>101</v>
          </cell>
        </row>
        <row r="108">
          <cell r="A108">
            <v>102</v>
          </cell>
        </row>
        <row r="109">
          <cell r="A109">
            <v>103</v>
          </cell>
        </row>
        <row r="110">
          <cell r="A110">
            <v>104</v>
          </cell>
        </row>
        <row r="111">
          <cell r="A111">
            <v>105</v>
          </cell>
        </row>
        <row r="112">
          <cell r="A112">
            <v>106</v>
          </cell>
        </row>
        <row r="113">
          <cell r="A113">
            <v>107</v>
          </cell>
        </row>
        <row r="114">
          <cell r="A114">
            <v>108</v>
          </cell>
        </row>
        <row r="115">
          <cell r="A115">
            <v>109</v>
          </cell>
        </row>
        <row r="116">
          <cell r="A116">
            <v>110</v>
          </cell>
        </row>
        <row r="117">
          <cell r="A117">
            <v>111</v>
          </cell>
        </row>
        <row r="118">
          <cell r="A118">
            <v>112</v>
          </cell>
        </row>
        <row r="119">
          <cell r="A119">
            <v>113</v>
          </cell>
        </row>
        <row r="120">
          <cell r="A120">
            <v>114</v>
          </cell>
        </row>
        <row r="121">
          <cell r="A121">
            <v>115</v>
          </cell>
        </row>
        <row r="122">
          <cell r="A122">
            <v>116</v>
          </cell>
        </row>
        <row r="123">
          <cell r="A123">
            <v>117</v>
          </cell>
        </row>
        <row r="124">
          <cell r="A124">
            <v>118</v>
          </cell>
        </row>
        <row r="125">
          <cell r="A125">
            <v>119</v>
          </cell>
        </row>
        <row r="126">
          <cell r="A126">
            <v>120</v>
          </cell>
        </row>
        <row r="127">
          <cell r="A127">
            <v>121</v>
          </cell>
        </row>
        <row r="128">
          <cell r="A128">
            <v>122</v>
          </cell>
        </row>
        <row r="129">
          <cell r="A129">
            <v>123</v>
          </cell>
        </row>
        <row r="130">
          <cell r="A130">
            <v>124</v>
          </cell>
        </row>
        <row r="131">
          <cell r="A131">
            <v>125</v>
          </cell>
        </row>
        <row r="132">
          <cell r="A132">
            <v>126</v>
          </cell>
        </row>
        <row r="133">
          <cell r="A133">
            <v>127</v>
          </cell>
        </row>
        <row r="134">
          <cell r="A134">
            <v>128</v>
          </cell>
        </row>
        <row r="135">
          <cell r="A135">
            <v>129</v>
          </cell>
        </row>
        <row r="136">
          <cell r="A136">
            <v>130</v>
          </cell>
        </row>
        <row r="137">
          <cell r="A137">
            <v>131</v>
          </cell>
        </row>
        <row r="138">
          <cell r="A138">
            <v>132</v>
          </cell>
        </row>
        <row r="139">
          <cell r="A139">
            <v>133</v>
          </cell>
        </row>
        <row r="140">
          <cell r="A140">
            <v>134</v>
          </cell>
        </row>
        <row r="141">
          <cell r="A141">
            <v>135</v>
          </cell>
        </row>
        <row r="142">
          <cell r="A142">
            <v>136</v>
          </cell>
        </row>
        <row r="143">
          <cell r="A143">
            <v>137</v>
          </cell>
        </row>
        <row r="144">
          <cell r="A144">
            <v>138</v>
          </cell>
        </row>
        <row r="145">
          <cell r="A145">
            <v>139</v>
          </cell>
        </row>
        <row r="146">
          <cell r="A146">
            <v>140</v>
          </cell>
        </row>
        <row r="147">
          <cell r="A147">
            <v>141</v>
          </cell>
        </row>
        <row r="148">
          <cell r="A148">
            <v>142</v>
          </cell>
        </row>
        <row r="149">
          <cell r="A149">
            <v>143</v>
          </cell>
        </row>
        <row r="150">
          <cell r="A150">
            <v>144</v>
          </cell>
        </row>
        <row r="151">
          <cell r="A151">
            <v>145</v>
          </cell>
        </row>
        <row r="152">
          <cell r="A152">
            <v>146</v>
          </cell>
        </row>
        <row r="153">
          <cell r="A153">
            <v>147</v>
          </cell>
        </row>
        <row r="154">
          <cell r="A154">
            <v>148</v>
          </cell>
        </row>
        <row r="155">
          <cell r="A155">
            <v>149</v>
          </cell>
        </row>
        <row r="156">
          <cell r="A156">
            <v>150</v>
          </cell>
        </row>
        <row r="157">
          <cell r="A157">
            <v>151</v>
          </cell>
        </row>
        <row r="158">
          <cell r="A158">
            <v>152</v>
          </cell>
        </row>
        <row r="159">
          <cell r="A159">
            <v>153</v>
          </cell>
        </row>
        <row r="160">
          <cell r="A160">
            <v>154</v>
          </cell>
        </row>
        <row r="161">
          <cell r="A161">
            <v>155</v>
          </cell>
        </row>
        <row r="162">
          <cell r="A162">
            <v>156</v>
          </cell>
        </row>
        <row r="163">
          <cell r="A163">
            <v>157</v>
          </cell>
        </row>
        <row r="164">
          <cell r="A164">
            <v>158</v>
          </cell>
        </row>
        <row r="165">
          <cell r="A165">
            <v>159</v>
          </cell>
        </row>
        <row r="166">
          <cell r="A166">
            <v>160</v>
          </cell>
        </row>
        <row r="167">
          <cell r="A167">
            <v>161</v>
          </cell>
        </row>
        <row r="168">
          <cell r="A168">
            <v>162</v>
          </cell>
        </row>
        <row r="169">
          <cell r="A169">
            <v>163</v>
          </cell>
        </row>
        <row r="170">
          <cell r="A170">
            <v>164</v>
          </cell>
        </row>
        <row r="171">
          <cell r="A171">
            <v>165</v>
          </cell>
        </row>
        <row r="172">
          <cell r="A172">
            <v>166</v>
          </cell>
        </row>
        <row r="173">
          <cell r="A173">
            <v>167</v>
          </cell>
        </row>
        <row r="174">
          <cell r="A174">
            <v>168</v>
          </cell>
        </row>
        <row r="175">
          <cell r="A175">
            <v>169</v>
          </cell>
        </row>
        <row r="176">
          <cell r="A176">
            <v>170</v>
          </cell>
        </row>
        <row r="177">
          <cell r="A177">
            <v>171</v>
          </cell>
        </row>
        <row r="178">
          <cell r="A178">
            <v>172</v>
          </cell>
        </row>
        <row r="179">
          <cell r="A179">
            <v>173</v>
          </cell>
        </row>
        <row r="180">
          <cell r="A180">
            <v>174</v>
          </cell>
        </row>
        <row r="181">
          <cell r="A181">
            <v>175</v>
          </cell>
        </row>
        <row r="182">
          <cell r="A182">
            <v>176</v>
          </cell>
        </row>
        <row r="183">
          <cell r="A183">
            <v>177</v>
          </cell>
        </row>
        <row r="184">
          <cell r="A184">
            <v>178</v>
          </cell>
        </row>
        <row r="185">
          <cell r="A185">
            <v>179</v>
          </cell>
        </row>
        <row r="186">
          <cell r="A186">
            <v>180</v>
          </cell>
        </row>
        <row r="187">
          <cell r="A187">
            <v>181</v>
          </cell>
        </row>
        <row r="188">
          <cell r="A188">
            <v>182</v>
          </cell>
        </row>
        <row r="189">
          <cell r="A189">
            <v>183</v>
          </cell>
        </row>
        <row r="190">
          <cell r="A190">
            <v>184</v>
          </cell>
        </row>
        <row r="191">
          <cell r="A191">
            <v>185</v>
          </cell>
        </row>
        <row r="192">
          <cell r="A192">
            <v>186</v>
          </cell>
        </row>
        <row r="193">
          <cell r="A193">
            <v>187</v>
          </cell>
        </row>
        <row r="194">
          <cell r="A194">
            <v>188</v>
          </cell>
        </row>
        <row r="195">
          <cell r="A195">
            <v>189</v>
          </cell>
        </row>
        <row r="196">
          <cell r="A196">
            <v>190</v>
          </cell>
        </row>
        <row r="197">
          <cell r="A197">
            <v>191</v>
          </cell>
        </row>
        <row r="198">
          <cell r="A198">
            <v>192</v>
          </cell>
        </row>
        <row r="199">
          <cell r="A199">
            <v>193</v>
          </cell>
        </row>
        <row r="200">
          <cell r="A200">
            <v>194</v>
          </cell>
        </row>
        <row r="201">
          <cell r="A201">
            <v>195</v>
          </cell>
        </row>
        <row r="202">
          <cell r="A202">
            <v>196</v>
          </cell>
        </row>
        <row r="203">
          <cell r="A203">
            <v>197</v>
          </cell>
        </row>
        <row r="204">
          <cell r="A204">
            <v>198</v>
          </cell>
        </row>
        <row r="205">
          <cell r="A205">
            <v>199</v>
          </cell>
        </row>
        <row r="206">
          <cell r="A206">
            <v>200</v>
          </cell>
        </row>
        <row r="207">
          <cell r="A207">
            <v>201</v>
          </cell>
        </row>
        <row r="208">
          <cell r="A208">
            <v>202</v>
          </cell>
        </row>
        <row r="209">
          <cell r="A209">
            <v>203</v>
          </cell>
        </row>
        <row r="210">
          <cell r="A210">
            <v>204</v>
          </cell>
        </row>
        <row r="211">
          <cell r="A211">
            <v>205</v>
          </cell>
        </row>
        <row r="212">
          <cell r="A212">
            <v>206</v>
          </cell>
        </row>
        <row r="213">
          <cell r="A213">
            <v>207</v>
          </cell>
        </row>
        <row r="214">
          <cell r="A214">
            <v>208</v>
          </cell>
        </row>
        <row r="215">
          <cell r="A215">
            <v>209</v>
          </cell>
        </row>
        <row r="216">
          <cell r="A216">
            <v>210</v>
          </cell>
        </row>
        <row r="217">
          <cell r="A217">
            <v>211</v>
          </cell>
        </row>
        <row r="218">
          <cell r="A218">
            <v>212</v>
          </cell>
        </row>
        <row r="219">
          <cell r="A219">
            <v>213</v>
          </cell>
        </row>
        <row r="220">
          <cell r="A220">
            <v>214</v>
          </cell>
        </row>
        <row r="221">
          <cell r="A221">
            <v>215</v>
          </cell>
        </row>
        <row r="222">
          <cell r="A222">
            <v>216</v>
          </cell>
        </row>
        <row r="223">
          <cell r="A223">
            <v>217</v>
          </cell>
        </row>
        <row r="224">
          <cell r="A224">
            <v>218</v>
          </cell>
        </row>
        <row r="225">
          <cell r="A225">
            <v>219</v>
          </cell>
        </row>
        <row r="226">
          <cell r="A226">
            <v>220</v>
          </cell>
        </row>
        <row r="227">
          <cell r="A227">
            <v>221</v>
          </cell>
        </row>
        <row r="228">
          <cell r="A228">
            <v>222</v>
          </cell>
        </row>
        <row r="229">
          <cell r="A229">
            <v>223</v>
          </cell>
        </row>
        <row r="230">
          <cell r="A230">
            <v>224</v>
          </cell>
        </row>
        <row r="231">
          <cell r="A231">
            <v>225</v>
          </cell>
        </row>
        <row r="232">
          <cell r="A232">
            <v>226</v>
          </cell>
        </row>
        <row r="233">
          <cell r="A233">
            <v>227</v>
          </cell>
        </row>
        <row r="234">
          <cell r="A234">
            <v>228</v>
          </cell>
        </row>
        <row r="235">
          <cell r="A235">
            <v>229</v>
          </cell>
        </row>
        <row r="236">
          <cell r="A236">
            <v>230</v>
          </cell>
        </row>
        <row r="237">
          <cell r="A237">
            <v>231</v>
          </cell>
        </row>
        <row r="238">
          <cell r="A238">
            <v>232</v>
          </cell>
        </row>
        <row r="239">
          <cell r="A239">
            <v>233</v>
          </cell>
        </row>
        <row r="240">
          <cell r="A240">
            <v>234</v>
          </cell>
        </row>
        <row r="241">
          <cell r="A241">
            <v>235</v>
          </cell>
        </row>
        <row r="242">
          <cell r="A242">
            <v>236</v>
          </cell>
        </row>
        <row r="243">
          <cell r="A243">
            <v>237</v>
          </cell>
        </row>
        <row r="244">
          <cell r="A244">
            <v>238</v>
          </cell>
        </row>
        <row r="245">
          <cell r="A245">
            <v>239</v>
          </cell>
        </row>
        <row r="246">
          <cell r="A246">
            <v>240</v>
          </cell>
        </row>
        <row r="247">
          <cell r="A247">
            <v>241</v>
          </cell>
        </row>
        <row r="248">
          <cell r="A248">
            <v>242</v>
          </cell>
        </row>
        <row r="249">
          <cell r="A249">
            <v>243</v>
          </cell>
        </row>
        <row r="250">
          <cell r="A250">
            <v>244</v>
          </cell>
        </row>
        <row r="251">
          <cell r="A251">
            <v>245</v>
          </cell>
        </row>
        <row r="252">
          <cell r="A252">
            <v>246</v>
          </cell>
        </row>
        <row r="253">
          <cell r="A253">
            <v>247</v>
          </cell>
        </row>
        <row r="254">
          <cell r="A254">
            <v>248</v>
          </cell>
        </row>
        <row r="255">
          <cell r="A255">
            <v>249</v>
          </cell>
        </row>
        <row r="256">
          <cell r="A256">
            <v>250</v>
          </cell>
        </row>
        <row r="257">
          <cell r="A257">
            <v>251</v>
          </cell>
        </row>
        <row r="258">
          <cell r="A258">
            <v>252</v>
          </cell>
        </row>
        <row r="259">
          <cell r="A259">
            <v>253</v>
          </cell>
        </row>
        <row r="260">
          <cell r="A260">
            <v>254</v>
          </cell>
        </row>
        <row r="261">
          <cell r="A261">
            <v>255</v>
          </cell>
        </row>
        <row r="262">
          <cell r="A262">
            <v>256</v>
          </cell>
        </row>
        <row r="263">
          <cell r="A263">
            <v>257</v>
          </cell>
        </row>
        <row r="264">
          <cell r="A264">
            <v>258</v>
          </cell>
        </row>
        <row r="265">
          <cell r="A265">
            <v>259</v>
          </cell>
        </row>
        <row r="266">
          <cell r="A266">
            <v>260</v>
          </cell>
        </row>
        <row r="267">
          <cell r="A267">
            <v>261</v>
          </cell>
        </row>
        <row r="268">
          <cell r="A268">
            <v>262</v>
          </cell>
        </row>
        <row r="269">
          <cell r="A269">
            <v>263</v>
          </cell>
        </row>
        <row r="270">
          <cell r="A270">
            <v>264</v>
          </cell>
        </row>
        <row r="271">
          <cell r="A271">
            <v>265</v>
          </cell>
        </row>
        <row r="272">
          <cell r="A272">
            <v>266</v>
          </cell>
        </row>
        <row r="273">
          <cell r="A273">
            <v>267</v>
          </cell>
        </row>
        <row r="274">
          <cell r="A274">
            <v>268</v>
          </cell>
        </row>
        <row r="275">
          <cell r="A275">
            <v>269</v>
          </cell>
        </row>
        <row r="276">
          <cell r="A276">
            <v>270</v>
          </cell>
        </row>
        <row r="277">
          <cell r="A277">
            <v>271</v>
          </cell>
        </row>
        <row r="278">
          <cell r="A278">
            <v>272</v>
          </cell>
        </row>
        <row r="279">
          <cell r="A279">
            <v>273</v>
          </cell>
        </row>
        <row r="280">
          <cell r="A280">
            <v>274</v>
          </cell>
        </row>
        <row r="281">
          <cell r="A281">
            <v>275</v>
          </cell>
        </row>
        <row r="282">
          <cell r="A282">
            <v>276</v>
          </cell>
        </row>
        <row r="283">
          <cell r="A283">
            <v>277</v>
          </cell>
        </row>
        <row r="284">
          <cell r="A284">
            <v>278</v>
          </cell>
        </row>
        <row r="285">
          <cell r="A285">
            <v>279</v>
          </cell>
        </row>
        <row r="286">
          <cell r="A286">
            <v>280</v>
          </cell>
        </row>
        <row r="287">
          <cell r="A287">
            <v>281</v>
          </cell>
        </row>
        <row r="288">
          <cell r="A288">
            <v>282</v>
          </cell>
        </row>
        <row r="289">
          <cell r="A289">
            <v>283</v>
          </cell>
        </row>
        <row r="290">
          <cell r="A290">
            <v>284</v>
          </cell>
        </row>
        <row r="291">
          <cell r="A291">
            <v>285</v>
          </cell>
        </row>
        <row r="292">
          <cell r="A292">
            <v>286</v>
          </cell>
        </row>
        <row r="293">
          <cell r="A293">
            <v>287</v>
          </cell>
        </row>
        <row r="294">
          <cell r="A294">
            <v>288</v>
          </cell>
        </row>
        <row r="295">
          <cell r="A295">
            <v>289</v>
          </cell>
        </row>
        <row r="296">
          <cell r="A296">
            <v>290</v>
          </cell>
        </row>
        <row r="297">
          <cell r="A297">
            <v>291</v>
          </cell>
        </row>
        <row r="298">
          <cell r="A298">
            <v>292</v>
          </cell>
        </row>
        <row r="299">
          <cell r="A299">
            <v>293</v>
          </cell>
        </row>
        <row r="300">
          <cell r="A300">
            <v>294</v>
          </cell>
        </row>
        <row r="301">
          <cell r="A301">
            <v>295</v>
          </cell>
        </row>
        <row r="302">
          <cell r="A302">
            <v>296</v>
          </cell>
        </row>
        <row r="303">
          <cell r="A303">
            <v>297</v>
          </cell>
        </row>
        <row r="304">
          <cell r="A304">
            <v>298</v>
          </cell>
        </row>
        <row r="305">
          <cell r="A305">
            <v>299</v>
          </cell>
        </row>
        <row r="306">
          <cell r="A306">
            <v>300</v>
          </cell>
        </row>
        <row r="307">
          <cell r="A307">
            <v>301</v>
          </cell>
        </row>
        <row r="308">
          <cell r="A308">
            <v>302</v>
          </cell>
        </row>
        <row r="309">
          <cell r="A309">
            <v>303</v>
          </cell>
        </row>
        <row r="310">
          <cell r="A310">
            <v>304</v>
          </cell>
        </row>
        <row r="311">
          <cell r="A311">
            <v>305</v>
          </cell>
        </row>
        <row r="312">
          <cell r="A312">
            <v>306</v>
          </cell>
        </row>
        <row r="313">
          <cell r="A313">
            <v>307</v>
          </cell>
        </row>
        <row r="314">
          <cell r="A314">
            <v>308</v>
          </cell>
        </row>
        <row r="315">
          <cell r="A315">
            <v>309</v>
          </cell>
        </row>
        <row r="316">
          <cell r="A316">
            <v>310</v>
          </cell>
        </row>
        <row r="317">
          <cell r="A317">
            <v>311</v>
          </cell>
        </row>
        <row r="318">
          <cell r="A318">
            <v>312</v>
          </cell>
        </row>
        <row r="319">
          <cell r="A319">
            <v>313</v>
          </cell>
        </row>
        <row r="320">
          <cell r="A320">
            <v>314</v>
          </cell>
        </row>
        <row r="321">
          <cell r="A321">
            <v>315</v>
          </cell>
        </row>
        <row r="322">
          <cell r="A322">
            <v>316</v>
          </cell>
        </row>
        <row r="323">
          <cell r="A323">
            <v>317</v>
          </cell>
        </row>
        <row r="324">
          <cell r="A324">
            <v>318</v>
          </cell>
        </row>
        <row r="325">
          <cell r="A325">
            <v>319</v>
          </cell>
        </row>
        <row r="326">
          <cell r="A326">
            <v>320</v>
          </cell>
        </row>
        <row r="327">
          <cell r="A327">
            <v>321</v>
          </cell>
        </row>
        <row r="328">
          <cell r="A328">
            <v>322</v>
          </cell>
        </row>
        <row r="329">
          <cell r="A329">
            <v>323</v>
          </cell>
        </row>
        <row r="330">
          <cell r="A330">
            <v>324</v>
          </cell>
        </row>
        <row r="331">
          <cell r="A331">
            <v>325</v>
          </cell>
        </row>
        <row r="332">
          <cell r="A332">
            <v>326</v>
          </cell>
        </row>
        <row r="333">
          <cell r="A333">
            <v>327</v>
          </cell>
        </row>
        <row r="334">
          <cell r="A334">
            <v>328</v>
          </cell>
        </row>
        <row r="335">
          <cell r="A335">
            <v>329</v>
          </cell>
        </row>
        <row r="336">
          <cell r="A336">
            <v>330</v>
          </cell>
        </row>
        <row r="337">
          <cell r="A337">
            <v>331</v>
          </cell>
        </row>
        <row r="338">
          <cell r="A338">
            <v>332</v>
          </cell>
        </row>
        <row r="339">
          <cell r="A339">
            <v>333</v>
          </cell>
        </row>
        <row r="340">
          <cell r="A340">
            <v>334</v>
          </cell>
        </row>
        <row r="341">
          <cell r="A341">
            <v>335</v>
          </cell>
        </row>
        <row r="342">
          <cell r="A342">
            <v>336</v>
          </cell>
        </row>
        <row r="343">
          <cell r="A343">
            <v>337</v>
          </cell>
        </row>
        <row r="344">
          <cell r="A344">
            <v>338</v>
          </cell>
        </row>
        <row r="345">
          <cell r="A345">
            <v>339</v>
          </cell>
        </row>
        <row r="346">
          <cell r="A346">
            <v>340</v>
          </cell>
        </row>
        <row r="347">
          <cell r="A347">
            <v>341</v>
          </cell>
        </row>
        <row r="348">
          <cell r="A348">
            <v>342</v>
          </cell>
        </row>
        <row r="349">
          <cell r="A349">
            <v>343</v>
          </cell>
        </row>
        <row r="350">
          <cell r="A350">
            <v>344</v>
          </cell>
        </row>
        <row r="351">
          <cell r="A351">
            <v>345</v>
          </cell>
        </row>
        <row r="352">
          <cell r="A352">
            <v>346</v>
          </cell>
        </row>
        <row r="353">
          <cell r="A353">
            <v>347</v>
          </cell>
        </row>
        <row r="354">
          <cell r="A354">
            <v>348</v>
          </cell>
        </row>
        <row r="355">
          <cell r="A355">
            <v>349</v>
          </cell>
        </row>
        <row r="356">
          <cell r="A356">
            <v>350</v>
          </cell>
        </row>
        <row r="357">
          <cell r="A357">
            <v>351</v>
          </cell>
        </row>
        <row r="358">
          <cell r="A358">
            <v>352</v>
          </cell>
        </row>
        <row r="359">
          <cell r="A359">
            <v>353</v>
          </cell>
        </row>
        <row r="360">
          <cell r="A360">
            <v>354</v>
          </cell>
        </row>
        <row r="361">
          <cell r="A361">
            <v>355</v>
          </cell>
        </row>
        <row r="362">
          <cell r="A362">
            <v>356</v>
          </cell>
        </row>
        <row r="363">
          <cell r="A363">
            <v>357</v>
          </cell>
        </row>
        <row r="364">
          <cell r="A364">
            <v>358</v>
          </cell>
        </row>
        <row r="365">
          <cell r="A365">
            <v>359</v>
          </cell>
        </row>
        <row r="366">
          <cell r="A366">
            <v>360</v>
          </cell>
        </row>
        <row r="367">
          <cell r="A367">
            <v>361</v>
          </cell>
        </row>
        <row r="368">
          <cell r="A368">
            <v>362</v>
          </cell>
        </row>
        <row r="369">
          <cell r="A369">
            <v>363</v>
          </cell>
        </row>
        <row r="370">
          <cell r="A370">
            <v>364</v>
          </cell>
        </row>
        <row r="371">
          <cell r="A371">
            <v>365</v>
          </cell>
        </row>
        <row r="372">
          <cell r="A372">
            <v>366</v>
          </cell>
        </row>
        <row r="373">
          <cell r="A373">
            <v>367</v>
          </cell>
        </row>
        <row r="374">
          <cell r="A374">
            <v>368</v>
          </cell>
        </row>
        <row r="375">
          <cell r="A375">
            <v>369</v>
          </cell>
        </row>
        <row r="376">
          <cell r="A376">
            <v>370</v>
          </cell>
        </row>
        <row r="377">
          <cell r="A377">
            <v>371</v>
          </cell>
        </row>
        <row r="378">
          <cell r="A378">
            <v>372</v>
          </cell>
        </row>
        <row r="379">
          <cell r="A379">
            <v>373</v>
          </cell>
        </row>
        <row r="380">
          <cell r="A380">
            <v>374</v>
          </cell>
        </row>
        <row r="381">
          <cell r="A381">
            <v>375</v>
          </cell>
        </row>
        <row r="382">
          <cell r="A382">
            <v>376</v>
          </cell>
        </row>
        <row r="383">
          <cell r="A383">
            <v>377</v>
          </cell>
        </row>
        <row r="384">
          <cell r="A384">
            <v>378</v>
          </cell>
        </row>
        <row r="385">
          <cell r="A385">
            <v>379</v>
          </cell>
        </row>
        <row r="386">
          <cell r="A386">
            <v>380</v>
          </cell>
        </row>
        <row r="387">
          <cell r="A387">
            <v>381</v>
          </cell>
        </row>
        <row r="388">
          <cell r="A388">
            <v>382</v>
          </cell>
        </row>
        <row r="389">
          <cell r="A389">
            <v>383</v>
          </cell>
        </row>
        <row r="390">
          <cell r="A390">
            <v>384</v>
          </cell>
        </row>
        <row r="391">
          <cell r="A391">
            <v>385</v>
          </cell>
        </row>
        <row r="392">
          <cell r="A392">
            <v>386</v>
          </cell>
        </row>
        <row r="393">
          <cell r="A393">
            <v>387</v>
          </cell>
        </row>
        <row r="394">
          <cell r="A394">
            <v>388</v>
          </cell>
        </row>
        <row r="395">
          <cell r="A395">
            <v>389</v>
          </cell>
        </row>
        <row r="396">
          <cell r="A396">
            <v>390</v>
          </cell>
        </row>
        <row r="397">
          <cell r="A397">
            <v>391</v>
          </cell>
        </row>
        <row r="398">
          <cell r="A398">
            <v>392</v>
          </cell>
        </row>
        <row r="399">
          <cell r="A399">
            <v>393</v>
          </cell>
        </row>
        <row r="400">
          <cell r="A400">
            <v>394</v>
          </cell>
        </row>
        <row r="401">
          <cell r="A401">
            <v>395</v>
          </cell>
        </row>
        <row r="402">
          <cell r="A402">
            <v>396</v>
          </cell>
        </row>
        <row r="403">
          <cell r="A403">
            <v>397</v>
          </cell>
        </row>
        <row r="404">
          <cell r="A404">
            <v>398</v>
          </cell>
        </row>
        <row r="405">
          <cell r="A405">
            <v>399</v>
          </cell>
        </row>
        <row r="406">
          <cell r="A406">
            <v>400</v>
          </cell>
        </row>
        <row r="407">
          <cell r="A407">
            <v>401</v>
          </cell>
        </row>
        <row r="408">
          <cell r="A408">
            <v>402</v>
          </cell>
        </row>
        <row r="409">
          <cell r="A409">
            <v>403</v>
          </cell>
        </row>
        <row r="410">
          <cell r="A410">
            <v>404</v>
          </cell>
        </row>
        <row r="411">
          <cell r="A411">
            <v>405</v>
          </cell>
        </row>
        <row r="412">
          <cell r="A412">
            <v>406</v>
          </cell>
        </row>
        <row r="413">
          <cell r="A413">
            <v>407</v>
          </cell>
        </row>
        <row r="414">
          <cell r="A414">
            <v>408</v>
          </cell>
        </row>
        <row r="415">
          <cell r="A415">
            <v>409</v>
          </cell>
        </row>
        <row r="416">
          <cell r="A416">
            <v>410</v>
          </cell>
        </row>
        <row r="417">
          <cell r="A417">
            <v>411</v>
          </cell>
        </row>
        <row r="418">
          <cell r="A418">
            <v>412</v>
          </cell>
        </row>
        <row r="419">
          <cell r="A419">
            <v>413</v>
          </cell>
        </row>
        <row r="420">
          <cell r="A420">
            <v>414</v>
          </cell>
        </row>
        <row r="421">
          <cell r="A421">
            <v>415</v>
          </cell>
        </row>
        <row r="422">
          <cell r="A422">
            <v>416</v>
          </cell>
        </row>
        <row r="423">
          <cell r="A423">
            <v>417</v>
          </cell>
        </row>
        <row r="424">
          <cell r="A424">
            <v>418</v>
          </cell>
        </row>
        <row r="425">
          <cell r="A425">
            <v>419</v>
          </cell>
        </row>
        <row r="426">
          <cell r="A426">
            <v>420</v>
          </cell>
        </row>
        <row r="427">
          <cell r="A427">
            <v>421</v>
          </cell>
        </row>
        <row r="428">
          <cell r="A428">
            <v>422</v>
          </cell>
        </row>
        <row r="429">
          <cell r="A429">
            <v>423</v>
          </cell>
        </row>
        <row r="430">
          <cell r="A430">
            <v>424</v>
          </cell>
        </row>
        <row r="431">
          <cell r="A431">
            <v>425</v>
          </cell>
        </row>
        <row r="432">
          <cell r="A432">
            <v>426</v>
          </cell>
        </row>
        <row r="433">
          <cell r="A433">
            <v>427</v>
          </cell>
        </row>
        <row r="434">
          <cell r="A434">
            <v>428</v>
          </cell>
        </row>
        <row r="435">
          <cell r="A435">
            <v>429</v>
          </cell>
        </row>
        <row r="436">
          <cell r="A436">
            <v>430</v>
          </cell>
        </row>
        <row r="437">
          <cell r="A437">
            <v>431</v>
          </cell>
        </row>
        <row r="438">
          <cell r="A438">
            <v>432</v>
          </cell>
        </row>
        <row r="439">
          <cell r="A439">
            <v>433</v>
          </cell>
        </row>
        <row r="440">
          <cell r="A440">
            <v>434</v>
          </cell>
        </row>
        <row r="441">
          <cell r="A441">
            <v>435</v>
          </cell>
        </row>
        <row r="442">
          <cell r="A442">
            <v>436</v>
          </cell>
        </row>
        <row r="443">
          <cell r="A443">
            <v>437</v>
          </cell>
        </row>
        <row r="444">
          <cell r="A444">
            <v>438</v>
          </cell>
        </row>
        <row r="445">
          <cell r="A445">
            <v>439</v>
          </cell>
        </row>
        <row r="446">
          <cell r="A446">
            <v>440</v>
          </cell>
        </row>
        <row r="447">
          <cell r="A447">
            <v>441</v>
          </cell>
        </row>
        <row r="448">
          <cell r="A448">
            <v>442</v>
          </cell>
        </row>
        <row r="449">
          <cell r="A449">
            <v>443</v>
          </cell>
        </row>
        <row r="450">
          <cell r="A450">
            <v>444</v>
          </cell>
        </row>
        <row r="451">
          <cell r="A451">
            <v>445</v>
          </cell>
        </row>
        <row r="452">
          <cell r="A452">
            <v>446</v>
          </cell>
        </row>
        <row r="453">
          <cell r="A453">
            <v>447</v>
          </cell>
        </row>
        <row r="454">
          <cell r="A454">
            <v>448</v>
          </cell>
        </row>
        <row r="455">
          <cell r="A455">
            <v>449</v>
          </cell>
        </row>
        <row r="456">
          <cell r="A456">
            <v>450</v>
          </cell>
        </row>
        <row r="457">
          <cell r="A457">
            <v>451</v>
          </cell>
        </row>
        <row r="458">
          <cell r="A458">
            <v>452</v>
          </cell>
        </row>
        <row r="459">
          <cell r="A459">
            <v>453</v>
          </cell>
        </row>
        <row r="460">
          <cell r="A460">
            <v>454</v>
          </cell>
        </row>
        <row r="461">
          <cell r="A461">
            <v>455</v>
          </cell>
        </row>
        <row r="462">
          <cell r="A462">
            <v>456</v>
          </cell>
        </row>
        <row r="463">
          <cell r="A463">
            <v>457</v>
          </cell>
        </row>
        <row r="464">
          <cell r="A464">
            <v>458</v>
          </cell>
        </row>
        <row r="465">
          <cell r="A465">
            <v>459</v>
          </cell>
        </row>
        <row r="466">
          <cell r="A466">
            <v>460</v>
          </cell>
        </row>
        <row r="467">
          <cell r="A467">
            <v>461</v>
          </cell>
        </row>
        <row r="468">
          <cell r="A468">
            <v>462</v>
          </cell>
        </row>
        <row r="469">
          <cell r="A469">
            <v>463</v>
          </cell>
        </row>
        <row r="470">
          <cell r="A470">
            <v>464</v>
          </cell>
        </row>
        <row r="471">
          <cell r="A471">
            <v>465</v>
          </cell>
        </row>
        <row r="472">
          <cell r="A472">
            <v>466</v>
          </cell>
        </row>
        <row r="473">
          <cell r="A473">
            <v>467</v>
          </cell>
        </row>
        <row r="474">
          <cell r="A474">
            <v>468</v>
          </cell>
        </row>
        <row r="475">
          <cell r="A475">
            <v>469</v>
          </cell>
        </row>
        <row r="476">
          <cell r="A476">
            <v>470</v>
          </cell>
        </row>
        <row r="477">
          <cell r="A477">
            <v>471</v>
          </cell>
        </row>
        <row r="478">
          <cell r="A478">
            <v>472</v>
          </cell>
        </row>
        <row r="479">
          <cell r="A479">
            <v>473</v>
          </cell>
        </row>
        <row r="480">
          <cell r="A480">
            <v>474</v>
          </cell>
        </row>
        <row r="481">
          <cell r="A481">
            <v>475</v>
          </cell>
        </row>
        <row r="482">
          <cell r="A482">
            <v>476</v>
          </cell>
        </row>
        <row r="483">
          <cell r="A483">
            <v>477</v>
          </cell>
        </row>
        <row r="484">
          <cell r="A484">
            <v>478</v>
          </cell>
        </row>
        <row r="485">
          <cell r="A485">
            <v>479</v>
          </cell>
        </row>
        <row r="486">
          <cell r="A486">
            <v>480</v>
          </cell>
        </row>
        <row r="487">
          <cell r="A487">
            <v>481</v>
          </cell>
        </row>
        <row r="488">
          <cell r="A488">
            <v>482</v>
          </cell>
        </row>
        <row r="489">
          <cell r="A489">
            <v>483</v>
          </cell>
        </row>
        <row r="490">
          <cell r="A490">
            <v>484</v>
          </cell>
        </row>
        <row r="491">
          <cell r="A491">
            <v>485</v>
          </cell>
        </row>
        <row r="492">
          <cell r="A492">
            <v>486</v>
          </cell>
        </row>
        <row r="493">
          <cell r="A493">
            <v>487</v>
          </cell>
        </row>
        <row r="494">
          <cell r="A494">
            <v>488</v>
          </cell>
        </row>
        <row r="495">
          <cell r="A495">
            <v>489</v>
          </cell>
        </row>
        <row r="496">
          <cell r="A496">
            <v>490</v>
          </cell>
        </row>
        <row r="497">
          <cell r="A497">
            <v>491</v>
          </cell>
        </row>
        <row r="498">
          <cell r="A498">
            <v>492</v>
          </cell>
        </row>
        <row r="499">
          <cell r="A499">
            <v>493</v>
          </cell>
        </row>
        <row r="500">
          <cell r="A500">
            <v>494</v>
          </cell>
        </row>
        <row r="501">
          <cell r="A501">
            <v>495</v>
          </cell>
        </row>
        <row r="502">
          <cell r="A502">
            <v>496</v>
          </cell>
        </row>
        <row r="503">
          <cell r="A503">
            <v>497</v>
          </cell>
        </row>
        <row r="504">
          <cell r="A504">
            <v>498</v>
          </cell>
        </row>
        <row r="505">
          <cell r="A505">
            <v>499</v>
          </cell>
        </row>
        <row r="506">
          <cell r="A506">
            <v>500</v>
          </cell>
        </row>
        <row r="507">
          <cell r="A507">
            <v>501</v>
          </cell>
        </row>
        <row r="508">
          <cell r="A508">
            <v>502</v>
          </cell>
        </row>
        <row r="509">
          <cell r="A509">
            <v>503</v>
          </cell>
        </row>
        <row r="510">
          <cell r="A510">
            <v>504</v>
          </cell>
        </row>
        <row r="511">
          <cell r="A511">
            <v>505</v>
          </cell>
        </row>
        <row r="512">
          <cell r="A512">
            <v>506</v>
          </cell>
        </row>
        <row r="513">
          <cell r="A513">
            <v>507</v>
          </cell>
        </row>
        <row r="514">
          <cell r="A514">
            <v>508</v>
          </cell>
        </row>
        <row r="515">
          <cell r="A515">
            <v>509</v>
          </cell>
        </row>
        <row r="516">
          <cell r="A516">
            <v>510</v>
          </cell>
        </row>
        <row r="517">
          <cell r="A517">
            <v>511</v>
          </cell>
        </row>
        <row r="518">
          <cell r="A518">
            <v>512</v>
          </cell>
        </row>
        <row r="519">
          <cell r="A519">
            <v>513</v>
          </cell>
        </row>
        <row r="520">
          <cell r="A520">
            <v>514</v>
          </cell>
        </row>
        <row r="521">
          <cell r="A521">
            <v>515</v>
          </cell>
        </row>
        <row r="522">
          <cell r="A522">
            <v>516</v>
          </cell>
        </row>
        <row r="523">
          <cell r="A523">
            <v>517</v>
          </cell>
        </row>
        <row r="524">
          <cell r="A524">
            <v>518</v>
          </cell>
        </row>
        <row r="525">
          <cell r="A525">
            <v>519</v>
          </cell>
        </row>
        <row r="526">
          <cell r="A526">
            <v>520</v>
          </cell>
        </row>
        <row r="527">
          <cell r="A527">
            <v>521</v>
          </cell>
        </row>
        <row r="528">
          <cell r="A528">
            <v>522</v>
          </cell>
        </row>
        <row r="529">
          <cell r="A529">
            <v>523</v>
          </cell>
        </row>
        <row r="530">
          <cell r="A530">
            <v>524</v>
          </cell>
        </row>
        <row r="531">
          <cell r="A531">
            <v>525</v>
          </cell>
        </row>
        <row r="532">
          <cell r="A532">
            <v>526</v>
          </cell>
        </row>
        <row r="533">
          <cell r="A533">
            <v>527</v>
          </cell>
        </row>
        <row r="534">
          <cell r="A534">
            <v>528</v>
          </cell>
        </row>
        <row r="535">
          <cell r="A535">
            <v>529</v>
          </cell>
        </row>
        <row r="536">
          <cell r="A536">
            <v>530</v>
          </cell>
        </row>
        <row r="537">
          <cell r="A537">
            <v>531</v>
          </cell>
        </row>
        <row r="538">
          <cell r="A538">
            <v>532</v>
          </cell>
        </row>
        <row r="539">
          <cell r="A539">
            <v>533</v>
          </cell>
        </row>
        <row r="540">
          <cell r="A540">
            <v>534</v>
          </cell>
        </row>
        <row r="541">
          <cell r="A541">
            <v>535</v>
          </cell>
        </row>
        <row r="542">
          <cell r="A542">
            <v>536</v>
          </cell>
        </row>
        <row r="543">
          <cell r="A543">
            <v>537</v>
          </cell>
        </row>
        <row r="544">
          <cell r="A544">
            <v>538</v>
          </cell>
        </row>
        <row r="545">
          <cell r="A545">
            <v>539</v>
          </cell>
        </row>
        <row r="546">
          <cell r="A546">
            <v>540</v>
          </cell>
        </row>
        <row r="547">
          <cell r="A547">
            <v>541</v>
          </cell>
        </row>
        <row r="548">
          <cell r="A548">
            <v>542</v>
          </cell>
        </row>
        <row r="549">
          <cell r="A549">
            <v>543</v>
          </cell>
        </row>
        <row r="550">
          <cell r="A550">
            <v>544</v>
          </cell>
        </row>
        <row r="551">
          <cell r="A551">
            <v>545</v>
          </cell>
        </row>
        <row r="552">
          <cell r="A552">
            <v>546</v>
          </cell>
        </row>
        <row r="553">
          <cell r="A553">
            <v>547</v>
          </cell>
        </row>
        <row r="554">
          <cell r="A554">
            <v>548</v>
          </cell>
        </row>
        <row r="555">
          <cell r="A555">
            <v>549</v>
          </cell>
        </row>
        <row r="556">
          <cell r="A556">
            <v>550</v>
          </cell>
        </row>
        <row r="557">
          <cell r="A557">
            <v>551</v>
          </cell>
        </row>
        <row r="558">
          <cell r="A558">
            <v>552</v>
          </cell>
        </row>
        <row r="559">
          <cell r="A559">
            <v>553</v>
          </cell>
        </row>
        <row r="560">
          <cell r="A560">
            <v>554</v>
          </cell>
        </row>
        <row r="561">
          <cell r="A561">
            <v>555</v>
          </cell>
        </row>
        <row r="562">
          <cell r="A562">
            <v>556</v>
          </cell>
        </row>
        <row r="563">
          <cell r="A563">
            <v>557</v>
          </cell>
        </row>
        <row r="564">
          <cell r="A564">
            <v>558</v>
          </cell>
        </row>
        <row r="565">
          <cell r="A565">
            <v>559</v>
          </cell>
        </row>
        <row r="566">
          <cell r="A566">
            <v>560</v>
          </cell>
        </row>
        <row r="567">
          <cell r="A567">
            <v>561</v>
          </cell>
        </row>
        <row r="568">
          <cell r="A568">
            <v>562</v>
          </cell>
        </row>
        <row r="569">
          <cell r="A569">
            <v>563</v>
          </cell>
        </row>
        <row r="570">
          <cell r="A570">
            <v>564</v>
          </cell>
        </row>
        <row r="571">
          <cell r="A571">
            <v>565</v>
          </cell>
        </row>
        <row r="572">
          <cell r="A572">
            <v>566</v>
          </cell>
        </row>
        <row r="573">
          <cell r="A573">
            <v>567</v>
          </cell>
        </row>
        <row r="574">
          <cell r="A574">
            <v>568</v>
          </cell>
        </row>
        <row r="575">
          <cell r="A575">
            <v>569</v>
          </cell>
        </row>
        <row r="576">
          <cell r="A576">
            <v>570</v>
          </cell>
        </row>
        <row r="577">
          <cell r="A577">
            <v>571</v>
          </cell>
        </row>
        <row r="578">
          <cell r="A578">
            <v>572</v>
          </cell>
        </row>
        <row r="579">
          <cell r="A579">
            <v>573</v>
          </cell>
        </row>
        <row r="580">
          <cell r="A580">
            <v>574</v>
          </cell>
        </row>
        <row r="581">
          <cell r="A581">
            <v>575</v>
          </cell>
        </row>
        <row r="582">
          <cell r="A582">
            <v>576</v>
          </cell>
        </row>
        <row r="583">
          <cell r="A583">
            <v>577</v>
          </cell>
        </row>
        <row r="584">
          <cell r="A584">
            <v>578</v>
          </cell>
        </row>
        <row r="585">
          <cell r="A585">
            <v>579</v>
          </cell>
        </row>
        <row r="586">
          <cell r="A586">
            <v>580</v>
          </cell>
        </row>
        <row r="587">
          <cell r="A587">
            <v>581</v>
          </cell>
        </row>
        <row r="588">
          <cell r="A588">
            <v>582</v>
          </cell>
        </row>
        <row r="589">
          <cell r="A589">
            <v>583</v>
          </cell>
        </row>
        <row r="590">
          <cell r="A590">
            <v>584</v>
          </cell>
        </row>
        <row r="591">
          <cell r="A591">
            <v>585</v>
          </cell>
        </row>
        <row r="592">
          <cell r="A592">
            <v>586</v>
          </cell>
        </row>
        <row r="593">
          <cell r="A593">
            <v>587</v>
          </cell>
        </row>
        <row r="594">
          <cell r="A594">
            <v>588</v>
          </cell>
        </row>
        <row r="595">
          <cell r="A595">
            <v>589</v>
          </cell>
        </row>
        <row r="596">
          <cell r="A596">
            <v>590</v>
          </cell>
        </row>
        <row r="597">
          <cell r="A597">
            <v>591</v>
          </cell>
        </row>
        <row r="598">
          <cell r="A598">
            <v>592</v>
          </cell>
        </row>
        <row r="599">
          <cell r="A599">
            <v>593</v>
          </cell>
        </row>
        <row r="600">
          <cell r="A600">
            <v>594</v>
          </cell>
        </row>
        <row r="601">
          <cell r="A601">
            <v>595</v>
          </cell>
        </row>
        <row r="602">
          <cell r="A602">
            <v>596</v>
          </cell>
        </row>
        <row r="603">
          <cell r="A603">
            <v>597</v>
          </cell>
        </row>
        <row r="604">
          <cell r="A604">
            <v>598</v>
          </cell>
        </row>
        <row r="605">
          <cell r="A605">
            <v>599</v>
          </cell>
        </row>
        <row r="606">
          <cell r="A606">
            <v>600</v>
          </cell>
        </row>
        <row r="607">
          <cell r="A607">
            <v>601</v>
          </cell>
        </row>
        <row r="608">
          <cell r="A608">
            <v>602</v>
          </cell>
        </row>
        <row r="609">
          <cell r="A609">
            <v>603</v>
          </cell>
        </row>
        <row r="610">
          <cell r="A610">
            <v>604</v>
          </cell>
        </row>
        <row r="611">
          <cell r="A611">
            <v>605</v>
          </cell>
        </row>
        <row r="612">
          <cell r="A612">
            <v>606</v>
          </cell>
        </row>
        <row r="613">
          <cell r="A613">
            <v>607</v>
          </cell>
        </row>
        <row r="614">
          <cell r="A614">
            <v>608</v>
          </cell>
        </row>
        <row r="615">
          <cell r="A615">
            <v>609</v>
          </cell>
        </row>
        <row r="616">
          <cell r="A616">
            <v>610</v>
          </cell>
        </row>
        <row r="617">
          <cell r="A617">
            <v>611</v>
          </cell>
        </row>
        <row r="618">
          <cell r="A618">
            <v>612</v>
          </cell>
        </row>
        <row r="619">
          <cell r="A619">
            <v>613</v>
          </cell>
        </row>
        <row r="620">
          <cell r="A620">
            <v>614</v>
          </cell>
        </row>
        <row r="621">
          <cell r="A621">
            <v>615</v>
          </cell>
        </row>
        <row r="622">
          <cell r="A622">
            <v>616</v>
          </cell>
        </row>
        <row r="623">
          <cell r="A623">
            <v>617</v>
          </cell>
        </row>
        <row r="624">
          <cell r="A624">
            <v>618</v>
          </cell>
        </row>
        <row r="625">
          <cell r="A625">
            <v>619</v>
          </cell>
        </row>
        <row r="626">
          <cell r="A626">
            <v>620</v>
          </cell>
        </row>
        <row r="627">
          <cell r="A627">
            <v>621</v>
          </cell>
        </row>
        <row r="628">
          <cell r="A628">
            <v>622</v>
          </cell>
        </row>
        <row r="629">
          <cell r="A629">
            <v>623</v>
          </cell>
        </row>
        <row r="630">
          <cell r="A630">
            <v>624</v>
          </cell>
        </row>
        <row r="631">
          <cell r="A631">
            <v>625</v>
          </cell>
        </row>
        <row r="632">
          <cell r="A632">
            <v>626</v>
          </cell>
        </row>
        <row r="633">
          <cell r="A633">
            <v>627</v>
          </cell>
        </row>
        <row r="634">
          <cell r="A634">
            <v>628</v>
          </cell>
        </row>
        <row r="635">
          <cell r="A635">
            <v>629</v>
          </cell>
        </row>
        <row r="636">
          <cell r="A636">
            <v>630</v>
          </cell>
        </row>
        <row r="637">
          <cell r="A637">
            <v>631</v>
          </cell>
        </row>
        <row r="638">
          <cell r="A638">
            <v>632</v>
          </cell>
        </row>
        <row r="639">
          <cell r="A639">
            <v>633</v>
          </cell>
        </row>
        <row r="640">
          <cell r="A640">
            <v>634</v>
          </cell>
        </row>
        <row r="641">
          <cell r="A641">
            <v>635</v>
          </cell>
        </row>
        <row r="642">
          <cell r="A642">
            <v>636</v>
          </cell>
        </row>
        <row r="643">
          <cell r="A643">
            <v>637</v>
          </cell>
        </row>
        <row r="644">
          <cell r="A644">
            <v>638</v>
          </cell>
        </row>
        <row r="645">
          <cell r="A645">
            <v>639</v>
          </cell>
        </row>
        <row r="646">
          <cell r="A646">
            <v>640</v>
          </cell>
        </row>
        <row r="647">
          <cell r="A647">
            <v>641</v>
          </cell>
        </row>
        <row r="648">
          <cell r="A648">
            <v>642</v>
          </cell>
        </row>
        <row r="649">
          <cell r="A649">
            <v>643</v>
          </cell>
        </row>
        <row r="650">
          <cell r="A650">
            <v>644</v>
          </cell>
        </row>
        <row r="651">
          <cell r="A651">
            <v>645</v>
          </cell>
        </row>
        <row r="652">
          <cell r="A652">
            <v>646</v>
          </cell>
        </row>
        <row r="653">
          <cell r="A653">
            <v>647</v>
          </cell>
        </row>
        <row r="654">
          <cell r="A654">
            <v>648</v>
          </cell>
        </row>
        <row r="655">
          <cell r="A655">
            <v>649</v>
          </cell>
        </row>
        <row r="656">
          <cell r="A656">
            <v>650</v>
          </cell>
        </row>
        <row r="657">
          <cell r="A657">
            <v>651</v>
          </cell>
        </row>
        <row r="658">
          <cell r="A658">
            <v>652</v>
          </cell>
        </row>
        <row r="659">
          <cell r="A659">
            <v>653</v>
          </cell>
        </row>
        <row r="660">
          <cell r="A660">
            <v>654</v>
          </cell>
        </row>
        <row r="661">
          <cell r="A661">
            <v>655</v>
          </cell>
        </row>
        <row r="662">
          <cell r="A662">
            <v>656</v>
          </cell>
        </row>
        <row r="663">
          <cell r="A663">
            <v>657</v>
          </cell>
        </row>
        <row r="664">
          <cell r="A664">
            <v>658</v>
          </cell>
        </row>
        <row r="665">
          <cell r="A665">
            <v>659</v>
          </cell>
        </row>
        <row r="666">
          <cell r="A666">
            <v>660</v>
          </cell>
        </row>
        <row r="667">
          <cell r="A667">
            <v>661</v>
          </cell>
        </row>
        <row r="668">
          <cell r="A668">
            <v>662</v>
          </cell>
        </row>
        <row r="669">
          <cell r="A669">
            <v>663</v>
          </cell>
        </row>
        <row r="670">
          <cell r="A670">
            <v>664</v>
          </cell>
        </row>
        <row r="671">
          <cell r="A671">
            <v>665</v>
          </cell>
        </row>
        <row r="672">
          <cell r="A672">
            <v>666</v>
          </cell>
        </row>
        <row r="673">
          <cell r="A673">
            <v>667</v>
          </cell>
        </row>
        <row r="674">
          <cell r="A674">
            <v>668</v>
          </cell>
        </row>
        <row r="675">
          <cell r="A675">
            <v>669</v>
          </cell>
        </row>
        <row r="676">
          <cell r="A676">
            <v>670</v>
          </cell>
        </row>
        <row r="677">
          <cell r="A677">
            <v>671</v>
          </cell>
        </row>
        <row r="678">
          <cell r="A678">
            <v>672</v>
          </cell>
        </row>
        <row r="679">
          <cell r="A679">
            <v>673</v>
          </cell>
        </row>
        <row r="680">
          <cell r="A680">
            <v>674</v>
          </cell>
        </row>
        <row r="681">
          <cell r="A681">
            <v>675</v>
          </cell>
        </row>
        <row r="682">
          <cell r="A682">
            <v>676</v>
          </cell>
        </row>
        <row r="683">
          <cell r="A683">
            <v>677</v>
          </cell>
        </row>
        <row r="684">
          <cell r="A684">
            <v>678</v>
          </cell>
        </row>
        <row r="685">
          <cell r="A685">
            <v>679</v>
          </cell>
        </row>
        <row r="686">
          <cell r="A686">
            <v>680</v>
          </cell>
        </row>
        <row r="687">
          <cell r="A687">
            <v>681</v>
          </cell>
        </row>
        <row r="688">
          <cell r="A688">
            <v>682</v>
          </cell>
        </row>
        <row r="689">
          <cell r="A689">
            <v>683</v>
          </cell>
        </row>
        <row r="690">
          <cell r="A690">
            <v>684</v>
          </cell>
        </row>
        <row r="691">
          <cell r="A691">
            <v>685</v>
          </cell>
        </row>
        <row r="692">
          <cell r="A692">
            <v>686</v>
          </cell>
        </row>
        <row r="693">
          <cell r="A693">
            <v>687</v>
          </cell>
        </row>
        <row r="694">
          <cell r="A694">
            <v>688</v>
          </cell>
        </row>
        <row r="695">
          <cell r="A695">
            <v>689</v>
          </cell>
        </row>
        <row r="696">
          <cell r="A696">
            <v>690</v>
          </cell>
        </row>
        <row r="697">
          <cell r="A697">
            <v>691</v>
          </cell>
        </row>
        <row r="698">
          <cell r="A698">
            <v>692</v>
          </cell>
        </row>
        <row r="699">
          <cell r="A699">
            <v>693</v>
          </cell>
        </row>
        <row r="700">
          <cell r="A700">
            <v>694</v>
          </cell>
        </row>
        <row r="701">
          <cell r="A701">
            <v>695</v>
          </cell>
        </row>
        <row r="702">
          <cell r="A702">
            <v>696</v>
          </cell>
        </row>
        <row r="703">
          <cell r="A703">
            <v>697</v>
          </cell>
        </row>
        <row r="704">
          <cell r="A704">
            <v>698</v>
          </cell>
        </row>
        <row r="705">
          <cell r="A705">
            <v>699</v>
          </cell>
        </row>
        <row r="706">
          <cell r="A706">
            <v>700</v>
          </cell>
        </row>
        <row r="707">
          <cell r="A707">
            <v>701</v>
          </cell>
        </row>
        <row r="708">
          <cell r="A708">
            <v>702</v>
          </cell>
        </row>
        <row r="709">
          <cell r="A709">
            <v>703</v>
          </cell>
        </row>
        <row r="710">
          <cell r="A710">
            <v>704</v>
          </cell>
        </row>
        <row r="711">
          <cell r="A711">
            <v>705</v>
          </cell>
        </row>
        <row r="712">
          <cell r="A712">
            <v>706</v>
          </cell>
        </row>
        <row r="713">
          <cell r="A713">
            <v>707</v>
          </cell>
        </row>
        <row r="714">
          <cell r="A714">
            <v>708</v>
          </cell>
        </row>
        <row r="715">
          <cell r="A715">
            <v>709</v>
          </cell>
        </row>
        <row r="716">
          <cell r="A716">
            <v>710</v>
          </cell>
        </row>
        <row r="717">
          <cell r="A717">
            <v>711</v>
          </cell>
        </row>
        <row r="718">
          <cell r="A718">
            <v>712</v>
          </cell>
        </row>
        <row r="719">
          <cell r="A719">
            <v>713</v>
          </cell>
        </row>
        <row r="720">
          <cell r="A720">
            <v>714</v>
          </cell>
        </row>
        <row r="721">
          <cell r="A721">
            <v>715</v>
          </cell>
        </row>
        <row r="722">
          <cell r="A722">
            <v>716</v>
          </cell>
        </row>
        <row r="723">
          <cell r="A723">
            <v>717</v>
          </cell>
        </row>
        <row r="724">
          <cell r="A724">
            <v>718</v>
          </cell>
        </row>
        <row r="725">
          <cell r="A725">
            <v>719</v>
          </cell>
        </row>
        <row r="726">
          <cell r="A726">
            <v>720</v>
          </cell>
        </row>
        <row r="727">
          <cell r="A727">
            <v>721</v>
          </cell>
        </row>
        <row r="728">
          <cell r="A728">
            <v>722</v>
          </cell>
        </row>
        <row r="729">
          <cell r="A729">
            <v>723</v>
          </cell>
        </row>
        <row r="730">
          <cell r="A730">
            <v>724</v>
          </cell>
        </row>
        <row r="731">
          <cell r="A731">
            <v>725</v>
          </cell>
        </row>
        <row r="732">
          <cell r="A732">
            <v>726</v>
          </cell>
        </row>
        <row r="733">
          <cell r="A733">
            <v>727</v>
          </cell>
        </row>
        <row r="734">
          <cell r="A734">
            <v>728</v>
          </cell>
        </row>
        <row r="735">
          <cell r="A735">
            <v>729</v>
          </cell>
        </row>
        <row r="736">
          <cell r="A736">
            <v>730</v>
          </cell>
        </row>
        <row r="737">
          <cell r="A737">
            <v>731</v>
          </cell>
        </row>
        <row r="738">
          <cell r="A738">
            <v>732</v>
          </cell>
        </row>
        <row r="739">
          <cell r="A739">
            <v>733</v>
          </cell>
        </row>
        <row r="740">
          <cell r="A740">
            <v>734</v>
          </cell>
        </row>
        <row r="741">
          <cell r="A741">
            <v>735</v>
          </cell>
        </row>
        <row r="742">
          <cell r="A742">
            <v>736</v>
          </cell>
        </row>
        <row r="743">
          <cell r="A743">
            <v>737</v>
          </cell>
        </row>
        <row r="744">
          <cell r="A744">
            <v>738</v>
          </cell>
        </row>
        <row r="745">
          <cell r="A745">
            <v>739</v>
          </cell>
        </row>
        <row r="746">
          <cell r="A746">
            <v>740</v>
          </cell>
        </row>
        <row r="747">
          <cell r="A747">
            <v>741</v>
          </cell>
        </row>
        <row r="748">
          <cell r="A748">
            <v>742</v>
          </cell>
        </row>
        <row r="749">
          <cell r="A749">
            <v>743</v>
          </cell>
        </row>
        <row r="750">
          <cell r="A750">
            <v>744</v>
          </cell>
        </row>
        <row r="751">
          <cell r="A751">
            <v>745</v>
          </cell>
        </row>
        <row r="752">
          <cell r="A752">
            <v>746</v>
          </cell>
        </row>
        <row r="753">
          <cell r="A753">
            <v>747</v>
          </cell>
        </row>
        <row r="754">
          <cell r="A754">
            <v>748</v>
          </cell>
        </row>
        <row r="755">
          <cell r="A755">
            <v>749</v>
          </cell>
        </row>
        <row r="756">
          <cell r="A756">
            <v>750</v>
          </cell>
        </row>
        <row r="757">
          <cell r="A757">
            <v>751</v>
          </cell>
        </row>
        <row r="758">
          <cell r="A758">
            <v>752</v>
          </cell>
        </row>
        <row r="759">
          <cell r="A759">
            <v>753</v>
          </cell>
        </row>
        <row r="760">
          <cell r="A760">
            <v>754</v>
          </cell>
        </row>
        <row r="761">
          <cell r="A761">
            <v>755</v>
          </cell>
        </row>
        <row r="762">
          <cell r="A762">
            <v>756</v>
          </cell>
        </row>
        <row r="763">
          <cell r="A763">
            <v>757</v>
          </cell>
        </row>
        <row r="764">
          <cell r="A764">
            <v>758</v>
          </cell>
        </row>
        <row r="765">
          <cell r="A765">
            <v>759</v>
          </cell>
        </row>
        <row r="766">
          <cell r="A766">
            <v>760</v>
          </cell>
        </row>
        <row r="767">
          <cell r="A767">
            <v>761</v>
          </cell>
        </row>
        <row r="768">
          <cell r="A768">
            <v>762</v>
          </cell>
        </row>
        <row r="769">
          <cell r="A769">
            <v>763</v>
          </cell>
        </row>
        <row r="770">
          <cell r="A770">
            <v>764</v>
          </cell>
        </row>
        <row r="771">
          <cell r="A771">
            <v>765</v>
          </cell>
        </row>
        <row r="772">
          <cell r="A772">
            <v>766</v>
          </cell>
        </row>
        <row r="773">
          <cell r="A773">
            <v>767</v>
          </cell>
        </row>
        <row r="774">
          <cell r="A774">
            <v>768</v>
          </cell>
        </row>
        <row r="775">
          <cell r="A775">
            <v>769</v>
          </cell>
        </row>
        <row r="776">
          <cell r="A776">
            <v>770</v>
          </cell>
        </row>
        <row r="777">
          <cell r="A777">
            <v>771</v>
          </cell>
        </row>
        <row r="778">
          <cell r="A778">
            <v>772</v>
          </cell>
        </row>
        <row r="779">
          <cell r="A779">
            <v>773</v>
          </cell>
        </row>
        <row r="780">
          <cell r="A780">
            <v>774</v>
          </cell>
        </row>
        <row r="781">
          <cell r="A781">
            <v>775</v>
          </cell>
        </row>
        <row r="782">
          <cell r="A782">
            <v>776</v>
          </cell>
        </row>
        <row r="783">
          <cell r="A783">
            <v>777</v>
          </cell>
        </row>
        <row r="784">
          <cell r="A784">
            <v>778</v>
          </cell>
        </row>
        <row r="785">
          <cell r="A785">
            <v>779</v>
          </cell>
        </row>
        <row r="786">
          <cell r="A786">
            <v>780</v>
          </cell>
        </row>
        <row r="787">
          <cell r="A787">
            <v>781</v>
          </cell>
        </row>
        <row r="788">
          <cell r="A788">
            <v>782</v>
          </cell>
        </row>
        <row r="789">
          <cell r="A789">
            <v>783</v>
          </cell>
        </row>
        <row r="790">
          <cell r="A790">
            <v>784</v>
          </cell>
        </row>
        <row r="791">
          <cell r="A791">
            <v>785</v>
          </cell>
        </row>
        <row r="792">
          <cell r="A792">
            <v>786</v>
          </cell>
        </row>
        <row r="793">
          <cell r="A793">
            <v>787</v>
          </cell>
        </row>
        <row r="794">
          <cell r="A794">
            <v>788</v>
          </cell>
        </row>
        <row r="795">
          <cell r="A795">
            <v>789</v>
          </cell>
        </row>
        <row r="796">
          <cell r="A796">
            <v>790</v>
          </cell>
        </row>
        <row r="797">
          <cell r="A797">
            <v>791</v>
          </cell>
        </row>
        <row r="798">
          <cell r="A798">
            <v>792</v>
          </cell>
        </row>
        <row r="799">
          <cell r="A799">
            <v>793</v>
          </cell>
        </row>
        <row r="800">
          <cell r="A800">
            <v>794</v>
          </cell>
        </row>
        <row r="801">
          <cell r="A801">
            <v>795</v>
          </cell>
        </row>
        <row r="802">
          <cell r="A802">
            <v>796</v>
          </cell>
        </row>
        <row r="803">
          <cell r="A803">
            <v>797</v>
          </cell>
        </row>
        <row r="804">
          <cell r="A804">
            <v>798</v>
          </cell>
        </row>
        <row r="805">
          <cell r="A805">
            <v>799</v>
          </cell>
        </row>
        <row r="806">
          <cell r="A806">
            <v>800</v>
          </cell>
        </row>
        <row r="807">
          <cell r="A807">
            <v>801</v>
          </cell>
        </row>
        <row r="808">
          <cell r="A808">
            <v>802</v>
          </cell>
        </row>
        <row r="809">
          <cell r="A809">
            <v>803</v>
          </cell>
        </row>
        <row r="810">
          <cell r="A810">
            <v>804</v>
          </cell>
        </row>
        <row r="811">
          <cell r="A811">
            <v>805</v>
          </cell>
        </row>
        <row r="812">
          <cell r="A812">
            <v>806</v>
          </cell>
        </row>
        <row r="813">
          <cell r="A813">
            <v>807</v>
          </cell>
        </row>
        <row r="814">
          <cell r="A814">
            <v>808</v>
          </cell>
        </row>
        <row r="815">
          <cell r="A815">
            <v>809</v>
          </cell>
        </row>
        <row r="816">
          <cell r="A816">
            <v>810</v>
          </cell>
        </row>
        <row r="817">
          <cell r="A817">
            <v>811</v>
          </cell>
        </row>
        <row r="818">
          <cell r="A818">
            <v>812</v>
          </cell>
        </row>
        <row r="819">
          <cell r="A819">
            <v>813</v>
          </cell>
        </row>
        <row r="820">
          <cell r="A820">
            <v>814</v>
          </cell>
        </row>
        <row r="821">
          <cell r="A821">
            <v>815</v>
          </cell>
        </row>
        <row r="822">
          <cell r="A822">
            <v>816</v>
          </cell>
        </row>
        <row r="823">
          <cell r="A823">
            <v>817</v>
          </cell>
        </row>
        <row r="824">
          <cell r="A824">
            <v>818</v>
          </cell>
        </row>
        <row r="825">
          <cell r="A825">
            <v>819</v>
          </cell>
        </row>
        <row r="826">
          <cell r="A826">
            <v>820</v>
          </cell>
        </row>
        <row r="827">
          <cell r="A827">
            <v>821</v>
          </cell>
        </row>
        <row r="828">
          <cell r="A828">
            <v>822</v>
          </cell>
        </row>
        <row r="829">
          <cell r="A829">
            <v>823</v>
          </cell>
        </row>
        <row r="830">
          <cell r="A830">
            <v>824</v>
          </cell>
        </row>
        <row r="831">
          <cell r="A831">
            <v>825</v>
          </cell>
        </row>
        <row r="832">
          <cell r="A832">
            <v>826</v>
          </cell>
        </row>
        <row r="833">
          <cell r="A833">
            <v>827</v>
          </cell>
        </row>
        <row r="834">
          <cell r="A834">
            <v>828</v>
          </cell>
        </row>
        <row r="835">
          <cell r="A835">
            <v>829</v>
          </cell>
        </row>
        <row r="836">
          <cell r="A836">
            <v>830</v>
          </cell>
        </row>
        <row r="837">
          <cell r="A837">
            <v>831</v>
          </cell>
        </row>
        <row r="838">
          <cell r="A838">
            <v>832</v>
          </cell>
        </row>
        <row r="839">
          <cell r="A839">
            <v>833</v>
          </cell>
        </row>
        <row r="840">
          <cell r="A840">
            <v>834</v>
          </cell>
        </row>
        <row r="841">
          <cell r="A841">
            <v>835</v>
          </cell>
        </row>
        <row r="842">
          <cell r="A842">
            <v>836</v>
          </cell>
        </row>
        <row r="843">
          <cell r="A843">
            <v>837</v>
          </cell>
        </row>
        <row r="844">
          <cell r="A844">
            <v>838</v>
          </cell>
        </row>
        <row r="845">
          <cell r="A845">
            <v>839</v>
          </cell>
        </row>
        <row r="846">
          <cell r="A846">
            <v>840</v>
          </cell>
        </row>
        <row r="847">
          <cell r="A847">
            <v>841</v>
          </cell>
        </row>
        <row r="848">
          <cell r="A848">
            <v>842</v>
          </cell>
        </row>
        <row r="849">
          <cell r="A849">
            <v>843</v>
          </cell>
        </row>
        <row r="850">
          <cell r="A850">
            <v>844</v>
          </cell>
        </row>
        <row r="851">
          <cell r="A851">
            <v>845</v>
          </cell>
        </row>
        <row r="852">
          <cell r="A852">
            <v>846</v>
          </cell>
        </row>
        <row r="853">
          <cell r="A853">
            <v>847</v>
          </cell>
        </row>
        <row r="854">
          <cell r="A854">
            <v>848</v>
          </cell>
        </row>
        <row r="855">
          <cell r="A855">
            <v>849</v>
          </cell>
        </row>
        <row r="856">
          <cell r="A856">
            <v>850</v>
          </cell>
        </row>
        <row r="857">
          <cell r="A857">
            <v>851</v>
          </cell>
        </row>
        <row r="858">
          <cell r="A858">
            <v>852</v>
          </cell>
        </row>
        <row r="859">
          <cell r="A859">
            <v>853</v>
          </cell>
        </row>
        <row r="860">
          <cell r="A860">
            <v>854</v>
          </cell>
        </row>
        <row r="861">
          <cell r="A861">
            <v>855</v>
          </cell>
        </row>
        <row r="862">
          <cell r="A862">
            <v>856</v>
          </cell>
        </row>
        <row r="863">
          <cell r="A863">
            <v>857</v>
          </cell>
        </row>
        <row r="864">
          <cell r="A864">
            <v>858</v>
          </cell>
        </row>
        <row r="865">
          <cell r="A865">
            <v>859</v>
          </cell>
        </row>
        <row r="866">
          <cell r="A866">
            <v>860</v>
          </cell>
        </row>
        <row r="867">
          <cell r="A867">
            <v>861</v>
          </cell>
        </row>
        <row r="868">
          <cell r="A868">
            <v>862</v>
          </cell>
        </row>
        <row r="869">
          <cell r="A869">
            <v>863</v>
          </cell>
        </row>
        <row r="870">
          <cell r="A870">
            <v>864</v>
          </cell>
        </row>
        <row r="871">
          <cell r="A871">
            <v>865</v>
          </cell>
        </row>
        <row r="872">
          <cell r="A872">
            <v>866</v>
          </cell>
        </row>
        <row r="873">
          <cell r="A873">
            <v>867</v>
          </cell>
        </row>
        <row r="874">
          <cell r="A874">
            <v>868</v>
          </cell>
        </row>
        <row r="875">
          <cell r="A875">
            <v>869</v>
          </cell>
        </row>
        <row r="876">
          <cell r="A876">
            <v>870</v>
          </cell>
        </row>
        <row r="877">
          <cell r="A877">
            <v>871</v>
          </cell>
        </row>
        <row r="878">
          <cell r="A878">
            <v>872</v>
          </cell>
        </row>
        <row r="879">
          <cell r="A879">
            <v>873</v>
          </cell>
        </row>
        <row r="880">
          <cell r="A880">
            <v>874</v>
          </cell>
        </row>
        <row r="881">
          <cell r="A881">
            <v>875</v>
          </cell>
        </row>
        <row r="882">
          <cell r="A882">
            <v>876</v>
          </cell>
        </row>
        <row r="883">
          <cell r="A883">
            <v>877</v>
          </cell>
        </row>
        <row r="884">
          <cell r="A884">
            <v>878</v>
          </cell>
        </row>
        <row r="885">
          <cell r="A885">
            <v>879</v>
          </cell>
        </row>
        <row r="886">
          <cell r="A886">
            <v>880</v>
          </cell>
        </row>
        <row r="887">
          <cell r="A887">
            <v>881</v>
          </cell>
        </row>
        <row r="888">
          <cell r="A888">
            <v>882</v>
          </cell>
        </row>
        <row r="889">
          <cell r="A889">
            <v>883</v>
          </cell>
        </row>
        <row r="890">
          <cell r="A890">
            <v>884</v>
          </cell>
        </row>
        <row r="891">
          <cell r="A891">
            <v>885</v>
          </cell>
        </row>
        <row r="892">
          <cell r="A892">
            <v>886</v>
          </cell>
        </row>
        <row r="893">
          <cell r="A893">
            <v>887</v>
          </cell>
        </row>
        <row r="894">
          <cell r="A894">
            <v>888</v>
          </cell>
        </row>
        <row r="895">
          <cell r="A895">
            <v>889</v>
          </cell>
        </row>
        <row r="896">
          <cell r="A896">
            <v>890</v>
          </cell>
        </row>
        <row r="897">
          <cell r="A897">
            <v>891</v>
          </cell>
        </row>
        <row r="898">
          <cell r="A898">
            <v>892</v>
          </cell>
        </row>
        <row r="899">
          <cell r="A899">
            <v>893</v>
          </cell>
        </row>
        <row r="900">
          <cell r="A900">
            <v>894</v>
          </cell>
        </row>
        <row r="901">
          <cell r="A901">
            <v>895</v>
          </cell>
        </row>
        <row r="902">
          <cell r="A902">
            <v>896</v>
          </cell>
        </row>
        <row r="903">
          <cell r="A903">
            <v>897</v>
          </cell>
        </row>
        <row r="904">
          <cell r="A904">
            <v>898</v>
          </cell>
        </row>
        <row r="905">
          <cell r="A905">
            <v>899</v>
          </cell>
        </row>
        <row r="906">
          <cell r="A906">
            <v>900</v>
          </cell>
        </row>
        <row r="907">
          <cell r="A907">
            <v>901</v>
          </cell>
        </row>
        <row r="908">
          <cell r="A908">
            <v>902</v>
          </cell>
        </row>
        <row r="909">
          <cell r="A909">
            <v>903</v>
          </cell>
        </row>
        <row r="910">
          <cell r="A910">
            <v>904</v>
          </cell>
        </row>
        <row r="911">
          <cell r="A911">
            <v>905</v>
          </cell>
        </row>
        <row r="912">
          <cell r="A912">
            <v>906</v>
          </cell>
        </row>
        <row r="913">
          <cell r="A913">
            <v>907</v>
          </cell>
        </row>
        <row r="914">
          <cell r="A914">
            <v>908</v>
          </cell>
        </row>
        <row r="915">
          <cell r="A915">
            <v>909</v>
          </cell>
        </row>
        <row r="916">
          <cell r="A916">
            <v>910</v>
          </cell>
        </row>
        <row r="917">
          <cell r="A917">
            <v>911</v>
          </cell>
        </row>
        <row r="918">
          <cell r="A918">
            <v>912</v>
          </cell>
        </row>
        <row r="919">
          <cell r="A919">
            <v>913</v>
          </cell>
        </row>
        <row r="920">
          <cell r="A920">
            <v>914</v>
          </cell>
        </row>
        <row r="921">
          <cell r="A921">
            <v>915</v>
          </cell>
        </row>
        <row r="922">
          <cell r="A922">
            <v>916</v>
          </cell>
        </row>
        <row r="923">
          <cell r="A923">
            <v>917</v>
          </cell>
        </row>
        <row r="924">
          <cell r="A924">
            <v>918</v>
          </cell>
        </row>
        <row r="925">
          <cell r="A925">
            <v>919</v>
          </cell>
        </row>
        <row r="926">
          <cell r="A926">
            <v>920</v>
          </cell>
        </row>
        <row r="927">
          <cell r="A927">
            <v>921</v>
          </cell>
        </row>
        <row r="928">
          <cell r="A928">
            <v>922</v>
          </cell>
        </row>
        <row r="929">
          <cell r="A929">
            <v>923</v>
          </cell>
        </row>
        <row r="930">
          <cell r="A930">
            <v>924</v>
          </cell>
        </row>
        <row r="931">
          <cell r="A931">
            <v>925</v>
          </cell>
        </row>
        <row r="932">
          <cell r="A932">
            <v>926</v>
          </cell>
        </row>
        <row r="933">
          <cell r="A933">
            <v>927</v>
          </cell>
        </row>
        <row r="934">
          <cell r="A934">
            <v>928</v>
          </cell>
        </row>
        <row r="935">
          <cell r="A935">
            <v>929</v>
          </cell>
        </row>
        <row r="936">
          <cell r="A936">
            <v>930</v>
          </cell>
        </row>
        <row r="937">
          <cell r="A937">
            <v>931</v>
          </cell>
        </row>
        <row r="938">
          <cell r="A938">
            <v>932</v>
          </cell>
        </row>
        <row r="939">
          <cell r="A939">
            <v>933</v>
          </cell>
        </row>
        <row r="940">
          <cell r="A940">
            <v>934</v>
          </cell>
        </row>
        <row r="941">
          <cell r="A941">
            <v>935</v>
          </cell>
        </row>
        <row r="942">
          <cell r="A942">
            <v>936</v>
          </cell>
        </row>
        <row r="943">
          <cell r="A943">
            <v>937</v>
          </cell>
        </row>
        <row r="944">
          <cell r="A944">
            <v>938</v>
          </cell>
        </row>
        <row r="945">
          <cell r="A945">
            <v>939</v>
          </cell>
        </row>
        <row r="946">
          <cell r="A946">
            <v>940</v>
          </cell>
        </row>
        <row r="947">
          <cell r="A947">
            <v>941</v>
          </cell>
        </row>
        <row r="948">
          <cell r="A948">
            <v>942</v>
          </cell>
        </row>
        <row r="949">
          <cell r="A949">
            <v>943</v>
          </cell>
        </row>
        <row r="950">
          <cell r="A950">
            <v>944</v>
          </cell>
        </row>
        <row r="951">
          <cell r="A951">
            <v>945</v>
          </cell>
        </row>
        <row r="952">
          <cell r="A952">
            <v>946</v>
          </cell>
        </row>
        <row r="953">
          <cell r="A953">
            <v>947</v>
          </cell>
        </row>
        <row r="954">
          <cell r="A954">
            <v>948</v>
          </cell>
        </row>
        <row r="955">
          <cell r="A955">
            <v>949</v>
          </cell>
        </row>
        <row r="956">
          <cell r="A956">
            <v>950</v>
          </cell>
        </row>
        <row r="957">
          <cell r="A957">
            <v>951</v>
          </cell>
        </row>
        <row r="958">
          <cell r="A958">
            <v>952</v>
          </cell>
        </row>
        <row r="959">
          <cell r="A959">
            <v>953</v>
          </cell>
        </row>
        <row r="960">
          <cell r="A960">
            <v>954</v>
          </cell>
        </row>
        <row r="961">
          <cell r="A961">
            <v>955</v>
          </cell>
        </row>
        <row r="962">
          <cell r="A962">
            <v>956</v>
          </cell>
        </row>
        <row r="963">
          <cell r="A963">
            <v>957</v>
          </cell>
        </row>
        <row r="964">
          <cell r="A964">
            <v>958</v>
          </cell>
        </row>
        <row r="965">
          <cell r="A965">
            <v>959</v>
          </cell>
        </row>
        <row r="966">
          <cell r="A966">
            <v>960</v>
          </cell>
        </row>
        <row r="967">
          <cell r="A967">
            <v>961</v>
          </cell>
        </row>
        <row r="968">
          <cell r="A968">
            <v>962</v>
          </cell>
        </row>
        <row r="969">
          <cell r="A969">
            <v>963</v>
          </cell>
        </row>
        <row r="970">
          <cell r="A970">
            <v>964</v>
          </cell>
        </row>
        <row r="971">
          <cell r="A971">
            <v>965</v>
          </cell>
        </row>
        <row r="972">
          <cell r="A972">
            <v>966</v>
          </cell>
        </row>
        <row r="973">
          <cell r="A973">
            <v>967</v>
          </cell>
        </row>
        <row r="974">
          <cell r="A974">
            <v>968</v>
          </cell>
        </row>
        <row r="975">
          <cell r="A975">
            <v>969</v>
          </cell>
        </row>
        <row r="976">
          <cell r="A976">
            <v>970</v>
          </cell>
        </row>
        <row r="977">
          <cell r="A977">
            <v>971</v>
          </cell>
        </row>
        <row r="978">
          <cell r="A978">
            <v>972</v>
          </cell>
        </row>
        <row r="979">
          <cell r="A979">
            <v>973</v>
          </cell>
        </row>
        <row r="980">
          <cell r="A980">
            <v>974</v>
          </cell>
        </row>
        <row r="981">
          <cell r="A981">
            <v>975</v>
          </cell>
        </row>
        <row r="982">
          <cell r="A982">
            <v>976</v>
          </cell>
        </row>
        <row r="983">
          <cell r="A983">
            <v>977</v>
          </cell>
        </row>
        <row r="984">
          <cell r="A984">
            <v>978</v>
          </cell>
        </row>
        <row r="985">
          <cell r="A985">
            <v>979</v>
          </cell>
        </row>
        <row r="986">
          <cell r="A986">
            <v>980</v>
          </cell>
        </row>
        <row r="987">
          <cell r="A987">
            <v>981</v>
          </cell>
        </row>
        <row r="988">
          <cell r="A988">
            <v>982</v>
          </cell>
        </row>
        <row r="989">
          <cell r="A989">
            <v>983</v>
          </cell>
        </row>
        <row r="990">
          <cell r="A990">
            <v>984</v>
          </cell>
        </row>
        <row r="991">
          <cell r="A991">
            <v>985</v>
          </cell>
        </row>
        <row r="992">
          <cell r="A992">
            <v>986</v>
          </cell>
        </row>
        <row r="993">
          <cell r="A993">
            <v>987</v>
          </cell>
        </row>
        <row r="994">
          <cell r="A994">
            <v>988</v>
          </cell>
        </row>
        <row r="995">
          <cell r="A995">
            <v>989</v>
          </cell>
        </row>
        <row r="996">
          <cell r="A996">
            <v>990</v>
          </cell>
        </row>
        <row r="997">
          <cell r="A997">
            <v>991</v>
          </cell>
        </row>
        <row r="998">
          <cell r="A998">
            <v>992</v>
          </cell>
        </row>
        <row r="999">
          <cell r="A999">
            <v>993</v>
          </cell>
        </row>
        <row r="1000">
          <cell r="A1000">
            <v>994</v>
          </cell>
        </row>
        <row r="1001">
          <cell r="A1001">
            <v>995</v>
          </cell>
        </row>
        <row r="1002">
          <cell r="A1002">
            <v>996</v>
          </cell>
        </row>
        <row r="1003">
          <cell r="A1003">
            <v>997</v>
          </cell>
        </row>
        <row r="1004">
          <cell r="A1004">
            <v>998</v>
          </cell>
        </row>
        <row r="1005">
          <cell r="A1005">
            <v>999</v>
          </cell>
        </row>
        <row r="1006">
          <cell r="A1006">
            <v>1000</v>
          </cell>
        </row>
        <row r="1007">
          <cell r="A1007">
            <v>1001</v>
          </cell>
        </row>
        <row r="1008">
          <cell r="A1008">
            <v>1002</v>
          </cell>
        </row>
        <row r="1009">
          <cell r="A1009">
            <v>1003</v>
          </cell>
        </row>
        <row r="1010">
          <cell r="A1010">
            <v>1004</v>
          </cell>
        </row>
        <row r="1011">
          <cell r="A1011">
            <v>1005</v>
          </cell>
        </row>
        <row r="1012">
          <cell r="A1012">
            <v>1006</v>
          </cell>
        </row>
        <row r="1013">
          <cell r="A1013">
            <v>1007</v>
          </cell>
        </row>
        <row r="1014">
          <cell r="A1014">
            <v>1008</v>
          </cell>
        </row>
        <row r="1015">
          <cell r="A1015">
            <v>1009</v>
          </cell>
        </row>
        <row r="1016">
          <cell r="A1016">
            <v>1010</v>
          </cell>
        </row>
        <row r="1017">
          <cell r="A1017">
            <v>1011</v>
          </cell>
        </row>
        <row r="1018">
          <cell r="A1018">
            <v>1012</v>
          </cell>
        </row>
        <row r="1019">
          <cell r="A1019">
            <v>1013</v>
          </cell>
        </row>
        <row r="1020">
          <cell r="A1020">
            <v>1014</v>
          </cell>
        </row>
        <row r="1021">
          <cell r="A1021">
            <v>1015</v>
          </cell>
        </row>
        <row r="1022">
          <cell r="A1022">
            <v>1016</v>
          </cell>
        </row>
        <row r="1023">
          <cell r="A1023">
            <v>1017</v>
          </cell>
        </row>
        <row r="1024">
          <cell r="A1024">
            <v>1018</v>
          </cell>
        </row>
        <row r="1025">
          <cell r="A1025">
            <v>1019</v>
          </cell>
        </row>
        <row r="1026">
          <cell r="A1026">
            <v>1020</v>
          </cell>
        </row>
        <row r="1027">
          <cell r="A1027">
            <v>1021</v>
          </cell>
        </row>
        <row r="1028">
          <cell r="A1028">
            <v>1022</v>
          </cell>
        </row>
        <row r="1029">
          <cell r="A1029">
            <v>1023</v>
          </cell>
        </row>
        <row r="1030">
          <cell r="A1030">
            <v>1024</v>
          </cell>
        </row>
        <row r="1031">
          <cell r="A1031">
            <v>1025</v>
          </cell>
        </row>
        <row r="1032">
          <cell r="A1032">
            <v>1026</v>
          </cell>
        </row>
        <row r="1033">
          <cell r="A1033">
            <v>1027</v>
          </cell>
        </row>
        <row r="1034">
          <cell r="A1034">
            <v>1028</v>
          </cell>
        </row>
        <row r="1035">
          <cell r="A1035">
            <v>1029</v>
          </cell>
        </row>
        <row r="1036">
          <cell r="A1036">
            <v>1030</v>
          </cell>
        </row>
        <row r="1037">
          <cell r="A1037">
            <v>1031</v>
          </cell>
        </row>
        <row r="1038">
          <cell r="A1038">
            <v>1032</v>
          </cell>
        </row>
        <row r="1039">
          <cell r="A1039">
            <v>1033</v>
          </cell>
        </row>
        <row r="1040">
          <cell r="A1040">
            <v>1034</v>
          </cell>
        </row>
        <row r="1041">
          <cell r="A1041">
            <v>1035</v>
          </cell>
        </row>
        <row r="1042">
          <cell r="A1042">
            <v>1036</v>
          </cell>
        </row>
        <row r="1043">
          <cell r="A1043">
            <v>1037</v>
          </cell>
        </row>
        <row r="1044">
          <cell r="A1044">
            <v>1038</v>
          </cell>
        </row>
        <row r="1045">
          <cell r="A1045">
            <v>1039</v>
          </cell>
        </row>
        <row r="1046">
          <cell r="A1046">
            <v>1040</v>
          </cell>
        </row>
        <row r="1047">
          <cell r="A1047">
            <v>1041</v>
          </cell>
        </row>
        <row r="1048">
          <cell r="A1048">
            <v>1042</v>
          </cell>
        </row>
        <row r="1049">
          <cell r="A1049">
            <v>1043</v>
          </cell>
        </row>
        <row r="1050">
          <cell r="A1050">
            <v>1044</v>
          </cell>
        </row>
        <row r="1051">
          <cell r="A1051">
            <v>1045</v>
          </cell>
        </row>
        <row r="1052">
          <cell r="A1052">
            <v>1046</v>
          </cell>
        </row>
        <row r="1053">
          <cell r="A1053">
            <v>1047</v>
          </cell>
        </row>
        <row r="1054">
          <cell r="A1054">
            <v>1048</v>
          </cell>
        </row>
        <row r="1055">
          <cell r="A1055">
            <v>1049</v>
          </cell>
        </row>
        <row r="1056">
          <cell r="A1056">
            <v>1050</v>
          </cell>
        </row>
        <row r="1057">
          <cell r="A1057">
            <v>1051</v>
          </cell>
        </row>
        <row r="1058">
          <cell r="A1058">
            <v>1052</v>
          </cell>
        </row>
        <row r="1059">
          <cell r="A1059">
            <v>1053</v>
          </cell>
        </row>
        <row r="1060">
          <cell r="A1060">
            <v>1054</v>
          </cell>
        </row>
        <row r="1061">
          <cell r="A1061">
            <v>1055</v>
          </cell>
        </row>
        <row r="1062">
          <cell r="A1062">
            <v>1056</v>
          </cell>
        </row>
        <row r="1063">
          <cell r="A1063">
            <v>1057</v>
          </cell>
        </row>
        <row r="1064">
          <cell r="A1064">
            <v>1058</v>
          </cell>
        </row>
        <row r="1065">
          <cell r="A1065">
            <v>1059</v>
          </cell>
        </row>
        <row r="1066">
          <cell r="A1066">
            <v>1060</v>
          </cell>
        </row>
        <row r="1067">
          <cell r="A1067">
            <v>1061</v>
          </cell>
        </row>
        <row r="1068">
          <cell r="A1068">
            <v>1062</v>
          </cell>
        </row>
        <row r="1069">
          <cell r="A1069">
            <v>1063</v>
          </cell>
        </row>
        <row r="1070">
          <cell r="A1070">
            <v>1064</v>
          </cell>
        </row>
        <row r="1071">
          <cell r="A1071">
            <v>1065</v>
          </cell>
        </row>
        <row r="1072">
          <cell r="A1072">
            <v>1066</v>
          </cell>
        </row>
        <row r="1073">
          <cell r="A1073">
            <v>1067</v>
          </cell>
        </row>
        <row r="1074">
          <cell r="A1074">
            <v>1068</v>
          </cell>
        </row>
        <row r="1075">
          <cell r="A1075">
            <v>1069</v>
          </cell>
        </row>
        <row r="1076">
          <cell r="A1076">
            <v>1070</v>
          </cell>
        </row>
        <row r="1077">
          <cell r="A1077">
            <v>1071</v>
          </cell>
        </row>
        <row r="1078">
          <cell r="A1078">
            <v>1072</v>
          </cell>
        </row>
        <row r="1079">
          <cell r="A1079">
            <v>1073</v>
          </cell>
        </row>
        <row r="1080">
          <cell r="A1080">
            <v>1074</v>
          </cell>
        </row>
        <row r="1081">
          <cell r="A1081">
            <v>1075</v>
          </cell>
        </row>
        <row r="1082">
          <cell r="A1082">
            <v>1076</v>
          </cell>
        </row>
        <row r="1083">
          <cell r="A1083">
            <v>1077</v>
          </cell>
        </row>
        <row r="1084">
          <cell r="A1084">
            <v>1078</v>
          </cell>
        </row>
        <row r="1085">
          <cell r="A1085">
            <v>1079</v>
          </cell>
        </row>
        <row r="1086">
          <cell r="A1086">
            <v>1080</v>
          </cell>
        </row>
        <row r="1087">
          <cell r="A1087">
            <v>1081</v>
          </cell>
        </row>
        <row r="1088">
          <cell r="A1088">
            <v>1082</v>
          </cell>
        </row>
        <row r="1089">
          <cell r="A1089">
            <v>1083</v>
          </cell>
        </row>
        <row r="1090">
          <cell r="A1090">
            <v>1084</v>
          </cell>
        </row>
        <row r="1091">
          <cell r="A1091">
            <v>1085</v>
          </cell>
        </row>
        <row r="1092">
          <cell r="A1092">
            <v>1086</v>
          </cell>
        </row>
        <row r="1093">
          <cell r="A1093">
            <v>1087</v>
          </cell>
        </row>
        <row r="1094">
          <cell r="A1094">
            <v>1088</v>
          </cell>
        </row>
        <row r="1095">
          <cell r="A1095">
            <v>1089</v>
          </cell>
        </row>
        <row r="1096">
          <cell r="A1096">
            <v>1090</v>
          </cell>
        </row>
        <row r="1097">
          <cell r="A1097">
            <v>1091</v>
          </cell>
        </row>
        <row r="1098">
          <cell r="A1098">
            <v>1092</v>
          </cell>
        </row>
        <row r="1099">
          <cell r="A1099">
            <v>1093</v>
          </cell>
        </row>
        <row r="1100">
          <cell r="A1100">
            <v>1094</v>
          </cell>
        </row>
        <row r="1101">
          <cell r="A1101">
            <v>1095</v>
          </cell>
        </row>
        <row r="1102">
          <cell r="A1102">
            <v>1096</v>
          </cell>
        </row>
        <row r="1103">
          <cell r="A1103">
            <v>1097</v>
          </cell>
        </row>
        <row r="1104">
          <cell r="A1104">
            <v>1098</v>
          </cell>
        </row>
        <row r="1105">
          <cell r="A1105">
            <v>1099</v>
          </cell>
        </row>
        <row r="1106">
          <cell r="A1106">
            <v>1100</v>
          </cell>
        </row>
        <row r="1107">
          <cell r="A1107">
            <v>1101</v>
          </cell>
        </row>
        <row r="1108">
          <cell r="A1108">
            <v>1102</v>
          </cell>
        </row>
        <row r="1109">
          <cell r="A1109">
            <v>1103</v>
          </cell>
        </row>
        <row r="1110">
          <cell r="A1110">
            <v>1104</v>
          </cell>
        </row>
        <row r="1111">
          <cell r="A1111">
            <v>1105</v>
          </cell>
        </row>
        <row r="1112">
          <cell r="A1112">
            <v>1106</v>
          </cell>
        </row>
        <row r="1113">
          <cell r="A1113">
            <v>1107</v>
          </cell>
        </row>
        <row r="1114">
          <cell r="A1114">
            <v>1108</v>
          </cell>
        </row>
        <row r="1115">
          <cell r="A1115">
            <v>1109</v>
          </cell>
        </row>
        <row r="1116">
          <cell r="A1116">
            <v>1110</v>
          </cell>
        </row>
        <row r="1117">
          <cell r="A1117">
            <v>1111</v>
          </cell>
        </row>
        <row r="1118">
          <cell r="A1118">
            <v>1112</v>
          </cell>
        </row>
        <row r="1119">
          <cell r="A1119">
            <v>1113</v>
          </cell>
        </row>
        <row r="1120">
          <cell r="A1120">
            <v>1114</v>
          </cell>
        </row>
        <row r="1121">
          <cell r="A1121">
            <v>1115</v>
          </cell>
        </row>
        <row r="1122">
          <cell r="A1122">
            <v>1116</v>
          </cell>
        </row>
        <row r="1123">
          <cell r="A1123">
            <v>1117</v>
          </cell>
        </row>
        <row r="1124">
          <cell r="A1124">
            <v>1118</v>
          </cell>
        </row>
        <row r="1125">
          <cell r="A1125">
            <v>1119</v>
          </cell>
        </row>
        <row r="1126">
          <cell r="A1126">
            <v>1120</v>
          </cell>
        </row>
        <row r="1127">
          <cell r="A1127">
            <v>1121</v>
          </cell>
        </row>
        <row r="1128">
          <cell r="A1128">
            <v>1122</v>
          </cell>
        </row>
        <row r="1129">
          <cell r="A1129">
            <v>1123</v>
          </cell>
        </row>
        <row r="1130">
          <cell r="A1130">
            <v>1124</v>
          </cell>
        </row>
        <row r="1131">
          <cell r="A1131">
            <v>1125</v>
          </cell>
        </row>
        <row r="1132">
          <cell r="A1132">
            <v>1126</v>
          </cell>
        </row>
        <row r="1133">
          <cell r="A1133">
            <v>1127</v>
          </cell>
        </row>
        <row r="1134">
          <cell r="A1134">
            <v>1128</v>
          </cell>
        </row>
        <row r="1135">
          <cell r="A1135">
            <v>1129</v>
          </cell>
        </row>
        <row r="1136">
          <cell r="A1136">
            <v>1130</v>
          </cell>
        </row>
        <row r="1137">
          <cell r="A1137">
            <v>1131</v>
          </cell>
        </row>
        <row r="1138">
          <cell r="A1138">
            <v>1132</v>
          </cell>
        </row>
        <row r="1139">
          <cell r="A1139">
            <v>1133</v>
          </cell>
        </row>
        <row r="1140">
          <cell r="A1140">
            <v>1134</v>
          </cell>
        </row>
        <row r="1141">
          <cell r="A1141">
            <v>1135</v>
          </cell>
        </row>
        <row r="1142">
          <cell r="A1142">
            <v>1136</v>
          </cell>
        </row>
        <row r="1143">
          <cell r="A1143">
            <v>1137</v>
          </cell>
        </row>
        <row r="1144">
          <cell r="A1144">
            <v>1138</v>
          </cell>
        </row>
        <row r="1145">
          <cell r="A1145">
            <v>1139</v>
          </cell>
        </row>
        <row r="1146">
          <cell r="A1146">
            <v>1140</v>
          </cell>
        </row>
        <row r="1147">
          <cell r="A1147">
            <v>1141</v>
          </cell>
        </row>
        <row r="1148">
          <cell r="A1148">
            <v>1142</v>
          </cell>
        </row>
        <row r="1149">
          <cell r="A1149">
            <v>1143</v>
          </cell>
        </row>
        <row r="1150">
          <cell r="A1150">
            <v>1144</v>
          </cell>
        </row>
        <row r="1151">
          <cell r="A1151">
            <v>1145</v>
          </cell>
        </row>
        <row r="1152">
          <cell r="A1152">
            <v>1146</v>
          </cell>
        </row>
        <row r="1153">
          <cell r="A1153">
            <v>1147</v>
          </cell>
        </row>
        <row r="1154">
          <cell r="A1154">
            <v>1148</v>
          </cell>
        </row>
        <row r="1155">
          <cell r="A1155">
            <v>1149</v>
          </cell>
        </row>
        <row r="1156">
          <cell r="A1156">
            <v>1150</v>
          </cell>
        </row>
        <row r="1157">
          <cell r="A1157">
            <v>1151</v>
          </cell>
        </row>
        <row r="1158">
          <cell r="A1158">
            <v>1152</v>
          </cell>
        </row>
        <row r="1159">
          <cell r="A1159">
            <v>1153</v>
          </cell>
        </row>
        <row r="1160">
          <cell r="A1160">
            <v>1154</v>
          </cell>
        </row>
        <row r="1161">
          <cell r="A1161">
            <v>1155</v>
          </cell>
        </row>
        <row r="1162">
          <cell r="A1162">
            <v>1156</v>
          </cell>
        </row>
        <row r="1163">
          <cell r="A1163">
            <v>1157</v>
          </cell>
        </row>
        <row r="1164">
          <cell r="A1164">
            <v>1158</v>
          </cell>
        </row>
        <row r="1165">
          <cell r="A1165">
            <v>1159</v>
          </cell>
        </row>
        <row r="1166">
          <cell r="A1166">
            <v>1160</v>
          </cell>
        </row>
        <row r="1167">
          <cell r="A1167">
            <v>1161</v>
          </cell>
        </row>
        <row r="1168">
          <cell r="A1168">
            <v>1162</v>
          </cell>
        </row>
        <row r="1169">
          <cell r="A1169">
            <v>1163</v>
          </cell>
        </row>
        <row r="1170">
          <cell r="A1170">
            <v>1164</v>
          </cell>
        </row>
        <row r="1171">
          <cell r="A1171">
            <v>1165</v>
          </cell>
        </row>
        <row r="1172">
          <cell r="A1172">
            <v>1166</v>
          </cell>
        </row>
        <row r="1173">
          <cell r="A1173">
            <v>1167</v>
          </cell>
        </row>
        <row r="1174">
          <cell r="A1174">
            <v>1168</v>
          </cell>
        </row>
        <row r="1175">
          <cell r="A1175">
            <v>1169</v>
          </cell>
        </row>
        <row r="1176">
          <cell r="A1176">
            <v>1170</v>
          </cell>
        </row>
        <row r="1177">
          <cell r="A1177">
            <v>1171</v>
          </cell>
        </row>
        <row r="1178">
          <cell r="A1178">
            <v>1172</v>
          </cell>
        </row>
        <row r="1179">
          <cell r="A1179">
            <v>1173</v>
          </cell>
        </row>
        <row r="1180">
          <cell r="A1180">
            <v>1174</v>
          </cell>
        </row>
        <row r="1181">
          <cell r="A1181">
            <v>1175</v>
          </cell>
        </row>
        <row r="1182">
          <cell r="A1182">
            <v>1176</v>
          </cell>
        </row>
        <row r="1183">
          <cell r="A1183">
            <v>1177</v>
          </cell>
        </row>
        <row r="1184">
          <cell r="A1184">
            <v>1178</v>
          </cell>
        </row>
        <row r="1185">
          <cell r="A1185">
            <v>1179</v>
          </cell>
        </row>
        <row r="1186">
          <cell r="A1186">
            <v>1180</v>
          </cell>
        </row>
        <row r="1187">
          <cell r="A1187">
            <v>1181</v>
          </cell>
        </row>
        <row r="1188">
          <cell r="A1188">
            <v>1182</v>
          </cell>
        </row>
        <row r="1189">
          <cell r="A1189">
            <v>1183</v>
          </cell>
        </row>
        <row r="1190">
          <cell r="A1190">
            <v>1184</v>
          </cell>
        </row>
        <row r="1191">
          <cell r="A1191">
            <v>1185</v>
          </cell>
        </row>
        <row r="1192">
          <cell r="A1192">
            <v>1186</v>
          </cell>
        </row>
        <row r="1193">
          <cell r="A1193">
            <v>1187</v>
          </cell>
        </row>
        <row r="1194">
          <cell r="A1194">
            <v>1188</v>
          </cell>
        </row>
        <row r="1195">
          <cell r="A1195">
            <v>1189</v>
          </cell>
        </row>
        <row r="1196">
          <cell r="A1196">
            <v>1190</v>
          </cell>
        </row>
        <row r="1197">
          <cell r="A1197">
            <v>1191</v>
          </cell>
        </row>
        <row r="1198">
          <cell r="A1198">
            <v>1192</v>
          </cell>
        </row>
        <row r="1199">
          <cell r="A1199">
            <v>1193</v>
          </cell>
        </row>
        <row r="1200">
          <cell r="A1200">
            <v>1194</v>
          </cell>
        </row>
        <row r="1201">
          <cell r="A1201">
            <v>1195</v>
          </cell>
        </row>
        <row r="1202">
          <cell r="A1202">
            <v>1196</v>
          </cell>
        </row>
        <row r="1203">
          <cell r="A1203">
            <v>1197</v>
          </cell>
        </row>
        <row r="1204">
          <cell r="A1204">
            <v>1198</v>
          </cell>
        </row>
        <row r="1205">
          <cell r="A1205">
            <v>1199</v>
          </cell>
        </row>
        <row r="1206">
          <cell r="A1206">
            <v>1200</v>
          </cell>
        </row>
        <row r="1207">
          <cell r="A1207">
            <v>1201</v>
          </cell>
        </row>
        <row r="1208">
          <cell r="A1208">
            <v>1202</v>
          </cell>
        </row>
        <row r="1209">
          <cell r="A1209">
            <v>1203</v>
          </cell>
        </row>
        <row r="1210">
          <cell r="A1210">
            <v>1204</v>
          </cell>
        </row>
        <row r="1211">
          <cell r="A1211">
            <v>1205</v>
          </cell>
        </row>
        <row r="1212">
          <cell r="A1212">
            <v>1206</v>
          </cell>
        </row>
        <row r="1213">
          <cell r="A1213">
            <v>1207</v>
          </cell>
        </row>
        <row r="1214">
          <cell r="A1214">
            <v>1208</v>
          </cell>
        </row>
        <row r="1215">
          <cell r="A1215">
            <v>1209</v>
          </cell>
        </row>
        <row r="1216">
          <cell r="A1216">
            <v>1210</v>
          </cell>
        </row>
        <row r="1217">
          <cell r="A1217">
            <v>1211</v>
          </cell>
        </row>
        <row r="1218">
          <cell r="A1218">
            <v>1212</v>
          </cell>
        </row>
        <row r="1219">
          <cell r="A1219">
            <v>1213</v>
          </cell>
        </row>
        <row r="1220">
          <cell r="A1220">
            <v>1214</v>
          </cell>
        </row>
        <row r="1221">
          <cell r="A1221">
            <v>1215</v>
          </cell>
        </row>
        <row r="1222">
          <cell r="A1222">
            <v>1216</v>
          </cell>
        </row>
        <row r="1223">
          <cell r="A1223">
            <v>1217</v>
          </cell>
        </row>
        <row r="1224">
          <cell r="A1224">
            <v>1218</v>
          </cell>
        </row>
        <row r="1225">
          <cell r="A1225">
            <v>1219</v>
          </cell>
        </row>
        <row r="1226">
          <cell r="A1226">
            <v>1220</v>
          </cell>
        </row>
        <row r="1227">
          <cell r="A1227">
            <v>1221</v>
          </cell>
        </row>
        <row r="1228">
          <cell r="A1228">
            <v>1222</v>
          </cell>
        </row>
        <row r="1229">
          <cell r="A1229">
            <v>1223</v>
          </cell>
        </row>
        <row r="1230">
          <cell r="A1230">
            <v>1224</v>
          </cell>
        </row>
        <row r="1231">
          <cell r="A1231">
            <v>1225</v>
          </cell>
        </row>
        <row r="1232">
          <cell r="A1232">
            <v>1226</v>
          </cell>
        </row>
        <row r="1233">
          <cell r="A1233">
            <v>1227</v>
          </cell>
        </row>
        <row r="1234">
          <cell r="A1234">
            <v>1228</v>
          </cell>
        </row>
        <row r="1235">
          <cell r="A1235">
            <v>1229</v>
          </cell>
        </row>
        <row r="1236">
          <cell r="A1236">
            <v>1230</v>
          </cell>
        </row>
        <row r="1237">
          <cell r="A1237">
            <v>1231</v>
          </cell>
        </row>
        <row r="1238">
          <cell r="A1238">
            <v>1232</v>
          </cell>
        </row>
        <row r="1239">
          <cell r="A1239">
            <v>1233</v>
          </cell>
        </row>
        <row r="1240">
          <cell r="A1240">
            <v>1234</v>
          </cell>
        </row>
        <row r="1241">
          <cell r="A1241">
            <v>1235</v>
          </cell>
        </row>
        <row r="1242">
          <cell r="A1242">
            <v>1236</v>
          </cell>
        </row>
        <row r="1243">
          <cell r="A1243">
            <v>1237</v>
          </cell>
        </row>
        <row r="1244">
          <cell r="A1244">
            <v>1238</v>
          </cell>
        </row>
        <row r="1245">
          <cell r="A1245">
            <v>1239</v>
          </cell>
        </row>
        <row r="1246">
          <cell r="A1246">
            <v>1240</v>
          </cell>
        </row>
        <row r="1247">
          <cell r="A1247">
            <v>1241</v>
          </cell>
        </row>
        <row r="1248">
          <cell r="A1248">
            <v>1242</v>
          </cell>
        </row>
        <row r="1249">
          <cell r="A1249">
            <v>1243</v>
          </cell>
        </row>
        <row r="1250">
          <cell r="A1250">
            <v>1244</v>
          </cell>
        </row>
        <row r="1251">
          <cell r="A1251">
            <v>1245</v>
          </cell>
        </row>
        <row r="1252">
          <cell r="A1252">
            <v>1246</v>
          </cell>
        </row>
        <row r="1253">
          <cell r="A1253">
            <v>1247</v>
          </cell>
        </row>
        <row r="1254">
          <cell r="A1254">
            <v>1248</v>
          </cell>
        </row>
        <row r="1255">
          <cell r="A1255">
            <v>1249</v>
          </cell>
        </row>
        <row r="1256">
          <cell r="A1256">
            <v>1250</v>
          </cell>
        </row>
        <row r="1257">
          <cell r="A1257">
            <v>1251</v>
          </cell>
        </row>
        <row r="1258">
          <cell r="A1258">
            <v>1252</v>
          </cell>
        </row>
        <row r="1259">
          <cell r="A1259">
            <v>1253</v>
          </cell>
        </row>
        <row r="1260">
          <cell r="A1260">
            <v>1254</v>
          </cell>
        </row>
        <row r="1261">
          <cell r="A1261">
            <v>1255</v>
          </cell>
        </row>
        <row r="1262">
          <cell r="A1262">
            <v>1256</v>
          </cell>
        </row>
        <row r="1263">
          <cell r="A1263">
            <v>1257</v>
          </cell>
        </row>
        <row r="1264">
          <cell r="A1264">
            <v>1258</v>
          </cell>
        </row>
        <row r="1265">
          <cell r="A1265">
            <v>1259</v>
          </cell>
        </row>
        <row r="1266">
          <cell r="A1266">
            <v>1260</v>
          </cell>
        </row>
        <row r="1267">
          <cell r="A1267">
            <v>1261</v>
          </cell>
        </row>
        <row r="1268">
          <cell r="A1268">
            <v>1262</v>
          </cell>
        </row>
        <row r="1269">
          <cell r="A1269">
            <v>1263</v>
          </cell>
        </row>
        <row r="1270">
          <cell r="A1270">
            <v>1264</v>
          </cell>
        </row>
        <row r="1271">
          <cell r="A1271">
            <v>1265</v>
          </cell>
        </row>
        <row r="1272">
          <cell r="A1272">
            <v>1266</v>
          </cell>
        </row>
        <row r="1273">
          <cell r="A1273">
            <v>1267</v>
          </cell>
        </row>
        <row r="1274">
          <cell r="A1274">
            <v>1268</v>
          </cell>
        </row>
        <row r="1275">
          <cell r="A1275">
            <v>1269</v>
          </cell>
        </row>
        <row r="1276">
          <cell r="A1276">
            <v>1270</v>
          </cell>
        </row>
        <row r="1277">
          <cell r="A1277">
            <v>1271</v>
          </cell>
        </row>
        <row r="1278">
          <cell r="A1278">
            <v>1272</v>
          </cell>
        </row>
        <row r="1279">
          <cell r="A1279">
            <v>1273</v>
          </cell>
        </row>
        <row r="1280">
          <cell r="A1280">
            <v>1274</v>
          </cell>
        </row>
        <row r="1281">
          <cell r="A1281">
            <v>1275</v>
          </cell>
        </row>
        <row r="1282">
          <cell r="A1282">
            <v>1276</v>
          </cell>
        </row>
        <row r="1283">
          <cell r="A1283">
            <v>1277</v>
          </cell>
        </row>
        <row r="1284">
          <cell r="A1284">
            <v>1278</v>
          </cell>
        </row>
        <row r="1285">
          <cell r="A1285">
            <v>1279</v>
          </cell>
        </row>
        <row r="1286">
          <cell r="A1286">
            <v>1280</v>
          </cell>
        </row>
        <row r="1287">
          <cell r="A1287">
            <v>1281</v>
          </cell>
        </row>
        <row r="1288">
          <cell r="A1288">
            <v>1282</v>
          </cell>
        </row>
        <row r="1289">
          <cell r="A1289">
            <v>1283</v>
          </cell>
        </row>
        <row r="1290">
          <cell r="A1290">
            <v>1284</v>
          </cell>
        </row>
        <row r="1291">
          <cell r="A1291">
            <v>1285</v>
          </cell>
        </row>
        <row r="1292">
          <cell r="A1292">
            <v>1286</v>
          </cell>
        </row>
        <row r="1293">
          <cell r="A1293">
            <v>1287</v>
          </cell>
        </row>
        <row r="1294">
          <cell r="A1294">
            <v>1288</v>
          </cell>
        </row>
        <row r="1295">
          <cell r="A1295">
            <v>1289</v>
          </cell>
        </row>
        <row r="1296">
          <cell r="A1296">
            <v>1290</v>
          </cell>
        </row>
        <row r="1297">
          <cell r="A1297">
            <v>1291</v>
          </cell>
        </row>
        <row r="1298">
          <cell r="A1298">
            <v>1292</v>
          </cell>
        </row>
        <row r="1299">
          <cell r="A1299">
            <v>1293</v>
          </cell>
        </row>
        <row r="1300">
          <cell r="A1300">
            <v>1294</v>
          </cell>
        </row>
        <row r="1301">
          <cell r="A1301">
            <v>1295</v>
          </cell>
        </row>
        <row r="1302">
          <cell r="A1302">
            <v>1296</v>
          </cell>
        </row>
        <row r="1303">
          <cell r="A1303">
            <v>1297</v>
          </cell>
        </row>
        <row r="1304">
          <cell r="A1304">
            <v>1298</v>
          </cell>
        </row>
        <row r="1305">
          <cell r="A1305">
            <v>1299</v>
          </cell>
        </row>
        <row r="1306">
          <cell r="A1306">
            <v>1300</v>
          </cell>
        </row>
        <row r="1307">
          <cell r="A1307">
            <v>1301</v>
          </cell>
        </row>
        <row r="1308">
          <cell r="A1308">
            <v>1302</v>
          </cell>
        </row>
        <row r="1309">
          <cell r="A1309">
            <v>1303</v>
          </cell>
        </row>
        <row r="1310">
          <cell r="A1310">
            <v>1304</v>
          </cell>
        </row>
        <row r="1311">
          <cell r="A1311">
            <v>1305</v>
          </cell>
        </row>
        <row r="1312">
          <cell r="A1312">
            <v>1306</v>
          </cell>
        </row>
        <row r="1313">
          <cell r="A1313">
            <v>1307</v>
          </cell>
        </row>
        <row r="1314">
          <cell r="A1314">
            <v>1308</v>
          </cell>
        </row>
        <row r="1315">
          <cell r="A1315">
            <v>1309</v>
          </cell>
        </row>
        <row r="1316">
          <cell r="A1316">
            <v>1310</v>
          </cell>
        </row>
        <row r="1317">
          <cell r="A1317">
            <v>1311</v>
          </cell>
        </row>
        <row r="1318">
          <cell r="A1318">
            <v>1312</v>
          </cell>
        </row>
        <row r="1319">
          <cell r="A1319">
            <v>1313</v>
          </cell>
        </row>
        <row r="1320">
          <cell r="A1320">
            <v>1314</v>
          </cell>
        </row>
        <row r="1321">
          <cell r="A1321">
            <v>1315</v>
          </cell>
        </row>
        <row r="1322">
          <cell r="A1322">
            <v>1316</v>
          </cell>
        </row>
        <row r="1323">
          <cell r="A1323">
            <v>1317</v>
          </cell>
        </row>
        <row r="1324">
          <cell r="A1324">
            <v>1318</v>
          </cell>
        </row>
        <row r="1325">
          <cell r="A1325">
            <v>1319</v>
          </cell>
        </row>
        <row r="1326">
          <cell r="A1326">
            <v>1320</v>
          </cell>
        </row>
        <row r="1327">
          <cell r="A1327">
            <v>1321</v>
          </cell>
        </row>
        <row r="1328">
          <cell r="A1328">
            <v>1322</v>
          </cell>
        </row>
        <row r="1329">
          <cell r="A1329">
            <v>1323</v>
          </cell>
        </row>
        <row r="1330">
          <cell r="A1330">
            <v>1324</v>
          </cell>
        </row>
        <row r="1331">
          <cell r="A1331">
            <v>1325</v>
          </cell>
        </row>
        <row r="1332">
          <cell r="A1332">
            <v>1326</v>
          </cell>
        </row>
        <row r="1333">
          <cell r="A1333">
            <v>1327</v>
          </cell>
        </row>
        <row r="1334">
          <cell r="A1334">
            <v>1328</v>
          </cell>
        </row>
        <row r="1335">
          <cell r="A1335">
            <v>1329</v>
          </cell>
        </row>
        <row r="1336">
          <cell r="A1336">
            <v>1330</v>
          </cell>
        </row>
        <row r="1337">
          <cell r="A1337">
            <v>1331</v>
          </cell>
        </row>
        <row r="1338">
          <cell r="A1338">
            <v>1332</v>
          </cell>
        </row>
        <row r="1339">
          <cell r="A1339">
            <v>1333</v>
          </cell>
        </row>
        <row r="1340">
          <cell r="A1340">
            <v>1334</v>
          </cell>
        </row>
        <row r="1341">
          <cell r="A1341">
            <v>1335</v>
          </cell>
        </row>
        <row r="1342">
          <cell r="A1342">
            <v>1336</v>
          </cell>
        </row>
        <row r="1343">
          <cell r="A1343">
            <v>1337</v>
          </cell>
        </row>
        <row r="1344">
          <cell r="A1344">
            <v>1338</v>
          </cell>
        </row>
        <row r="1345">
          <cell r="A1345">
            <v>1339</v>
          </cell>
        </row>
        <row r="1346">
          <cell r="A1346">
            <v>1340</v>
          </cell>
        </row>
        <row r="1347">
          <cell r="A1347">
            <v>1341</v>
          </cell>
        </row>
        <row r="1348">
          <cell r="A1348">
            <v>1342</v>
          </cell>
        </row>
        <row r="1349">
          <cell r="A1349">
            <v>1343</v>
          </cell>
        </row>
        <row r="1350">
          <cell r="A1350">
            <v>1344</v>
          </cell>
        </row>
        <row r="1351">
          <cell r="A1351">
            <v>1345</v>
          </cell>
        </row>
        <row r="1352">
          <cell r="A1352">
            <v>1346</v>
          </cell>
        </row>
        <row r="1353">
          <cell r="A1353">
            <v>1347</v>
          </cell>
        </row>
        <row r="1354">
          <cell r="A1354">
            <v>1348</v>
          </cell>
        </row>
        <row r="1355">
          <cell r="A1355">
            <v>1349</v>
          </cell>
        </row>
        <row r="1356">
          <cell r="A1356">
            <v>1350</v>
          </cell>
        </row>
        <row r="1357">
          <cell r="A1357">
            <v>1351</v>
          </cell>
        </row>
        <row r="1358">
          <cell r="A1358">
            <v>1352</v>
          </cell>
        </row>
        <row r="1359">
          <cell r="A1359">
            <v>1353</v>
          </cell>
        </row>
        <row r="1360">
          <cell r="A1360">
            <v>1354</v>
          </cell>
        </row>
        <row r="1361">
          <cell r="A1361">
            <v>1355</v>
          </cell>
        </row>
        <row r="1362">
          <cell r="A1362">
            <v>1356</v>
          </cell>
        </row>
        <row r="1363">
          <cell r="A1363">
            <v>1357</v>
          </cell>
        </row>
        <row r="1364">
          <cell r="A1364">
            <v>1358</v>
          </cell>
        </row>
        <row r="1365">
          <cell r="A1365">
            <v>1359</v>
          </cell>
        </row>
        <row r="1366">
          <cell r="A1366">
            <v>1360</v>
          </cell>
        </row>
        <row r="1367">
          <cell r="A1367">
            <v>1361</v>
          </cell>
        </row>
        <row r="1368">
          <cell r="A1368">
            <v>1362</v>
          </cell>
        </row>
        <row r="1369">
          <cell r="A1369">
            <v>1363</v>
          </cell>
        </row>
        <row r="1370">
          <cell r="A1370">
            <v>1364</v>
          </cell>
        </row>
        <row r="1371">
          <cell r="A1371">
            <v>1365</v>
          </cell>
        </row>
        <row r="1372">
          <cell r="A1372">
            <v>1366</v>
          </cell>
        </row>
        <row r="1373">
          <cell r="A1373">
            <v>1367</v>
          </cell>
        </row>
        <row r="1374">
          <cell r="A1374">
            <v>1368</v>
          </cell>
        </row>
        <row r="1375">
          <cell r="A1375">
            <v>1369</v>
          </cell>
        </row>
        <row r="1376">
          <cell r="A1376">
            <v>1370</v>
          </cell>
        </row>
        <row r="1377">
          <cell r="A1377">
            <v>1371</v>
          </cell>
        </row>
        <row r="1378">
          <cell r="A1378">
            <v>1372</v>
          </cell>
        </row>
        <row r="1379">
          <cell r="A1379">
            <v>1373</v>
          </cell>
        </row>
        <row r="1380">
          <cell r="A1380">
            <v>1374</v>
          </cell>
        </row>
        <row r="1381">
          <cell r="A1381">
            <v>1375</v>
          </cell>
        </row>
        <row r="1382">
          <cell r="A1382">
            <v>1376</v>
          </cell>
        </row>
        <row r="1383">
          <cell r="A1383">
            <v>1377</v>
          </cell>
        </row>
        <row r="1384">
          <cell r="A1384">
            <v>1378</v>
          </cell>
        </row>
        <row r="1385">
          <cell r="A1385">
            <v>1379</v>
          </cell>
        </row>
        <row r="1386">
          <cell r="A1386">
            <v>1380</v>
          </cell>
        </row>
        <row r="1387">
          <cell r="A1387">
            <v>1381</v>
          </cell>
        </row>
        <row r="1388">
          <cell r="A1388">
            <v>1382</v>
          </cell>
        </row>
        <row r="1389">
          <cell r="A1389">
            <v>1383</v>
          </cell>
        </row>
        <row r="1390">
          <cell r="A1390">
            <v>1384</v>
          </cell>
        </row>
        <row r="1391">
          <cell r="A1391">
            <v>1385</v>
          </cell>
        </row>
        <row r="1392">
          <cell r="A1392">
            <v>1386</v>
          </cell>
        </row>
        <row r="1393">
          <cell r="A1393">
            <v>1387</v>
          </cell>
        </row>
        <row r="1394">
          <cell r="A1394">
            <v>1388</v>
          </cell>
        </row>
        <row r="1395">
          <cell r="A1395">
            <v>1389</v>
          </cell>
        </row>
        <row r="1396">
          <cell r="A1396">
            <v>1390</v>
          </cell>
        </row>
        <row r="1397">
          <cell r="A1397">
            <v>1391</v>
          </cell>
        </row>
        <row r="1398">
          <cell r="A1398">
            <v>1392</v>
          </cell>
        </row>
        <row r="1399">
          <cell r="A1399">
            <v>1393</v>
          </cell>
        </row>
        <row r="1400">
          <cell r="A1400">
            <v>1394</v>
          </cell>
        </row>
        <row r="1401">
          <cell r="A1401">
            <v>1395</v>
          </cell>
        </row>
        <row r="1402">
          <cell r="A1402">
            <v>1396</v>
          </cell>
        </row>
        <row r="1403">
          <cell r="A1403">
            <v>1397</v>
          </cell>
        </row>
        <row r="1404">
          <cell r="A1404">
            <v>1398</v>
          </cell>
        </row>
        <row r="1405">
          <cell r="A1405">
            <v>1399</v>
          </cell>
        </row>
        <row r="1406">
          <cell r="A1406">
            <v>1400</v>
          </cell>
        </row>
        <row r="1407">
          <cell r="A1407">
            <v>1401</v>
          </cell>
        </row>
        <row r="1408">
          <cell r="A1408">
            <v>1402</v>
          </cell>
        </row>
        <row r="1409">
          <cell r="A1409">
            <v>1403</v>
          </cell>
        </row>
        <row r="1410">
          <cell r="A1410">
            <v>1404</v>
          </cell>
        </row>
        <row r="1411">
          <cell r="A1411">
            <v>1405</v>
          </cell>
        </row>
        <row r="1412">
          <cell r="A1412">
            <v>1406</v>
          </cell>
        </row>
        <row r="1413">
          <cell r="A1413">
            <v>1407</v>
          </cell>
        </row>
        <row r="1414">
          <cell r="A1414">
            <v>1408</v>
          </cell>
        </row>
        <row r="1415">
          <cell r="A1415">
            <v>1409</v>
          </cell>
        </row>
        <row r="1416">
          <cell r="A1416">
            <v>1410</v>
          </cell>
        </row>
        <row r="1417">
          <cell r="A1417">
            <v>1411</v>
          </cell>
        </row>
        <row r="1418">
          <cell r="A1418">
            <v>1412</v>
          </cell>
        </row>
        <row r="1419">
          <cell r="A1419">
            <v>1413</v>
          </cell>
        </row>
        <row r="1420">
          <cell r="A1420">
            <v>1414</v>
          </cell>
        </row>
        <row r="1421">
          <cell r="A1421">
            <v>1415</v>
          </cell>
        </row>
        <row r="1422">
          <cell r="A1422">
            <v>1416</v>
          </cell>
        </row>
        <row r="1423">
          <cell r="A1423">
            <v>1417</v>
          </cell>
        </row>
        <row r="1424">
          <cell r="A1424">
            <v>1418</v>
          </cell>
        </row>
        <row r="1425">
          <cell r="A1425">
            <v>1419</v>
          </cell>
        </row>
        <row r="1426">
          <cell r="A1426">
            <v>1420</v>
          </cell>
        </row>
        <row r="1427">
          <cell r="A1427">
            <v>1421</v>
          </cell>
        </row>
        <row r="1428">
          <cell r="A1428">
            <v>1422</v>
          </cell>
        </row>
        <row r="1429">
          <cell r="A1429">
            <v>1423</v>
          </cell>
        </row>
        <row r="1430">
          <cell r="A1430">
            <v>1424</v>
          </cell>
        </row>
        <row r="1431">
          <cell r="A1431">
            <v>1425</v>
          </cell>
        </row>
        <row r="1432">
          <cell r="A1432">
            <v>1426</v>
          </cell>
        </row>
        <row r="1433">
          <cell r="A1433">
            <v>1427</v>
          </cell>
        </row>
        <row r="1434">
          <cell r="A1434">
            <v>1428</v>
          </cell>
        </row>
        <row r="1435">
          <cell r="A1435">
            <v>1429</v>
          </cell>
        </row>
        <row r="1436">
          <cell r="A1436">
            <v>1430</v>
          </cell>
        </row>
        <row r="1437">
          <cell r="A1437">
            <v>1431</v>
          </cell>
        </row>
        <row r="1438">
          <cell r="A1438">
            <v>1432</v>
          </cell>
        </row>
        <row r="1439">
          <cell r="A1439">
            <v>1433</v>
          </cell>
        </row>
        <row r="1440">
          <cell r="A1440">
            <v>1434</v>
          </cell>
        </row>
        <row r="1441">
          <cell r="A1441">
            <v>1435</v>
          </cell>
        </row>
        <row r="1442">
          <cell r="A1442">
            <v>1436</v>
          </cell>
        </row>
        <row r="1443">
          <cell r="A1443">
            <v>1437</v>
          </cell>
        </row>
        <row r="1444">
          <cell r="A1444">
            <v>1438</v>
          </cell>
        </row>
        <row r="1445">
          <cell r="A1445">
            <v>1439</v>
          </cell>
        </row>
        <row r="1446">
          <cell r="A1446">
            <v>1440</v>
          </cell>
        </row>
        <row r="1447">
          <cell r="A1447">
            <v>1441</v>
          </cell>
        </row>
        <row r="1448">
          <cell r="A1448">
            <v>1442</v>
          </cell>
        </row>
        <row r="1449">
          <cell r="A1449">
            <v>1443</v>
          </cell>
        </row>
        <row r="1450">
          <cell r="A1450">
            <v>1444</v>
          </cell>
        </row>
        <row r="1451">
          <cell r="A1451">
            <v>1445</v>
          </cell>
        </row>
        <row r="1452">
          <cell r="A1452">
            <v>1446</v>
          </cell>
        </row>
        <row r="1453">
          <cell r="A1453">
            <v>1447</v>
          </cell>
        </row>
        <row r="1454">
          <cell r="A1454">
            <v>1448</v>
          </cell>
        </row>
        <row r="1455">
          <cell r="A1455">
            <v>1449</v>
          </cell>
        </row>
        <row r="1456">
          <cell r="A1456">
            <v>1450</v>
          </cell>
        </row>
        <row r="1457">
          <cell r="A1457">
            <v>1451</v>
          </cell>
        </row>
        <row r="1458">
          <cell r="A1458">
            <v>1452</v>
          </cell>
        </row>
        <row r="1459">
          <cell r="A1459">
            <v>1453</v>
          </cell>
        </row>
        <row r="1460">
          <cell r="A1460">
            <v>1454</v>
          </cell>
        </row>
        <row r="1461">
          <cell r="A1461">
            <v>1455</v>
          </cell>
        </row>
        <row r="1462">
          <cell r="A1462">
            <v>1456</v>
          </cell>
        </row>
        <row r="1463">
          <cell r="A1463">
            <v>1457</v>
          </cell>
        </row>
        <row r="1464">
          <cell r="A1464">
            <v>1458</v>
          </cell>
        </row>
        <row r="1465">
          <cell r="A1465">
            <v>1459</v>
          </cell>
        </row>
        <row r="1466">
          <cell r="A1466">
            <v>1460</v>
          </cell>
        </row>
        <row r="1467">
          <cell r="A1467">
            <v>1461</v>
          </cell>
        </row>
        <row r="1468">
          <cell r="A1468">
            <v>1462</v>
          </cell>
        </row>
        <row r="1469">
          <cell r="A1469">
            <v>1463</v>
          </cell>
        </row>
        <row r="1470">
          <cell r="A1470">
            <v>1464</v>
          </cell>
        </row>
        <row r="1471">
          <cell r="A1471">
            <v>1465</v>
          </cell>
        </row>
        <row r="1472">
          <cell r="A1472">
            <v>1466</v>
          </cell>
        </row>
        <row r="1473">
          <cell r="A1473">
            <v>1467</v>
          </cell>
        </row>
        <row r="1474">
          <cell r="A1474">
            <v>1468</v>
          </cell>
        </row>
        <row r="1475">
          <cell r="A1475">
            <v>1469</v>
          </cell>
        </row>
        <row r="1476">
          <cell r="A1476">
            <v>1470</v>
          </cell>
        </row>
        <row r="1477">
          <cell r="A1477">
            <v>1471</v>
          </cell>
        </row>
        <row r="1478">
          <cell r="A1478">
            <v>1472</v>
          </cell>
        </row>
        <row r="1479">
          <cell r="A1479">
            <v>1473</v>
          </cell>
        </row>
        <row r="1480">
          <cell r="A1480">
            <v>1474</v>
          </cell>
        </row>
        <row r="1481">
          <cell r="A1481">
            <v>1475</v>
          </cell>
        </row>
        <row r="1482">
          <cell r="A1482">
            <v>1476</v>
          </cell>
        </row>
        <row r="1483">
          <cell r="A1483">
            <v>1477</v>
          </cell>
        </row>
        <row r="1484">
          <cell r="A1484">
            <v>1478</v>
          </cell>
        </row>
        <row r="1485">
          <cell r="A1485">
            <v>1479</v>
          </cell>
        </row>
        <row r="1486">
          <cell r="A1486">
            <v>1480</v>
          </cell>
        </row>
        <row r="1487">
          <cell r="A1487">
            <v>1481</v>
          </cell>
        </row>
        <row r="1488">
          <cell r="A1488">
            <v>1482</v>
          </cell>
        </row>
        <row r="1489">
          <cell r="A1489">
            <v>1483</v>
          </cell>
        </row>
        <row r="1490">
          <cell r="A1490">
            <v>1484</v>
          </cell>
        </row>
        <row r="1491">
          <cell r="A1491">
            <v>1485</v>
          </cell>
        </row>
        <row r="1492">
          <cell r="A1492">
            <v>1486</v>
          </cell>
        </row>
        <row r="1493">
          <cell r="A1493">
            <v>1487</v>
          </cell>
        </row>
        <row r="1494">
          <cell r="A1494">
            <v>1488</v>
          </cell>
        </row>
        <row r="1495">
          <cell r="A1495">
            <v>1489</v>
          </cell>
        </row>
        <row r="1496">
          <cell r="A1496">
            <v>1490</v>
          </cell>
        </row>
        <row r="1497">
          <cell r="A1497">
            <v>1491</v>
          </cell>
        </row>
        <row r="1498">
          <cell r="A1498">
            <v>1492</v>
          </cell>
        </row>
        <row r="1499">
          <cell r="A1499">
            <v>1493</v>
          </cell>
        </row>
        <row r="1500">
          <cell r="A1500">
            <v>1494</v>
          </cell>
        </row>
        <row r="1501">
          <cell r="A1501">
            <v>1495</v>
          </cell>
        </row>
        <row r="1502">
          <cell r="A1502">
            <v>1496</v>
          </cell>
        </row>
        <row r="1503">
          <cell r="A1503">
            <v>1497</v>
          </cell>
        </row>
        <row r="1504">
          <cell r="A1504">
            <v>1498</v>
          </cell>
        </row>
        <row r="1505">
          <cell r="A1505">
            <v>1499</v>
          </cell>
        </row>
        <row r="1506">
          <cell r="A1506">
            <v>1500</v>
          </cell>
        </row>
        <row r="1507">
          <cell r="A1507">
            <v>1501</v>
          </cell>
        </row>
        <row r="1508">
          <cell r="A1508">
            <v>1502</v>
          </cell>
        </row>
        <row r="1509">
          <cell r="A1509">
            <v>1503</v>
          </cell>
        </row>
        <row r="1510">
          <cell r="A1510">
            <v>1504</v>
          </cell>
        </row>
        <row r="1511">
          <cell r="A1511">
            <v>1505</v>
          </cell>
        </row>
        <row r="1512">
          <cell r="A1512">
            <v>1506</v>
          </cell>
        </row>
        <row r="1513">
          <cell r="A1513">
            <v>1507</v>
          </cell>
        </row>
        <row r="1514">
          <cell r="A1514">
            <v>1508</v>
          </cell>
        </row>
        <row r="1515">
          <cell r="A1515">
            <v>1509</v>
          </cell>
        </row>
        <row r="1516">
          <cell r="A1516">
            <v>1510</v>
          </cell>
        </row>
        <row r="1517">
          <cell r="A1517">
            <v>1511</v>
          </cell>
        </row>
        <row r="1518">
          <cell r="A1518">
            <v>1512</v>
          </cell>
        </row>
        <row r="1519">
          <cell r="A1519">
            <v>1513</v>
          </cell>
        </row>
        <row r="1520">
          <cell r="A1520">
            <v>1514</v>
          </cell>
        </row>
        <row r="1521">
          <cell r="A1521">
            <v>1515</v>
          </cell>
        </row>
        <row r="1522">
          <cell r="A1522">
            <v>1516</v>
          </cell>
        </row>
        <row r="1523">
          <cell r="A1523">
            <v>1517</v>
          </cell>
        </row>
        <row r="1524">
          <cell r="A1524">
            <v>1518</v>
          </cell>
        </row>
        <row r="1525">
          <cell r="A1525">
            <v>1519</v>
          </cell>
        </row>
        <row r="1526">
          <cell r="A1526">
            <v>1520</v>
          </cell>
        </row>
        <row r="1527">
          <cell r="A1527">
            <v>1521</v>
          </cell>
        </row>
        <row r="1528">
          <cell r="A1528">
            <v>1522</v>
          </cell>
        </row>
        <row r="1529">
          <cell r="A1529">
            <v>1523</v>
          </cell>
        </row>
        <row r="1530">
          <cell r="A1530">
            <v>1524</v>
          </cell>
        </row>
        <row r="1531">
          <cell r="A1531">
            <v>1525</v>
          </cell>
        </row>
        <row r="1532">
          <cell r="A1532">
            <v>1526</v>
          </cell>
        </row>
        <row r="1533">
          <cell r="A1533">
            <v>1527</v>
          </cell>
        </row>
        <row r="1534">
          <cell r="A1534">
            <v>1528</v>
          </cell>
        </row>
        <row r="1535">
          <cell r="A1535">
            <v>1529</v>
          </cell>
        </row>
        <row r="1536">
          <cell r="A1536">
            <v>1530</v>
          </cell>
        </row>
        <row r="1537">
          <cell r="A1537">
            <v>1531</v>
          </cell>
        </row>
        <row r="1538">
          <cell r="A1538">
            <v>1532</v>
          </cell>
        </row>
        <row r="1539">
          <cell r="A1539">
            <v>1533</v>
          </cell>
        </row>
        <row r="1540">
          <cell r="A1540">
            <v>1534</v>
          </cell>
        </row>
        <row r="1541">
          <cell r="A1541">
            <v>1535</v>
          </cell>
        </row>
        <row r="1542">
          <cell r="A1542">
            <v>1536</v>
          </cell>
        </row>
        <row r="1543">
          <cell r="A1543">
            <v>1537</v>
          </cell>
        </row>
        <row r="1544">
          <cell r="A1544">
            <v>1538</v>
          </cell>
        </row>
        <row r="1545">
          <cell r="A1545">
            <v>1539</v>
          </cell>
        </row>
        <row r="1546">
          <cell r="A1546">
            <v>1540</v>
          </cell>
        </row>
        <row r="1547">
          <cell r="A1547">
            <v>1541</v>
          </cell>
        </row>
        <row r="1548">
          <cell r="A1548">
            <v>1542</v>
          </cell>
        </row>
        <row r="1549">
          <cell r="A1549">
            <v>1543</v>
          </cell>
        </row>
        <row r="1550">
          <cell r="A1550">
            <v>1544</v>
          </cell>
        </row>
        <row r="1551">
          <cell r="A1551">
            <v>1545</v>
          </cell>
        </row>
        <row r="1552">
          <cell r="A1552">
            <v>1546</v>
          </cell>
        </row>
        <row r="1553">
          <cell r="A1553">
            <v>1547</v>
          </cell>
        </row>
        <row r="1554">
          <cell r="A1554">
            <v>1548</v>
          </cell>
        </row>
        <row r="1555">
          <cell r="A1555">
            <v>1549</v>
          </cell>
        </row>
        <row r="1556">
          <cell r="A1556">
            <v>1550</v>
          </cell>
        </row>
        <row r="1557">
          <cell r="A1557">
            <v>1551</v>
          </cell>
        </row>
        <row r="1558">
          <cell r="A1558">
            <v>1552</v>
          </cell>
        </row>
        <row r="1559">
          <cell r="A1559">
            <v>1553</v>
          </cell>
        </row>
        <row r="1560">
          <cell r="A1560">
            <v>1554</v>
          </cell>
        </row>
        <row r="1561">
          <cell r="A1561">
            <v>1555</v>
          </cell>
        </row>
        <row r="1562">
          <cell r="A1562">
            <v>1556</v>
          </cell>
        </row>
        <row r="1563">
          <cell r="A1563">
            <v>1557</v>
          </cell>
        </row>
        <row r="1564">
          <cell r="A1564">
            <v>1558</v>
          </cell>
        </row>
        <row r="1565">
          <cell r="A1565">
            <v>1559</v>
          </cell>
        </row>
        <row r="1566">
          <cell r="A1566">
            <v>1560</v>
          </cell>
        </row>
        <row r="1567">
          <cell r="A1567">
            <v>1561</v>
          </cell>
        </row>
        <row r="1568">
          <cell r="A1568">
            <v>1562</v>
          </cell>
        </row>
        <row r="1569">
          <cell r="A1569">
            <v>1563</v>
          </cell>
        </row>
        <row r="1570">
          <cell r="A1570">
            <v>1564</v>
          </cell>
        </row>
        <row r="1571">
          <cell r="A1571">
            <v>1565</v>
          </cell>
        </row>
        <row r="1572">
          <cell r="A1572">
            <v>1566</v>
          </cell>
        </row>
        <row r="1573">
          <cell r="A1573">
            <v>1567</v>
          </cell>
        </row>
        <row r="1574">
          <cell r="A1574">
            <v>1568</v>
          </cell>
        </row>
        <row r="1575">
          <cell r="A1575">
            <v>1569</v>
          </cell>
        </row>
        <row r="1576">
          <cell r="A1576">
            <v>1570</v>
          </cell>
        </row>
        <row r="1577">
          <cell r="A1577">
            <v>1571</v>
          </cell>
        </row>
        <row r="1578">
          <cell r="A1578">
            <v>1572</v>
          </cell>
        </row>
        <row r="1579">
          <cell r="A1579">
            <v>1573</v>
          </cell>
        </row>
        <row r="1580">
          <cell r="A1580">
            <v>1574</v>
          </cell>
        </row>
        <row r="1581">
          <cell r="A1581">
            <v>1575</v>
          </cell>
        </row>
        <row r="1582">
          <cell r="A1582">
            <v>1576</v>
          </cell>
        </row>
        <row r="1583">
          <cell r="A1583">
            <v>1577</v>
          </cell>
        </row>
        <row r="1584">
          <cell r="A1584">
            <v>1578</v>
          </cell>
        </row>
        <row r="1585">
          <cell r="A1585">
            <v>1579</v>
          </cell>
        </row>
        <row r="1586">
          <cell r="A1586">
            <v>1580</v>
          </cell>
        </row>
        <row r="1587">
          <cell r="A1587">
            <v>1581</v>
          </cell>
        </row>
        <row r="1588">
          <cell r="A1588">
            <v>1582</v>
          </cell>
        </row>
        <row r="1589">
          <cell r="A1589">
            <v>1583</v>
          </cell>
        </row>
        <row r="1590">
          <cell r="A1590">
            <v>1584</v>
          </cell>
        </row>
        <row r="1591">
          <cell r="A1591">
            <v>1585</v>
          </cell>
        </row>
        <row r="1592">
          <cell r="A1592">
            <v>1586</v>
          </cell>
        </row>
        <row r="1593">
          <cell r="A1593">
            <v>1587</v>
          </cell>
        </row>
        <row r="1594">
          <cell r="A1594">
            <v>1588</v>
          </cell>
        </row>
        <row r="1595">
          <cell r="A1595">
            <v>1589</v>
          </cell>
        </row>
        <row r="1596">
          <cell r="A1596">
            <v>1590</v>
          </cell>
        </row>
        <row r="1597">
          <cell r="A1597">
            <v>1591</v>
          </cell>
        </row>
        <row r="1598">
          <cell r="A1598">
            <v>1592</v>
          </cell>
        </row>
        <row r="1599">
          <cell r="A1599">
            <v>1593</v>
          </cell>
        </row>
        <row r="1600">
          <cell r="A1600">
            <v>1594</v>
          </cell>
        </row>
        <row r="1601">
          <cell r="A1601">
            <v>1595</v>
          </cell>
        </row>
        <row r="1602">
          <cell r="A1602">
            <v>1596</v>
          </cell>
        </row>
        <row r="1603">
          <cell r="A1603">
            <v>1597</v>
          </cell>
        </row>
        <row r="1604">
          <cell r="A1604">
            <v>1598</v>
          </cell>
        </row>
        <row r="1605">
          <cell r="A1605">
            <v>1599</v>
          </cell>
        </row>
        <row r="1606">
          <cell r="A1606">
            <v>1600</v>
          </cell>
        </row>
        <row r="1607">
          <cell r="A1607">
            <v>1601</v>
          </cell>
        </row>
        <row r="1608">
          <cell r="A1608">
            <v>1602</v>
          </cell>
        </row>
        <row r="1609">
          <cell r="A1609">
            <v>1603</v>
          </cell>
        </row>
        <row r="1610">
          <cell r="A1610">
            <v>1604</v>
          </cell>
        </row>
        <row r="1611">
          <cell r="A1611">
            <v>1605</v>
          </cell>
        </row>
        <row r="1612">
          <cell r="A1612">
            <v>1606</v>
          </cell>
        </row>
        <row r="1613">
          <cell r="A1613">
            <v>1607</v>
          </cell>
        </row>
        <row r="1614">
          <cell r="A1614">
            <v>1608</v>
          </cell>
        </row>
        <row r="1615">
          <cell r="A1615">
            <v>1609</v>
          </cell>
        </row>
        <row r="1616">
          <cell r="A1616">
            <v>1610</v>
          </cell>
        </row>
        <row r="1617">
          <cell r="A1617">
            <v>1611</v>
          </cell>
        </row>
        <row r="1618">
          <cell r="A1618">
            <v>1612</v>
          </cell>
        </row>
        <row r="1619">
          <cell r="A1619">
            <v>1613</v>
          </cell>
        </row>
        <row r="1620">
          <cell r="A1620">
            <v>1614</v>
          </cell>
        </row>
        <row r="1621">
          <cell r="A1621">
            <v>1615</v>
          </cell>
        </row>
        <row r="1622">
          <cell r="A1622">
            <v>1616</v>
          </cell>
        </row>
        <row r="1623">
          <cell r="A1623">
            <v>1617</v>
          </cell>
        </row>
        <row r="1624">
          <cell r="A1624">
            <v>1618</v>
          </cell>
        </row>
        <row r="1625">
          <cell r="A1625">
            <v>1619</v>
          </cell>
        </row>
        <row r="1626">
          <cell r="A1626">
            <v>1620</v>
          </cell>
        </row>
        <row r="1627">
          <cell r="A1627">
            <v>1621</v>
          </cell>
        </row>
        <row r="1628">
          <cell r="A1628">
            <v>1622</v>
          </cell>
        </row>
        <row r="1629">
          <cell r="A1629">
            <v>1623</v>
          </cell>
        </row>
        <row r="1630">
          <cell r="A1630">
            <v>1624</v>
          </cell>
        </row>
        <row r="1631">
          <cell r="A1631">
            <v>1625</v>
          </cell>
        </row>
        <row r="1632">
          <cell r="A1632">
            <v>1626</v>
          </cell>
        </row>
        <row r="1633">
          <cell r="A1633">
            <v>1627</v>
          </cell>
        </row>
        <row r="1634">
          <cell r="A1634">
            <v>1628</v>
          </cell>
        </row>
        <row r="1635">
          <cell r="A1635">
            <v>1629</v>
          </cell>
        </row>
        <row r="1636">
          <cell r="A1636">
            <v>1630</v>
          </cell>
        </row>
        <row r="1637">
          <cell r="A1637">
            <v>1631</v>
          </cell>
        </row>
        <row r="1638">
          <cell r="A1638">
            <v>1632</v>
          </cell>
        </row>
        <row r="1639">
          <cell r="A1639">
            <v>1633</v>
          </cell>
        </row>
        <row r="1640">
          <cell r="A1640">
            <v>1634</v>
          </cell>
        </row>
        <row r="1641">
          <cell r="A1641">
            <v>1635</v>
          </cell>
        </row>
        <row r="1642">
          <cell r="A1642">
            <v>1636</v>
          </cell>
        </row>
        <row r="1643">
          <cell r="A1643">
            <v>1637</v>
          </cell>
        </row>
        <row r="1644">
          <cell r="A1644">
            <v>1638</v>
          </cell>
        </row>
        <row r="1645">
          <cell r="A1645">
            <v>1639</v>
          </cell>
        </row>
        <row r="1646">
          <cell r="A1646">
            <v>1640</v>
          </cell>
        </row>
        <row r="1647">
          <cell r="A1647">
            <v>1641</v>
          </cell>
        </row>
        <row r="1648">
          <cell r="A1648">
            <v>1642</v>
          </cell>
        </row>
        <row r="1649">
          <cell r="A1649">
            <v>1643</v>
          </cell>
        </row>
        <row r="1650">
          <cell r="A1650">
            <v>1644</v>
          </cell>
        </row>
        <row r="1651">
          <cell r="A1651">
            <v>1645</v>
          </cell>
        </row>
        <row r="1652">
          <cell r="A1652">
            <v>1646</v>
          </cell>
        </row>
        <row r="1653">
          <cell r="A1653">
            <v>1647</v>
          </cell>
        </row>
        <row r="1654">
          <cell r="A1654">
            <v>1648</v>
          </cell>
        </row>
        <row r="1655">
          <cell r="A1655">
            <v>1649</v>
          </cell>
        </row>
        <row r="1656">
          <cell r="A1656">
            <v>1650</v>
          </cell>
        </row>
        <row r="1657">
          <cell r="A1657">
            <v>1651</v>
          </cell>
        </row>
        <row r="1658">
          <cell r="A1658">
            <v>1652</v>
          </cell>
        </row>
        <row r="1659">
          <cell r="A1659">
            <v>1653</v>
          </cell>
        </row>
        <row r="1660">
          <cell r="A1660">
            <v>1654</v>
          </cell>
        </row>
        <row r="1661">
          <cell r="A1661">
            <v>1655</v>
          </cell>
        </row>
        <row r="1662">
          <cell r="A1662">
            <v>1656</v>
          </cell>
        </row>
        <row r="1663">
          <cell r="A1663">
            <v>1657</v>
          </cell>
        </row>
        <row r="1664">
          <cell r="A1664">
            <v>1658</v>
          </cell>
        </row>
        <row r="1665">
          <cell r="A1665">
            <v>1659</v>
          </cell>
        </row>
        <row r="1666">
          <cell r="A1666">
            <v>1660</v>
          </cell>
        </row>
        <row r="1667">
          <cell r="A1667">
            <v>1661</v>
          </cell>
        </row>
        <row r="1668">
          <cell r="A1668">
            <v>1662</v>
          </cell>
        </row>
        <row r="1669">
          <cell r="A1669">
            <v>1663</v>
          </cell>
        </row>
        <row r="1670">
          <cell r="A1670">
            <v>1664</v>
          </cell>
        </row>
        <row r="1671">
          <cell r="A1671">
            <v>1665</v>
          </cell>
        </row>
        <row r="1672">
          <cell r="A1672">
            <v>1666</v>
          </cell>
        </row>
        <row r="1673">
          <cell r="A1673">
            <v>1667</v>
          </cell>
        </row>
        <row r="1674">
          <cell r="A1674">
            <v>1668</v>
          </cell>
        </row>
        <row r="1675">
          <cell r="A1675">
            <v>1669</v>
          </cell>
        </row>
        <row r="1676">
          <cell r="A1676">
            <v>1670</v>
          </cell>
        </row>
        <row r="1677">
          <cell r="A1677">
            <v>1671</v>
          </cell>
        </row>
        <row r="1678">
          <cell r="A1678">
            <v>1672</v>
          </cell>
        </row>
        <row r="1679">
          <cell r="A1679">
            <v>1673</v>
          </cell>
        </row>
        <row r="1680">
          <cell r="A1680">
            <v>1674</v>
          </cell>
        </row>
        <row r="1681">
          <cell r="A1681">
            <v>1675</v>
          </cell>
        </row>
        <row r="1682">
          <cell r="A1682">
            <v>1676</v>
          </cell>
        </row>
        <row r="1683">
          <cell r="A1683">
            <v>1677</v>
          </cell>
        </row>
        <row r="1684">
          <cell r="A1684">
            <v>1678</v>
          </cell>
        </row>
        <row r="1685">
          <cell r="A1685">
            <v>1679</v>
          </cell>
        </row>
        <row r="1686">
          <cell r="A1686">
            <v>1680</v>
          </cell>
        </row>
        <row r="1687">
          <cell r="A1687">
            <v>1681</v>
          </cell>
        </row>
        <row r="1688">
          <cell r="A1688">
            <v>1682</v>
          </cell>
        </row>
        <row r="1689">
          <cell r="A1689">
            <v>1683</v>
          </cell>
        </row>
        <row r="1690">
          <cell r="A1690">
            <v>1684</v>
          </cell>
        </row>
        <row r="1691">
          <cell r="A1691">
            <v>1685</v>
          </cell>
        </row>
        <row r="1692">
          <cell r="A1692">
            <v>1686</v>
          </cell>
        </row>
        <row r="1693">
          <cell r="A1693">
            <v>1687</v>
          </cell>
        </row>
        <row r="1694">
          <cell r="A1694">
            <v>1688</v>
          </cell>
        </row>
        <row r="1695">
          <cell r="A1695">
            <v>1689</v>
          </cell>
        </row>
        <row r="1696">
          <cell r="A1696">
            <v>1690</v>
          </cell>
        </row>
        <row r="1697">
          <cell r="A1697">
            <v>1691</v>
          </cell>
        </row>
        <row r="1698">
          <cell r="A1698">
            <v>1692</v>
          </cell>
        </row>
        <row r="1699">
          <cell r="A1699">
            <v>1693</v>
          </cell>
        </row>
        <row r="1700">
          <cell r="A1700">
            <v>1694</v>
          </cell>
        </row>
        <row r="1701">
          <cell r="A1701">
            <v>1695</v>
          </cell>
        </row>
        <row r="1702">
          <cell r="A1702">
            <v>1696</v>
          </cell>
        </row>
        <row r="1703">
          <cell r="A1703">
            <v>1697</v>
          </cell>
        </row>
        <row r="1704">
          <cell r="A1704">
            <v>1698</v>
          </cell>
        </row>
        <row r="1705">
          <cell r="A1705">
            <v>1699</v>
          </cell>
        </row>
        <row r="1706">
          <cell r="A1706">
            <v>1700</v>
          </cell>
        </row>
        <row r="1707">
          <cell r="A1707">
            <v>1701</v>
          </cell>
        </row>
        <row r="1708">
          <cell r="A1708">
            <v>1702</v>
          </cell>
        </row>
        <row r="1709">
          <cell r="A1709">
            <v>1703</v>
          </cell>
        </row>
        <row r="1710">
          <cell r="A1710">
            <v>1704</v>
          </cell>
        </row>
        <row r="1711">
          <cell r="A1711">
            <v>1705</v>
          </cell>
        </row>
        <row r="1712">
          <cell r="A1712">
            <v>1706</v>
          </cell>
        </row>
        <row r="1713">
          <cell r="A1713">
            <v>1707</v>
          </cell>
        </row>
        <row r="1714">
          <cell r="A1714">
            <v>1708</v>
          </cell>
        </row>
        <row r="1715">
          <cell r="A1715">
            <v>1709</v>
          </cell>
        </row>
        <row r="1716">
          <cell r="A1716">
            <v>1710</v>
          </cell>
        </row>
        <row r="1717">
          <cell r="A1717">
            <v>1711</v>
          </cell>
        </row>
        <row r="1718">
          <cell r="A1718">
            <v>1712</v>
          </cell>
        </row>
        <row r="1719">
          <cell r="A1719">
            <v>1713</v>
          </cell>
        </row>
        <row r="1720">
          <cell r="A1720">
            <v>1714</v>
          </cell>
        </row>
        <row r="1721">
          <cell r="A1721">
            <v>1715</v>
          </cell>
        </row>
        <row r="1722">
          <cell r="A1722">
            <v>1716</v>
          </cell>
        </row>
        <row r="1723">
          <cell r="A1723">
            <v>1717</v>
          </cell>
        </row>
        <row r="1724">
          <cell r="A1724">
            <v>1718</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Key"/>
      <sheetName val="Period"/>
      <sheetName val="AAH IBNP"/>
      <sheetName val="MH"/>
      <sheetName val="Data"/>
      <sheetName val="Data (Rollups)"/>
      <sheetName val="Enrollment"/>
      <sheetName val="Financial Adjs"/>
      <sheetName val="Trend"/>
      <sheetName val="HQAF factors"/>
      <sheetName val="Program Changes"/>
      <sheetName val="PC Impacts"/>
      <sheetName val="MC Assumptions"/>
      <sheetName val="Admin-PRC"/>
      <sheetName val="Admin FV"/>
      <sheetName val="Profit"/>
      <sheetName val="Data Calc COS"/>
      <sheetName val="Data Calc COS (Rollups)"/>
      <sheetName val="Data Calc COA"/>
      <sheetName val="Data Calc COA (Rollups)"/>
      <sheetName val="PC COA"/>
      <sheetName val="Fin. Adj. COA"/>
      <sheetName val="AAH_IBNP"/>
      <sheetName val="Data_(Rollups)"/>
      <sheetName val="Financial_Adjs"/>
      <sheetName val="HQAF_factors"/>
      <sheetName val="Program_Changes"/>
      <sheetName val="PC_Impacts"/>
      <sheetName val="MC_Assumptions"/>
      <sheetName val="Admin_FV"/>
      <sheetName val="Data_Calc_COS"/>
      <sheetName val="Data_Calc_COS_(Rollups)"/>
      <sheetName val="Data_Calc_COA"/>
      <sheetName val="Data_Calc_COA_(Rollups)"/>
      <sheetName val="PC_COA"/>
      <sheetName val="Fin__Adj__COA"/>
    </sheetNames>
    <sheetDataSet>
      <sheetData sheetId="0"/>
      <sheetData sheetId="1"/>
      <sheetData sheetId="2"/>
      <sheetData sheetId="3"/>
      <sheetData sheetId="4"/>
      <sheetData sheetId="5"/>
      <sheetData sheetId="6"/>
      <sheetData sheetId="7"/>
      <sheetData sheetId="8">
        <row r="1">
          <cell r="N1">
            <v>1</v>
          </cell>
        </row>
        <row r="2">
          <cell r="N2" t="str">
            <v>ALA Base Data Fin. Adj.</v>
          </cell>
        </row>
      </sheetData>
      <sheetData sheetId="9"/>
      <sheetData sheetId="10"/>
      <sheetData sheetId="11">
        <row r="2">
          <cell r="V2">
            <v>1</v>
          </cell>
        </row>
        <row r="3">
          <cell r="V3" t="str">
            <v xml:space="preserve">Hep C On, </v>
          </cell>
        </row>
        <row r="4">
          <cell r="V4" t="str">
            <v>Additive Unit Cost</v>
          </cell>
        </row>
        <row r="5">
          <cell r="V5" t="str">
            <v>Hep C</v>
          </cell>
        </row>
      </sheetData>
      <sheetData sheetId="12">
        <row r="5">
          <cell r="O5" t="str">
            <v>Hep C</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Key"/>
      <sheetName val="Period"/>
      <sheetName val="AAH IBNP"/>
      <sheetName val="MH"/>
      <sheetName val="Data"/>
      <sheetName val="Data (Rollups)"/>
      <sheetName val="Enrollment"/>
      <sheetName val="Financial Adjs"/>
      <sheetName val="Trend"/>
      <sheetName val="HQAF factors"/>
      <sheetName val="Program Changes"/>
      <sheetName val="PC Impacts"/>
      <sheetName val="MC Assumptions"/>
      <sheetName val="Admin-PRC"/>
      <sheetName val="Admin FV"/>
      <sheetName val="Profit"/>
      <sheetName val="Data Calc COS"/>
      <sheetName val="Data Calc COS (Rollups)"/>
      <sheetName val="Data Calc COA"/>
      <sheetName val="Data Calc COA (Rollups)"/>
      <sheetName val="PC COA"/>
      <sheetName val="Fin. Adj. COA"/>
      <sheetName val="AAH_IBNP"/>
      <sheetName val="Data_(Rollups)"/>
      <sheetName val="Financial_Adjs"/>
      <sheetName val="HQAF_factors"/>
      <sheetName val="Program_Changes"/>
      <sheetName val="PC_Impacts"/>
      <sheetName val="MC_Assumptions"/>
      <sheetName val="Admin_FV"/>
      <sheetName val="Data_Calc_COS"/>
      <sheetName val="Data_Calc_COS_(Rollups)"/>
      <sheetName val="Data_Calc_COA"/>
      <sheetName val="Data_Calc_COA_(Rollups)"/>
      <sheetName val="PC_COA"/>
      <sheetName val="Fin__Adj__CO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NRC list updated 7-28-15"/>
      <sheetName val="DDS filtrd list updated 8-20-15"/>
      <sheetName val="comparison"/>
      <sheetName val="FNRC data"/>
      <sheetName val="FNRC has but DDS doesn't"/>
      <sheetName val="Sheet5"/>
      <sheetName val="FNRC_list_updated_7-28-15"/>
      <sheetName val="DDS_filtrd_list_updated_8-20-15"/>
      <sheetName val="FNRC_data"/>
      <sheetName val="FNRC_has_but_DDS_doesn't"/>
    </sheetNames>
    <sheetDataSet>
      <sheetData sheetId="0" refreshError="1"/>
      <sheetData sheetId="1" refreshError="1"/>
      <sheetData sheetId="2" refreshError="1"/>
      <sheetData sheetId="3">
        <row r="1">
          <cell r="A1" t="str">
            <v>UCI</v>
          </cell>
          <cell r="B1" t="str">
            <v>Birthday</v>
          </cell>
          <cell r="C1" t="str">
            <v>Age</v>
          </cell>
          <cell r="D1" t="str">
            <v>MediCal</v>
          </cell>
          <cell r="E1" t="str">
            <v>Autism</v>
          </cell>
          <cell r="F1" t="str">
            <v>048</v>
          </cell>
          <cell r="G1" t="str">
            <v>102</v>
          </cell>
          <cell r="H1" t="str">
            <v>612</v>
          </cell>
        </row>
        <row r="2">
          <cell r="A2">
            <v>6335303</v>
          </cell>
          <cell r="B2">
            <v>39658</v>
          </cell>
          <cell r="C2">
            <v>7</v>
          </cell>
          <cell r="D2" t="str">
            <v>Y</v>
          </cell>
          <cell r="E2" t="str">
            <v>Y</v>
          </cell>
          <cell r="G2">
            <v>1</v>
          </cell>
        </row>
        <row r="3">
          <cell r="A3">
            <v>6337314</v>
          </cell>
          <cell r="B3">
            <v>39813</v>
          </cell>
          <cell r="C3">
            <v>6</v>
          </cell>
          <cell r="D3" t="str">
            <v>Y</v>
          </cell>
          <cell r="E3" t="str">
            <v>Y</v>
          </cell>
          <cell r="H3">
            <v>1</v>
          </cell>
        </row>
        <row r="4">
          <cell r="A4">
            <v>6337880</v>
          </cell>
          <cell r="B4">
            <v>39984</v>
          </cell>
          <cell r="C4">
            <v>6</v>
          </cell>
          <cell r="D4" t="str">
            <v>Y</v>
          </cell>
          <cell r="E4" t="str">
            <v>Y</v>
          </cell>
          <cell r="F4">
            <v>1</v>
          </cell>
          <cell r="G4">
            <v>1</v>
          </cell>
        </row>
        <row r="5">
          <cell r="A5">
            <v>6337884</v>
          </cell>
          <cell r="B5">
            <v>40352</v>
          </cell>
          <cell r="C5">
            <v>5</v>
          </cell>
          <cell r="D5" t="str">
            <v>Y</v>
          </cell>
          <cell r="E5" t="str">
            <v>Y</v>
          </cell>
          <cell r="F5">
            <v>1</v>
          </cell>
          <cell r="G5">
            <v>1</v>
          </cell>
        </row>
      </sheetData>
      <sheetData sheetId="4" refreshError="1"/>
      <sheetData sheetId="5" refreshError="1"/>
      <sheetData sheetId="6"/>
      <sheetData sheetId="7"/>
      <sheetData sheetId="8"/>
      <sheetData sheetId="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02 RS Inpatient Days"/>
      <sheetName val="01-02 IP Days by CMS"/>
      <sheetName val="01-02 Inpatient Days"/>
      <sheetName val="INPATIENT DAYS"/>
      <sheetName val="CHARGES"/>
      <sheetName val="Nursing Station"/>
      <sheetName val="01-02 CMS Matrix"/>
      <sheetName val="00-01 Inpatient Days"/>
    </sheetNames>
    <sheetDataSet>
      <sheetData sheetId="0"/>
      <sheetData sheetId="1"/>
      <sheetData sheetId="2"/>
      <sheetData sheetId="3"/>
      <sheetData sheetId="4"/>
      <sheetData sheetId="5"/>
      <sheetData sheetId="6"/>
      <sheetData sheetId="7"/>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ge 1"/>
      <sheetName val="exclist"/>
      <sheetName val="excl"/>
      <sheetName val="expansion"/>
      <sheetName val="comparison"/>
      <sheetName val="workrate"/>
      <sheetName val="base"/>
      <sheetName val="agsx"/>
      <sheetName val="medi"/>
      <sheetName val="pol"/>
      <sheetName val="misc"/>
      <sheetName val="trend"/>
      <sheetName val="plan"/>
      <sheetName val="input"/>
      <sheetName val="Sheet1"/>
      <sheetName val="Look_up"/>
      <sheetName val="1 - DEFINITIONS"/>
      <sheetName val="Page_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ge1"/>
      <sheetName val="Notes"/>
      <sheetName val="Rate_Summary"/>
      <sheetName val="IHS_LB_Impact_Old"/>
      <sheetName val="IHS_MP_Impact_Old"/>
      <sheetName val="IHS_UB_Impact_Old"/>
      <sheetName val="Increments_LB"/>
      <sheetName val="Increments_UB"/>
      <sheetName val="Rate_Comparison"/>
      <sheetName val="ICFDD_Impact"/>
      <sheetName val="IHS_Impact"/>
      <sheetName val="LTC_PMPM"/>
      <sheetName val="FQHC_PMPM"/>
      <sheetName val="Total_RateSheet"/>
      <sheetName val="SanLuisObispo"/>
      <sheetName val="SantaBarbara"/>
      <sheetName val="SanMateo"/>
      <sheetName val="SanMateoCCS"/>
      <sheetName val="Orange"/>
      <sheetName val="Merced"/>
      <sheetName val="Monterey"/>
      <sheetName val="SantaCruz"/>
      <sheetName val="Marin"/>
      <sheetName val="Mendocino"/>
      <sheetName val="Napa"/>
      <sheetName val="Solano"/>
      <sheetName val="Sonoma"/>
      <sheetName val="Yolo"/>
      <sheetName val="Rural"/>
      <sheetName val="Ventura"/>
      <sheetName val="Trends"/>
      <sheetName val="ProgramChanges"/>
      <sheetName val="ManagedCareAdj"/>
      <sheetName val="AdminProfitLoading"/>
      <sheetName val="Prop56_AddOn"/>
      <sheetName val="MCOTax"/>
      <sheetName val="CarveInServices"/>
      <sheetName val="CountySpecificItems"/>
      <sheetName val="Eligibility"/>
      <sheetName val="RDT_SanLuisObispo"/>
      <sheetName val="RDT_SantaBarbara"/>
      <sheetName val="RDT_SanMateo"/>
      <sheetName val="RDT_SanMateoCCS"/>
      <sheetName val="RDT_Orange"/>
      <sheetName val="RDT_Merced"/>
      <sheetName val="RDT_Monterey"/>
      <sheetName val="RDT_SantaCruz"/>
      <sheetName val="RDT_Marin"/>
      <sheetName val="RDT_Mendocino"/>
      <sheetName val="RDT_Napa"/>
      <sheetName val="RDT_Solano"/>
      <sheetName val="RDT_Sonoma"/>
      <sheetName val="RDT_Yolo"/>
      <sheetName val="RDT_Rural"/>
      <sheetName val="RDT_Ventura"/>
      <sheetName val="RDT_Total"/>
      <sheetName val="RDT_pmpmComparison"/>
      <sheetName val="EncounterData"/>
      <sheetName val="GlobalSubDistribution"/>
      <sheetName val="BaseCost_Check"/>
      <sheetName val="BaseData"/>
      <sheetName val="PreviousYearsRates"/>
    </sheetNames>
    <sheetDataSet>
      <sheetData sheetId="0">
        <row r="5">
          <cell r="B5" t="str">
            <v>San Luis Obispo</v>
          </cell>
        </row>
        <row r="6">
          <cell r="BD6" t="str">
            <v>501</v>
          </cell>
          <cell r="BE6" t="str">
            <v>SanLuisObispo</v>
          </cell>
          <cell r="BF6" t="str">
            <v>CenCal</v>
          </cell>
          <cell r="BG6" t="str">
            <v>CenCal</v>
          </cell>
        </row>
        <row r="7">
          <cell r="BD7" t="str">
            <v>502</v>
          </cell>
          <cell r="BE7" t="str">
            <v>SantaBarbara</v>
          </cell>
          <cell r="BF7" t="str">
            <v>CenCal</v>
          </cell>
          <cell r="BG7" t="str">
            <v>CenCal</v>
          </cell>
        </row>
        <row r="8">
          <cell r="BD8" t="str">
            <v>503</v>
          </cell>
          <cell r="BE8" t="str">
            <v>SanMateo</v>
          </cell>
          <cell r="BF8" t="str">
            <v>HPSM</v>
          </cell>
          <cell r="BG8" t="str">
            <v>HPSM</v>
          </cell>
        </row>
        <row r="9">
          <cell r="BD9" t="str">
            <v>504</v>
          </cell>
          <cell r="BE9" t="str">
            <v>Solano</v>
          </cell>
          <cell r="BF9" t="str">
            <v>Partnership</v>
          </cell>
          <cell r="BG9" t="str">
            <v>Partnership</v>
          </cell>
        </row>
        <row r="10">
          <cell r="BD10" t="str">
            <v>505</v>
          </cell>
          <cell r="BE10" t="str">
            <v>SantaCruz</v>
          </cell>
          <cell r="BF10" t="str">
            <v>CCAH</v>
          </cell>
          <cell r="BG10" t="str">
            <v>CCAH</v>
          </cell>
        </row>
        <row r="11">
          <cell r="BD11" t="str">
            <v>506</v>
          </cell>
          <cell r="BE11" t="str">
            <v>Orange</v>
          </cell>
          <cell r="BF11" t="str">
            <v>CalOPTIMA</v>
          </cell>
          <cell r="BG11" t="str">
            <v>All Others</v>
          </cell>
        </row>
        <row r="12">
          <cell r="BD12" t="str">
            <v>507</v>
          </cell>
          <cell r="BE12" t="str">
            <v>Napa</v>
          </cell>
          <cell r="BF12" t="str">
            <v>Partnership</v>
          </cell>
          <cell r="BG12" t="str">
            <v>Partnership</v>
          </cell>
        </row>
        <row r="13">
          <cell r="BD13" t="str">
            <v>508</v>
          </cell>
          <cell r="BE13" t="str">
            <v>Monterey</v>
          </cell>
          <cell r="BF13" t="str">
            <v>CCAH</v>
          </cell>
          <cell r="BG13" t="str">
            <v>CCAH</v>
          </cell>
        </row>
        <row r="14">
          <cell r="BD14" t="str">
            <v>509</v>
          </cell>
          <cell r="BE14" t="str">
            <v>Yolo</v>
          </cell>
          <cell r="BF14" t="str">
            <v>Partnership</v>
          </cell>
          <cell r="BG14" t="str">
            <v>Partnership</v>
          </cell>
        </row>
        <row r="15">
          <cell r="BD15" t="str">
            <v>510</v>
          </cell>
          <cell r="BE15" t="str">
            <v>Marin</v>
          </cell>
          <cell r="BF15" t="str">
            <v>Partnership</v>
          </cell>
          <cell r="BG15" t="str">
            <v>Partnership</v>
          </cell>
        </row>
        <row r="16">
          <cell r="BD16" t="str">
            <v>512</v>
          </cell>
          <cell r="BE16" t="str">
            <v>Mendocino</v>
          </cell>
          <cell r="BF16" t="str">
            <v>Partnership</v>
          </cell>
          <cell r="BG16" t="str">
            <v>Partnership</v>
          </cell>
        </row>
        <row r="17">
          <cell r="BD17" t="str">
            <v>513</v>
          </cell>
          <cell r="BE17" t="str">
            <v>Sonoma</v>
          </cell>
          <cell r="BF17" t="str">
            <v>Partnership</v>
          </cell>
          <cell r="BG17" t="str">
            <v>Partnership</v>
          </cell>
        </row>
        <row r="18">
          <cell r="BD18" t="str">
            <v>514</v>
          </cell>
          <cell r="BE18" t="str">
            <v>Merced</v>
          </cell>
          <cell r="BF18" t="str">
            <v>CCAH</v>
          </cell>
          <cell r="BG18" t="str">
            <v>CCAH</v>
          </cell>
        </row>
        <row r="19">
          <cell r="BD19" t="str">
            <v>515</v>
          </cell>
          <cell r="BE19" t="str">
            <v>Ventura</v>
          </cell>
          <cell r="BF19" t="str">
            <v>Gold Coast</v>
          </cell>
          <cell r="BG19" t="str">
            <v>All Others</v>
          </cell>
        </row>
        <row r="20">
          <cell r="BD20" t="str">
            <v>588</v>
          </cell>
          <cell r="BE20" t="str">
            <v>Rural</v>
          </cell>
          <cell r="BF20" t="str">
            <v>Partnership</v>
          </cell>
          <cell r="BG20" t="str">
            <v>Partnership</v>
          </cell>
        </row>
        <row r="21">
          <cell r="BD21" t="str">
            <v>703</v>
          </cell>
          <cell r="BE21" t="str">
            <v>SanMateo_CCS</v>
          </cell>
          <cell r="BF21" t="str">
            <v>HPSM</v>
          </cell>
          <cell r="BG21" t="str">
            <v>HPSM</v>
          </cell>
        </row>
      </sheetData>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ow r="4">
          <cell r="B4" t="str">
            <v>San Luis Obispo</v>
          </cell>
        </row>
      </sheetData>
      <sheetData sheetId="15">
        <row r="4">
          <cell r="B4" t="str">
            <v>Santa Barbara</v>
          </cell>
        </row>
      </sheetData>
      <sheetData sheetId="16">
        <row r="4">
          <cell r="B4" t="str">
            <v>San Mateo</v>
          </cell>
        </row>
      </sheetData>
      <sheetData sheetId="17">
        <row r="4">
          <cell r="B4" t="str">
            <v>San Mateo CCS</v>
          </cell>
        </row>
      </sheetData>
      <sheetData sheetId="18">
        <row r="4">
          <cell r="B4" t="str">
            <v>Orange</v>
          </cell>
        </row>
      </sheetData>
      <sheetData sheetId="19">
        <row r="4">
          <cell r="B4" t="str">
            <v>Merced</v>
          </cell>
        </row>
      </sheetData>
      <sheetData sheetId="20">
        <row r="4">
          <cell r="B4" t="str">
            <v>Monterey</v>
          </cell>
        </row>
      </sheetData>
      <sheetData sheetId="21">
        <row r="4">
          <cell r="B4" t="str">
            <v>Santa Cruz</v>
          </cell>
        </row>
      </sheetData>
      <sheetData sheetId="22">
        <row r="4">
          <cell r="B4" t="str">
            <v>Marin</v>
          </cell>
        </row>
      </sheetData>
      <sheetData sheetId="23">
        <row r="4">
          <cell r="B4" t="str">
            <v>Mendocino</v>
          </cell>
        </row>
      </sheetData>
      <sheetData sheetId="24">
        <row r="4">
          <cell r="B4" t="str">
            <v>Napa</v>
          </cell>
        </row>
      </sheetData>
      <sheetData sheetId="25">
        <row r="4">
          <cell r="B4" t="str">
            <v>Solano</v>
          </cell>
        </row>
      </sheetData>
      <sheetData sheetId="26">
        <row r="4">
          <cell r="B4" t="str">
            <v>Sonoma</v>
          </cell>
        </row>
      </sheetData>
      <sheetData sheetId="27">
        <row r="4">
          <cell r="B4" t="str">
            <v>Yolo</v>
          </cell>
        </row>
      </sheetData>
      <sheetData sheetId="28">
        <row r="4">
          <cell r="B4" t="str">
            <v>Rural</v>
          </cell>
        </row>
      </sheetData>
      <sheetData sheetId="29">
        <row r="4">
          <cell r="B4" t="str">
            <v>Ventura</v>
          </cell>
        </row>
      </sheetData>
      <sheetData sheetId="30">
        <row r="15">
          <cell r="B15">
            <v>-1.4999999999999999E-2</v>
          </cell>
        </row>
      </sheetData>
      <sheetData sheetId="31">
        <row r="11">
          <cell r="C11" t="str">
            <v>501-Util</v>
          </cell>
        </row>
      </sheetData>
      <sheetData sheetId="32">
        <row r="11">
          <cell r="C11" t="str">
            <v>501-Util</v>
          </cell>
        </row>
      </sheetData>
      <sheetData sheetId="33">
        <row r="1">
          <cell r="D1" t="str">
            <v>501</v>
          </cell>
        </row>
      </sheetData>
      <sheetData sheetId="34">
        <row r="6">
          <cell r="A6" t="str">
            <v>501Child</v>
          </cell>
        </row>
      </sheetData>
      <sheetData sheetId="35">
        <row r="19">
          <cell r="C19" t="str">
            <v>Plan_CD</v>
          </cell>
        </row>
      </sheetData>
      <sheetData sheetId="36">
        <row r="12">
          <cell r="A12" t="str">
            <v>501ChildMental Health - Outpatient</v>
          </cell>
        </row>
      </sheetData>
      <sheetData sheetId="37" refreshError="1"/>
      <sheetData sheetId="38">
        <row r="5">
          <cell r="B5" t="str">
            <v>501</v>
          </cell>
        </row>
      </sheetData>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ow r="6">
          <cell r="L6">
            <v>109.19</v>
          </cell>
        </row>
      </sheetData>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1 (2)"/>
      <sheetName val="Sheet1 (3)"/>
      <sheetName val="Sheet1 (4)"/>
      <sheetName val="Sheet1 (5)"/>
      <sheetName val="July  Data"/>
      <sheetName val="Sheet2"/>
      <sheetName val="Sheet3"/>
    </sheetNames>
    <sheetDataSet>
      <sheetData sheetId="0"/>
      <sheetData sheetId="1"/>
      <sheetData sheetId="2"/>
      <sheetData sheetId="3"/>
      <sheetData sheetId="4"/>
      <sheetData sheetId="5"/>
      <sheetData sheetId="6"/>
      <sheetData sheetId="7"/>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ul05"/>
      <sheetName val="Stwd 296 Jul05"/>
      <sheetName val="EDITS Jul05"/>
      <sheetName val="Ind Co 296 Jul05"/>
      <sheetName val="Aug05"/>
      <sheetName val="Stwd 296 Aug05"/>
      <sheetName val="EDITS Aug05"/>
      <sheetName val="Ind Co 296 Aug05"/>
      <sheetName val="Sep05"/>
      <sheetName val="Stwd 296 Sept05"/>
      <sheetName val="EDITS Sep05"/>
      <sheetName val="Ind Co 296 Sep05"/>
      <sheetName val="Oct05"/>
      <sheetName val="Stwd 296 Oct05"/>
      <sheetName val="EDITS Oct05"/>
      <sheetName val="Ind Co 296 Oct05"/>
      <sheetName val="Nov05"/>
      <sheetName val="Stwd 296 Nov05"/>
      <sheetName val="EDITS Nov05"/>
      <sheetName val="Ind Co 296 Nov05"/>
      <sheetName val="Dec05"/>
      <sheetName val="Stwd 296 Dec05"/>
      <sheetName val="EDITS Dec05"/>
      <sheetName val="Ind Co 296 Dec05"/>
      <sheetName val="Jan06"/>
      <sheetName val="Stwd 296 Jan06"/>
      <sheetName val="EDITS Jan06"/>
      <sheetName val="Ind Co 296 Jan06"/>
      <sheetName val="Feb06"/>
      <sheetName val="Stwd 296 Feb06"/>
      <sheetName val="EDITS Feb06"/>
      <sheetName val="Ind Co 296 Feb06"/>
      <sheetName val="Mar06"/>
      <sheetName val="Stwd 296 Mar06"/>
      <sheetName val="EDITS Mar06"/>
      <sheetName val="Ind Co 296 Mar06"/>
      <sheetName val="Apr06"/>
      <sheetName val="Stwd 296 Apr06"/>
      <sheetName val="EDITS Apr06"/>
      <sheetName val="Ind Co 296 Apr06"/>
      <sheetName val="May06"/>
      <sheetName val="Stwd 296 May06"/>
      <sheetName val="EDITS May06"/>
      <sheetName val="Ind Co 296 May06"/>
      <sheetName val="Jun06"/>
      <sheetName val="Stwd 296 Jun06"/>
      <sheetName val="EDITS Jun06"/>
      <sheetName val="Ind Co 296 Jun06"/>
      <sheetName val="Jun05"/>
      <sheetName val="Jul05-Jun05 COM % CHG-pg1"/>
      <sheetName val="Jul05-Jun05 COM % CHG-pg2"/>
      <sheetName val="Aug05-Jul05 COM % CHG-pg1"/>
      <sheetName val="Aug05-Jul05 COM % CHG-pg2"/>
      <sheetName val="Sep05-Aug05 COM % CHG-pg1"/>
      <sheetName val="Sep05-Aug05 COM % CHG-pg2"/>
      <sheetName val="Oct05-Sep05 COM % CHG-pg1"/>
      <sheetName val="Oct05-Sep05 COM % CHG-pg2"/>
      <sheetName val="Nov05-Oct05 COM % CHG-pg1"/>
      <sheetName val="Nov05-Oct05 COM % CHG-pg2"/>
      <sheetName val="Dec05-Nov05 COM % CHG-pg1"/>
      <sheetName val="Dec05-Nov05 COM % CHG-pg2"/>
      <sheetName val="Jan06-Dec05 COM % CHG-pg1"/>
      <sheetName val="Jan06-Dec05 COM % CHG-pg2"/>
      <sheetName val="Feb06-Jan06 COM % CHG-pg1"/>
      <sheetName val="Feb06-Jan06 COM % CHG-pg2"/>
      <sheetName val="Mar06-Feb06 COM % CHG-pg1"/>
      <sheetName val="Mar06-Feb06 COM % CHG-pg2"/>
      <sheetName val="Apr06-Mar06 COM % CHG-pg1"/>
      <sheetName val="Apr06-Mar06 COM % CHG-pg2"/>
      <sheetName val="May06-Apr06 COM % CHG-pg1"/>
      <sheetName val="May06-Apr06 COM % CHG-pg2"/>
      <sheetName val="Jun06-May06 COM % CHG-pg1"/>
      <sheetName val="Jun06-May06 COM % CHG-pg2"/>
      <sheetName val="366 (296&amp;296X) 05-06"/>
      <sheetName val="FNS366B 05-06"/>
      <sheetName val="Jul-Sep05 CFAB"/>
      <sheetName val="Oct-Dec05 CFAB"/>
      <sheetName val="Jan-Mar06 CFAB"/>
      <sheetName val="Apr-Jun06 CFAB"/>
      <sheetName val="296 Totals 05-06"/>
      <sheetName val="296 Avgs 05-06"/>
      <sheetName val="Stwd_296_Jul05"/>
      <sheetName val="EDITS_Jul05"/>
      <sheetName val="Ind_Co_296_Jul05"/>
      <sheetName val="Stwd_296_Aug05"/>
      <sheetName val="EDITS_Aug05"/>
      <sheetName val="Ind_Co_296_Aug05"/>
      <sheetName val="Stwd_296_Sept05"/>
      <sheetName val="EDITS_Sep05"/>
      <sheetName val="Ind_Co_296_Sep05"/>
      <sheetName val="Stwd_296_Oct05"/>
      <sheetName val="EDITS_Oct05"/>
      <sheetName val="Ind_Co_296_Oct05"/>
      <sheetName val="Stwd_296_Nov05"/>
      <sheetName val="EDITS_Nov05"/>
      <sheetName val="Ind_Co_296_Nov05"/>
      <sheetName val="Stwd_296_Dec05"/>
      <sheetName val="EDITS_Dec05"/>
      <sheetName val="Ind_Co_296_Dec05"/>
      <sheetName val="Stwd_296_Jan06"/>
      <sheetName val="EDITS_Jan06"/>
      <sheetName val="Ind_Co_296_Jan06"/>
      <sheetName val="Stwd_296_Feb06"/>
      <sheetName val="EDITS_Feb06"/>
      <sheetName val="Ind_Co_296_Feb06"/>
      <sheetName val="Stwd_296_Mar06"/>
      <sheetName val="EDITS_Mar06"/>
      <sheetName val="Ind_Co_296_Mar06"/>
      <sheetName val="Stwd_296_Apr06"/>
      <sheetName val="EDITS_Apr06"/>
      <sheetName val="Ind_Co_296_Apr06"/>
      <sheetName val="Stwd_296_May06"/>
      <sheetName val="EDITS_May06"/>
      <sheetName val="Ind_Co_296_May06"/>
      <sheetName val="Stwd_296_Jun06"/>
      <sheetName val="EDITS_Jun06"/>
      <sheetName val="Ind_Co_296_Jun06"/>
      <sheetName val="Jul05-Jun05_COM_%_CHG-pg1"/>
      <sheetName val="Jul05-Jun05_COM_%_CHG-pg2"/>
      <sheetName val="Aug05-Jul05_COM_%_CHG-pg1"/>
      <sheetName val="Aug05-Jul05_COM_%_CHG-pg2"/>
      <sheetName val="Sep05-Aug05_COM_%_CHG-pg1"/>
      <sheetName val="Sep05-Aug05_COM_%_CHG-pg2"/>
      <sheetName val="Oct05-Sep05_COM_%_CHG-pg1"/>
      <sheetName val="Oct05-Sep05_COM_%_CHG-pg2"/>
      <sheetName val="Nov05-Oct05_COM_%_CHG-pg1"/>
      <sheetName val="Nov05-Oct05_COM_%_CHG-pg2"/>
      <sheetName val="Dec05-Nov05_COM_%_CHG-pg1"/>
      <sheetName val="Dec05-Nov05_COM_%_CHG-pg2"/>
      <sheetName val="Jan06-Dec05_COM_%_CHG-pg1"/>
      <sheetName val="Jan06-Dec05_COM_%_CHG-pg2"/>
      <sheetName val="Feb06-Jan06_COM_%_CHG-pg1"/>
      <sheetName val="Feb06-Jan06_COM_%_CHG-pg2"/>
      <sheetName val="Mar06-Feb06_COM_%_CHG-pg1"/>
      <sheetName val="Mar06-Feb06_COM_%_CHG-pg2"/>
      <sheetName val="Apr06-Mar06_COM_%_CHG-pg1"/>
      <sheetName val="Apr06-Mar06_COM_%_CHG-pg2"/>
      <sheetName val="May06-Apr06_COM_%_CHG-pg1"/>
      <sheetName val="May06-Apr06_COM_%_CHG-pg2"/>
      <sheetName val="Jun06-May06_COM_%_CHG-pg1"/>
      <sheetName val="Jun06-May06_COM_%_CHG-pg2"/>
      <sheetName val="366_(296&amp;296X)_05-06"/>
      <sheetName val="FNS366B_05-06"/>
      <sheetName val="Jul-Sep05_CFAB"/>
      <sheetName val="Oct-Dec05_CFAB"/>
      <sheetName val="Jan-Mar06_CFAB"/>
      <sheetName val="Apr-Jun06_CFAB"/>
      <sheetName val="296_Totals_05-06"/>
      <sheetName val="296_Avgs_05-06"/>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COA_M_V_Fix"/>
      <sheetName val="PHP_Code"/>
      <sheetName val="FY_Lookup"/>
      <sheetName val="M_V_Lookup"/>
      <sheetName val="Provider_County"/>
      <sheetName val="Age"/>
      <sheetName val="Svc_Lkup"/>
      <sheetName val="Rx_Rebate"/>
      <sheetName val="Excl_Svc"/>
      <sheetName val="Elig_Tots"/>
      <sheetName val="OP_Tots"/>
      <sheetName val="IP_Tots"/>
      <sheetName val="Rx_Tots"/>
      <sheetName val="Lookup V2"/>
      <sheetName val="Lookup_V2"/>
    </sheetNames>
    <sheetDataSet>
      <sheetData sheetId="0" refreshError="1"/>
      <sheetData sheetId="1"/>
      <sheetData sheetId="2" refreshError="1"/>
      <sheetData sheetId="3"/>
      <sheetData sheetId="4"/>
      <sheetData sheetId="5"/>
      <sheetData sheetId="6"/>
      <sheetData sheetId="7"/>
      <sheetData sheetId="8"/>
      <sheetData sheetId="9" refreshError="1"/>
      <sheetData sheetId="10"/>
      <sheetData sheetId="11"/>
      <sheetData sheetId="12"/>
      <sheetData sheetId="13"/>
      <sheetData sheetId="14" refreshError="1"/>
      <sheetData sheetId="15"/>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Home &amp; Day"/>
      <sheetName val="Background"/>
      <sheetName val="Background NOT USED"/>
      <sheetName val="SC 420 Est"/>
      <sheetName val="Estimate 1"/>
      <sheetName val="Estimate 2"/>
      <sheetName val="0102 Raw"/>
      <sheetName val="0102 Adj Lagged Less 1-02 MinW"/>
      <sheetName val="0102 Adj Lagged"/>
      <sheetName val="0001 Adj Lagged Less 3-01 Wage "/>
      <sheetName val="0001 Adj Lagged"/>
      <sheetName val="0001 Raw"/>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ge1"/>
      <sheetName val="Notes"/>
      <sheetName val="Rate_Summary"/>
      <sheetName val="Rate Increments"/>
      <sheetName val="GEMT PMPM"/>
      <sheetName val="LTC PMPM"/>
      <sheetName val="Prop.56_Addon"/>
      <sheetName val="Prop.56_Abortion"/>
      <sheetName val="HQAF_PassThru"/>
      <sheetName val="Rate_Comparison"/>
      <sheetName val="Total_RateSheet"/>
      <sheetName val="SanLuisObispo"/>
      <sheetName val="SantaBarbara"/>
      <sheetName val="SanMateo"/>
      <sheetName val="Orange"/>
      <sheetName val="Merced"/>
      <sheetName val="Monterey"/>
      <sheetName val="SantaCruz"/>
      <sheetName val="Ventura"/>
      <sheetName val="PHC_NOR"/>
      <sheetName val="PHC_SOU_1H"/>
      <sheetName val="PHC_SOU_2H"/>
      <sheetName val="Trends"/>
      <sheetName val="ProgramChanges"/>
      <sheetName val="ManagedCareAdj"/>
      <sheetName val="AdminProfitLoading"/>
      <sheetName val="CCSCarveOut-RDTdatafromMercer"/>
      <sheetName val="MCOTax"/>
      <sheetName val="CarveInServices"/>
      <sheetName val="CountySpecificItems"/>
      <sheetName val="Eligibility"/>
      <sheetName val="RDT_SanLuisObispo"/>
      <sheetName val="RDT_SantaBarbara"/>
      <sheetName val="RDT_SanMateo"/>
      <sheetName val="RDT_Orange"/>
      <sheetName val="RDT_Merced"/>
      <sheetName val="RDT_Monterey"/>
      <sheetName val="RDT_SantaCruz"/>
      <sheetName val="RDT_Ventura"/>
      <sheetName val="RDT_PHC_NOR"/>
      <sheetName val="RDT_PHC_SOU_1H"/>
      <sheetName val="RDT_PHC_SOU_2H"/>
      <sheetName val="RDT_Total"/>
      <sheetName val="EncounterData"/>
      <sheetName val="GlobalSubDistribution"/>
      <sheetName val="BaseCost_Check"/>
      <sheetName val="BaseData"/>
      <sheetName val="PreviousYearsRates"/>
      <sheetName val="Rate_Increments"/>
      <sheetName val="GEMT_PMPM"/>
      <sheetName val="LTC_PMPM"/>
      <sheetName val="Prop_56_Addon"/>
      <sheetName val="Prop_56_Abortion"/>
    </sheetNames>
    <sheetDataSet>
      <sheetData sheetId="0">
        <row r="5">
          <cell r="B5" t="str">
            <v>San Luis Obispo</v>
          </cell>
        </row>
      </sheetData>
      <sheetData sheetId="1" refreshError="1"/>
      <sheetData sheetId="2" refreshError="1"/>
      <sheetData sheetId="3" refreshError="1"/>
      <sheetData sheetId="4" refreshError="1"/>
      <sheetData sheetId="5" refreshError="1"/>
      <sheetData sheetId="6" refreshError="1"/>
      <sheetData sheetId="7">
        <row r="6">
          <cell r="C6" t="str">
            <v>508</v>
          </cell>
          <cell r="D6" t="str">
            <v>CCA_MON</v>
          </cell>
          <cell r="E6" t="str">
            <v>Central California Alliance/Monterey</v>
          </cell>
          <cell r="F6" t="str">
            <v>AFMO</v>
          </cell>
          <cell r="G6" t="str">
            <v>Adult</v>
          </cell>
          <cell r="H6">
            <v>282278</v>
          </cell>
          <cell r="I6"/>
          <cell r="J6">
            <v>0.13</v>
          </cell>
        </row>
        <row r="7">
          <cell r="C7" t="str">
            <v>505</v>
          </cell>
          <cell r="D7" t="str">
            <v>CCA_SCR</v>
          </cell>
          <cell r="E7" t="str">
            <v>Central California Alliance/Santa Cruz</v>
          </cell>
          <cell r="F7" t="str">
            <v>AFMO</v>
          </cell>
          <cell r="G7" t="str">
            <v>Adult</v>
          </cell>
          <cell r="H7">
            <v>113216</v>
          </cell>
          <cell r="I7"/>
          <cell r="J7">
            <v>0.1</v>
          </cell>
        </row>
        <row r="8">
          <cell r="C8" t="str">
            <v>514</v>
          </cell>
          <cell r="D8" t="str">
            <v>CCA_MER</v>
          </cell>
          <cell r="E8" t="str">
            <v>Central California Alliance/Merced</v>
          </cell>
          <cell r="F8" t="str">
            <v>AFMO</v>
          </cell>
          <cell r="G8" t="str">
            <v>Adult</v>
          </cell>
          <cell r="H8">
            <v>240294</v>
          </cell>
          <cell r="I8"/>
          <cell r="J8">
            <v>0.11</v>
          </cell>
        </row>
        <row r="9">
          <cell r="C9" t="str">
            <v>502</v>
          </cell>
          <cell r="D9" t="str">
            <v>CEN_SBA</v>
          </cell>
          <cell r="E9" t="str">
            <v>CenCal Health/Santa Barbara</v>
          </cell>
          <cell r="F9" t="str">
            <v>AFMO</v>
          </cell>
          <cell r="G9" t="str">
            <v>Adult</v>
          </cell>
          <cell r="H9">
            <v>194270</v>
          </cell>
          <cell r="I9"/>
          <cell r="J9">
            <v>0.22</v>
          </cell>
        </row>
        <row r="10">
          <cell r="C10" t="str">
            <v>501</v>
          </cell>
          <cell r="D10" t="str">
            <v>CEN_SLO</v>
          </cell>
          <cell r="E10" t="str">
            <v>CenCal Health/San Luis Obispo</v>
          </cell>
          <cell r="F10" t="str">
            <v>AFMO</v>
          </cell>
          <cell r="G10" t="str">
            <v>Adult</v>
          </cell>
          <cell r="H10">
            <v>82667</v>
          </cell>
          <cell r="I10"/>
          <cell r="J10">
            <v>0.24</v>
          </cell>
        </row>
        <row r="11">
          <cell r="C11" t="str">
            <v>506</v>
          </cell>
          <cell r="D11" t="str">
            <v>CAL_ORA</v>
          </cell>
          <cell r="E11" t="str">
            <v>CalOptima/Orange</v>
          </cell>
          <cell r="F11" t="str">
            <v>AFMO</v>
          </cell>
          <cell r="G11" t="str">
            <v>Adult</v>
          </cell>
          <cell r="H11">
            <v>1133099</v>
          </cell>
          <cell r="I11"/>
          <cell r="J11">
            <v>0.12</v>
          </cell>
        </row>
        <row r="12">
          <cell r="C12" t="str">
            <v>503</v>
          </cell>
          <cell r="D12" t="str">
            <v>HSM_SMA</v>
          </cell>
          <cell r="E12" t="str">
            <v>HP of San Mateo</v>
          </cell>
          <cell r="F12" t="str">
            <v>AFMO</v>
          </cell>
          <cell r="G12" t="str">
            <v>Adult</v>
          </cell>
          <cell r="H12">
            <v>159847</v>
          </cell>
          <cell r="I12"/>
          <cell r="J12">
            <v>0.18</v>
          </cell>
        </row>
        <row r="13">
          <cell r="C13" t="str">
            <v>515</v>
          </cell>
          <cell r="D13" t="str">
            <v>GCH_VEN</v>
          </cell>
          <cell r="E13" t="str">
            <v>Gold Coast HP/Ventura</v>
          </cell>
          <cell r="F13" t="str">
            <v>AFMO</v>
          </cell>
          <cell r="G13" t="str">
            <v>Adult</v>
          </cell>
          <cell r="H13">
            <v>302524</v>
          </cell>
          <cell r="I13"/>
          <cell r="J13">
            <v>0.14000000000000001</v>
          </cell>
        </row>
        <row r="14">
          <cell r="C14" t="str">
            <v>568</v>
          </cell>
          <cell r="D14" t="str">
            <v>PHC_NOR</v>
          </cell>
          <cell r="E14" t="str">
            <v>Partnership Northern Health Plans</v>
          </cell>
          <cell r="F14" t="str">
            <v>AFMO</v>
          </cell>
          <cell r="G14" t="str">
            <v>Adult</v>
          </cell>
          <cell r="H14">
            <v>566516</v>
          </cell>
          <cell r="I14"/>
          <cell r="J14">
            <v>0.18</v>
          </cell>
        </row>
        <row r="15">
          <cell r="C15" t="str">
            <v>578</v>
          </cell>
          <cell r="D15" t="str">
            <v>PHC_SOU</v>
          </cell>
          <cell r="E15" t="str">
            <v>Partnership Southern Health Plans</v>
          </cell>
          <cell r="F15" t="str">
            <v>AFMO</v>
          </cell>
          <cell r="G15" t="str">
            <v>Adult</v>
          </cell>
          <cell r="H15">
            <v>375539</v>
          </cell>
          <cell r="I15"/>
          <cell r="J15">
            <v>0.17</v>
          </cell>
        </row>
      </sheetData>
      <sheetData sheetId="8">
        <row r="6">
          <cell r="B6" t="str">
            <v>Alameda Alliance for Health</v>
          </cell>
          <cell r="C6" t="str">
            <v>Child</v>
          </cell>
          <cell r="D6">
            <v>1167720</v>
          </cell>
          <cell r="E6">
            <v>7.49</v>
          </cell>
          <cell r="F6">
            <v>1.58</v>
          </cell>
          <cell r="G6">
            <v>2.33</v>
          </cell>
          <cell r="H6">
            <v>0</v>
          </cell>
          <cell r="I6">
            <v>3.87</v>
          </cell>
          <cell r="J6">
            <v>2.86</v>
          </cell>
          <cell r="K6">
            <v>3.08</v>
          </cell>
          <cell r="L6">
            <v>21.21</v>
          </cell>
          <cell r="M6">
            <v>24767341.199999999</v>
          </cell>
          <cell r="N6">
            <v>0.26129720437802922</v>
          </cell>
          <cell r="O6">
            <v>81.171936188473865</v>
          </cell>
          <cell r="P6"/>
          <cell r="Q6">
            <v>1844997.6</v>
          </cell>
          <cell r="R6">
            <v>2720787.6</v>
          </cell>
          <cell r="S6">
            <v>4565785.2</v>
          </cell>
          <cell r="T6">
            <v>3.91</v>
          </cell>
        </row>
        <row r="7">
          <cell r="B7" t="str">
            <v>Alameda Alliance for Health</v>
          </cell>
          <cell r="C7" t="str">
            <v>Adult</v>
          </cell>
          <cell r="D7">
            <v>430110</v>
          </cell>
          <cell r="E7">
            <v>7.04</v>
          </cell>
          <cell r="F7">
            <v>13.16</v>
          </cell>
          <cell r="G7">
            <v>6.29</v>
          </cell>
          <cell r="H7">
            <v>0</v>
          </cell>
          <cell r="I7">
            <v>0</v>
          </cell>
          <cell r="J7">
            <v>0</v>
          </cell>
          <cell r="K7">
            <v>0</v>
          </cell>
          <cell r="L7">
            <v>26.49</v>
          </cell>
          <cell r="M7">
            <v>11393613.899999999</v>
          </cell>
          <cell r="N7">
            <v>0.11476396532040807</v>
          </cell>
          <cell r="O7">
            <v>230.82158172247622</v>
          </cell>
          <cell r="P7"/>
          <cell r="Q7">
            <v>5660247.5999999996</v>
          </cell>
          <cell r="R7">
            <v>2705391.9</v>
          </cell>
          <cell r="S7">
            <v>8365639.5</v>
          </cell>
          <cell r="T7">
            <v>19.45</v>
          </cell>
        </row>
        <row r="8">
          <cell r="B8" t="str">
            <v>Alameda Alliance for Health</v>
          </cell>
          <cell r="C8" t="str">
            <v>ACA OE</v>
          </cell>
          <cell r="D8">
            <v>1013813</v>
          </cell>
          <cell r="E8">
            <v>6.88</v>
          </cell>
          <cell r="F8">
            <v>12.01</v>
          </cell>
          <cell r="G8">
            <v>7.05</v>
          </cell>
          <cell r="H8">
            <v>0</v>
          </cell>
          <cell r="I8">
            <v>0</v>
          </cell>
          <cell r="J8">
            <v>0</v>
          </cell>
          <cell r="K8">
            <v>0</v>
          </cell>
          <cell r="L8">
            <v>25.94</v>
          </cell>
          <cell r="M8">
            <v>26298309.220000003</v>
          </cell>
          <cell r="N8">
            <v>8.9220918629749346E-2</v>
          </cell>
          <cell r="O8">
            <v>290.73899258587892</v>
          </cell>
          <cell r="P8"/>
          <cell r="Q8">
            <v>12175894.129999999</v>
          </cell>
          <cell r="R8">
            <v>7147381.6499999994</v>
          </cell>
          <cell r="S8">
            <v>19323275.779999997</v>
          </cell>
          <cell r="T8">
            <v>19.059999999999999</v>
          </cell>
        </row>
        <row r="9">
          <cell r="B9" t="str">
            <v>Alameda Alliance for Health</v>
          </cell>
          <cell r="C9" t="str">
            <v>SPD</v>
          </cell>
          <cell r="D9">
            <v>322947</v>
          </cell>
          <cell r="E9">
            <v>12.73</v>
          </cell>
          <cell r="F9">
            <v>44.4</v>
          </cell>
          <cell r="G9">
            <v>20.260000000000002</v>
          </cell>
          <cell r="H9">
            <v>0</v>
          </cell>
          <cell r="I9">
            <v>2.35</v>
          </cell>
          <cell r="J9">
            <v>1.72</v>
          </cell>
          <cell r="K9">
            <v>1.87</v>
          </cell>
          <cell r="L9">
            <v>83.33</v>
          </cell>
          <cell r="M9">
            <v>26911173.509999998</v>
          </cell>
          <cell r="N9">
            <v>0.10810055880584664</v>
          </cell>
          <cell r="O9">
            <v>770.85632970375616</v>
          </cell>
          <cell r="P9"/>
          <cell r="Q9">
            <v>14338846.799999999</v>
          </cell>
          <cell r="R9">
            <v>6542906.2200000007</v>
          </cell>
          <cell r="S9">
            <v>20881753.02</v>
          </cell>
          <cell r="T9">
            <v>64.66</v>
          </cell>
        </row>
        <row r="10">
          <cell r="B10" t="str">
            <v>Alameda Alliance for Health</v>
          </cell>
          <cell r="C10" t="str">
            <v>BCCTP</v>
          </cell>
          <cell r="D10">
            <v>176</v>
          </cell>
          <cell r="E10">
            <v>22.85</v>
          </cell>
          <cell r="F10">
            <v>48.85</v>
          </cell>
          <cell r="G10">
            <v>34.799999999999997</v>
          </cell>
          <cell r="H10">
            <v>0</v>
          </cell>
          <cell r="I10">
            <v>0</v>
          </cell>
          <cell r="J10">
            <v>0</v>
          </cell>
          <cell r="K10">
            <v>0</v>
          </cell>
          <cell r="L10">
            <v>106.5</v>
          </cell>
          <cell r="M10">
            <v>18744</v>
          </cell>
          <cell r="N10">
            <v>9.5642858449105708E-2</v>
          </cell>
          <cell r="O10">
            <v>1113.5175352028159</v>
          </cell>
          <cell r="P10"/>
          <cell r="Q10">
            <v>8597.6</v>
          </cell>
          <cell r="R10">
            <v>6124.7999999999993</v>
          </cell>
          <cell r="S10">
            <v>14722.4</v>
          </cell>
          <cell r="T10">
            <v>83.65</v>
          </cell>
        </row>
        <row r="11">
          <cell r="B11" t="str">
            <v>Alameda Alliance for Health</v>
          </cell>
          <cell r="C11" t="str">
            <v>LTC</v>
          </cell>
          <cell r="D11">
            <v>0</v>
          </cell>
          <cell r="E11">
            <v>0</v>
          </cell>
          <cell r="F11">
            <v>0</v>
          </cell>
          <cell r="G11">
            <v>0</v>
          </cell>
          <cell r="H11">
            <v>0</v>
          </cell>
          <cell r="I11">
            <v>0</v>
          </cell>
          <cell r="J11">
            <v>0</v>
          </cell>
          <cell r="K11">
            <v>0</v>
          </cell>
          <cell r="L11">
            <v>0</v>
          </cell>
          <cell r="M11">
            <v>0</v>
          </cell>
          <cell r="N11">
            <v>0</v>
          </cell>
          <cell r="O11">
            <v>0</v>
          </cell>
          <cell r="P11"/>
          <cell r="Q11">
            <v>0</v>
          </cell>
          <cell r="R11">
            <v>0</v>
          </cell>
          <cell r="S11">
            <v>0</v>
          </cell>
          <cell r="T11">
            <v>0</v>
          </cell>
        </row>
        <row r="12">
          <cell r="B12" t="str">
            <v>Alameda Alliance for Health</v>
          </cell>
          <cell r="C12" t="str">
            <v>OBRA</v>
          </cell>
          <cell r="D12">
            <v>0</v>
          </cell>
          <cell r="E12">
            <v>0</v>
          </cell>
          <cell r="F12">
            <v>0</v>
          </cell>
          <cell r="G12">
            <v>0</v>
          </cell>
          <cell r="H12">
            <v>0</v>
          </cell>
          <cell r="I12">
            <v>0</v>
          </cell>
          <cell r="J12">
            <v>0</v>
          </cell>
          <cell r="K12">
            <v>0</v>
          </cell>
          <cell r="L12">
            <v>0</v>
          </cell>
          <cell r="M12">
            <v>0</v>
          </cell>
          <cell r="N12">
            <v>0</v>
          </cell>
          <cell r="O12">
            <v>0</v>
          </cell>
          <cell r="P12"/>
          <cell r="Q12">
            <v>0</v>
          </cell>
          <cell r="R12">
            <v>0</v>
          </cell>
          <cell r="S12">
            <v>0</v>
          </cell>
          <cell r="T12">
            <v>0</v>
          </cell>
        </row>
        <row r="13">
          <cell r="B13" t="str">
            <v>Alameda Alliance for Health</v>
          </cell>
          <cell r="C13" t="str">
            <v>ALL COAs</v>
          </cell>
          <cell r="D13">
            <v>2934766</v>
          </cell>
          <cell r="E13">
            <v>7.7908656260839875</v>
          </cell>
          <cell r="F13">
            <v>11.594990445575558</v>
          </cell>
          <cell r="G13">
            <v>6.5158830959606311</v>
          </cell>
          <cell r="H13">
            <v>0</v>
          </cell>
          <cell r="I13">
            <v>1.7984404378407002</v>
          </cell>
          <cell r="J13">
            <v>1.3272431396574718</v>
          </cell>
          <cell r="K13">
            <v>1.4312856595721772</v>
          </cell>
          <cell r="L13">
            <v>30.458708404690523</v>
          </cell>
          <cell r="M13">
            <v>89389181.829999983</v>
          </cell>
          <cell r="N13">
            <v>0.12112987954619087</v>
          </cell>
          <cell r="O13">
            <v>251.45495495251112</v>
          </cell>
          <cell r="P13"/>
          <cell r="Q13">
            <v>34028583.729999997</v>
          </cell>
          <cell r="R13">
            <v>19122592.169999998</v>
          </cell>
          <cell r="S13">
            <v>53151175.899999991</v>
          </cell>
          <cell r="T13">
            <v>18.11087354153619</v>
          </cell>
        </row>
        <row r="14">
          <cell r="B14" t="str">
            <v>Anthem Blue Cross/Alameda</v>
          </cell>
          <cell r="C14" t="str">
            <v>Child</v>
          </cell>
          <cell r="D14">
            <v>253348</v>
          </cell>
          <cell r="E14">
            <v>7.21</v>
          </cell>
          <cell r="F14">
            <v>1.69</v>
          </cell>
          <cell r="G14">
            <v>1.85</v>
          </cell>
          <cell r="H14">
            <v>0</v>
          </cell>
          <cell r="I14">
            <v>5.77</v>
          </cell>
          <cell r="J14">
            <v>4.91</v>
          </cell>
          <cell r="K14">
            <v>5.76</v>
          </cell>
          <cell r="L14">
            <v>27.189999999999998</v>
          </cell>
          <cell r="M14">
            <v>6888532.1199999992</v>
          </cell>
          <cell r="N14">
            <v>0.43413144508578311</v>
          </cell>
          <cell r="O14">
            <v>62.630800665976487</v>
          </cell>
          <cell r="P14"/>
          <cell r="Q14">
            <v>428158.12</v>
          </cell>
          <cell r="R14">
            <v>468693.80000000005</v>
          </cell>
          <cell r="S14">
            <v>896851.92</v>
          </cell>
          <cell r="T14">
            <v>3.54</v>
          </cell>
        </row>
        <row r="15">
          <cell r="B15" t="str">
            <v>Anthem Blue Cross/Alameda</v>
          </cell>
          <cell r="C15" t="str">
            <v>Adult</v>
          </cell>
          <cell r="D15">
            <v>84770</v>
          </cell>
          <cell r="E15">
            <v>6.52</v>
          </cell>
          <cell r="F15">
            <v>12.31</v>
          </cell>
          <cell r="G15">
            <v>5.6</v>
          </cell>
          <cell r="H15">
            <v>0</v>
          </cell>
          <cell r="I15">
            <v>0</v>
          </cell>
          <cell r="J15">
            <v>0</v>
          </cell>
          <cell r="K15">
            <v>0</v>
          </cell>
          <cell r="L15">
            <v>24.43</v>
          </cell>
          <cell r="M15">
            <v>2070931.0999999999</v>
          </cell>
          <cell r="N15">
            <v>0.1044448394661327</v>
          </cell>
          <cell r="O15">
            <v>233.90337066793688</v>
          </cell>
          <cell r="P15"/>
          <cell r="Q15">
            <v>1043518.7000000001</v>
          </cell>
          <cell r="R15">
            <v>474711.99999999994</v>
          </cell>
          <cell r="S15">
            <v>1518230.7</v>
          </cell>
          <cell r="T15">
            <v>17.91</v>
          </cell>
        </row>
        <row r="16">
          <cell r="B16" t="str">
            <v>Anthem Blue Cross/Alameda</v>
          </cell>
          <cell r="C16" t="str">
            <v>ACA OE</v>
          </cell>
          <cell r="D16">
            <v>275753</v>
          </cell>
          <cell r="E16">
            <v>6.53</v>
          </cell>
          <cell r="F16">
            <v>9.06</v>
          </cell>
          <cell r="G16">
            <v>4.22</v>
          </cell>
          <cell r="H16">
            <v>0</v>
          </cell>
          <cell r="I16">
            <v>0</v>
          </cell>
          <cell r="J16">
            <v>0</v>
          </cell>
          <cell r="K16">
            <v>0</v>
          </cell>
          <cell r="L16">
            <v>19.809999999999999</v>
          </cell>
          <cell r="M16">
            <v>5462666.9299999997</v>
          </cell>
          <cell r="N16">
            <v>8.8723784348543527E-2</v>
          </cell>
          <cell r="O16">
            <v>223.27722093298195</v>
          </cell>
          <cell r="P16"/>
          <cell r="Q16">
            <v>2498322.1800000002</v>
          </cell>
          <cell r="R16">
            <v>1163677.6599999999</v>
          </cell>
          <cell r="S16">
            <v>3661999.84</v>
          </cell>
          <cell r="T16">
            <v>13.280000000000001</v>
          </cell>
        </row>
        <row r="17">
          <cell r="B17" t="str">
            <v>Anthem Blue Cross/Alameda</v>
          </cell>
          <cell r="C17" t="str">
            <v>SPD</v>
          </cell>
          <cell r="D17">
            <v>70240</v>
          </cell>
          <cell r="E17">
            <v>11.34</v>
          </cell>
          <cell r="F17">
            <v>60.55</v>
          </cell>
          <cell r="G17">
            <v>16.25</v>
          </cell>
          <cell r="H17">
            <v>0</v>
          </cell>
          <cell r="I17">
            <v>3.17</v>
          </cell>
          <cell r="J17">
            <v>2.66</v>
          </cell>
          <cell r="K17">
            <v>3.13</v>
          </cell>
          <cell r="L17">
            <v>97.1</v>
          </cell>
          <cell r="M17">
            <v>6820304</v>
          </cell>
          <cell r="N17">
            <v>0.10700991224660729</v>
          </cell>
          <cell r="O17">
            <v>907.39257664495949</v>
          </cell>
          <cell r="P17"/>
          <cell r="Q17">
            <v>4253032</v>
          </cell>
          <cell r="R17">
            <v>1141400</v>
          </cell>
          <cell r="S17">
            <v>5394432</v>
          </cell>
          <cell r="T17">
            <v>76.8</v>
          </cell>
        </row>
        <row r="18">
          <cell r="B18" t="str">
            <v>Anthem Blue Cross/Alameda</v>
          </cell>
          <cell r="C18" t="str">
            <v>BCCTP</v>
          </cell>
          <cell r="D18">
            <v>55</v>
          </cell>
          <cell r="E18">
            <v>19.82</v>
          </cell>
          <cell r="F18">
            <v>35.24</v>
          </cell>
          <cell r="G18">
            <v>28.42</v>
          </cell>
          <cell r="H18">
            <v>0</v>
          </cell>
          <cell r="I18">
            <v>0</v>
          </cell>
          <cell r="J18">
            <v>0</v>
          </cell>
          <cell r="K18">
            <v>0</v>
          </cell>
          <cell r="L18">
            <v>83.48</v>
          </cell>
          <cell r="M18">
            <v>4591.4000000000005</v>
          </cell>
          <cell r="N18">
            <v>8.5700126415524658E-2</v>
          </cell>
          <cell r="O18">
            <v>974.09424573354568</v>
          </cell>
          <cell r="P18"/>
          <cell r="Q18">
            <v>1938.2</v>
          </cell>
          <cell r="R18">
            <v>1563.1000000000001</v>
          </cell>
          <cell r="S18">
            <v>3501.3</v>
          </cell>
          <cell r="T18">
            <v>63.660000000000004</v>
          </cell>
        </row>
        <row r="19">
          <cell r="B19" t="str">
            <v>Anthem Blue Cross/Alameda</v>
          </cell>
          <cell r="C19" t="str">
            <v>LTC</v>
          </cell>
          <cell r="D19">
            <v>0</v>
          </cell>
          <cell r="E19">
            <v>0</v>
          </cell>
          <cell r="F19">
            <v>0</v>
          </cell>
          <cell r="G19">
            <v>0</v>
          </cell>
          <cell r="H19">
            <v>0</v>
          </cell>
          <cell r="I19">
            <v>0</v>
          </cell>
          <cell r="J19">
            <v>0</v>
          </cell>
          <cell r="K19">
            <v>0</v>
          </cell>
          <cell r="L19">
            <v>0</v>
          </cell>
          <cell r="M19">
            <v>0</v>
          </cell>
          <cell r="N19">
            <v>0</v>
          </cell>
          <cell r="O19">
            <v>0</v>
          </cell>
          <cell r="P19"/>
          <cell r="Q19">
            <v>0</v>
          </cell>
          <cell r="R19">
            <v>0</v>
          </cell>
          <cell r="S19">
            <v>0</v>
          </cell>
          <cell r="T19">
            <v>0</v>
          </cell>
        </row>
        <row r="20">
          <cell r="B20" t="str">
            <v>Anthem Blue Cross/Alameda</v>
          </cell>
          <cell r="C20" t="str">
            <v>OBRA</v>
          </cell>
          <cell r="D20">
            <v>0</v>
          </cell>
          <cell r="E20">
            <v>0</v>
          </cell>
          <cell r="F20">
            <v>0</v>
          </cell>
          <cell r="G20">
            <v>0</v>
          </cell>
          <cell r="H20">
            <v>0</v>
          </cell>
          <cell r="I20">
            <v>0</v>
          </cell>
          <cell r="J20">
            <v>0</v>
          </cell>
          <cell r="K20">
            <v>0</v>
          </cell>
          <cell r="L20">
            <v>0</v>
          </cell>
          <cell r="M20">
            <v>0</v>
          </cell>
          <cell r="N20">
            <v>0</v>
          </cell>
          <cell r="O20">
            <v>0</v>
          </cell>
          <cell r="P20"/>
          <cell r="Q20">
            <v>0</v>
          </cell>
          <cell r="R20">
            <v>0</v>
          </cell>
          <cell r="S20">
            <v>0</v>
          </cell>
          <cell r="T20">
            <v>0</v>
          </cell>
        </row>
        <row r="21">
          <cell r="B21" t="str">
            <v>Anthem Blue Cross/Alameda</v>
          </cell>
          <cell r="C21" t="str">
            <v>ALL COAs</v>
          </cell>
          <cell r="D21">
            <v>684166</v>
          </cell>
          <cell r="E21">
            <v>7.2754540126226672</v>
          </cell>
          <cell r="F21">
            <v>12.021891178456691</v>
          </cell>
          <cell r="G21">
            <v>4.7503771891616946</v>
          </cell>
          <cell r="H21">
            <v>0</v>
          </cell>
          <cell r="I21">
            <v>2.4620907206730531</v>
          </cell>
          <cell r="J21">
            <v>2.0912718258434357</v>
          </cell>
          <cell r="K21">
            <v>2.454281095523601</v>
          </cell>
          <cell r="L21">
            <v>31.055366022281138</v>
          </cell>
          <cell r="M21">
            <v>21247025.549999997</v>
          </cell>
          <cell r="N21">
            <v>0.13192520686238077</v>
          </cell>
          <cell r="O21">
            <v>235.40130624678031</v>
          </cell>
          <cell r="P21"/>
          <cell r="Q21">
            <v>8224969.2000000011</v>
          </cell>
          <cell r="R21">
            <v>3250046.56</v>
          </cell>
          <cell r="S21">
            <v>11475015.760000002</v>
          </cell>
          <cell r="T21">
            <v>16.772268367618388</v>
          </cell>
        </row>
        <row r="22">
          <cell r="B22" t="str">
            <v>Contra Costa HP</v>
          </cell>
          <cell r="C22" t="str">
            <v>Child</v>
          </cell>
          <cell r="D22">
            <v>869956</v>
          </cell>
          <cell r="E22">
            <v>6.04</v>
          </cell>
          <cell r="F22">
            <v>2.0099999999999998</v>
          </cell>
          <cell r="G22">
            <v>1.57</v>
          </cell>
          <cell r="H22">
            <v>0</v>
          </cell>
          <cell r="I22">
            <v>0</v>
          </cell>
          <cell r="J22">
            <v>0</v>
          </cell>
          <cell r="K22">
            <v>0</v>
          </cell>
          <cell r="L22">
            <v>9.620000000000001</v>
          </cell>
          <cell r="M22">
            <v>8368976.7200000007</v>
          </cell>
          <cell r="N22">
            <v>0.14003708067905948</v>
          </cell>
          <cell r="O22">
            <v>68.696090730764084</v>
          </cell>
          <cell r="P22"/>
          <cell r="Q22">
            <v>1748611.5599999998</v>
          </cell>
          <cell r="R22">
            <v>1365830.9200000002</v>
          </cell>
          <cell r="S22">
            <v>3114442.48</v>
          </cell>
          <cell r="T22">
            <v>3.58</v>
          </cell>
        </row>
        <row r="23">
          <cell r="B23" t="str">
            <v>Contra Costa HP</v>
          </cell>
          <cell r="C23" t="str">
            <v>Adult</v>
          </cell>
          <cell r="D23">
            <v>340690</v>
          </cell>
          <cell r="E23">
            <v>5.67</v>
          </cell>
          <cell r="F23">
            <v>13.19</v>
          </cell>
          <cell r="G23">
            <v>3.4</v>
          </cell>
          <cell r="H23">
            <v>0</v>
          </cell>
          <cell r="I23">
            <v>0</v>
          </cell>
          <cell r="J23">
            <v>0</v>
          </cell>
          <cell r="K23">
            <v>0</v>
          </cell>
          <cell r="L23">
            <v>22.259999999999998</v>
          </cell>
          <cell r="M23">
            <v>7583759.3999999994</v>
          </cell>
          <cell r="N23">
            <v>8.4294315273703679E-2</v>
          </cell>
          <cell r="O23">
            <v>264.07474724388908</v>
          </cell>
          <cell r="P23"/>
          <cell r="Q23">
            <v>4493701.0999999996</v>
          </cell>
          <cell r="R23">
            <v>1158346</v>
          </cell>
          <cell r="S23">
            <v>5652047.0999999996</v>
          </cell>
          <cell r="T23">
            <v>16.59</v>
          </cell>
        </row>
        <row r="24">
          <cell r="B24" t="str">
            <v>Contra Costa HP</v>
          </cell>
          <cell r="C24" t="str">
            <v>ACA OE</v>
          </cell>
          <cell r="D24">
            <v>652767</v>
          </cell>
          <cell r="E24">
            <v>5.76</v>
          </cell>
          <cell r="F24">
            <v>9.83</v>
          </cell>
          <cell r="G24">
            <v>7.49</v>
          </cell>
          <cell r="H24">
            <v>0</v>
          </cell>
          <cell r="I24">
            <v>0</v>
          </cell>
          <cell r="J24">
            <v>0</v>
          </cell>
          <cell r="K24">
            <v>0</v>
          </cell>
          <cell r="L24">
            <v>23.08</v>
          </cell>
          <cell r="M24">
            <v>15065862.359999999</v>
          </cell>
          <cell r="N24">
            <v>7.4268050070440142E-2</v>
          </cell>
          <cell r="O24">
            <v>310.76620401517994</v>
          </cell>
          <cell r="P24"/>
          <cell r="Q24">
            <v>6416699.6100000003</v>
          </cell>
          <cell r="R24">
            <v>4889224.83</v>
          </cell>
          <cell r="S24">
            <v>11305924.440000001</v>
          </cell>
          <cell r="T24">
            <v>17.32</v>
          </cell>
        </row>
        <row r="25">
          <cell r="B25" t="str">
            <v>Contra Costa HP</v>
          </cell>
          <cell r="C25" t="str">
            <v>SPD</v>
          </cell>
          <cell r="D25">
            <v>206974</v>
          </cell>
          <cell r="E25">
            <v>7.74</v>
          </cell>
          <cell r="F25">
            <v>49.78</v>
          </cell>
          <cell r="G25">
            <v>7.31</v>
          </cell>
          <cell r="H25">
            <v>0</v>
          </cell>
          <cell r="I25">
            <v>0</v>
          </cell>
          <cell r="J25">
            <v>0</v>
          </cell>
          <cell r="K25">
            <v>0</v>
          </cell>
          <cell r="L25">
            <v>64.83</v>
          </cell>
          <cell r="M25">
            <v>13418124.42</v>
          </cell>
          <cell r="N25">
            <v>7.3906046655228569E-2</v>
          </cell>
          <cell r="O25">
            <v>877.1948025096201</v>
          </cell>
          <cell r="P25"/>
          <cell r="Q25">
            <v>10303165.720000001</v>
          </cell>
          <cell r="R25">
            <v>1512979.94</v>
          </cell>
          <cell r="S25">
            <v>11816145.66</v>
          </cell>
          <cell r="T25">
            <v>57.09</v>
          </cell>
        </row>
        <row r="26">
          <cell r="B26" t="str">
            <v>Contra Costa HP</v>
          </cell>
          <cell r="C26" t="str">
            <v>BCCTP</v>
          </cell>
          <cell r="D26">
            <v>107</v>
          </cell>
          <cell r="E26">
            <v>24.24</v>
          </cell>
          <cell r="F26">
            <v>38.64</v>
          </cell>
          <cell r="G26">
            <v>31.42</v>
          </cell>
          <cell r="H26">
            <v>0</v>
          </cell>
          <cell r="I26">
            <v>0</v>
          </cell>
          <cell r="J26">
            <v>0</v>
          </cell>
          <cell r="K26">
            <v>0</v>
          </cell>
          <cell r="L26">
            <v>94.3</v>
          </cell>
          <cell r="M26">
            <v>10090.1</v>
          </cell>
          <cell r="N26">
            <v>8.96403409229692E-2</v>
          </cell>
          <cell r="O26">
            <v>1051.9817197151781</v>
          </cell>
          <cell r="P26"/>
          <cell r="Q26">
            <v>4134.4800000000005</v>
          </cell>
          <cell r="R26">
            <v>3361.94</v>
          </cell>
          <cell r="S26">
            <v>7496.42</v>
          </cell>
          <cell r="T26">
            <v>70.06</v>
          </cell>
        </row>
        <row r="27">
          <cell r="B27" t="str">
            <v>Contra Costa HP</v>
          </cell>
          <cell r="C27" t="str">
            <v>LTC</v>
          </cell>
          <cell r="D27">
            <v>0</v>
          </cell>
          <cell r="E27">
            <v>0</v>
          </cell>
          <cell r="F27">
            <v>0</v>
          </cell>
          <cell r="G27">
            <v>0</v>
          </cell>
          <cell r="H27">
            <v>0</v>
          </cell>
          <cell r="I27">
            <v>0</v>
          </cell>
          <cell r="J27">
            <v>0</v>
          </cell>
          <cell r="K27">
            <v>0</v>
          </cell>
          <cell r="L27">
            <v>0</v>
          </cell>
          <cell r="M27">
            <v>0</v>
          </cell>
          <cell r="N27">
            <v>0</v>
          </cell>
          <cell r="O27">
            <v>0</v>
          </cell>
          <cell r="P27"/>
          <cell r="Q27">
            <v>0</v>
          </cell>
          <cell r="R27">
            <v>0</v>
          </cell>
          <cell r="S27">
            <v>0</v>
          </cell>
          <cell r="T27">
            <v>0</v>
          </cell>
        </row>
        <row r="28">
          <cell r="B28" t="str">
            <v>Contra Costa HP</v>
          </cell>
          <cell r="C28" t="str">
            <v>OBRA</v>
          </cell>
          <cell r="D28">
            <v>0</v>
          </cell>
          <cell r="E28">
            <v>0</v>
          </cell>
          <cell r="F28">
            <v>0</v>
          </cell>
          <cell r="G28">
            <v>0</v>
          </cell>
          <cell r="H28">
            <v>0</v>
          </cell>
          <cell r="I28">
            <v>0</v>
          </cell>
          <cell r="J28">
            <v>0</v>
          </cell>
          <cell r="K28">
            <v>0</v>
          </cell>
          <cell r="L28">
            <v>0</v>
          </cell>
          <cell r="M28">
            <v>0</v>
          </cell>
          <cell r="N28">
            <v>0</v>
          </cell>
          <cell r="O28">
            <v>0</v>
          </cell>
          <cell r="P28"/>
          <cell r="Q28">
            <v>0</v>
          </cell>
          <cell r="R28">
            <v>0</v>
          </cell>
          <cell r="S28">
            <v>0</v>
          </cell>
          <cell r="T28">
            <v>0</v>
          </cell>
        </row>
        <row r="29">
          <cell r="B29" t="str">
            <v>Contra Costa HP</v>
          </cell>
          <cell r="C29" t="str">
            <v>ALL COAs</v>
          </cell>
          <cell r="D29">
            <v>2070494</v>
          </cell>
          <cell r="E29">
            <v>6.0617209709373707</v>
          </cell>
          <cell r="F29">
            <v>11.09218982040035</v>
          </cell>
          <cell r="G29">
            <v>4.3128565598354784</v>
          </cell>
          <cell r="H29">
            <v>0</v>
          </cell>
          <cell r="I29">
            <v>0</v>
          </cell>
          <cell r="J29">
            <v>0</v>
          </cell>
          <cell r="K29">
            <v>0</v>
          </cell>
          <cell r="L29">
            <v>21.4667673511732</v>
          </cell>
          <cell r="M29">
            <v>44446813</v>
          </cell>
          <cell r="N29">
            <v>8.3193661571144162E-2</v>
          </cell>
          <cell r="O29">
            <v>258.03368845372444</v>
          </cell>
          <cell r="P29"/>
          <cell r="Q29">
            <v>22966312.470000003</v>
          </cell>
          <cell r="R29">
            <v>8929743.629999999</v>
          </cell>
          <cell r="S29">
            <v>31896056.100000001</v>
          </cell>
          <cell r="T29">
            <v>15.405046380235827</v>
          </cell>
        </row>
        <row r="30">
          <cell r="B30" t="str">
            <v>Anthem Blue Cross/Contra Costa</v>
          </cell>
          <cell r="C30" t="str">
            <v>Child</v>
          </cell>
          <cell r="D30">
            <v>148077</v>
          </cell>
          <cell r="E30">
            <v>9.43</v>
          </cell>
          <cell r="F30">
            <v>1.21</v>
          </cell>
          <cell r="G30">
            <v>1.97</v>
          </cell>
          <cell r="H30">
            <v>0</v>
          </cell>
          <cell r="I30">
            <v>0</v>
          </cell>
          <cell r="J30">
            <v>0</v>
          </cell>
          <cell r="K30">
            <v>0</v>
          </cell>
          <cell r="L30">
            <v>12.610000000000001</v>
          </cell>
          <cell r="M30">
            <v>1867250.9700000002</v>
          </cell>
          <cell r="N30">
            <v>0.20170763775766232</v>
          </cell>
          <cell r="O30">
            <v>62.516224671422897</v>
          </cell>
          <cell r="P30"/>
          <cell r="Q30">
            <v>179173.16999999998</v>
          </cell>
          <cell r="R30">
            <v>291711.69</v>
          </cell>
          <cell r="S30">
            <v>470884.86</v>
          </cell>
          <cell r="T30">
            <v>3.1799999999999997</v>
          </cell>
        </row>
        <row r="31">
          <cell r="B31" t="str">
            <v>Anthem Blue Cross/Contra Costa</v>
          </cell>
          <cell r="C31" t="str">
            <v>Adult</v>
          </cell>
          <cell r="D31">
            <v>39307</v>
          </cell>
          <cell r="E31">
            <v>7.58</v>
          </cell>
          <cell r="F31">
            <v>15.07</v>
          </cell>
          <cell r="G31">
            <v>5.63</v>
          </cell>
          <cell r="H31">
            <v>0</v>
          </cell>
          <cell r="I31">
            <v>0</v>
          </cell>
          <cell r="J31">
            <v>0</v>
          </cell>
          <cell r="K31">
            <v>0</v>
          </cell>
          <cell r="L31">
            <v>28.279999999999998</v>
          </cell>
          <cell r="M31">
            <v>1111601.96</v>
          </cell>
          <cell r="N31">
            <v>0.11239451032736793</v>
          </cell>
          <cell r="O31">
            <v>251.61371242803352</v>
          </cell>
          <cell r="P31"/>
          <cell r="Q31">
            <v>592356.49</v>
          </cell>
          <cell r="R31">
            <v>221298.41</v>
          </cell>
          <cell r="S31">
            <v>813654.9</v>
          </cell>
          <cell r="T31">
            <v>20.7</v>
          </cell>
        </row>
        <row r="32">
          <cell r="B32" t="str">
            <v>Anthem Blue Cross/Contra Costa</v>
          </cell>
          <cell r="C32" t="str">
            <v>ACA OE</v>
          </cell>
          <cell r="D32">
            <v>90933</v>
          </cell>
          <cell r="E32">
            <v>7.84</v>
          </cell>
          <cell r="F32">
            <v>16.45</v>
          </cell>
          <cell r="G32">
            <v>4.72</v>
          </cell>
          <cell r="H32">
            <v>0</v>
          </cell>
          <cell r="I32">
            <v>0</v>
          </cell>
          <cell r="J32">
            <v>0</v>
          </cell>
          <cell r="K32">
            <v>0</v>
          </cell>
          <cell r="L32">
            <v>29.009999999999998</v>
          </cell>
          <cell r="M32">
            <v>2637966.3299999996</v>
          </cell>
          <cell r="N32">
            <v>0.10530132029593459</v>
          </cell>
          <cell r="O32">
            <v>275.49512122423027</v>
          </cell>
          <cell r="P32"/>
          <cell r="Q32">
            <v>1495847.8499999999</v>
          </cell>
          <cell r="R32">
            <v>429203.75999999995</v>
          </cell>
          <cell r="S32">
            <v>1925051.6099999999</v>
          </cell>
          <cell r="T32">
            <v>21.169999999999998</v>
          </cell>
        </row>
        <row r="33">
          <cell r="B33" t="str">
            <v>Anthem Blue Cross/Contra Costa</v>
          </cell>
          <cell r="C33" t="str">
            <v>SPD</v>
          </cell>
          <cell r="D33">
            <v>26410</v>
          </cell>
          <cell r="E33">
            <v>8.66</v>
          </cell>
          <cell r="F33">
            <v>44.42</v>
          </cell>
          <cell r="G33">
            <v>13.33</v>
          </cell>
          <cell r="H33">
            <v>0</v>
          </cell>
          <cell r="I33">
            <v>0</v>
          </cell>
          <cell r="J33">
            <v>0</v>
          </cell>
          <cell r="K33">
            <v>0</v>
          </cell>
          <cell r="L33">
            <v>66.41</v>
          </cell>
          <cell r="M33">
            <v>1753888.0999999999</v>
          </cell>
          <cell r="N33">
            <v>0.10396357443166525</v>
          </cell>
          <cell r="O33">
            <v>638.7814228497017</v>
          </cell>
          <cell r="P33"/>
          <cell r="Q33">
            <v>1173132.2</v>
          </cell>
          <cell r="R33">
            <v>352045.3</v>
          </cell>
          <cell r="S33">
            <v>1525177.5</v>
          </cell>
          <cell r="T33">
            <v>57.75</v>
          </cell>
        </row>
        <row r="34">
          <cell r="B34" t="str">
            <v>Anthem Blue Cross/Contra Costa</v>
          </cell>
          <cell r="C34" t="str">
            <v>BCCTP</v>
          </cell>
          <cell r="D34">
            <v>12</v>
          </cell>
          <cell r="E34">
            <v>23.67</v>
          </cell>
          <cell r="F34">
            <v>48.84</v>
          </cell>
          <cell r="G34">
            <v>40.47</v>
          </cell>
          <cell r="H34">
            <v>0</v>
          </cell>
          <cell r="I34">
            <v>0</v>
          </cell>
          <cell r="J34">
            <v>0</v>
          </cell>
          <cell r="K34">
            <v>0</v>
          </cell>
          <cell r="L34">
            <v>112.98</v>
          </cell>
          <cell r="M34">
            <v>1355.76</v>
          </cell>
          <cell r="N34">
            <v>0.11286560031121072</v>
          </cell>
          <cell r="O34">
            <v>1001.0135921704563</v>
          </cell>
          <cell r="P34"/>
          <cell r="Q34">
            <v>586.08000000000004</v>
          </cell>
          <cell r="R34">
            <v>485.64</v>
          </cell>
          <cell r="S34">
            <v>1071.72</v>
          </cell>
          <cell r="T34">
            <v>89.31</v>
          </cell>
        </row>
        <row r="35">
          <cell r="B35" t="str">
            <v>Anthem Blue Cross/Contra Costa</v>
          </cell>
          <cell r="C35" t="str">
            <v>LTC</v>
          </cell>
          <cell r="D35">
            <v>0</v>
          </cell>
          <cell r="E35">
            <v>0</v>
          </cell>
          <cell r="F35">
            <v>0</v>
          </cell>
          <cell r="G35">
            <v>0</v>
          </cell>
          <cell r="H35">
            <v>0</v>
          </cell>
          <cell r="I35">
            <v>0</v>
          </cell>
          <cell r="J35">
            <v>0</v>
          </cell>
          <cell r="K35">
            <v>0</v>
          </cell>
          <cell r="L35">
            <v>0</v>
          </cell>
          <cell r="M35">
            <v>0</v>
          </cell>
          <cell r="N35">
            <v>0</v>
          </cell>
          <cell r="O35">
            <v>0</v>
          </cell>
          <cell r="P35"/>
          <cell r="Q35">
            <v>0</v>
          </cell>
          <cell r="R35">
            <v>0</v>
          </cell>
          <cell r="S35">
            <v>0</v>
          </cell>
          <cell r="T35">
            <v>0</v>
          </cell>
        </row>
        <row r="36">
          <cell r="B36" t="str">
            <v>Anthem Blue Cross/Contra Costa</v>
          </cell>
          <cell r="C36" t="str">
            <v>OBRA</v>
          </cell>
          <cell r="D36">
            <v>0</v>
          </cell>
          <cell r="E36">
            <v>0</v>
          </cell>
          <cell r="F36">
            <v>0</v>
          </cell>
          <cell r="G36">
            <v>0</v>
          </cell>
          <cell r="H36">
            <v>0</v>
          </cell>
          <cell r="I36">
            <v>0</v>
          </cell>
          <cell r="J36">
            <v>0</v>
          </cell>
          <cell r="K36">
            <v>0</v>
          </cell>
          <cell r="L36">
            <v>0</v>
          </cell>
          <cell r="M36">
            <v>0</v>
          </cell>
          <cell r="N36">
            <v>0</v>
          </cell>
          <cell r="O36">
            <v>0</v>
          </cell>
          <cell r="P36"/>
          <cell r="Q36">
            <v>0</v>
          </cell>
          <cell r="R36">
            <v>0</v>
          </cell>
          <cell r="S36">
            <v>0</v>
          </cell>
          <cell r="T36">
            <v>0</v>
          </cell>
        </row>
        <row r="37">
          <cell r="B37" t="str">
            <v>Anthem Blue Cross/Contra Costa</v>
          </cell>
          <cell r="C37" t="str">
            <v>ALL COAs</v>
          </cell>
          <cell r="D37">
            <v>304739</v>
          </cell>
          <cell r="E37">
            <v>8.6507553348931374</v>
          </cell>
          <cell r="F37">
            <v>11.291944221120369</v>
          </cell>
          <cell r="G37">
            <v>4.2487006914113383</v>
          </cell>
          <cell r="H37">
            <v>0</v>
          </cell>
          <cell r="I37">
            <v>0</v>
          </cell>
          <cell r="J37">
            <v>0</v>
          </cell>
          <cell r="K37">
            <v>0</v>
          </cell>
          <cell r="L37">
            <v>24.191400247424841</v>
          </cell>
          <cell r="M37">
            <v>7372063.1199999992</v>
          </cell>
          <cell r="N37">
            <v>0.12069278915731416</v>
          </cell>
          <cell r="O37">
            <v>200.43782579167288</v>
          </cell>
          <cell r="P37"/>
          <cell r="Q37">
            <v>3441095.79</v>
          </cell>
          <cell r="R37">
            <v>1294744.7999999998</v>
          </cell>
          <cell r="S37">
            <v>4735840.59</v>
          </cell>
          <cell r="T37">
            <v>15.540644912531707</v>
          </cell>
        </row>
        <row r="38">
          <cell r="B38" t="str">
            <v>Anthem Blue Cross/Fresno</v>
          </cell>
          <cell r="C38" t="str">
            <v>Child</v>
          </cell>
          <cell r="D38">
            <v>574749</v>
          </cell>
          <cell r="E38">
            <v>6.87</v>
          </cell>
          <cell r="F38">
            <v>1.77</v>
          </cell>
          <cell r="G38">
            <v>1.59</v>
          </cell>
          <cell r="H38">
            <v>0</v>
          </cell>
          <cell r="I38">
            <v>0</v>
          </cell>
          <cell r="J38">
            <v>0</v>
          </cell>
          <cell r="K38">
            <v>0</v>
          </cell>
          <cell r="L38">
            <v>10.23</v>
          </cell>
          <cell r="M38">
            <v>5879682.2700000005</v>
          </cell>
          <cell r="N38">
            <v>0.16747249849258863</v>
          </cell>
          <cell r="O38">
            <v>61.084656239559962</v>
          </cell>
          <cell r="P38"/>
          <cell r="Q38">
            <v>1017305.73</v>
          </cell>
          <cell r="R38">
            <v>913850.91</v>
          </cell>
          <cell r="S38">
            <v>1931156.6400000001</v>
          </cell>
          <cell r="T38">
            <v>3.3600000000000003</v>
          </cell>
        </row>
        <row r="39">
          <cell r="B39" t="str">
            <v>Anthem Blue Cross/Fresno</v>
          </cell>
          <cell r="C39" t="str">
            <v>Adult</v>
          </cell>
          <cell r="D39">
            <v>217673</v>
          </cell>
          <cell r="E39">
            <v>6.01</v>
          </cell>
          <cell r="F39">
            <v>16.91</v>
          </cell>
          <cell r="G39">
            <v>3.73</v>
          </cell>
          <cell r="H39">
            <v>0</v>
          </cell>
          <cell r="I39">
            <v>0</v>
          </cell>
          <cell r="J39">
            <v>0</v>
          </cell>
          <cell r="K39">
            <v>0</v>
          </cell>
          <cell r="L39">
            <v>26.650000000000002</v>
          </cell>
          <cell r="M39">
            <v>5800985.4500000002</v>
          </cell>
          <cell r="N39">
            <v>0.10661132022413504</v>
          </cell>
          <cell r="O39">
            <v>249.97345445091753</v>
          </cell>
          <cell r="P39"/>
          <cell r="Q39">
            <v>3680850.43</v>
          </cell>
          <cell r="R39">
            <v>811920.29</v>
          </cell>
          <cell r="S39">
            <v>4492770.7200000007</v>
          </cell>
          <cell r="T39">
            <v>20.64</v>
          </cell>
        </row>
        <row r="40">
          <cell r="B40" t="str">
            <v>Anthem Blue Cross/Fresno</v>
          </cell>
          <cell r="C40" t="str">
            <v>ACA OE</v>
          </cell>
          <cell r="D40">
            <v>377440</v>
          </cell>
          <cell r="E40">
            <v>5.7</v>
          </cell>
          <cell r="F40">
            <v>15.9</v>
          </cell>
          <cell r="G40">
            <v>3.69</v>
          </cell>
          <cell r="H40">
            <v>0</v>
          </cell>
          <cell r="I40">
            <v>0</v>
          </cell>
          <cell r="J40">
            <v>0</v>
          </cell>
          <cell r="K40">
            <v>0</v>
          </cell>
          <cell r="L40">
            <v>25.290000000000003</v>
          </cell>
          <cell r="M40">
            <v>9545457.6000000015</v>
          </cell>
          <cell r="N40">
            <v>8.9359028702484189E-2</v>
          </cell>
          <cell r="O40">
            <v>283.01560980705847</v>
          </cell>
          <cell r="P40"/>
          <cell r="Q40">
            <v>6001296</v>
          </cell>
          <cell r="R40">
            <v>1392753.6</v>
          </cell>
          <cell r="S40">
            <v>7394049.5999999996</v>
          </cell>
          <cell r="T40">
            <v>19.59</v>
          </cell>
        </row>
        <row r="41">
          <cell r="B41" t="str">
            <v>Anthem Blue Cross/Fresno</v>
          </cell>
          <cell r="C41" t="str">
            <v>SPD</v>
          </cell>
          <cell r="D41">
            <v>90102</v>
          </cell>
          <cell r="E41">
            <v>10.79</v>
          </cell>
          <cell r="F41">
            <v>48.99</v>
          </cell>
          <cell r="G41">
            <v>9.7100000000000009</v>
          </cell>
          <cell r="H41">
            <v>0</v>
          </cell>
          <cell r="I41">
            <v>0</v>
          </cell>
          <cell r="J41">
            <v>0</v>
          </cell>
          <cell r="K41">
            <v>0</v>
          </cell>
          <cell r="L41">
            <v>69.490000000000009</v>
          </cell>
          <cell r="M41">
            <v>6261187.9800000004</v>
          </cell>
          <cell r="N41">
            <v>0.10704783940615545</v>
          </cell>
          <cell r="O41">
            <v>649.14901959248891</v>
          </cell>
          <cell r="P41"/>
          <cell r="Q41">
            <v>4414096.9800000004</v>
          </cell>
          <cell r="R41">
            <v>874890.42</v>
          </cell>
          <cell r="S41">
            <v>5288987.4000000004</v>
          </cell>
          <cell r="T41">
            <v>58.7</v>
          </cell>
        </row>
        <row r="42">
          <cell r="B42" t="str">
            <v>Anthem Blue Cross/Fresno</v>
          </cell>
          <cell r="C42" t="str">
            <v>BCCTP</v>
          </cell>
          <cell r="D42">
            <v>0</v>
          </cell>
          <cell r="E42">
            <v>19.61</v>
          </cell>
          <cell r="F42">
            <v>54.96</v>
          </cell>
          <cell r="G42">
            <v>36.69</v>
          </cell>
          <cell r="H42">
            <v>0</v>
          </cell>
          <cell r="I42">
            <v>0</v>
          </cell>
          <cell r="J42">
            <v>0</v>
          </cell>
          <cell r="K42">
            <v>0</v>
          </cell>
          <cell r="L42">
            <v>111.25999999999999</v>
          </cell>
          <cell r="M42">
            <v>0</v>
          </cell>
          <cell r="N42">
            <v>0.11623386542739655</v>
          </cell>
          <cell r="O42">
            <v>957.20812166826374</v>
          </cell>
          <cell r="P42"/>
          <cell r="Q42">
            <v>0</v>
          </cell>
          <cell r="R42">
            <v>0</v>
          </cell>
          <cell r="S42">
            <v>0</v>
          </cell>
          <cell r="T42">
            <v>91.65</v>
          </cell>
        </row>
        <row r="43">
          <cell r="B43" t="str">
            <v>Anthem Blue Cross/Fresno</v>
          </cell>
          <cell r="C43" t="str">
            <v>LTC</v>
          </cell>
          <cell r="D43">
            <v>0</v>
          </cell>
          <cell r="E43">
            <v>0</v>
          </cell>
          <cell r="F43">
            <v>0</v>
          </cell>
          <cell r="G43">
            <v>0</v>
          </cell>
          <cell r="H43">
            <v>0</v>
          </cell>
          <cell r="I43">
            <v>0</v>
          </cell>
          <cell r="J43">
            <v>0</v>
          </cell>
          <cell r="K43">
            <v>0</v>
          </cell>
          <cell r="L43">
            <v>0</v>
          </cell>
          <cell r="M43">
            <v>0</v>
          </cell>
          <cell r="N43">
            <v>0</v>
          </cell>
          <cell r="O43">
            <v>0</v>
          </cell>
          <cell r="P43"/>
          <cell r="Q43">
            <v>0</v>
          </cell>
          <cell r="R43">
            <v>0</v>
          </cell>
          <cell r="S43">
            <v>0</v>
          </cell>
          <cell r="T43">
            <v>0</v>
          </cell>
        </row>
        <row r="44">
          <cell r="B44" t="str">
            <v>Anthem Blue Cross/Fresno</v>
          </cell>
          <cell r="C44" t="str">
            <v>OBRA</v>
          </cell>
          <cell r="D44">
            <v>0</v>
          </cell>
          <cell r="E44">
            <v>0</v>
          </cell>
          <cell r="F44">
            <v>0</v>
          </cell>
          <cell r="G44">
            <v>0</v>
          </cell>
          <cell r="H44">
            <v>0</v>
          </cell>
          <cell r="I44">
            <v>0</v>
          </cell>
          <cell r="J44">
            <v>0</v>
          </cell>
          <cell r="K44">
            <v>0</v>
          </cell>
          <cell r="L44">
            <v>0</v>
          </cell>
          <cell r="M44">
            <v>0</v>
          </cell>
          <cell r="N44">
            <v>0</v>
          </cell>
          <cell r="O44">
            <v>0</v>
          </cell>
          <cell r="P44"/>
          <cell r="Q44">
            <v>0</v>
          </cell>
          <cell r="R44">
            <v>0</v>
          </cell>
          <cell r="S44">
            <v>0</v>
          </cell>
          <cell r="T44">
            <v>0</v>
          </cell>
        </row>
        <row r="45">
          <cell r="B45" t="str">
            <v>Anthem Blue Cross/Fresno</v>
          </cell>
          <cell r="C45" t="str">
            <v>ALL COAs</v>
          </cell>
          <cell r="D45">
            <v>1259964</v>
          </cell>
          <cell r="E45">
            <v>6.6512606233193958</v>
          </cell>
          <cell r="F45">
            <v>11.995222990498142</v>
          </cell>
          <cell r="G45">
            <v>3.1694677149505859</v>
          </cell>
          <cell r="H45">
            <v>0</v>
          </cell>
          <cell r="I45">
            <v>0</v>
          </cell>
          <cell r="J45">
            <v>0</v>
          </cell>
          <cell r="K45">
            <v>0</v>
          </cell>
          <cell r="L45">
            <v>21.815951328768126</v>
          </cell>
          <cell r="M45">
            <v>27487313.300000001</v>
          </cell>
          <cell r="N45">
            <v>0.10786451110829404</v>
          </cell>
          <cell r="O45">
            <v>202.25328149742691</v>
          </cell>
          <cell r="P45"/>
          <cell r="Q45">
            <v>15113549.140000001</v>
          </cell>
          <cell r="R45">
            <v>3993415.22</v>
          </cell>
          <cell r="S45">
            <v>19106964.359999999</v>
          </cell>
          <cell r="T45">
            <v>15.164690705448727</v>
          </cell>
        </row>
        <row r="46">
          <cell r="B46" t="str">
            <v>CalViva Health/Fresno</v>
          </cell>
          <cell r="C46" t="str">
            <v>Child</v>
          </cell>
          <cell r="D46">
            <v>1670223</v>
          </cell>
          <cell r="E46">
            <v>8.35</v>
          </cell>
          <cell r="F46">
            <v>1.85</v>
          </cell>
          <cell r="G46">
            <v>4.1100000000000003</v>
          </cell>
          <cell r="H46">
            <v>0</v>
          </cell>
          <cell r="I46">
            <v>0</v>
          </cell>
          <cell r="J46">
            <v>0</v>
          </cell>
          <cell r="K46">
            <v>0</v>
          </cell>
          <cell r="L46">
            <v>14.309999999999999</v>
          </cell>
          <cell r="M46">
            <v>23900891.129999999</v>
          </cell>
          <cell r="N46">
            <v>0.20368071764647636</v>
          </cell>
          <cell r="O46">
            <v>70.257018756372986</v>
          </cell>
          <cell r="P46"/>
          <cell r="Q46">
            <v>3089912.5500000003</v>
          </cell>
          <cell r="R46">
            <v>6864616.5300000003</v>
          </cell>
          <cell r="S46">
            <v>9954529.0800000001</v>
          </cell>
          <cell r="T46">
            <v>5.9600000000000009</v>
          </cell>
        </row>
        <row r="47">
          <cell r="B47" t="str">
            <v>CalViva Health/Fresno</v>
          </cell>
          <cell r="C47" t="str">
            <v>Adult</v>
          </cell>
          <cell r="D47">
            <v>708770</v>
          </cell>
          <cell r="E47">
            <v>8.9</v>
          </cell>
          <cell r="F47">
            <v>17.45</v>
          </cell>
          <cell r="G47">
            <v>5.8</v>
          </cell>
          <cell r="H47">
            <v>0</v>
          </cell>
          <cell r="I47">
            <v>0</v>
          </cell>
          <cell r="J47">
            <v>0</v>
          </cell>
          <cell r="K47">
            <v>0</v>
          </cell>
          <cell r="L47">
            <v>32.15</v>
          </cell>
          <cell r="M47">
            <v>22786955.5</v>
          </cell>
          <cell r="N47">
            <v>0.12038832851938118</v>
          </cell>
          <cell r="O47">
            <v>267.05246592757709</v>
          </cell>
          <cell r="P47"/>
          <cell r="Q47">
            <v>12368036.5</v>
          </cell>
          <cell r="R47">
            <v>4110866</v>
          </cell>
          <cell r="S47">
            <v>16478902.5</v>
          </cell>
          <cell r="T47">
            <v>23.25</v>
          </cell>
        </row>
        <row r="48">
          <cell r="B48" t="str">
            <v>CalViva Health/Fresno</v>
          </cell>
          <cell r="C48" t="str">
            <v>ACA OE</v>
          </cell>
          <cell r="D48">
            <v>837894</v>
          </cell>
          <cell r="E48">
            <v>9.25</v>
          </cell>
          <cell r="F48">
            <v>15.66</v>
          </cell>
          <cell r="G48">
            <v>6.83</v>
          </cell>
          <cell r="H48">
            <v>0</v>
          </cell>
          <cell r="I48">
            <v>0</v>
          </cell>
          <cell r="J48">
            <v>0</v>
          </cell>
          <cell r="K48">
            <v>0</v>
          </cell>
          <cell r="L48">
            <v>31.740000000000002</v>
          </cell>
          <cell r="M48">
            <v>26594755.560000002</v>
          </cell>
          <cell r="N48">
            <v>0.11177187588458498</v>
          </cell>
          <cell r="O48">
            <v>283.97125617516298</v>
          </cell>
          <cell r="P48"/>
          <cell r="Q48">
            <v>13121420.040000001</v>
          </cell>
          <cell r="R48">
            <v>5722816.0200000005</v>
          </cell>
          <cell r="S48">
            <v>18844236.060000002</v>
          </cell>
          <cell r="T48">
            <v>22.490000000000002</v>
          </cell>
        </row>
        <row r="49">
          <cell r="B49" t="str">
            <v>CalViva Health/Fresno</v>
          </cell>
          <cell r="C49" t="str">
            <v>SPD</v>
          </cell>
          <cell r="D49">
            <v>233546</v>
          </cell>
          <cell r="E49">
            <v>16.440000000000001</v>
          </cell>
          <cell r="F49">
            <v>53.92</v>
          </cell>
          <cell r="G49">
            <v>15.23</v>
          </cell>
          <cell r="H49">
            <v>0</v>
          </cell>
          <cell r="I49">
            <v>0</v>
          </cell>
          <cell r="J49">
            <v>0</v>
          </cell>
          <cell r="K49">
            <v>0</v>
          </cell>
          <cell r="L49">
            <v>85.59</v>
          </cell>
          <cell r="M49">
            <v>19989202.140000001</v>
          </cell>
          <cell r="N49">
            <v>0.1059103147973771</v>
          </cell>
          <cell r="O49">
            <v>808.13658389881084</v>
          </cell>
          <cell r="P49"/>
          <cell r="Q49">
            <v>12592800.32</v>
          </cell>
          <cell r="R49">
            <v>3556905.58</v>
          </cell>
          <cell r="S49">
            <v>16149705.9</v>
          </cell>
          <cell r="T49">
            <v>69.150000000000006</v>
          </cell>
        </row>
        <row r="50">
          <cell r="B50" t="str">
            <v>CalViva Health/Fresno</v>
          </cell>
          <cell r="C50" t="str">
            <v>BCCTP</v>
          </cell>
          <cell r="D50">
            <v>134</v>
          </cell>
          <cell r="E50">
            <v>30.75</v>
          </cell>
          <cell r="F50">
            <v>56.8</v>
          </cell>
          <cell r="G50">
            <v>29.97</v>
          </cell>
          <cell r="H50">
            <v>0</v>
          </cell>
          <cell r="I50">
            <v>0</v>
          </cell>
          <cell r="J50">
            <v>0</v>
          </cell>
          <cell r="K50">
            <v>0</v>
          </cell>
          <cell r="L50">
            <v>117.52</v>
          </cell>
          <cell r="M50">
            <v>15747.68</v>
          </cell>
          <cell r="N50">
            <v>0.10924642347931862</v>
          </cell>
          <cell r="O50">
            <v>1075.7331568135742</v>
          </cell>
          <cell r="P50"/>
          <cell r="Q50">
            <v>7611.2</v>
          </cell>
          <cell r="R50">
            <v>4015.98</v>
          </cell>
          <cell r="S50">
            <v>11627.18</v>
          </cell>
          <cell r="T50">
            <v>86.77</v>
          </cell>
        </row>
        <row r="51">
          <cell r="B51" t="str">
            <v>CalViva Health/Fresno</v>
          </cell>
          <cell r="C51" t="str">
            <v>LTC</v>
          </cell>
          <cell r="D51">
            <v>0</v>
          </cell>
          <cell r="E51">
            <v>0</v>
          </cell>
          <cell r="F51">
            <v>0</v>
          </cell>
          <cell r="G51">
            <v>0</v>
          </cell>
          <cell r="H51">
            <v>0</v>
          </cell>
          <cell r="I51">
            <v>0</v>
          </cell>
          <cell r="J51">
            <v>0</v>
          </cell>
          <cell r="K51">
            <v>0</v>
          </cell>
          <cell r="L51">
            <v>0</v>
          </cell>
          <cell r="M51">
            <v>0</v>
          </cell>
          <cell r="N51">
            <v>0</v>
          </cell>
          <cell r="O51">
            <v>0</v>
          </cell>
          <cell r="P51"/>
          <cell r="Q51">
            <v>0</v>
          </cell>
          <cell r="R51">
            <v>0</v>
          </cell>
          <cell r="S51">
            <v>0</v>
          </cell>
          <cell r="T51">
            <v>0</v>
          </cell>
        </row>
        <row r="52">
          <cell r="B52" t="str">
            <v>CalViva Health/Fresno</v>
          </cell>
          <cell r="C52" t="str">
            <v>OBRA</v>
          </cell>
          <cell r="D52">
            <v>0</v>
          </cell>
          <cell r="E52">
            <v>0</v>
          </cell>
          <cell r="F52">
            <v>0</v>
          </cell>
          <cell r="G52">
            <v>0</v>
          </cell>
          <cell r="H52">
            <v>0</v>
          </cell>
          <cell r="I52">
            <v>0</v>
          </cell>
          <cell r="J52">
            <v>0</v>
          </cell>
          <cell r="K52">
            <v>0</v>
          </cell>
          <cell r="L52">
            <v>0</v>
          </cell>
          <cell r="M52">
            <v>0</v>
          </cell>
          <cell r="N52">
            <v>0</v>
          </cell>
          <cell r="O52">
            <v>0</v>
          </cell>
          <cell r="P52"/>
          <cell r="Q52">
            <v>0</v>
          </cell>
          <cell r="R52">
            <v>0</v>
          </cell>
          <cell r="S52">
            <v>0</v>
          </cell>
          <cell r="T52">
            <v>0</v>
          </cell>
        </row>
        <row r="53">
          <cell r="B53" t="str">
            <v>CalViva Health/Fresno</v>
          </cell>
          <cell r="C53" t="str">
            <v>ALL COAs</v>
          </cell>
          <cell r="D53">
            <v>3450567</v>
          </cell>
          <cell r="E53">
            <v>9.2299472202684374</v>
          </cell>
          <cell r="F53">
            <v>11.934206931788314</v>
          </cell>
          <cell r="G53">
            <v>5.8712727821253736</v>
          </cell>
          <cell r="H53">
            <v>0</v>
          </cell>
          <cell r="I53">
            <v>0</v>
          </cell>
          <cell r="J53">
            <v>0</v>
          </cell>
          <cell r="K53">
            <v>0</v>
          </cell>
          <cell r="L53">
            <v>27.035426934182123</v>
          </cell>
          <cell r="M53">
            <v>93287552.010000005</v>
          </cell>
          <cell r="N53">
            <v>0.12719133081686032</v>
          </cell>
          <cell r="O53">
            <v>212.55715118752687</v>
          </cell>
          <cell r="P53"/>
          <cell r="Q53">
            <v>41179780.610000007</v>
          </cell>
          <cell r="R53">
            <v>20259220.110000003</v>
          </cell>
          <cell r="S53">
            <v>61439000.720000014</v>
          </cell>
          <cell r="T53">
            <v>17.805479713913687</v>
          </cell>
        </row>
        <row r="54">
          <cell r="B54" t="str">
            <v>Kern Health Systems</v>
          </cell>
          <cell r="C54" t="str">
            <v>Child</v>
          </cell>
          <cell r="D54">
            <v>1538886</v>
          </cell>
          <cell r="E54">
            <v>9.74</v>
          </cell>
          <cell r="F54">
            <v>1.29</v>
          </cell>
          <cell r="G54">
            <v>2.4700000000000002</v>
          </cell>
          <cell r="H54">
            <v>0</v>
          </cell>
          <cell r="I54">
            <v>0</v>
          </cell>
          <cell r="J54">
            <v>0</v>
          </cell>
          <cell r="K54">
            <v>0</v>
          </cell>
          <cell r="L54">
            <v>13.500000000000002</v>
          </cell>
          <cell r="M54">
            <v>20774961.000000004</v>
          </cell>
          <cell r="N54">
            <v>0.21294776711857266</v>
          </cell>
          <cell r="O54">
            <v>63.395827919073646</v>
          </cell>
          <cell r="P54"/>
          <cell r="Q54">
            <v>1985162.94</v>
          </cell>
          <cell r="R54">
            <v>3801048.4200000004</v>
          </cell>
          <cell r="S54">
            <v>5786211.3600000003</v>
          </cell>
          <cell r="T54">
            <v>3.7600000000000002</v>
          </cell>
        </row>
        <row r="55">
          <cell r="B55" t="str">
            <v>Kern Health Systems</v>
          </cell>
          <cell r="C55" t="str">
            <v>Adult</v>
          </cell>
          <cell r="D55">
            <v>553133</v>
          </cell>
          <cell r="E55">
            <v>10.77</v>
          </cell>
          <cell r="F55">
            <v>10.16</v>
          </cell>
          <cell r="G55">
            <v>6.98</v>
          </cell>
          <cell r="H55">
            <v>0</v>
          </cell>
          <cell r="I55">
            <v>0</v>
          </cell>
          <cell r="J55">
            <v>0</v>
          </cell>
          <cell r="K55">
            <v>0</v>
          </cell>
          <cell r="L55">
            <v>27.91</v>
          </cell>
          <cell r="M55">
            <v>15437942.029999999</v>
          </cell>
          <cell r="N55">
            <v>0.10922765665423391</v>
          </cell>
          <cell r="O55">
            <v>255.52136569541744</v>
          </cell>
          <cell r="P55"/>
          <cell r="Q55">
            <v>5619831.2800000003</v>
          </cell>
          <cell r="R55">
            <v>3860868.3400000003</v>
          </cell>
          <cell r="S55">
            <v>9480699.620000001</v>
          </cell>
          <cell r="T55">
            <v>17.14</v>
          </cell>
        </row>
        <row r="56">
          <cell r="B56" t="str">
            <v>Kern Health Systems</v>
          </cell>
          <cell r="C56" t="str">
            <v>ACA OE</v>
          </cell>
          <cell r="D56">
            <v>734794</v>
          </cell>
          <cell r="E56">
            <v>12.11</v>
          </cell>
          <cell r="F56">
            <v>9.98</v>
          </cell>
          <cell r="G56">
            <v>7.16</v>
          </cell>
          <cell r="H56">
            <v>0</v>
          </cell>
          <cell r="I56">
            <v>0</v>
          </cell>
          <cell r="J56">
            <v>0</v>
          </cell>
          <cell r="K56">
            <v>0</v>
          </cell>
          <cell r="L56">
            <v>29.25</v>
          </cell>
          <cell r="M56">
            <v>21492724.5</v>
          </cell>
          <cell r="N56">
            <v>8.7574453673786662E-2</v>
          </cell>
          <cell r="O56">
            <v>334.00151268948531</v>
          </cell>
          <cell r="P56"/>
          <cell r="Q56">
            <v>7333244.1200000001</v>
          </cell>
          <cell r="R56">
            <v>5261125.04</v>
          </cell>
          <cell r="S56">
            <v>12594369.16</v>
          </cell>
          <cell r="T56">
            <v>17.14</v>
          </cell>
        </row>
        <row r="57">
          <cell r="B57" t="str">
            <v>Kern Health Systems</v>
          </cell>
          <cell r="C57" t="str">
            <v>SPD</v>
          </cell>
          <cell r="D57">
            <v>178112</v>
          </cell>
          <cell r="E57">
            <v>19.18</v>
          </cell>
          <cell r="F57">
            <v>31.68</v>
          </cell>
          <cell r="G57">
            <v>17.690000000000001</v>
          </cell>
          <cell r="H57">
            <v>0</v>
          </cell>
          <cell r="I57">
            <v>0</v>
          </cell>
          <cell r="J57">
            <v>0</v>
          </cell>
          <cell r="K57">
            <v>0</v>
          </cell>
          <cell r="L57">
            <v>68.55</v>
          </cell>
          <cell r="M57">
            <v>12209577.6</v>
          </cell>
          <cell r="N57">
            <v>9.0360019476567591E-2</v>
          </cell>
          <cell r="O57">
            <v>758.63197459554078</v>
          </cell>
          <cell r="P57"/>
          <cell r="Q57">
            <v>5642588.1600000001</v>
          </cell>
          <cell r="R57">
            <v>3150801.2800000003</v>
          </cell>
          <cell r="S57">
            <v>8793389.4400000013</v>
          </cell>
          <cell r="T57">
            <v>49.370000000000005</v>
          </cell>
        </row>
        <row r="58">
          <cell r="B58" t="str">
            <v>Kern Health Systems</v>
          </cell>
          <cell r="C58" t="str">
            <v>BCCTP</v>
          </cell>
          <cell r="D58">
            <v>274</v>
          </cell>
          <cell r="E58">
            <v>30.65</v>
          </cell>
          <cell r="F58">
            <v>38.44</v>
          </cell>
          <cell r="G58">
            <v>35.28</v>
          </cell>
          <cell r="H58">
            <v>0</v>
          </cell>
          <cell r="I58">
            <v>0</v>
          </cell>
          <cell r="J58">
            <v>0</v>
          </cell>
          <cell r="K58">
            <v>0</v>
          </cell>
          <cell r="L58">
            <v>104.37</v>
          </cell>
          <cell r="M58">
            <v>28597.38</v>
          </cell>
          <cell r="N58">
            <v>9.2261763571372141E-2</v>
          </cell>
          <cell r="O58">
            <v>1131.2378601917915</v>
          </cell>
          <cell r="P58"/>
          <cell r="Q58">
            <v>10532.56</v>
          </cell>
          <cell r="R58">
            <v>9666.7200000000012</v>
          </cell>
          <cell r="S58">
            <v>20199.28</v>
          </cell>
          <cell r="T58">
            <v>73.72</v>
          </cell>
        </row>
        <row r="59">
          <cell r="B59" t="str">
            <v>Kern Health Systems</v>
          </cell>
          <cell r="C59" t="str">
            <v>LTC</v>
          </cell>
          <cell r="D59">
            <v>0</v>
          </cell>
          <cell r="E59">
            <v>0</v>
          </cell>
          <cell r="F59">
            <v>0</v>
          </cell>
          <cell r="G59">
            <v>0</v>
          </cell>
          <cell r="H59">
            <v>0</v>
          </cell>
          <cell r="I59">
            <v>0</v>
          </cell>
          <cell r="J59">
            <v>0</v>
          </cell>
          <cell r="K59">
            <v>0</v>
          </cell>
          <cell r="L59">
            <v>0</v>
          </cell>
          <cell r="M59">
            <v>0</v>
          </cell>
          <cell r="N59">
            <v>0</v>
          </cell>
          <cell r="O59">
            <v>0</v>
          </cell>
          <cell r="P59"/>
          <cell r="Q59">
            <v>0</v>
          </cell>
          <cell r="R59">
            <v>0</v>
          </cell>
          <cell r="S59">
            <v>0</v>
          </cell>
          <cell r="T59">
            <v>0</v>
          </cell>
        </row>
        <row r="60">
          <cell r="B60" t="str">
            <v>Kern Health Systems</v>
          </cell>
          <cell r="C60" t="str">
            <v>OBRA</v>
          </cell>
          <cell r="D60">
            <v>0</v>
          </cell>
          <cell r="E60">
            <v>0</v>
          </cell>
          <cell r="F60">
            <v>0</v>
          </cell>
          <cell r="G60">
            <v>0</v>
          </cell>
          <cell r="H60">
            <v>0</v>
          </cell>
          <cell r="I60">
            <v>0</v>
          </cell>
          <cell r="J60">
            <v>0</v>
          </cell>
          <cell r="K60">
            <v>0</v>
          </cell>
          <cell r="L60">
            <v>0</v>
          </cell>
          <cell r="M60">
            <v>0</v>
          </cell>
          <cell r="N60">
            <v>0</v>
          </cell>
          <cell r="O60">
            <v>0</v>
          </cell>
          <cell r="P60"/>
          <cell r="Q60">
            <v>0</v>
          </cell>
          <cell r="R60">
            <v>0</v>
          </cell>
          <cell r="S60">
            <v>0</v>
          </cell>
          <cell r="T60">
            <v>0</v>
          </cell>
        </row>
        <row r="61">
          <cell r="B61" t="str">
            <v>Kern Health Systems</v>
          </cell>
          <cell r="C61" t="str">
            <v>ALL COAs</v>
          </cell>
          <cell r="D61">
            <v>3005199</v>
          </cell>
          <cell r="E61">
            <v>11.070459443783923</v>
          </cell>
          <cell r="F61">
            <v>6.8519119898549139</v>
          </cell>
          <cell r="G61">
            <v>5.3518950991265477</v>
          </cell>
          <cell r="H61">
            <v>0</v>
          </cell>
          <cell r="I61">
            <v>0</v>
          </cell>
          <cell r="J61">
            <v>0</v>
          </cell>
          <cell r="K61">
            <v>0</v>
          </cell>
          <cell r="L61">
            <v>23.274266532765381</v>
          </cell>
          <cell r="M61">
            <v>69943802.50999999</v>
          </cell>
          <cell r="N61">
            <v>0.11285809625677411</v>
          </cell>
          <cell r="O61">
            <v>206.2259359737196</v>
          </cell>
          <cell r="P61"/>
          <cell r="Q61">
            <v>20591359.059999999</v>
          </cell>
          <cell r="R61">
            <v>16083509.800000003</v>
          </cell>
          <cell r="S61">
            <v>36674868.859999999</v>
          </cell>
          <cell r="T61">
            <v>12.203807088981462</v>
          </cell>
        </row>
        <row r="62">
          <cell r="B62" t="str">
            <v>Health Net of California/Kern</v>
          </cell>
          <cell r="C62" t="str">
            <v>Child</v>
          </cell>
          <cell r="D62">
            <v>370828</v>
          </cell>
          <cell r="E62">
            <v>7.87</v>
          </cell>
          <cell r="F62">
            <v>1.08</v>
          </cell>
          <cell r="G62">
            <v>2.21</v>
          </cell>
          <cell r="H62">
            <v>0</v>
          </cell>
          <cell r="I62">
            <v>0</v>
          </cell>
          <cell r="J62">
            <v>0</v>
          </cell>
          <cell r="K62">
            <v>0</v>
          </cell>
          <cell r="L62">
            <v>11.16</v>
          </cell>
          <cell r="M62">
            <v>4138440.48</v>
          </cell>
          <cell r="N62">
            <v>0.22792492309657336</v>
          </cell>
          <cell r="O62">
            <v>48.963491347856817</v>
          </cell>
          <cell r="P62"/>
          <cell r="Q62">
            <v>400494.24000000005</v>
          </cell>
          <cell r="R62">
            <v>819529.88</v>
          </cell>
          <cell r="S62">
            <v>1220024.1200000001</v>
          </cell>
          <cell r="T62">
            <v>3.29</v>
          </cell>
        </row>
        <row r="63">
          <cell r="B63" t="str">
            <v>Health Net of California/Kern</v>
          </cell>
          <cell r="C63" t="str">
            <v>Adult</v>
          </cell>
          <cell r="D63">
            <v>124766</v>
          </cell>
          <cell r="E63">
            <v>11.11</v>
          </cell>
          <cell r="F63">
            <v>10.87</v>
          </cell>
          <cell r="G63">
            <v>5.45</v>
          </cell>
          <cell r="H63">
            <v>0</v>
          </cell>
          <cell r="I63">
            <v>0</v>
          </cell>
          <cell r="J63">
            <v>0</v>
          </cell>
          <cell r="K63">
            <v>0</v>
          </cell>
          <cell r="L63">
            <v>27.429999999999996</v>
          </cell>
          <cell r="M63">
            <v>3422331.3799999994</v>
          </cell>
          <cell r="N63">
            <v>0.12708296566164068</v>
          </cell>
          <cell r="O63">
            <v>215.84324741863966</v>
          </cell>
          <cell r="P63"/>
          <cell r="Q63">
            <v>1356206.42</v>
          </cell>
          <cell r="R63">
            <v>679974.70000000007</v>
          </cell>
          <cell r="S63">
            <v>2036181.12</v>
          </cell>
          <cell r="T63">
            <v>16.32</v>
          </cell>
        </row>
        <row r="64">
          <cell r="B64" t="str">
            <v>Health Net of California/Kern</v>
          </cell>
          <cell r="C64" t="str">
            <v>ACA OE</v>
          </cell>
          <cell r="D64">
            <v>254315</v>
          </cell>
          <cell r="E64">
            <v>10.130000000000001</v>
          </cell>
          <cell r="F64">
            <v>11.81</v>
          </cell>
          <cell r="G64">
            <v>6.88</v>
          </cell>
          <cell r="H64">
            <v>0</v>
          </cell>
          <cell r="I64">
            <v>0</v>
          </cell>
          <cell r="J64">
            <v>0</v>
          </cell>
          <cell r="K64">
            <v>0</v>
          </cell>
          <cell r="L64">
            <v>28.82</v>
          </cell>
          <cell r="M64">
            <v>7329358.2999999998</v>
          </cell>
          <cell r="N64">
            <v>0.10498473396220961</v>
          </cell>
          <cell r="O64">
            <v>274.51610260187039</v>
          </cell>
          <cell r="P64"/>
          <cell r="Q64">
            <v>3003460.15</v>
          </cell>
          <cell r="R64">
            <v>1749687.2</v>
          </cell>
          <cell r="S64">
            <v>4753147.3499999996</v>
          </cell>
          <cell r="T64">
            <v>18.690000000000001</v>
          </cell>
        </row>
        <row r="65">
          <cell r="B65" t="str">
            <v>Health Net of California/Kern</v>
          </cell>
          <cell r="C65" t="str">
            <v>SPD</v>
          </cell>
          <cell r="D65">
            <v>70057</v>
          </cell>
          <cell r="E65">
            <v>15.12</v>
          </cell>
          <cell r="F65">
            <v>40.31</v>
          </cell>
          <cell r="G65">
            <v>12.47</v>
          </cell>
          <cell r="H65">
            <v>0</v>
          </cell>
          <cell r="I65">
            <v>0</v>
          </cell>
          <cell r="J65">
            <v>0</v>
          </cell>
          <cell r="K65">
            <v>0</v>
          </cell>
          <cell r="L65">
            <v>67.900000000000006</v>
          </cell>
          <cell r="M65">
            <v>4756870.3000000007</v>
          </cell>
          <cell r="N65">
            <v>0.10530231368311145</v>
          </cell>
          <cell r="O65">
            <v>644.81014352954253</v>
          </cell>
          <cell r="P65"/>
          <cell r="Q65">
            <v>2823997.6700000004</v>
          </cell>
          <cell r="R65">
            <v>873610.79</v>
          </cell>
          <cell r="S65">
            <v>3697608.4600000004</v>
          </cell>
          <cell r="T65">
            <v>52.78</v>
          </cell>
        </row>
        <row r="66">
          <cell r="B66" t="str">
            <v>Health Net of California/Kern</v>
          </cell>
          <cell r="C66" t="str">
            <v>BCCTP</v>
          </cell>
          <cell r="D66">
            <v>0</v>
          </cell>
          <cell r="E66">
            <v>28.27</v>
          </cell>
          <cell r="F66">
            <v>42.33</v>
          </cell>
          <cell r="G66">
            <v>33.15</v>
          </cell>
          <cell r="H66">
            <v>0</v>
          </cell>
          <cell r="I66">
            <v>0</v>
          </cell>
          <cell r="J66">
            <v>0</v>
          </cell>
          <cell r="K66">
            <v>0</v>
          </cell>
          <cell r="L66">
            <v>103.75</v>
          </cell>
          <cell r="M66">
            <v>0</v>
          </cell>
          <cell r="N66">
            <v>0.10694108765285604</v>
          </cell>
          <cell r="O66">
            <v>970.16032169773041</v>
          </cell>
          <cell r="P66"/>
          <cell r="Q66">
            <v>0</v>
          </cell>
          <cell r="R66">
            <v>0</v>
          </cell>
          <cell r="S66">
            <v>0</v>
          </cell>
          <cell r="T66">
            <v>75.47999999999999</v>
          </cell>
        </row>
        <row r="67">
          <cell r="B67" t="str">
            <v>Health Net of California/Kern</v>
          </cell>
          <cell r="C67" t="str">
            <v>LTC</v>
          </cell>
          <cell r="D67">
            <v>0</v>
          </cell>
          <cell r="E67">
            <v>0</v>
          </cell>
          <cell r="F67">
            <v>0</v>
          </cell>
          <cell r="G67">
            <v>0</v>
          </cell>
          <cell r="H67">
            <v>0</v>
          </cell>
          <cell r="I67">
            <v>0</v>
          </cell>
          <cell r="J67">
            <v>0</v>
          </cell>
          <cell r="K67">
            <v>0</v>
          </cell>
          <cell r="L67">
            <v>0</v>
          </cell>
          <cell r="M67">
            <v>0</v>
          </cell>
          <cell r="N67">
            <v>0</v>
          </cell>
          <cell r="O67">
            <v>0</v>
          </cell>
          <cell r="P67"/>
          <cell r="Q67">
            <v>0</v>
          </cell>
          <cell r="R67">
            <v>0</v>
          </cell>
          <cell r="S67">
            <v>0</v>
          </cell>
          <cell r="T67">
            <v>0</v>
          </cell>
        </row>
        <row r="68">
          <cell r="B68" t="str">
            <v>Health Net of California/Kern</v>
          </cell>
          <cell r="C68" t="str">
            <v>OBRA</v>
          </cell>
          <cell r="D68">
            <v>0</v>
          </cell>
          <cell r="E68">
            <v>0</v>
          </cell>
          <cell r="F68">
            <v>0</v>
          </cell>
          <cell r="G68">
            <v>0</v>
          </cell>
          <cell r="H68">
            <v>0</v>
          </cell>
          <cell r="I68">
            <v>0</v>
          </cell>
          <cell r="J68">
            <v>0</v>
          </cell>
          <cell r="K68">
            <v>0</v>
          </cell>
          <cell r="L68">
            <v>0</v>
          </cell>
          <cell r="M68">
            <v>0</v>
          </cell>
          <cell r="N68">
            <v>0</v>
          </cell>
          <cell r="O68">
            <v>0</v>
          </cell>
          <cell r="P68"/>
          <cell r="Q68">
            <v>0</v>
          </cell>
          <cell r="R68">
            <v>0</v>
          </cell>
          <cell r="S68">
            <v>0</v>
          </cell>
          <cell r="T68">
            <v>0</v>
          </cell>
        </row>
        <row r="69">
          <cell r="B69" t="str">
            <v>Health Net of California/Kern</v>
          </cell>
          <cell r="C69" t="str">
            <v>ALL COAs</v>
          </cell>
          <cell r="D69">
            <v>819966</v>
          </cell>
          <cell r="E69">
            <v>9.6833763960944719</v>
          </cell>
          <cell r="F69">
            <v>9.2493572660329821</v>
          </cell>
          <cell r="G69">
            <v>5.0280164909276728</v>
          </cell>
          <cell r="H69">
            <v>0</v>
          </cell>
          <cell r="I69">
            <v>0</v>
          </cell>
          <cell r="J69">
            <v>0</v>
          </cell>
          <cell r="K69">
            <v>0</v>
          </cell>
          <cell r="L69">
            <v>23.960750153055127</v>
          </cell>
          <cell r="M69">
            <v>19647000.460000001</v>
          </cell>
          <cell r="N69">
            <v>0.12273701842816635</v>
          </cell>
          <cell r="O69">
            <v>195.22023966288955</v>
          </cell>
          <cell r="P69"/>
          <cell r="Q69">
            <v>7584158.4800000004</v>
          </cell>
          <cell r="R69">
            <v>4122802.5700000003</v>
          </cell>
          <cell r="S69">
            <v>11706961.050000001</v>
          </cell>
          <cell r="T69">
            <v>14.277373756960655</v>
          </cell>
        </row>
        <row r="70">
          <cell r="B70" t="str">
            <v>CalViva Health/Kings</v>
          </cell>
          <cell r="C70" t="str">
            <v>Child</v>
          </cell>
          <cell r="D70">
            <v>163390</v>
          </cell>
          <cell r="E70">
            <v>5.13</v>
          </cell>
          <cell r="F70">
            <v>1.59</v>
          </cell>
          <cell r="G70">
            <v>3.16</v>
          </cell>
          <cell r="H70">
            <v>0</v>
          </cell>
          <cell r="I70">
            <v>0</v>
          </cell>
          <cell r="J70">
            <v>0</v>
          </cell>
          <cell r="K70">
            <v>0</v>
          </cell>
          <cell r="L70">
            <v>9.879999999999999</v>
          </cell>
          <cell r="M70">
            <v>1614293.2</v>
          </cell>
          <cell r="N70">
            <v>0.16771617596454289</v>
          </cell>
          <cell r="O70">
            <v>58.909046448141915</v>
          </cell>
          <cell r="P70"/>
          <cell r="Q70">
            <v>259790.1</v>
          </cell>
          <cell r="R70">
            <v>516312.4</v>
          </cell>
          <cell r="S70">
            <v>776102.5</v>
          </cell>
          <cell r="T70">
            <v>4.75</v>
          </cell>
        </row>
        <row r="71">
          <cell r="B71" t="str">
            <v>CalViva Health/Kings</v>
          </cell>
          <cell r="C71" t="str">
            <v>Adult</v>
          </cell>
          <cell r="D71">
            <v>61487</v>
          </cell>
          <cell r="E71">
            <v>6.14</v>
          </cell>
          <cell r="F71">
            <v>17.13</v>
          </cell>
          <cell r="G71">
            <v>5.51</v>
          </cell>
          <cell r="H71">
            <v>0</v>
          </cell>
          <cell r="I71">
            <v>0</v>
          </cell>
          <cell r="J71">
            <v>0</v>
          </cell>
          <cell r="K71">
            <v>0</v>
          </cell>
          <cell r="L71">
            <v>28.78</v>
          </cell>
          <cell r="M71">
            <v>1769595.86</v>
          </cell>
          <cell r="N71">
            <v>0.11227496232741987</v>
          </cell>
          <cell r="O71">
            <v>256.33497801647741</v>
          </cell>
          <cell r="P71"/>
          <cell r="Q71">
            <v>1053272.3099999998</v>
          </cell>
          <cell r="R71">
            <v>338793.37</v>
          </cell>
          <cell r="S71">
            <v>1392065.6799999997</v>
          </cell>
          <cell r="T71">
            <v>22.64</v>
          </cell>
        </row>
        <row r="72">
          <cell r="B72" t="str">
            <v>CalViva Health/Kings</v>
          </cell>
          <cell r="C72" t="str">
            <v>ACA OE</v>
          </cell>
          <cell r="D72">
            <v>88264</v>
          </cell>
          <cell r="E72">
            <v>7.4</v>
          </cell>
          <cell r="F72">
            <v>17.98</v>
          </cell>
          <cell r="G72">
            <v>8.93</v>
          </cell>
          <cell r="H72">
            <v>0</v>
          </cell>
          <cell r="I72">
            <v>0</v>
          </cell>
          <cell r="J72">
            <v>0</v>
          </cell>
          <cell r="K72">
            <v>0</v>
          </cell>
          <cell r="L72">
            <v>34.31</v>
          </cell>
          <cell r="M72">
            <v>3028337.8400000003</v>
          </cell>
          <cell r="N72">
            <v>0.11204693033435</v>
          </cell>
          <cell r="O72">
            <v>306.21097693277596</v>
          </cell>
          <cell r="P72"/>
          <cell r="Q72">
            <v>1586986.72</v>
          </cell>
          <cell r="R72">
            <v>788197.52</v>
          </cell>
          <cell r="S72">
            <v>2375184.2400000002</v>
          </cell>
          <cell r="T72">
            <v>26.91</v>
          </cell>
        </row>
        <row r="73">
          <cell r="B73" t="str">
            <v>CalViva Health/Kings</v>
          </cell>
          <cell r="C73" t="str">
            <v>SPD</v>
          </cell>
          <cell r="D73">
            <v>20416</v>
          </cell>
          <cell r="E73">
            <v>14.5</v>
          </cell>
          <cell r="F73">
            <v>39.799999999999997</v>
          </cell>
          <cell r="G73">
            <v>16.989999999999998</v>
          </cell>
          <cell r="H73">
            <v>0</v>
          </cell>
          <cell r="I73">
            <v>0</v>
          </cell>
          <cell r="J73">
            <v>0</v>
          </cell>
          <cell r="K73">
            <v>0</v>
          </cell>
          <cell r="L73">
            <v>71.289999999999992</v>
          </cell>
          <cell r="M73">
            <v>1455456.64</v>
          </cell>
          <cell r="N73">
            <v>0.10015489599448985</v>
          </cell>
          <cell r="O73">
            <v>711.79745425447902</v>
          </cell>
          <cell r="P73"/>
          <cell r="Q73">
            <v>812556.79999999993</v>
          </cell>
          <cell r="R73">
            <v>346867.83999999997</v>
          </cell>
          <cell r="S73">
            <v>1159424.6399999999</v>
          </cell>
          <cell r="T73">
            <v>56.789999999999992</v>
          </cell>
        </row>
        <row r="74">
          <cell r="B74" t="str">
            <v>CalViva Health/Kings</v>
          </cell>
          <cell r="C74" t="str">
            <v>BCCTP</v>
          </cell>
          <cell r="D74">
            <v>0</v>
          </cell>
          <cell r="E74">
            <v>21.1</v>
          </cell>
          <cell r="F74">
            <v>65.87</v>
          </cell>
          <cell r="G74">
            <v>36.1</v>
          </cell>
          <cell r="H74">
            <v>0</v>
          </cell>
          <cell r="I74">
            <v>0</v>
          </cell>
          <cell r="J74">
            <v>0</v>
          </cell>
          <cell r="K74">
            <v>0</v>
          </cell>
          <cell r="L74">
            <v>123.07</v>
          </cell>
          <cell r="M74">
            <v>0</v>
          </cell>
          <cell r="N74">
            <v>0.12255039213477449</v>
          </cell>
          <cell r="O74">
            <v>1004.2399526935342</v>
          </cell>
          <cell r="P74"/>
          <cell r="Q74">
            <v>0</v>
          </cell>
          <cell r="R74">
            <v>0</v>
          </cell>
          <cell r="S74">
            <v>0</v>
          </cell>
          <cell r="T74">
            <v>101.97</v>
          </cell>
        </row>
        <row r="75">
          <cell r="B75" t="str">
            <v>CalViva Health/Kings</v>
          </cell>
          <cell r="C75" t="str">
            <v>LTC</v>
          </cell>
          <cell r="D75">
            <v>0</v>
          </cell>
          <cell r="E75">
            <v>0</v>
          </cell>
          <cell r="F75">
            <v>0</v>
          </cell>
          <cell r="G75">
            <v>0</v>
          </cell>
          <cell r="H75">
            <v>0</v>
          </cell>
          <cell r="I75">
            <v>0</v>
          </cell>
          <cell r="J75">
            <v>0</v>
          </cell>
          <cell r="K75">
            <v>0</v>
          </cell>
          <cell r="L75">
            <v>0</v>
          </cell>
          <cell r="M75">
            <v>0</v>
          </cell>
          <cell r="N75">
            <v>0</v>
          </cell>
          <cell r="O75">
            <v>0</v>
          </cell>
          <cell r="P75"/>
          <cell r="Q75">
            <v>0</v>
          </cell>
          <cell r="R75">
            <v>0</v>
          </cell>
          <cell r="S75">
            <v>0</v>
          </cell>
          <cell r="T75">
            <v>0</v>
          </cell>
        </row>
        <row r="76">
          <cell r="B76" t="str">
            <v>CalViva Health/Kings</v>
          </cell>
          <cell r="C76" t="str">
            <v>OBRA</v>
          </cell>
          <cell r="D76">
            <v>0</v>
          </cell>
          <cell r="E76">
            <v>0</v>
          </cell>
          <cell r="F76">
            <v>0</v>
          </cell>
          <cell r="G76">
            <v>0</v>
          </cell>
          <cell r="H76">
            <v>0</v>
          </cell>
          <cell r="I76">
            <v>0</v>
          </cell>
          <cell r="J76">
            <v>0</v>
          </cell>
          <cell r="K76">
            <v>0</v>
          </cell>
          <cell r="L76">
            <v>0</v>
          </cell>
          <cell r="M76">
            <v>0</v>
          </cell>
          <cell r="N76">
            <v>0</v>
          </cell>
          <cell r="O76">
            <v>0</v>
          </cell>
          <cell r="P76"/>
          <cell r="Q76">
            <v>0</v>
          </cell>
          <cell r="R76">
            <v>0</v>
          </cell>
          <cell r="S76">
            <v>0</v>
          </cell>
          <cell r="T76">
            <v>0</v>
          </cell>
        </row>
        <row r="77">
          <cell r="B77" t="str">
            <v>CalViva Health/Kings</v>
          </cell>
          <cell r="C77" t="str">
            <v>ALL COAs</v>
          </cell>
          <cell r="D77">
            <v>333557</v>
          </cell>
          <cell r="E77">
            <v>6.4903644054839198</v>
          </cell>
          <cell r="F77">
            <v>11.13034932560252</v>
          </cell>
          <cell r="G77">
            <v>5.9665098618826766</v>
          </cell>
          <cell r="H77">
            <v>0</v>
          </cell>
          <cell r="I77">
            <v>0</v>
          </cell>
          <cell r="J77">
            <v>0</v>
          </cell>
          <cell r="K77">
            <v>0</v>
          </cell>
          <cell r="L77">
            <v>23.587223592969117</v>
          </cell>
          <cell r="M77">
            <v>7867683.54</v>
          </cell>
          <cell r="N77">
            <v>0.11752304241240204</v>
          </cell>
          <cell r="O77">
            <v>200.70296946703272</v>
          </cell>
          <cell r="P77"/>
          <cell r="Q77">
            <v>3712605.9299999997</v>
          </cell>
          <cell r="R77">
            <v>1990171.13</v>
          </cell>
          <cell r="S77">
            <v>5702777.0599999996</v>
          </cell>
          <cell r="T77">
            <v>17.096859187485197</v>
          </cell>
        </row>
        <row r="78">
          <cell r="B78" t="str">
            <v>Anthem Blue Cross/Kings</v>
          </cell>
          <cell r="C78" t="str">
            <v>Child</v>
          </cell>
          <cell r="D78">
            <v>116558</v>
          </cell>
          <cell r="E78">
            <v>5.33</v>
          </cell>
          <cell r="F78">
            <v>1.25</v>
          </cell>
          <cell r="G78">
            <v>2.2799999999999998</v>
          </cell>
          <cell r="H78">
            <v>0</v>
          </cell>
          <cell r="I78">
            <v>0</v>
          </cell>
          <cell r="J78">
            <v>0</v>
          </cell>
          <cell r="K78">
            <v>0</v>
          </cell>
          <cell r="L78">
            <v>8.86</v>
          </cell>
          <cell r="M78">
            <v>1032703.8799999999</v>
          </cell>
          <cell r="N78">
            <v>0.1594170103765051</v>
          </cell>
          <cell r="O78">
            <v>55.577506936523179</v>
          </cell>
          <cell r="P78"/>
          <cell r="Q78">
            <v>145697.5</v>
          </cell>
          <cell r="R78">
            <v>265752.24</v>
          </cell>
          <cell r="S78">
            <v>411449.74</v>
          </cell>
          <cell r="T78">
            <v>3.53</v>
          </cell>
        </row>
        <row r="79">
          <cell r="B79" t="str">
            <v>Anthem Blue Cross/Kings</v>
          </cell>
          <cell r="C79" t="str">
            <v>Adult</v>
          </cell>
          <cell r="D79">
            <v>37526</v>
          </cell>
          <cell r="E79">
            <v>5.5</v>
          </cell>
          <cell r="F79">
            <v>19.45</v>
          </cell>
          <cell r="G79">
            <v>4.84</v>
          </cell>
          <cell r="H79">
            <v>0</v>
          </cell>
          <cell r="I79">
            <v>0</v>
          </cell>
          <cell r="J79">
            <v>0</v>
          </cell>
          <cell r="K79">
            <v>0</v>
          </cell>
          <cell r="L79">
            <v>29.79</v>
          </cell>
          <cell r="M79">
            <v>1117899.54</v>
          </cell>
          <cell r="N79">
            <v>0.12094881872015124</v>
          </cell>
          <cell r="O79">
            <v>246.30252957598086</v>
          </cell>
          <cell r="P79"/>
          <cell r="Q79">
            <v>729880.7</v>
          </cell>
          <cell r="R79">
            <v>181625.84</v>
          </cell>
          <cell r="S79">
            <v>911506.53999999992</v>
          </cell>
          <cell r="T79">
            <v>24.29</v>
          </cell>
        </row>
        <row r="80">
          <cell r="B80" t="str">
            <v>Anthem Blue Cross/Kings</v>
          </cell>
          <cell r="C80" t="str">
            <v>ACA OE</v>
          </cell>
          <cell r="D80">
            <v>63456</v>
          </cell>
          <cell r="E80">
            <v>6.61</v>
          </cell>
          <cell r="F80">
            <v>14.45</v>
          </cell>
          <cell r="G80">
            <v>4.84</v>
          </cell>
          <cell r="H80">
            <v>0</v>
          </cell>
          <cell r="I80">
            <v>0</v>
          </cell>
          <cell r="J80">
            <v>0</v>
          </cell>
          <cell r="K80">
            <v>0</v>
          </cell>
          <cell r="L80">
            <v>25.9</v>
          </cell>
          <cell r="M80">
            <v>1643510.4</v>
          </cell>
          <cell r="N80">
            <v>0.10162650095625338</v>
          </cell>
          <cell r="O80">
            <v>254.85478449316122</v>
          </cell>
          <cell r="P80"/>
          <cell r="Q80">
            <v>916939.2</v>
          </cell>
          <cell r="R80">
            <v>307127.03999999998</v>
          </cell>
          <cell r="S80">
            <v>1224066.24</v>
          </cell>
          <cell r="T80">
            <v>19.29</v>
          </cell>
        </row>
        <row r="81">
          <cell r="B81" t="str">
            <v>Anthem Blue Cross/Kings</v>
          </cell>
          <cell r="C81" t="str">
            <v>SPD</v>
          </cell>
          <cell r="D81">
            <v>13148</v>
          </cell>
          <cell r="E81">
            <v>10.95</v>
          </cell>
          <cell r="F81">
            <v>50.44</v>
          </cell>
          <cell r="G81">
            <v>11.89</v>
          </cell>
          <cell r="H81">
            <v>0</v>
          </cell>
          <cell r="I81">
            <v>0</v>
          </cell>
          <cell r="J81">
            <v>0</v>
          </cell>
          <cell r="K81">
            <v>0</v>
          </cell>
          <cell r="L81">
            <v>73.28</v>
          </cell>
          <cell r="M81">
            <v>963485.44000000006</v>
          </cell>
          <cell r="N81">
            <v>0.11638176168862799</v>
          </cell>
          <cell r="O81">
            <v>629.65192257577257</v>
          </cell>
          <cell r="P81"/>
          <cell r="Q81">
            <v>663185.12</v>
          </cell>
          <cell r="R81">
            <v>156329.72</v>
          </cell>
          <cell r="S81">
            <v>819514.84</v>
          </cell>
          <cell r="T81">
            <v>62.33</v>
          </cell>
        </row>
        <row r="82">
          <cell r="B82" t="str">
            <v>Anthem Blue Cross/Kings</v>
          </cell>
          <cell r="C82" t="str">
            <v>BCCTP</v>
          </cell>
          <cell r="D82">
            <v>0</v>
          </cell>
          <cell r="E82">
            <v>20.03</v>
          </cell>
          <cell r="F82">
            <v>0</v>
          </cell>
          <cell r="G82">
            <v>0</v>
          </cell>
          <cell r="H82">
            <v>0</v>
          </cell>
          <cell r="I82">
            <v>0</v>
          </cell>
          <cell r="J82">
            <v>0</v>
          </cell>
          <cell r="K82">
            <v>0</v>
          </cell>
          <cell r="L82">
            <v>20.03</v>
          </cell>
          <cell r="M82">
            <v>0</v>
          </cell>
          <cell r="N82">
            <v>1.9069433168080747E-2</v>
          </cell>
          <cell r="O82">
            <v>1050.3720704990378</v>
          </cell>
          <cell r="P82"/>
          <cell r="Q82">
            <v>0</v>
          </cell>
          <cell r="R82">
            <v>0</v>
          </cell>
          <cell r="S82">
            <v>0</v>
          </cell>
          <cell r="T82">
            <v>0</v>
          </cell>
        </row>
        <row r="83">
          <cell r="B83" t="str">
            <v>Anthem Blue Cross/Kings</v>
          </cell>
          <cell r="C83" t="str">
            <v>LTC</v>
          </cell>
          <cell r="D83">
            <v>0</v>
          </cell>
          <cell r="E83">
            <v>0</v>
          </cell>
          <cell r="F83">
            <v>0</v>
          </cell>
          <cell r="G83">
            <v>0</v>
          </cell>
          <cell r="H83">
            <v>0</v>
          </cell>
          <cell r="I83">
            <v>0</v>
          </cell>
          <cell r="J83">
            <v>0</v>
          </cell>
          <cell r="K83">
            <v>0</v>
          </cell>
          <cell r="L83">
            <v>0</v>
          </cell>
          <cell r="M83">
            <v>0</v>
          </cell>
          <cell r="N83">
            <v>0</v>
          </cell>
          <cell r="O83">
            <v>0</v>
          </cell>
          <cell r="P83"/>
          <cell r="Q83">
            <v>0</v>
          </cell>
          <cell r="R83">
            <v>0</v>
          </cell>
          <cell r="S83">
            <v>0</v>
          </cell>
          <cell r="T83">
            <v>0</v>
          </cell>
        </row>
        <row r="84">
          <cell r="B84" t="str">
            <v>Anthem Blue Cross/Kings</v>
          </cell>
          <cell r="C84" t="str">
            <v>OBRA</v>
          </cell>
          <cell r="D84">
            <v>0</v>
          </cell>
          <cell r="E84">
            <v>0</v>
          </cell>
          <cell r="F84">
            <v>0</v>
          </cell>
          <cell r="G84">
            <v>0</v>
          </cell>
          <cell r="H84">
            <v>0</v>
          </cell>
          <cell r="I84">
            <v>0</v>
          </cell>
          <cell r="J84">
            <v>0</v>
          </cell>
          <cell r="K84">
            <v>0</v>
          </cell>
          <cell r="L84">
            <v>0</v>
          </cell>
          <cell r="M84">
            <v>0</v>
          </cell>
          <cell r="N84">
            <v>0</v>
          </cell>
          <cell r="O84">
            <v>0</v>
          </cell>
          <cell r="P84"/>
          <cell r="Q84">
            <v>0</v>
          </cell>
          <cell r="R84">
            <v>0</v>
          </cell>
          <cell r="S84">
            <v>0</v>
          </cell>
          <cell r="T84">
            <v>0</v>
          </cell>
        </row>
        <row r="85">
          <cell r="B85" t="str">
            <v>Anthem Blue Cross/Kings</v>
          </cell>
          <cell r="C85" t="str">
            <v>ALL COAs</v>
          </cell>
          <cell r="D85">
            <v>230688</v>
          </cell>
          <cell r="E85">
            <v>6.030057480233042</v>
          </cell>
          <cell r="F85">
            <v>10.6451246705507</v>
          </cell>
          <cell r="G85">
            <v>3.9483407892911631</v>
          </cell>
          <cell r="H85">
            <v>0</v>
          </cell>
          <cell r="I85">
            <v>0</v>
          </cell>
          <cell r="J85">
            <v>0</v>
          </cell>
          <cell r="K85">
            <v>0</v>
          </cell>
          <cell r="L85">
            <v>20.623522940074906</v>
          </cell>
          <cell r="M85">
            <v>4757599.26</v>
          </cell>
          <cell r="N85">
            <v>0.1184322610314348</v>
          </cell>
          <cell r="O85">
            <v>174.13771180642175</v>
          </cell>
          <cell r="P85"/>
          <cell r="Q85">
            <v>2455702.52</v>
          </cell>
          <cell r="R85">
            <v>910834.83999999985</v>
          </cell>
          <cell r="S85">
            <v>3366537.36</v>
          </cell>
          <cell r="T85">
            <v>14.593465459841862</v>
          </cell>
        </row>
        <row r="86">
          <cell r="B86" t="str">
            <v>LA Care HP</v>
          </cell>
          <cell r="C86" t="str">
            <v>Child</v>
          </cell>
          <cell r="D86">
            <v>9473145</v>
          </cell>
          <cell r="E86">
            <v>11.37</v>
          </cell>
          <cell r="F86">
            <v>2.19</v>
          </cell>
          <cell r="G86">
            <v>1.71</v>
          </cell>
          <cell r="H86">
            <v>0</v>
          </cell>
          <cell r="I86">
            <v>0</v>
          </cell>
          <cell r="J86">
            <v>0</v>
          </cell>
          <cell r="K86">
            <v>0</v>
          </cell>
          <cell r="L86">
            <v>15.27</v>
          </cell>
          <cell r="M86">
            <v>144654924.15000001</v>
          </cell>
          <cell r="N86">
            <v>0.21403358951702572</v>
          </cell>
          <cell r="O86">
            <v>71.343942016097984</v>
          </cell>
          <cell r="P86"/>
          <cell r="Q86">
            <v>20746187.550000001</v>
          </cell>
          <cell r="R86">
            <v>16199077.949999999</v>
          </cell>
          <cell r="S86">
            <v>36945265.5</v>
          </cell>
          <cell r="T86">
            <v>3.9</v>
          </cell>
        </row>
        <row r="87">
          <cell r="B87" t="str">
            <v>LA Care HP</v>
          </cell>
          <cell r="C87" t="str">
            <v>Adult</v>
          </cell>
          <cell r="D87">
            <v>3106028</v>
          </cell>
          <cell r="E87">
            <v>11.7</v>
          </cell>
          <cell r="F87">
            <v>14.41</v>
          </cell>
          <cell r="G87">
            <v>3.78</v>
          </cell>
          <cell r="H87">
            <v>0</v>
          </cell>
          <cell r="I87">
            <v>0</v>
          </cell>
          <cell r="J87">
            <v>0</v>
          </cell>
          <cell r="K87">
            <v>0</v>
          </cell>
          <cell r="L87">
            <v>29.89</v>
          </cell>
          <cell r="M87">
            <v>92839176.920000002</v>
          </cell>
          <cell r="N87">
            <v>0.14281751340989571</v>
          </cell>
          <cell r="O87">
            <v>209.28805779031964</v>
          </cell>
          <cell r="P87"/>
          <cell r="Q87">
            <v>44757863.479999997</v>
          </cell>
          <cell r="R87">
            <v>11740785.84</v>
          </cell>
          <cell r="S87">
            <v>56498649.319999993</v>
          </cell>
          <cell r="T87">
            <v>18.190000000000001</v>
          </cell>
        </row>
        <row r="88">
          <cell r="B88" t="str">
            <v>LA Care HP</v>
          </cell>
          <cell r="C88" t="str">
            <v>ACA OE</v>
          </cell>
          <cell r="D88">
            <v>7810924</v>
          </cell>
          <cell r="E88">
            <v>11.07</v>
          </cell>
          <cell r="F88">
            <v>14.56</v>
          </cell>
          <cell r="G88">
            <v>4.34</v>
          </cell>
          <cell r="H88">
            <v>0.64</v>
          </cell>
          <cell r="I88">
            <v>0</v>
          </cell>
          <cell r="J88">
            <v>0</v>
          </cell>
          <cell r="K88">
            <v>0</v>
          </cell>
          <cell r="L88">
            <v>30.610000000000003</v>
          </cell>
          <cell r="M88">
            <v>239092383.64000002</v>
          </cell>
          <cell r="N88">
            <v>0.11005769702508304</v>
          </cell>
          <cell r="O88">
            <v>278.12684462245051</v>
          </cell>
          <cell r="P88"/>
          <cell r="Q88">
            <v>113727053.44</v>
          </cell>
          <cell r="R88">
            <v>33899410.159999996</v>
          </cell>
          <cell r="S88">
            <v>147626463.59999999</v>
          </cell>
          <cell r="T88">
            <v>18.899999999999999</v>
          </cell>
        </row>
        <row r="89">
          <cell r="B89" t="str">
            <v>LA Care HP</v>
          </cell>
          <cell r="C89" t="str">
            <v>SPD</v>
          </cell>
          <cell r="D89">
            <v>1914915</v>
          </cell>
          <cell r="E89">
            <v>15.74</v>
          </cell>
          <cell r="F89">
            <v>42.02</v>
          </cell>
          <cell r="G89">
            <v>12.07</v>
          </cell>
          <cell r="H89">
            <v>3.91</v>
          </cell>
          <cell r="I89">
            <v>0</v>
          </cell>
          <cell r="J89">
            <v>0</v>
          </cell>
          <cell r="K89">
            <v>0</v>
          </cell>
          <cell r="L89">
            <v>73.740000000000009</v>
          </cell>
          <cell r="M89">
            <v>141205832.10000002</v>
          </cell>
          <cell r="N89">
            <v>0.1143621406201429</v>
          </cell>
          <cell r="O89">
            <v>644.79380676276003</v>
          </cell>
          <cell r="P89"/>
          <cell r="Q89">
            <v>80464728.300000012</v>
          </cell>
          <cell r="R89">
            <v>23113024.050000001</v>
          </cell>
          <cell r="S89">
            <v>103577752.35000001</v>
          </cell>
          <cell r="T89">
            <v>54.09</v>
          </cell>
        </row>
        <row r="90">
          <cell r="B90" t="str">
            <v>LA Care HP</v>
          </cell>
          <cell r="C90" t="str">
            <v>BCCTP</v>
          </cell>
          <cell r="D90">
            <v>1083</v>
          </cell>
          <cell r="E90">
            <v>24.2</v>
          </cell>
          <cell r="F90">
            <v>43.21</v>
          </cell>
          <cell r="G90">
            <v>32.71</v>
          </cell>
          <cell r="H90">
            <v>0</v>
          </cell>
          <cell r="I90">
            <v>0</v>
          </cell>
          <cell r="J90">
            <v>0</v>
          </cell>
          <cell r="K90">
            <v>0</v>
          </cell>
          <cell r="L90">
            <v>100.12</v>
          </cell>
          <cell r="M90">
            <v>108429.96</v>
          </cell>
          <cell r="N90">
            <v>0.10876715375662538</v>
          </cell>
          <cell r="O90">
            <v>920.49848269474785</v>
          </cell>
          <cell r="P90"/>
          <cell r="Q90">
            <v>46796.43</v>
          </cell>
          <cell r="R90">
            <v>35424.93</v>
          </cell>
          <cell r="S90">
            <v>82221.36</v>
          </cell>
          <cell r="T90">
            <v>75.92</v>
          </cell>
        </row>
        <row r="91">
          <cell r="B91" t="str">
            <v>LA Care HP</v>
          </cell>
          <cell r="C91" t="str">
            <v>LTC</v>
          </cell>
          <cell r="D91">
            <v>33175</v>
          </cell>
          <cell r="E91">
            <v>16.21</v>
          </cell>
          <cell r="F91">
            <v>189.4</v>
          </cell>
          <cell r="G91">
            <v>22.49</v>
          </cell>
          <cell r="H91">
            <v>0</v>
          </cell>
          <cell r="I91">
            <v>0</v>
          </cell>
          <cell r="J91">
            <v>0</v>
          </cell>
          <cell r="K91">
            <v>0</v>
          </cell>
          <cell r="L91">
            <v>228.10000000000002</v>
          </cell>
          <cell r="M91">
            <v>7567217.5000000009</v>
          </cell>
          <cell r="N91">
            <v>2.5246783637828684E-2</v>
          </cell>
          <cell r="O91">
            <v>9034.8142271170291</v>
          </cell>
          <cell r="P91"/>
          <cell r="Q91">
            <v>6283345</v>
          </cell>
          <cell r="R91">
            <v>746105.75</v>
          </cell>
          <cell r="S91">
            <v>7029450.75</v>
          </cell>
          <cell r="T91">
            <v>211.89000000000001</v>
          </cell>
        </row>
        <row r="92">
          <cell r="B92" t="str">
            <v>LA Care HP</v>
          </cell>
          <cell r="C92" t="str">
            <v>OBRA</v>
          </cell>
          <cell r="D92">
            <v>0</v>
          </cell>
          <cell r="E92">
            <v>0</v>
          </cell>
          <cell r="F92">
            <v>0</v>
          </cell>
          <cell r="G92">
            <v>0</v>
          </cell>
          <cell r="H92">
            <v>0</v>
          </cell>
          <cell r="I92">
            <v>0</v>
          </cell>
          <cell r="J92">
            <v>0</v>
          </cell>
          <cell r="K92">
            <v>0</v>
          </cell>
          <cell r="L92">
            <v>0</v>
          </cell>
          <cell r="M92">
            <v>0</v>
          </cell>
          <cell r="N92">
            <v>0</v>
          </cell>
          <cell r="O92">
            <v>0</v>
          </cell>
          <cell r="P92"/>
          <cell r="Q92">
            <v>0</v>
          </cell>
          <cell r="R92">
            <v>0</v>
          </cell>
          <cell r="S92">
            <v>0</v>
          </cell>
          <cell r="T92">
            <v>0</v>
          </cell>
        </row>
        <row r="93">
          <cell r="B93" t="str">
            <v>LA Care HP</v>
          </cell>
          <cell r="C93" t="str">
            <v>ALL COAs</v>
          </cell>
          <cell r="D93">
            <v>22339270</v>
          </cell>
          <cell r="E93">
            <v>11.693392504768509</v>
          </cell>
          <cell r="F93">
            <v>11.908445271488281</v>
          </cell>
          <cell r="G93">
            <v>3.837807980296581</v>
          </cell>
          <cell r="H93">
            <v>0.55893988523349247</v>
          </cell>
          <cell r="I93">
            <v>0</v>
          </cell>
          <cell r="J93">
            <v>0</v>
          </cell>
          <cell r="K93">
            <v>0</v>
          </cell>
          <cell r="L93">
            <v>27.998585641786867</v>
          </cell>
          <cell r="M93">
            <v>625467964.2700001</v>
          </cell>
          <cell r="N93">
            <v>0.12425398592821289</v>
          </cell>
          <cell r="O93">
            <v>225.33350083403286</v>
          </cell>
          <cell r="P93"/>
          <cell r="Q93">
            <v>266025974.20000002</v>
          </cell>
          <cell r="R93">
            <v>85733828.680000007</v>
          </cell>
          <cell r="S93">
            <v>351759802.88</v>
          </cell>
          <cell r="T93">
            <v>15.746253251784863</v>
          </cell>
        </row>
        <row r="94">
          <cell r="B94" t="str">
            <v>Health Net of California/LA</v>
          </cell>
          <cell r="C94" t="str">
            <v>Child</v>
          </cell>
          <cell r="D94">
            <v>4456207</v>
          </cell>
          <cell r="E94">
            <v>8.9499999999999993</v>
          </cell>
          <cell r="F94">
            <v>1.44</v>
          </cell>
          <cell r="G94">
            <v>1.48</v>
          </cell>
          <cell r="H94">
            <v>0</v>
          </cell>
          <cell r="I94">
            <v>0</v>
          </cell>
          <cell r="J94">
            <v>0</v>
          </cell>
          <cell r="K94">
            <v>0</v>
          </cell>
          <cell r="L94">
            <v>11.87</v>
          </cell>
          <cell r="M94">
            <v>52895177.089999996</v>
          </cell>
          <cell r="N94">
            <v>0.21729551150320547</v>
          </cell>
          <cell r="O94">
            <v>54.62607081888526</v>
          </cell>
          <cell r="P94"/>
          <cell r="Q94">
            <v>6416938.0800000001</v>
          </cell>
          <cell r="R94">
            <v>6595186.3600000003</v>
          </cell>
          <cell r="S94">
            <v>13012124.440000001</v>
          </cell>
          <cell r="T94">
            <v>2.92</v>
          </cell>
        </row>
        <row r="95">
          <cell r="B95" t="str">
            <v>Health Net of California/LA</v>
          </cell>
          <cell r="C95" t="str">
            <v>Adult</v>
          </cell>
          <cell r="D95">
            <v>1435178</v>
          </cell>
          <cell r="E95">
            <v>8.8800000000000008</v>
          </cell>
          <cell r="F95">
            <v>13.19</v>
          </cell>
          <cell r="G95">
            <v>3.1</v>
          </cell>
          <cell r="H95">
            <v>0</v>
          </cell>
          <cell r="I95">
            <v>0</v>
          </cell>
          <cell r="J95">
            <v>0</v>
          </cell>
          <cell r="K95">
            <v>0</v>
          </cell>
          <cell r="L95">
            <v>25.17</v>
          </cell>
          <cell r="M95">
            <v>36123430.260000005</v>
          </cell>
          <cell r="N95">
            <v>0.13622647030165058</v>
          </cell>
          <cell r="O95">
            <v>184.76585309936661</v>
          </cell>
          <cell r="P95"/>
          <cell r="Q95">
            <v>18929997.82</v>
          </cell>
          <cell r="R95">
            <v>4449051.8</v>
          </cell>
          <cell r="S95">
            <v>23379049.620000001</v>
          </cell>
          <cell r="T95">
            <v>16.29</v>
          </cell>
        </row>
        <row r="96">
          <cell r="B96" t="str">
            <v>Health Net of California/LA</v>
          </cell>
          <cell r="C96" t="str">
            <v>ACA OE</v>
          </cell>
          <cell r="D96">
            <v>3547610</v>
          </cell>
          <cell r="E96">
            <v>9.48</v>
          </cell>
          <cell r="F96">
            <v>13.66</v>
          </cell>
          <cell r="G96">
            <v>3.44</v>
          </cell>
          <cell r="H96">
            <v>0.51</v>
          </cell>
          <cell r="I96">
            <v>0</v>
          </cell>
          <cell r="J96">
            <v>0</v>
          </cell>
          <cell r="K96">
            <v>0</v>
          </cell>
          <cell r="L96">
            <v>27.090000000000003</v>
          </cell>
          <cell r="M96">
            <v>96104754.900000006</v>
          </cell>
          <cell r="N96">
            <v>0.10257478476724165</v>
          </cell>
          <cell r="O96">
            <v>264.0999935946391</v>
          </cell>
          <cell r="P96"/>
          <cell r="Q96">
            <v>48460352.600000001</v>
          </cell>
          <cell r="R96">
            <v>12203778.4</v>
          </cell>
          <cell r="S96">
            <v>60664131</v>
          </cell>
          <cell r="T96">
            <v>17.100000000000001</v>
          </cell>
        </row>
        <row r="97">
          <cell r="B97" t="str">
            <v>Health Net of California/LA</v>
          </cell>
          <cell r="C97" t="str">
            <v>SPD</v>
          </cell>
          <cell r="D97">
            <v>864739</v>
          </cell>
          <cell r="E97">
            <v>13.36</v>
          </cell>
          <cell r="F97">
            <v>28.45</v>
          </cell>
          <cell r="G97">
            <v>6.78</v>
          </cell>
          <cell r="H97">
            <v>2.88</v>
          </cell>
          <cell r="I97">
            <v>0</v>
          </cell>
          <cell r="J97">
            <v>0</v>
          </cell>
          <cell r="K97">
            <v>0</v>
          </cell>
          <cell r="L97">
            <v>51.470000000000006</v>
          </cell>
          <cell r="M97">
            <v>44508116.330000006</v>
          </cell>
          <cell r="N97">
            <v>0.11424355770627256</v>
          </cell>
          <cell r="O97">
            <v>450.52868654819594</v>
          </cell>
          <cell r="P97"/>
          <cell r="Q97">
            <v>24601824.550000001</v>
          </cell>
          <cell r="R97">
            <v>5862930.4199999999</v>
          </cell>
          <cell r="S97">
            <v>30464754.969999999</v>
          </cell>
          <cell r="T97">
            <v>35.229999999999997</v>
          </cell>
        </row>
        <row r="98">
          <cell r="B98" t="str">
            <v>Health Net of California/LA</v>
          </cell>
          <cell r="C98" t="str">
            <v>BCCTP</v>
          </cell>
          <cell r="D98">
            <v>476</v>
          </cell>
          <cell r="E98">
            <v>23.98</v>
          </cell>
          <cell r="F98">
            <v>50.19</v>
          </cell>
          <cell r="G98">
            <v>22.03</v>
          </cell>
          <cell r="H98">
            <v>0</v>
          </cell>
          <cell r="I98">
            <v>0</v>
          </cell>
          <cell r="J98">
            <v>0</v>
          </cell>
          <cell r="K98">
            <v>0</v>
          </cell>
          <cell r="L98">
            <v>96.2</v>
          </cell>
          <cell r="M98">
            <v>45791.200000000004</v>
          </cell>
          <cell r="N98">
            <v>0.10400726698565345</v>
          </cell>
          <cell r="O98">
            <v>924.93537026859508</v>
          </cell>
          <cell r="P98"/>
          <cell r="Q98">
            <v>23890.44</v>
          </cell>
          <cell r="R98">
            <v>10486.28</v>
          </cell>
          <cell r="S98">
            <v>34376.720000000001</v>
          </cell>
          <cell r="T98">
            <v>72.22</v>
          </cell>
        </row>
        <row r="99">
          <cell r="B99" t="str">
            <v>Health Net of California/LA</v>
          </cell>
          <cell r="C99" t="str">
            <v>LTC</v>
          </cell>
          <cell r="D99">
            <v>20806</v>
          </cell>
          <cell r="E99">
            <v>16.84</v>
          </cell>
          <cell r="F99">
            <v>198.4</v>
          </cell>
          <cell r="G99">
            <v>21.75</v>
          </cell>
          <cell r="H99">
            <v>0</v>
          </cell>
          <cell r="I99">
            <v>0</v>
          </cell>
          <cell r="J99">
            <v>0</v>
          </cell>
          <cell r="K99">
            <v>0</v>
          </cell>
          <cell r="L99">
            <v>236.99</v>
          </cell>
          <cell r="M99">
            <v>4930813.9400000004</v>
          </cell>
          <cell r="N99">
            <v>2.6230755170228055E-2</v>
          </cell>
          <cell r="O99">
            <v>9034.8142271170291</v>
          </cell>
          <cell r="P99"/>
          <cell r="Q99">
            <v>4127910.4</v>
          </cell>
          <cell r="R99">
            <v>452530.5</v>
          </cell>
          <cell r="S99">
            <v>4580440.9000000004</v>
          </cell>
          <cell r="T99">
            <v>220.15</v>
          </cell>
        </row>
        <row r="100">
          <cell r="B100" t="str">
            <v>Health Net of California/LA</v>
          </cell>
          <cell r="C100" t="str">
            <v>OBRA</v>
          </cell>
          <cell r="D100">
            <v>0</v>
          </cell>
          <cell r="E100">
            <v>0</v>
          </cell>
          <cell r="F100">
            <v>0</v>
          </cell>
          <cell r="G100">
            <v>0</v>
          </cell>
          <cell r="H100">
            <v>0</v>
          </cell>
          <cell r="I100">
            <v>0</v>
          </cell>
          <cell r="J100">
            <v>0</v>
          </cell>
          <cell r="K100">
            <v>0</v>
          </cell>
          <cell r="L100">
            <v>0</v>
          </cell>
          <cell r="M100">
            <v>0</v>
          </cell>
          <cell r="N100">
            <v>0</v>
          </cell>
          <cell r="O100">
            <v>0</v>
          </cell>
          <cell r="P100"/>
          <cell r="Q100">
            <v>0</v>
          </cell>
          <cell r="R100">
            <v>0</v>
          </cell>
          <cell r="S100">
            <v>0</v>
          </cell>
          <cell r="T100">
            <v>0</v>
          </cell>
        </row>
        <row r="101">
          <cell r="B101" t="str">
            <v>Health Net of California/LA</v>
          </cell>
          <cell r="C101" t="str">
            <v>ALL COAs</v>
          </cell>
          <cell r="D101">
            <v>10325016</v>
          </cell>
          <cell r="E101">
            <v>9.5083123018889282</v>
          </cell>
          <cell r="F101">
            <v>9.9332450322595136</v>
          </cell>
          <cell r="G101">
            <v>2.864301978805651</v>
          </cell>
          <cell r="H101">
            <v>0.4164380394180503</v>
          </cell>
          <cell r="I101">
            <v>0</v>
          </cell>
          <cell r="J101">
            <v>0</v>
          </cell>
          <cell r="K101">
            <v>0</v>
          </cell>
          <cell r="L101">
            <v>22.722297352372141</v>
          </cell>
          <cell r="M101">
            <v>234608083.72</v>
          </cell>
          <cell r="N101">
            <v>0.1159400601022009</v>
          </cell>
          <cell r="O101">
            <v>195.98314277517613</v>
          </cell>
          <cell r="P101"/>
          <cell r="Q101">
            <v>102560913.89</v>
          </cell>
          <cell r="R101">
            <v>29573963.760000005</v>
          </cell>
          <cell r="S101">
            <v>132134877.65000001</v>
          </cell>
          <cell r="T101">
            <v>12.797547011065165</v>
          </cell>
        </row>
        <row r="102">
          <cell r="B102" t="str">
            <v>CalViva Health/Madera</v>
          </cell>
          <cell r="C102" t="str">
            <v>Child</v>
          </cell>
          <cell r="D102">
            <v>242042</v>
          </cell>
          <cell r="E102">
            <v>9.7899999999999991</v>
          </cell>
          <cell r="F102">
            <v>1.72</v>
          </cell>
          <cell r="G102">
            <v>3.91</v>
          </cell>
          <cell r="H102">
            <v>0</v>
          </cell>
          <cell r="I102">
            <v>0</v>
          </cell>
          <cell r="J102">
            <v>0</v>
          </cell>
          <cell r="K102">
            <v>0</v>
          </cell>
          <cell r="L102">
            <v>15.42</v>
          </cell>
          <cell r="M102">
            <v>3732287.64</v>
          </cell>
          <cell r="N102">
            <v>0.24357240057739574</v>
          </cell>
          <cell r="O102">
            <v>63.307665250440621</v>
          </cell>
          <cell r="P102"/>
          <cell r="Q102">
            <v>416312.24</v>
          </cell>
          <cell r="R102">
            <v>946384.22000000009</v>
          </cell>
          <cell r="S102">
            <v>1362696.46</v>
          </cell>
          <cell r="T102">
            <v>5.63</v>
          </cell>
        </row>
        <row r="103">
          <cell r="B103" t="str">
            <v>CalViva Health/Madera</v>
          </cell>
          <cell r="C103" t="str">
            <v>Adult</v>
          </cell>
          <cell r="D103">
            <v>72993</v>
          </cell>
          <cell r="E103">
            <v>8.7799999999999994</v>
          </cell>
          <cell r="F103">
            <v>17.86</v>
          </cell>
          <cell r="G103">
            <v>6.18</v>
          </cell>
          <cell r="H103">
            <v>0</v>
          </cell>
          <cell r="I103">
            <v>0</v>
          </cell>
          <cell r="J103">
            <v>0</v>
          </cell>
          <cell r="K103">
            <v>0</v>
          </cell>
          <cell r="L103">
            <v>32.82</v>
          </cell>
          <cell r="M103">
            <v>2395630.2600000002</v>
          </cell>
          <cell r="N103">
            <v>0.11641377526245927</v>
          </cell>
          <cell r="O103">
            <v>281.92539865669733</v>
          </cell>
          <cell r="P103"/>
          <cell r="Q103">
            <v>1303654.98</v>
          </cell>
          <cell r="R103">
            <v>451096.74</v>
          </cell>
          <cell r="S103">
            <v>1754751.72</v>
          </cell>
          <cell r="T103">
            <v>24.04</v>
          </cell>
        </row>
        <row r="104">
          <cell r="B104" t="str">
            <v>CalViva Health/Madera</v>
          </cell>
          <cell r="C104" t="str">
            <v>ACA OE</v>
          </cell>
          <cell r="D104">
            <v>100376</v>
          </cell>
          <cell r="E104">
            <v>7.61</v>
          </cell>
          <cell r="F104">
            <v>12.79</v>
          </cell>
          <cell r="G104">
            <v>6.51</v>
          </cell>
          <cell r="H104">
            <v>0</v>
          </cell>
          <cell r="I104">
            <v>0</v>
          </cell>
          <cell r="J104">
            <v>0</v>
          </cell>
          <cell r="K104">
            <v>0</v>
          </cell>
          <cell r="L104">
            <v>26.909999999999997</v>
          </cell>
          <cell r="M104">
            <v>2701118.1599999997</v>
          </cell>
          <cell r="N104">
            <v>9.7892879117515319E-2</v>
          </cell>
          <cell r="O104">
            <v>274.89231333870504</v>
          </cell>
          <cell r="P104"/>
          <cell r="Q104">
            <v>1283809.0399999998</v>
          </cell>
          <cell r="R104">
            <v>653447.76</v>
          </cell>
          <cell r="S104">
            <v>1937256.7999999998</v>
          </cell>
          <cell r="T104">
            <v>19.299999999999997</v>
          </cell>
        </row>
        <row r="105">
          <cell r="B105" t="str">
            <v>CalViva Health/Madera</v>
          </cell>
          <cell r="C105" t="str">
            <v>SPD</v>
          </cell>
          <cell r="D105">
            <v>19234</v>
          </cell>
          <cell r="E105">
            <v>14.35</v>
          </cell>
          <cell r="F105">
            <v>36.61</v>
          </cell>
          <cell r="G105">
            <v>15.64</v>
          </cell>
          <cell r="H105">
            <v>0</v>
          </cell>
          <cell r="I105">
            <v>0</v>
          </cell>
          <cell r="J105">
            <v>0</v>
          </cell>
          <cell r="K105">
            <v>0</v>
          </cell>
          <cell r="L105">
            <v>66.599999999999994</v>
          </cell>
          <cell r="M105">
            <v>1280984.3999999999</v>
          </cell>
          <cell r="N105">
            <v>9.0286830514879068E-2</v>
          </cell>
          <cell r="O105">
            <v>737.64910807257172</v>
          </cell>
          <cell r="P105"/>
          <cell r="Q105">
            <v>704156.74</v>
          </cell>
          <cell r="R105">
            <v>300819.76</v>
          </cell>
          <cell r="S105">
            <v>1004976.5</v>
          </cell>
          <cell r="T105">
            <v>52.25</v>
          </cell>
        </row>
        <row r="106">
          <cell r="B106" t="str">
            <v>CalViva Health/Madera</v>
          </cell>
          <cell r="C106" t="str">
            <v>BCCTP</v>
          </cell>
          <cell r="D106">
            <v>48</v>
          </cell>
          <cell r="E106">
            <v>19.5</v>
          </cell>
          <cell r="F106">
            <v>51.14</v>
          </cell>
          <cell r="G106">
            <v>42.61</v>
          </cell>
          <cell r="H106">
            <v>0</v>
          </cell>
          <cell r="I106">
            <v>0</v>
          </cell>
          <cell r="J106">
            <v>0</v>
          </cell>
          <cell r="K106">
            <v>0</v>
          </cell>
          <cell r="L106">
            <v>113.25</v>
          </cell>
          <cell r="M106">
            <v>5436</v>
          </cell>
          <cell r="N106">
            <v>0.11654815507212972</v>
          </cell>
          <cell r="O106">
            <v>971.70135322958527</v>
          </cell>
          <cell r="P106"/>
          <cell r="Q106">
            <v>2454.7200000000003</v>
          </cell>
          <cell r="R106">
            <v>2045.28</v>
          </cell>
          <cell r="S106">
            <v>4500</v>
          </cell>
          <cell r="T106">
            <v>93.75</v>
          </cell>
        </row>
        <row r="107">
          <cell r="B107" t="str">
            <v>CalViva Health/Madera</v>
          </cell>
          <cell r="C107" t="str">
            <v>LTC</v>
          </cell>
          <cell r="D107">
            <v>0</v>
          </cell>
          <cell r="E107">
            <v>0</v>
          </cell>
          <cell r="F107">
            <v>0</v>
          </cell>
          <cell r="G107">
            <v>0</v>
          </cell>
          <cell r="H107">
            <v>0</v>
          </cell>
          <cell r="I107">
            <v>0</v>
          </cell>
          <cell r="J107">
            <v>0</v>
          </cell>
          <cell r="K107">
            <v>0</v>
          </cell>
          <cell r="L107">
            <v>0</v>
          </cell>
          <cell r="M107">
            <v>0</v>
          </cell>
          <cell r="N107">
            <v>0</v>
          </cell>
          <cell r="O107">
            <v>0</v>
          </cell>
          <cell r="P107"/>
          <cell r="Q107">
            <v>0</v>
          </cell>
          <cell r="R107">
            <v>0</v>
          </cell>
          <cell r="S107">
            <v>0</v>
          </cell>
          <cell r="T107">
            <v>0</v>
          </cell>
        </row>
        <row r="108">
          <cell r="B108" t="str">
            <v>CalViva Health/Madera</v>
          </cell>
          <cell r="C108" t="str">
            <v>OBRA</v>
          </cell>
          <cell r="D108">
            <v>0</v>
          </cell>
          <cell r="E108">
            <v>0</v>
          </cell>
          <cell r="F108">
            <v>0</v>
          </cell>
          <cell r="G108">
            <v>0</v>
          </cell>
          <cell r="H108">
            <v>0</v>
          </cell>
          <cell r="I108">
            <v>0</v>
          </cell>
          <cell r="J108">
            <v>0</v>
          </cell>
          <cell r="K108">
            <v>0</v>
          </cell>
          <cell r="L108">
            <v>0</v>
          </cell>
          <cell r="M108">
            <v>0</v>
          </cell>
          <cell r="N108">
            <v>0</v>
          </cell>
          <cell r="O108">
            <v>0</v>
          </cell>
          <cell r="P108"/>
          <cell r="Q108">
            <v>0</v>
          </cell>
          <cell r="R108">
            <v>0</v>
          </cell>
          <cell r="S108">
            <v>0</v>
          </cell>
          <cell r="T108">
            <v>0</v>
          </cell>
        </row>
        <row r="109">
          <cell r="B109" t="str">
            <v>CalViva Health/Madera</v>
          </cell>
          <cell r="C109" t="str">
            <v>ALL COAs</v>
          </cell>
          <cell r="D109">
            <v>434693</v>
          </cell>
          <cell r="E109">
            <v>9.3198532757601331</v>
          </cell>
          <cell r="F109">
            <v>8.5356509536615501</v>
          </cell>
          <cell r="G109">
            <v>5.414841646863418</v>
          </cell>
          <cell r="H109">
            <v>0</v>
          </cell>
          <cell r="I109">
            <v>0</v>
          </cell>
          <cell r="J109">
            <v>0</v>
          </cell>
          <cell r="K109">
            <v>0</v>
          </cell>
          <cell r="L109">
            <v>23.270345876285106</v>
          </cell>
          <cell r="M109">
            <v>10115456.460000001</v>
          </cell>
          <cell r="N109">
            <v>0.13013770123379942</v>
          </cell>
          <cell r="O109">
            <v>178.81325438873913</v>
          </cell>
          <cell r="P109"/>
          <cell r="Q109">
            <v>3710387.72</v>
          </cell>
          <cell r="R109">
            <v>2353793.7599999998</v>
          </cell>
          <cell r="S109">
            <v>6064181.4800000004</v>
          </cell>
          <cell r="T109">
            <v>13.950492600524967</v>
          </cell>
        </row>
        <row r="110">
          <cell r="B110" t="str">
            <v>Anthem Blue Cross/Madera</v>
          </cell>
          <cell r="C110" t="str">
            <v>Child</v>
          </cell>
          <cell r="D110">
            <v>122303</v>
          </cell>
          <cell r="E110">
            <v>8.08</v>
          </cell>
          <cell r="F110">
            <v>1.5</v>
          </cell>
          <cell r="G110">
            <v>1.02</v>
          </cell>
          <cell r="H110">
            <v>0</v>
          </cell>
          <cell r="I110">
            <v>0</v>
          </cell>
          <cell r="J110">
            <v>0</v>
          </cell>
          <cell r="K110">
            <v>0</v>
          </cell>
          <cell r="L110">
            <v>10.6</v>
          </cell>
          <cell r="M110">
            <v>1296411.8</v>
          </cell>
          <cell r="N110">
            <v>0.18367361222748607</v>
          </cell>
          <cell r="O110">
            <v>57.711066230197162</v>
          </cell>
          <cell r="P110"/>
          <cell r="Q110">
            <v>183454.5</v>
          </cell>
          <cell r="R110">
            <v>124749.06</v>
          </cell>
          <cell r="S110">
            <v>308203.56</v>
          </cell>
          <cell r="T110">
            <v>2.52</v>
          </cell>
        </row>
        <row r="111">
          <cell r="B111" t="str">
            <v>Anthem Blue Cross/Madera</v>
          </cell>
          <cell r="C111" t="str">
            <v>Adult</v>
          </cell>
          <cell r="D111">
            <v>34312</v>
          </cell>
          <cell r="E111">
            <v>7.22</v>
          </cell>
          <cell r="F111">
            <v>14.9</v>
          </cell>
          <cell r="G111">
            <v>3.06</v>
          </cell>
          <cell r="H111">
            <v>0</v>
          </cell>
          <cell r="I111">
            <v>0</v>
          </cell>
          <cell r="J111">
            <v>0</v>
          </cell>
          <cell r="K111">
            <v>0</v>
          </cell>
          <cell r="L111">
            <v>25.18</v>
          </cell>
          <cell r="M111">
            <v>863976.16</v>
          </cell>
          <cell r="N111">
            <v>0.10852901829368626</v>
          </cell>
          <cell r="O111">
            <v>232.01168126170049</v>
          </cell>
          <cell r="P111"/>
          <cell r="Q111">
            <v>511248.8</v>
          </cell>
          <cell r="R111">
            <v>104994.72</v>
          </cell>
          <cell r="S111">
            <v>616243.52</v>
          </cell>
          <cell r="T111">
            <v>17.96</v>
          </cell>
        </row>
        <row r="112">
          <cell r="B112" t="str">
            <v>Anthem Blue Cross/Madera</v>
          </cell>
          <cell r="C112" t="str">
            <v>ACA OE</v>
          </cell>
          <cell r="D112">
            <v>61282</v>
          </cell>
          <cell r="E112">
            <v>7.37</v>
          </cell>
          <cell r="F112">
            <v>11.79</v>
          </cell>
          <cell r="G112">
            <v>4.45</v>
          </cell>
          <cell r="H112">
            <v>0</v>
          </cell>
          <cell r="I112">
            <v>0</v>
          </cell>
          <cell r="J112">
            <v>0</v>
          </cell>
          <cell r="K112">
            <v>0</v>
          </cell>
          <cell r="L112">
            <v>23.61</v>
          </cell>
          <cell r="M112">
            <v>1446868.02</v>
          </cell>
          <cell r="N112">
            <v>8.7651334732871344E-2</v>
          </cell>
          <cell r="O112">
            <v>269.36269792073898</v>
          </cell>
          <cell r="P112"/>
          <cell r="Q112">
            <v>722514.77999999991</v>
          </cell>
          <cell r="R112">
            <v>272704.90000000002</v>
          </cell>
          <cell r="S112">
            <v>995219.67999999993</v>
          </cell>
          <cell r="T112">
            <v>16.239999999999998</v>
          </cell>
        </row>
        <row r="113">
          <cell r="B113" t="str">
            <v>Anthem Blue Cross/Madera</v>
          </cell>
          <cell r="C113" t="str">
            <v>SPD</v>
          </cell>
          <cell r="D113">
            <v>10783</v>
          </cell>
          <cell r="E113">
            <v>7.74</v>
          </cell>
          <cell r="F113">
            <v>41.77</v>
          </cell>
          <cell r="G113">
            <v>7.73</v>
          </cell>
          <cell r="H113">
            <v>0</v>
          </cell>
          <cell r="I113">
            <v>0</v>
          </cell>
          <cell r="J113">
            <v>0</v>
          </cell>
          <cell r="K113">
            <v>0</v>
          </cell>
          <cell r="L113">
            <v>57.240000000000009</v>
          </cell>
          <cell r="M113">
            <v>617218.92000000004</v>
          </cell>
          <cell r="N113">
            <v>8.299111510926456E-2</v>
          </cell>
          <cell r="O113">
            <v>689.71238577333111</v>
          </cell>
          <cell r="P113"/>
          <cell r="Q113">
            <v>450405.91000000003</v>
          </cell>
          <cell r="R113">
            <v>83352.590000000011</v>
          </cell>
          <cell r="S113">
            <v>533758.5</v>
          </cell>
          <cell r="T113">
            <v>49.5</v>
          </cell>
        </row>
        <row r="114">
          <cell r="B114" t="str">
            <v>Anthem Blue Cross/Madera</v>
          </cell>
          <cell r="C114" t="str">
            <v>BCCTP</v>
          </cell>
          <cell r="D114">
            <v>0</v>
          </cell>
          <cell r="E114">
            <v>20.34</v>
          </cell>
          <cell r="F114">
            <v>0</v>
          </cell>
          <cell r="G114">
            <v>0</v>
          </cell>
          <cell r="H114">
            <v>0</v>
          </cell>
          <cell r="I114">
            <v>0</v>
          </cell>
          <cell r="J114">
            <v>0</v>
          </cell>
          <cell r="K114">
            <v>0</v>
          </cell>
          <cell r="L114">
            <v>20.34</v>
          </cell>
          <cell r="M114">
            <v>0</v>
          </cell>
          <cell r="N114">
            <v>2.0545313280414312E-2</v>
          </cell>
          <cell r="O114">
            <v>990.00680702152954</v>
          </cell>
          <cell r="P114"/>
          <cell r="Q114">
            <v>0</v>
          </cell>
          <cell r="R114">
            <v>0</v>
          </cell>
          <cell r="S114">
            <v>0</v>
          </cell>
          <cell r="T114">
            <v>0</v>
          </cell>
        </row>
        <row r="115">
          <cell r="B115" t="str">
            <v>Anthem Blue Cross/Madera</v>
          </cell>
          <cell r="C115" t="str">
            <v>LTC</v>
          </cell>
          <cell r="D115">
            <v>0</v>
          </cell>
          <cell r="E115">
            <v>0</v>
          </cell>
          <cell r="F115">
            <v>0</v>
          </cell>
          <cell r="G115">
            <v>0</v>
          </cell>
          <cell r="H115">
            <v>0</v>
          </cell>
          <cell r="I115">
            <v>0</v>
          </cell>
          <cell r="J115">
            <v>0</v>
          </cell>
          <cell r="K115">
            <v>0</v>
          </cell>
          <cell r="L115">
            <v>0</v>
          </cell>
          <cell r="M115">
            <v>0</v>
          </cell>
          <cell r="N115">
            <v>0</v>
          </cell>
          <cell r="O115">
            <v>0</v>
          </cell>
          <cell r="P115"/>
          <cell r="Q115">
            <v>0</v>
          </cell>
          <cell r="R115">
            <v>0</v>
          </cell>
          <cell r="S115">
            <v>0</v>
          </cell>
          <cell r="T115">
            <v>0</v>
          </cell>
        </row>
        <row r="116">
          <cell r="B116" t="str">
            <v>Anthem Blue Cross/Madera</v>
          </cell>
          <cell r="C116" t="str">
            <v>OBRA</v>
          </cell>
          <cell r="D116">
            <v>0</v>
          </cell>
          <cell r="E116">
            <v>0</v>
          </cell>
          <cell r="F116">
            <v>0</v>
          </cell>
          <cell r="G116">
            <v>0</v>
          </cell>
          <cell r="H116">
            <v>0</v>
          </cell>
          <cell r="I116">
            <v>0</v>
          </cell>
          <cell r="J116">
            <v>0</v>
          </cell>
          <cell r="K116">
            <v>0</v>
          </cell>
          <cell r="L116">
            <v>0</v>
          </cell>
          <cell r="M116">
            <v>0</v>
          </cell>
          <cell r="N116">
            <v>0</v>
          </cell>
          <cell r="O116">
            <v>0</v>
          </cell>
          <cell r="P116"/>
          <cell r="Q116">
            <v>0</v>
          </cell>
          <cell r="R116">
            <v>0</v>
          </cell>
          <cell r="S116">
            <v>0</v>
          </cell>
          <cell r="T116">
            <v>0</v>
          </cell>
        </row>
        <row r="117">
          <cell r="B117" t="str">
            <v>Anthem Blue Cross/Madera</v>
          </cell>
          <cell r="C117" t="str">
            <v>ALL COAs</v>
          </cell>
          <cell r="D117">
            <v>228680</v>
          </cell>
          <cell r="E117">
            <v>7.744663459856568</v>
          </cell>
          <cell r="F117">
            <v>8.1669756428196614</v>
          </cell>
          <cell r="G117">
            <v>2.5616637659611685</v>
          </cell>
          <cell r="H117">
            <v>0</v>
          </cell>
          <cell r="I117">
            <v>0</v>
          </cell>
          <cell r="J117">
            <v>0</v>
          </cell>
          <cell r="K117">
            <v>0</v>
          </cell>
          <cell r="L117">
            <v>18.473302868637401</v>
          </cell>
          <cell r="M117">
            <v>4224474.9000000004</v>
          </cell>
          <cell r="N117">
            <v>0.10842196699898939</v>
          </cell>
          <cell r="O117">
            <v>170.38339535759937</v>
          </cell>
          <cell r="P117"/>
          <cell r="Q117">
            <v>1867623.9900000002</v>
          </cell>
          <cell r="R117">
            <v>585801.27</v>
          </cell>
          <cell r="S117">
            <v>2453425.2600000002</v>
          </cell>
          <cell r="T117">
            <v>10.728639408780829</v>
          </cell>
        </row>
        <row r="118">
          <cell r="B118" t="str">
            <v>Inland Empire HP/Riverside</v>
          </cell>
          <cell r="C118" t="str">
            <v>Child</v>
          </cell>
          <cell r="D118">
            <v>3403787</v>
          </cell>
          <cell r="E118">
            <v>10.64</v>
          </cell>
          <cell r="F118">
            <v>1.2</v>
          </cell>
          <cell r="G118">
            <v>1.55</v>
          </cell>
          <cell r="H118">
            <v>0</v>
          </cell>
          <cell r="I118">
            <v>0</v>
          </cell>
          <cell r="J118">
            <v>0</v>
          </cell>
          <cell r="K118">
            <v>0</v>
          </cell>
          <cell r="L118">
            <v>13.39</v>
          </cell>
          <cell r="M118">
            <v>45576707.93</v>
          </cell>
          <cell r="N118">
            <v>0.20050860441867216</v>
          </cell>
          <cell r="O118">
            <v>66.780176535671259</v>
          </cell>
          <cell r="P118"/>
          <cell r="Q118">
            <v>4084544.4</v>
          </cell>
          <cell r="R118">
            <v>5275869.8500000006</v>
          </cell>
          <cell r="S118">
            <v>9360414.25</v>
          </cell>
          <cell r="T118">
            <v>2.75</v>
          </cell>
        </row>
        <row r="119">
          <cell r="B119" t="str">
            <v>Inland Empire HP/Riverside</v>
          </cell>
          <cell r="C119" t="str">
            <v>Adult</v>
          </cell>
          <cell r="D119">
            <v>1135473</v>
          </cell>
          <cell r="E119">
            <v>11.73</v>
          </cell>
          <cell r="F119">
            <v>13.49</v>
          </cell>
          <cell r="G119">
            <v>5.45</v>
          </cell>
          <cell r="H119">
            <v>0</v>
          </cell>
          <cell r="I119">
            <v>0</v>
          </cell>
          <cell r="J119">
            <v>0</v>
          </cell>
          <cell r="K119">
            <v>0</v>
          </cell>
          <cell r="L119">
            <v>30.669999999999998</v>
          </cell>
          <cell r="M119">
            <v>34824956.909999996</v>
          </cell>
          <cell r="N119">
            <v>0.1128285257206644</v>
          </cell>
          <cell r="O119">
            <v>271.82842108503087</v>
          </cell>
          <cell r="P119"/>
          <cell r="Q119">
            <v>15317530.77</v>
          </cell>
          <cell r="R119">
            <v>6188327.8500000006</v>
          </cell>
          <cell r="S119">
            <v>21505858.620000001</v>
          </cell>
          <cell r="T119">
            <v>18.940000000000001</v>
          </cell>
        </row>
        <row r="120">
          <cell r="B120" t="str">
            <v>Inland Empire HP/Riverside</v>
          </cell>
          <cell r="C120" t="str">
            <v>ACA OE</v>
          </cell>
          <cell r="D120">
            <v>2032532</v>
          </cell>
          <cell r="E120">
            <v>12.51</v>
          </cell>
          <cell r="F120">
            <v>15.18</v>
          </cell>
          <cell r="G120">
            <v>7.6</v>
          </cell>
          <cell r="H120">
            <v>0</v>
          </cell>
          <cell r="I120">
            <v>0</v>
          </cell>
          <cell r="J120">
            <v>0</v>
          </cell>
          <cell r="K120">
            <v>0</v>
          </cell>
          <cell r="L120">
            <v>35.29</v>
          </cell>
          <cell r="M120">
            <v>71728054.280000001</v>
          </cell>
          <cell r="N120">
            <v>0.10267063742322863</v>
          </cell>
          <cell r="O120">
            <v>343.72047243193452</v>
          </cell>
          <cell r="P120"/>
          <cell r="Q120">
            <v>30853835.759999998</v>
          </cell>
          <cell r="R120">
            <v>15447243.199999999</v>
          </cell>
          <cell r="S120">
            <v>46301078.959999993</v>
          </cell>
          <cell r="T120">
            <v>22.78</v>
          </cell>
        </row>
        <row r="121">
          <cell r="B121" t="str">
            <v>Inland Empire HP/Riverside</v>
          </cell>
          <cell r="C121" t="str">
            <v>SPD</v>
          </cell>
          <cell r="D121">
            <v>436900</v>
          </cell>
          <cell r="E121">
            <v>17.93</v>
          </cell>
          <cell r="F121">
            <v>38.97</v>
          </cell>
          <cell r="G121">
            <v>15.59</v>
          </cell>
          <cell r="H121">
            <v>0</v>
          </cell>
          <cell r="I121">
            <v>0</v>
          </cell>
          <cell r="J121">
            <v>0</v>
          </cell>
          <cell r="K121">
            <v>0</v>
          </cell>
          <cell r="L121">
            <v>72.489999999999995</v>
          </cell>
          <cell r="M121">
            <v>31670880.999999996</v>
          </cell>
          <cell r="N121">
            <v>9.158206865354919E-2</v>
          </cell>
          <cell r="O121">
            <v>791.53049353172378</v>
          </cell>
          <cell r="P121"/>
          <cell r="Q121">
            <v>17025993</v>
          </cell>
          <cell r="R121">
            <v>6811271</v>
          </cell>
          <cell r="S121">
            <v>23837264</v>
          </cell>
          <cell r="T121">
            <v>54.56</v>
          </cell>
        </row>
        <row r="122">
          <cell r="B122" t="str">
            <v>Inland Empire HP/Riverside</v>
          </cell>
          <cell r="C122" t="str">
            <v>BCCTP</v>
          </cell>
          <cell r="D122">
            <v>846</v>
          </cell>
          <cell r="E122">
            <v>26.84</v>
          </cell>
          <cell r="F122">
            <v>46.95</v>
          </cell>
          <cell r="G122">
            <v>47.41</v>
          </cell>
          <cell r="H122">
            <v>0</v>
          </cell>
          <cell r="I122">
            <v>0</v>
          </cell>
          <cell r="J122">
            <v>0</v>
          </cell>
          <cell r="K122">
            <v>0</v>
          </cell>
          <cell r="L122">
            <v>121.2</v>
          </cell>
          <cell r="M122">
            <v>102535.2</v>
          </cell>
          <cell r="N122">
            <v>0.10627936320583591</v>
          </cell>
          <cell r="O122">
            <v>1140.3907244463503</v>
          </cell>
          <cell r="P122"/>
          <cell r="Q122">
            <v>39719.700000000004</v>
          </cell>
          <cell r="R122">
            <v>40108.86</v>
          </cell>
          <cell r="S122">
            <v>79828.56</v>
          </cell>
          <cell r="T122">
            <v>94.36</v>
          </cell>
        </row>
        <row r="123">
          <cell r="B123" t="str">
            <v>Inland Empire HP/Riverside</v>
          </cell>
          <cell r="C123" t="str">
            <v>LTC</v>
          </cell>
          <cell r="D123">
            <v>11441</v>
          </cell>
          <cell r="E123">
            <v>18.07</v>
          </cell>
          <cell r="F123">
            <v>249.33</v>
          </cell>
          <cell r="G123">
            <v>32.65</v>
          </cell>
          <cell r="H123">
            <v>0</v>
          </cell>
          <cell r="I123">
            <v>0</v>
          </cell>
          <cell r="J123">
            <v>0</v>
          </cell>
          <cell r="K123">
            <v>0</v>
          </cell>
          <cell r="L123">
            <v>300.05</v>
          </cell>
          <cell r="M123">
            <v>3432872.0500000003</v>
          </cell>
          <cell r="N123">
            <v>2.7063903186984605E-2</v>
          </cell>
          <cell r="O123">
            <v>11086.723076377915</v>
          </cell>
          <cell r="P123"/>
          <cell r="Q123">
            <v>2852584.5300000003</v>
          </cell>
          <cell r="R123">
            <v>373548.64999999997</v>
          </cell>
          <cell r="S123">
            <v>3226133.18</v>
          </cell>
          <cell r="T123">
            <v>281.98</v>
          </cell>
        </row>
        <row r="124">
          <cell r="B124" t="str">
            <v>Inland Empire HP/Riverside</v>
          </cell>
          <cell r="C124" t="str">
            <v>OBRA</v>
          </cell>
          <cell r="D124">
            <v>0</v>
          </cell>
          <cell r="E124">
            <v>0</v>
          </cell>
          <cell r="F124">
            <v>0</v>
          </cell>
          <cell r="G124">
            <v>0</v>
          </cell>
          <cell r="H124">
            <v>0</v>
          </cell>
          <cell r="I124">
            <v>0</v>
          </cell>
          <cell r="J124">
            <v>0</v>
          </cell>
          <cell r="K124">
            <v>0</v>
          </cell>
          <cell r="L124">
            <v>0</v>
          </cell>
          <cell r="M124">
            <v>0</v>
          </cell>
          <cell r="N124">
            <v>0</v>
          </cell>
          <cell r="O124">
            <v>0</v>
          </cell>
          <cell r="P124"/>
          <cell r="Q124">
            <v>0</v>
          </cell>
          <cell r="R124">
            <v>0</v>
          </cell>
          <cell r="S124">
            <v>0</v>
          </cell>
          <cell r="T124">
            <v>0</v>
          </cell>
        </row>
        <row r="125">
          <cell r="B125" t="str">
            <v>Inland Empire HP/Riverside</v>
          </cell>
          <cell r="C125" t="str">
            <v>ALL COAs</v>
          </cell>
          <cell r="D125">
            <v>7020979</v>
          </cell>
          <cell r="E125">
            <v>11.825335156251001</v>
          </cell>
          <cell r="F125">
            <v>9.9949320685904333</v>
          </cell>
          <cell r="G125">
            <v>4.8620526296973683</v>
          </cell>
          <cell r="H125">
            <v>0</v>
          </cell>
          <cell r="I125">
            <v>0</v>
          </cell>
          <cell r="J125">
            <v>0</v>
          </cell>
          <cell r="K125">
            <v>0</v>
          </cell>
          <cell r="L125">
            <v>26.682319854538804</v>
          </cell>
          <cell r="M125">
            <v>187336007.37</v>
          </cell>
          <cell r="N125">
            <v>0.10966803024086953</v>
          </cell>
          <cell r="O125">
            <v>243.30080330553082</v>
          </cell>
          <cell r="P125"/>
          <cell r="Q125">
            <v>70174208.159999996</v>
          </cell>
          <cell r="R125">
            <v>34136369.409999996</v>
          </cell>
          <cell r="S125">
            <v>104310577.56999999</v>
          </cell>
          <cell r="T125">
            <v>14.856984698287802</v>
          </cell>
        </row>
        <row r="126">
          <cell r="B126" t="str">
            <v>Molina Healthcare/Riverside</v>
          </cell>
          <cell r="C126" t="str">
            <v>Child</v>
          </cell>
          <cell r="D126">
            <v>426399</v>
          </cell>
          <cell r="E126">
            <v>12.2</v>
          </cell>
          <cell r="F126">
            <v>1.29</v>
          </cell>
          <cell r="G126">
            <v>1.61</v>
          </cell>
          <cell r="H126">
            <v>0</v>
          </cell>
          <cell r="I126">
            <v>0</v>
          </cell>
          <cell r="J126">
            <v>0</v>
          </cell>
          <cell r="K126">
            <v>0</v>
          </cell>
          <cell r="L126">
            <v>15.099999999999998</v>
          </cell>
          <cell r="M126">
            <v>6438624.8999999994</v>
          </cell>
          <cell r="N126">
            <v>0.23202576074324896</v>
          </cell>
          <cell r="O126">
            <v>65.078980677102891</v>
          </cell>
          <cell r="P126"/>
          <cell r="Q126">
            <v>550054.71</v>
          </cell>
          <cell r="R126">
            <v>686502.39</v>
          </cell>
          <cell r="S126">
            <v>1236557.1000000001</v>
          </cell>
          <cell r="T126">
            <v>2.9000000000000004</v>
          </cell>
        </row>
        <row r="127">
          <cell r="B127" t="str">
            <v>Molina Healthcare/Riverside</v>
          </cell>
          <cell r="C127" t="str">
            <v>Adult</v>
          </cell>
          <cell r="D127">
            <v>143874</v>
          </cell>
          <cell r="E127">
            <v>10.97</v>
          </cell>
          <cell r="F127">
            <v>7.73</v>
          </cell>
          <cell r="G127">
            <v>3.51</v>
          </cell>
          <cell r="H127">
            <v>0</v>
          </cell>
          <cell r="I127">
            <v>0</v>
          </cell>
          <cell r="J127">
            <v>0</v>
          </cell>
          <cell r="K127">
            <v>0</v>
          </cell>
          <cell r="L127">
            <v>22.21</v>
          </cell>
          <cell r="M127">
            <v>3195441.54</v>
          </cell>
          <cell r="N127">
            <v>0.13811544832352723</v>
          </cell>
          <cell r="O127">
            <v>160.80750031650621</v>
          </cell>
          <cell r="P127"/>
          <cell r="Q127">
            <v>1112146.02</v>
          </cell>
          <cell r="R127">
            <v>504997.74</v>
          </cell>
          <cell r="S127">
            <v>1617143.76</v>
          </cell>
          <cell r="T127">
            <v>11.24</v>
          </cell>
        </row>
        <row r="128">
          <cell r="B128" t="str">
            <v>Molina Healthcare/Riverside</v>
          </cell>
          <cell r="C128" t="str">
            <v>ACA OE</v>
          </cell>
          <cell r="D128">
            <v>249493</v>
          </cell>
          <cell r="E128">
            <v>12.14</v>
          </cell>
          <cell r="F128">
            <v>8.9</v>
          </cell>
          <cell r="G128">
            <v>4.71</v>
          </cell>
          <cell r="H128">
            <v>0</v>
          </cell>
          <cell r="I128">
            <v>0</v>
          </cell>
          <cell r="J128">
            <v>0</v>
          </cell>
          <cell r="K128">
            <v>0</v>
          </cell>
          <cell r="L128">
            <v>25.75</v>
          </cell>
          <cell r="M128">
            <v>6424444.75</v>
          </cell>
          <cell r="N128">
            <v>0.10848530084188132</v>
          </cell>
          <cell r="O128">
            <v>237.35934546128922</v>
          </cell>
          <cell r="P128"/>
          <cell r="Q128">
            <v>2220487.7000000002</v>
          </cell>
          <cell r="R128">
            <v>1175112.03</v>
          </cell>
          <cell r="S128">
            <v>3395599.7300000004</v>
          </cell>
          <cell r="T128">
            <v>13.61</v>
          </cell>
        </row>
        <row r="129">
          <cell r="B129" t="str">
            <v>Molina Healthcare/Riverside</v>
          </cell>
          <cell r="C129" t="str">
            <v>SPD</v>
          </cell>
          <cell r="D129">
            <v>61855</v>
          </cell>
          <cell r="E129">
            <v>17.47</v>
          </cell>
          <cell r="F129">
            <v>31.43</v>
          </cell>
          <cell r="G129">
            <v>9.93</v>
          </cell>
          <cell r="H129">
            <v>0</v>
          </cell>
          <cell r="I129">
            <v>0</v>
          </cell>
          <cell r="J129">
            <v>0</v>
          </cell>
          <cell r="K129">
            <v>0</v>
          </cell>
          <cell r="L129">
            <v>58.83</v>
          </cell>
          <cell r="M129">
            <v>3638929.65</v>
          </cell>
          <cell r="N129">
            <v>0.10861995226254621</v>
          </cell>
          <cell r="O129">
            <v>541.6132006558197</v>
          </cell>
          <cell r="P129"/>
          <cell r="Q129">
            <v>1944102.65</v>
          </cell>
          <cell r="R129">
            <v>614220.15</v>
          </cell>
          <cell r="S129">
            <v>2558322.7999999998</v>
          </cell>
          <cell r="T129">
            <v>41.36</v>
          </cell>
        </row>
        <row r="130">
          <cell r="B130" t="str">
            <v>Molina Healthcare/Riverside</v>
          </cell>
          <cell r="C130" t="str">
            <v>BCCTP</v>
          </cell>
          <cell r="D130">
            <v>56</v>
          </cell>
          <cell r="E130">
            <v>25.07</v>
          </cell>
          <cell r="F130">
            <v>63.87</v>
          </cell>
          <cell r="G130">
            <v>40.97</v>
          </cell>
          <cell r="H130">
            <v>0</v>
          </cell>
          <cell r="I130">
            <v>0</v>
          </cell>
          <cell r="J130">
            <v>0</v>
          </cell>
          <cell r="K130">
            <v>0</v>
          </cell>
          <cell r="L130">
            <v>129.91</v>
          </cell>
          <cell r="M130">
            <v>7274.96</v>
          </cell>
          <cell r="N130">
            <v>0.13648342578064848</v>
          </cell>
          <cell r="O130">
            <v>951.83718650781032</v>
          </cell>
          <cell r="P130"/>
          <cell r="Q130">
            <v>3576.72</v>
          </cell>
          <cell r="R130">
            <v>2294.3199999999997</v>
          </cell>
          <cell r="S130">
            <v>5871.0399999999991</v>
          </cell>
          <cell r="T130">
            <v>104.84</v>
          </cell>
        </row>
        <row r="131">
          <cell r="B131" t="str">
            <v>Molina Healthcare/Riverside</v>
          </cell>
          <cell r="C131" t="str">
            <v>LTC</v>
          </cell>
          <cell r="D131">
            <v>810</v>
          </cell>
          <cell r="E131">
            <v>19.36</v>
          </cell>
          <cell r="F131">
            <v>277.13</v>
          </cell>
          <cell r="G131">
            <v>31.47</v>
          </cell>
          <cell r="H131">
            <v>0</v>
          </cell>
          <cell r="I131">
            <v>0</v>
          </cell>
          <cell r="J131">
            <v>0</v>
          </cell>
          <cell r="K131">
            <v>0</v>
          </cell>
          <cell r="L131">
            <v>327.96000000000004</v>
          </cell>
          <cell r="M131">
            <v>265647.60000000003</v>
          </cell>
          <cell r="N131">
            <v>2.958132874255448E-2</v>
          </cell>
          <cell r="O131">
            <v>11086.723076377915</v>
          </cell>
          <cell r="P131"/>
          <cell r="Q131">
            <v>224475.3</v>
          </cell>
          <cell r="R131">
            <v>25490.7</v>
          </cell>
          <cell r="S131">
            <v>249966</v>
          </cell>
          <cell r="T131">
            <v>308.60000000000002</v>
          </cell>
        </row>
        <row r="132">
          <cell r="B132" t="str">
            <v>Molina Healthcare/Riverside</v>
          </cell>
          <cell r="C132" t="str">
            <v>OBRA</v>
          </cell>
          <cell r="D132">
            <v>0</v>
          </cell>
          <cell r="E132">
            <v>0</v>
          </cell>
          <cell r="F132">
            <v>0</v>
          </cell>
          <cell r="G132">
            <v>0</v>
          </cell>
          <cell r="H132">
            <v>0</v>
          </cell>
          <cell r="I132">
            <v>0</v>
          </cell>
          <cell r="J132">
            <v>0</v>
          </cell>
          <cell r="K132">
            <v>0</v>
          </cell>
          <cell r="L132">
            <v>0</v>
          </cell>
          <cell r="M132">
            <v>0</v>
          </cell>
          <cell r="N132">
            <v>0</v>
          </cell>
          <cell r="O132">
            <v>0</v>
          </cell>
          <cell r="P132"/>
          <cell r="Q132">
            <v>0</v>
          </cell>
          <cell r="R132">
            <v>0</v>
          </cell>
          <cell r="S132">
            <v>0</v>
          </cell>
          <cell r="T132">
            <v>0</v>
          </cell>
        </row>
        <row r="133">
          <cell r="B133" t="str">
            <v>Molina Healthcare/Riverside</v>
          </cell>
          <cell r="C133" t="str">
            <v>ALL COAs</v>
          </cell>
          <cell r="D133">
            <v>882487</v>
          </cell>
          <cell r="E133">
            <v>12.359278912890501</v>
          </cell>
          <cell r="F133">
            <v>6.8611130815524755</v>
          </cell>
          <cell r="G133">
            <v>3.4092483288705671</v>
          </cell>
          <cell r="H133">
            <v>0</v>
          </cell>
          <cell r="I133">
            <v>0</v>
          </cell>
          <cell r="J133">
            <v>0</v>
          </cell>
          <cell r="K133">
            <v>0</v>
          </cell>
          <cell r="L133">
            <v>22.629640323313549</v>
          </cell>
          <cell r="M133">
            <v>19970363.400000002</v>
          </cell>
          <cell r="N133">
            <v>0.1308329573888507</v>
          </cell>
          <cell r="O133">
            <v>172.96590075584425</v>
          </cell>
          <cell r="P133"/>
          <cell r="Q133">
            <v>6054843.0999999996</v>
          </cell>
          <cell r="R133">
            <v>3008617.33</v>
          </cell>
          <cell r="S133">
            <v>9063460.4299999997</v>
          </cell>
          <cell r="T133">
            <v>10.270361410423043</v>
          </cell>
        </row>
        <row r="134">
          <cell r="B134" t="str">
            <v>Inland Empire HP/San Bernardino</v>
          </cell>
          <cell r="C134" t="str">
            <v>Child</v>
          </cell>
          <cell r="D134">
            <v>3320053</v>
          </cell>
          <cell r="E134">
            <v>11.2</v>
          </cell>
          <cell r="F134">
            <v>1.36</v>
          </cell>
          <cell r="G134">
            <v>1.79</v>
          </cell>
          <cell r="H134">
            <v>0</v>
          </cell>
          <cell r="I134">
            <v>0</v>
          </cell>
          <cell r="J134">
            <v>0</v>
          </cell>
          <cell r="K134">
            <v>0</v>
          </cell>
          <cell r="L134">
            <v>14.349999999999998</v>
          </cell>
          <cell r="M134">
            <v>47642760.54999999</v>
          </cell>
          <cell r="N134">
            <v>0.21104574819978217</v>
          </cell>
          <cell r="O134">
            <v>67.994736318572322</v>
          </cell>
          <cell r="P134"/>
          <cell r="Q134">
            <v>4515272.08</v>
          </cell>
          <cell r="R134">
            <v>5942894.8700000001</v>
          </cell>
          <cell r="S134">
            <v>10458166.949999999</v>
          </cell>
          <cell r="T134">
            <v>3.1500000000000004</v>
          </cell>
        </row>
        <row r="135">
          <cell r="B135" t="str">
            <v>Inland Empire HP/San Bernardino</v>
          </cell>
          <cell r="C135" t="str">
            <v>Adult</v>
          </cell>
          <cell r="D135">
            <v>1173314</v>
          </cell>
          <cell r="E135">
            <v>12.26</v>
          </cell>
          <cell r="F135">
            <v>15.39</v>
          </cell>
          <cell r="G135">
            <v>4.99</v>
          </cell>
          <cell r="H135">
            <v>0</v>
          </cell>
          <cell r="I135">
            <v>0</v>
          </cell>
          <cell r="J135">
            <v>0</v>
          </cell>
          <cell r="K135">
            <v>0</v>
          </cell>
          <cell r="L135">
            <v>32.64</v>
          </cell>
          <cell r="M135">
            <v>38296968.960000001</v>
          </cell>
          <cell r="N135">
            <v>0.11789048845947074</v>
          </cell>
          <cell r="O135">
            <v>276.86711987134754</v>
          </cell>
          <cell r="P135"/>
          <cell r="Q135">
            <v>18057302.460000001</v>
          </cell>
          <cell r="R135">
            <v>5854836.8600000003</v>
          </cell>
          <cell r="S135">
            <v>23912139.32</v>
          </cell>
          <cell r="T135">
            <v>20.380000000000003</v>
          </cell>
        </row>
        <row r="136">
          <cell r="B136" t="str">
            <v>Inland Empire HP/San Bernardino</v>
          </cell>
          <cell r="C136" t="str">
            <v>ACA OE</v>
          </cell>
          <cell r="D136">
            <v>2066996</v>
          </cell>
          <cell r="E136">
            <v>11.66</v>
          </cell>
          <cell r="F136">
            <v>13.81</v>
          </cell>
          <cell r="G136">
            <v>5.68</v>
          </cell>
          <cell r="H136">
            <v>0</v>
          </cell>
          <cell r="I136">
            <v>0</v>
          </cell>
          <cell r="J136">
            <v>0</v>
          </cell>
          <cell r="K136">
            <v>0</v>
          </cell>
          <cell r="L136">
            <v>31.15</v>
          </cell>
          <cell r="M136">
            <v>64386925.399999999</v>
          </cell>
          <cell r="N136">
            <v>9.8426577010873414E-2</v>
          </cell>
          <cell r="O136">
            <v>316.47956218734282</v>
          </cell>
          <cell r="P136"/>
          <cell r="Q136">
            <v>28545214.760000002</v>
          </cell>
          <cell r="R136">
            <v>11740537.279999999</v>
          </cell>
          <cell r="S136">
            <v>40285752.039999999</v>
          </cell>
          <cell r="T136">
            <v>19.490000000000002</v>
          </cell>
        </row>
        <row r="137">
          <cell r="B137" t="str">
            <v>Inland Empire HP/San Bernardino</v>
          </cell>
          <cell r="C137" t="str">
            <v>SPD</v>
          </cell>
          <cell r="D137">
            <v>471698</v>
          </cell>
          <cell r="E137">
            <v>17.170000000000002</v>
          </cell>
          <cell r="F137">
            <v>44.09</v>
          </cell>
          <cell r="G137">
            <v>14.36</v>
          </cell>
          <cell r="H137">
            <v>0</v>
          </cell>
          <cell r="I137">
            <v>0</v>
          </cell>
          <cell r="J137">
            <v>0</v>
          </cell>
          <cell r="K137">
            <v>0</v>
          </cell>
          <cell r="L137">
            <v>75.62</v>
          </cell>
          <cell r="M137">
            <v>35669802.760000005</v>
          </cell>
          <cell r="N137">
            <v>9.5678399908948608E-2</v>
          </cell>
          <cell r="O137">
            <v>790.35602677263648</v>
          </cell>
          <cell r="P137"/>
          <cell r="Q137">
            <v>20797164.82</v>
          </cell>
          <cell r="R137">
            <v>6773583.2799999993</v>
          </cell>
          <cell r="S137">
            <v>27570748.100000001</v>
          </cell>
          <cell r="T137">
            <v>58.45</v>
          </cell>
        </row>
        <row r="138">
          <cell r="B138" t="str">
            <v>Inland Empire HP/San Bernardino</v>
          </cell>
          <cell r="C138" t="str">
            <v>BCCTP</v>
          </cell>
          <cell r="D138">
            <v>476</v>
          </cell>
          <cell r="E138">
            <v>25.22</v>
          </cell>
          <cell r="F138">
            <v>59.49</v>
          </cell>
          <cell r="G138">
            <v>40.76</v>
          </cell>
          <cell r="H138">
            <v>0</v>
          </cell>
          <cell r="I138">
            <v>0</v>
          </cell>
          <cell r="J138">
            <v>0</v>
          </cell>
          <cell r="K138">
            <v>0</v>
          </cell>
          <cell r="L138">
            <v>125.47</v>
          </cell>
          <cell r="M138">
            <v>59723.72</v>
          </cell>
          <cell r="N138">
            <v>0.10671436830561574</v>
          </cell>
          <cell r="O138">
            <v>1175.7554487945861</v>
          </cell>
          <cell r="P138"/>
          <cell r="Q138">
            <v>28317.24</v>
          </cell>
          <cell r="R138">
            <v>19401.759999999998</v>
          </cell>
          <cell r="S138">
            <v>47719</v>
          </cell>
          <cell r="T138">
            <v>100.25</v>
          </cell>
        </row>
        <row r="139">
          <cell r="B139" t="str">
            <v>Inland Empire HP/San Bernardino</v>
          </cell>
          <cell r="C139" t="str">
            <v>LTC</v>
          </cell>
          <cell r="D139">
            <v>12079</v>
          </cell>
          <cell r="E139">
            <v>15.94</v>
          </cell>
          <cell r="F139">
            <v>246.99</v>
          </cell>
          <cell r="G139">
            <v>33.74</v>
          </cell>
          <cell r="H139">
            <v>0</v>
          </cell>
          <cell r="I139">
            <v>0</v>
          </cell>
          <cell r="J139">
            <v>0</v>
          </cell>
          <cell r="K139">
            <v>0</v>
          </cell>
          <cell r="L139">
            <v>296.67</v>
          </cell>
          <cell r="M139">
            <v>3583476.93</v>
          </cell>
          <cell r="N139">
            <v>2.7276091252371678E-2</v>
          </cell>
          <cell r="O139">
            <v>10876.558420891935</v>
          </cell>
          <cell r="P139"/>
          <cell r="Q139">
            <v>2983392.21</v>
          </cell>
          <cell r="R139">
            <v>407545.46</v>
          </cell>
          <cell r="S139">
            <v>3390937.67</v>
          </cell>
          <cell r="T139">
            <v>280.73</v>
          </cell>
        </row>
        <row r="140">
          <cell r="B140" t="str">
            <v>Inland Empire HP/San Bernardino</v>
          </cell>
          <cell r="C140" t="str">
            <v>OBRA</v>
          </cell>
          <cell r="D140">
            <v>0</v>
          </cell>
          <cell r="E140">
            <v>0</v>
          </cell>
          <cell r="F140">
            <v>0</v>
          </cell>
          <cell r="G140">
            <v>0</v>
          </cell>
          <cell r="H140">
            <v>0</v>
          </cell>
          <cell r="I140">
            <v>0</v>
          </cell>
          <cell r="J140">
            <v>0</v>
          </cell>
          <cell r="K140">
            <v>0</v>
          </cell>
          <cell r="L140">
            <v>0</v>
          </cell>
          <cell r="M140">
            <v>0</v>
          </cell>
          <cell r="N140">
            <v>0</v>
          </cell>
          <cell r="O140">
            <v>0</v>
          </cell>
          <cell r="P140"/>
          <cell r="Q140">
            <v>0</v>
          </cell>
          <cell r="R140">
            <v>0</v>
          </cell>
          <cell r="S140">
            <v>0</v>
          </cell>
          <cell r="T140">
            <v>0</v>
          </cell>
        </row>
        <row r="141">
          <cell r="B141" t="str">
            <v>Inland Empire HP/San Bernardino</v>
          </cell>
          <cell r="C141" t="str">
            <v>ALL COAs</v>
          </cell>
          <cell r="D141">
            <v>7044616</v>
          </cell>
          <cell r="E141">
            <v>11.92033678485811</v>
          </cell>
          <cell r="F141">
            <v>10.636018140662316</v>
          </cell>
          <cell r="G141">
            <v>4.3634457165585747</v>
          </cell>
          <cell r="H141">
            <v>0</v>
          </cell>
          <cell r="I141">
            <v>0</v>
          </cell>
          <cell r="J141">
            <v>0</v>
          </cell>
          <cell r="K141">
            <v>0</v>
          </cell>
          <cell r="L141">
            <v>26.919800642079004</v>
          </cell>
          <cell r="M141">
            <v>189639658.32000002</v>
          </cell>
          <cell r="N141">
            <v>0.11093235742758567</v>
          </cell>
          <cell r="O141">
            <v>242.66860694501773</v>
          </cell>
          <cell r="P141"/>
          <cell r="Q141">
            <v>74926663.569999993</v>
          </cell>
          <cell r="R141">
            <v>30738799.510000002</v>
          </cell>
          <cell r="S141">
            <v>105665463.08</v>
          </cell>
          <cell r="T141">
            <v>14.99946385722089</v>
          </cell>
        </row>
        <row r="142">
          <cell r="B142" t="str">
            <v>Molina Healthcare/San Bernardino</v>
          </cell>
          <cell r="C142" t="str">
            <v>Child</v>
          </cell>
          <cell r="D142">
            <v>370950</v>
          </cell>
          <cell r="E142">
            <v>11.17</v>
          </cell>
          <cell r="F142">
            <v>1.46</v>
          </cell>
          <cell r="G142">
            <v>1.68</v>
          </cell>
          <cell r="H142">
            <v>0</v>
          </cell>
          <cell r="I142">
            <v>0</v>
          </cell>
          <cell r="J142">
            <v>0</v>
          </cell>
          <cell r="K142">
            <v>0</v>
          </cell>
          <cell r="L142">
            <v>14.309999999999999</v>
          </cell>
          <cell r="M142">
            <v>5308294.4999999991</v>
          </cell>
          <cell r="N142">
            <v>0.20082991648695542</v>
          </cell>
          <cell r="O142">
            <v>71.254324307451881</v>
          </cell>
          <cell r="P142"/>
          <cell r="Q142">
            <v>541587</v>
          </cell>
          <cell r="R142">
            <v>623196</v>
          </cell>
          <cell r="S142">
            <v>1164783</v>
          </cell>
          <cell r="T142">
            <v>3.1399999999999997</v>
          </cell>
        </row>
        <row r="143">
          <cell r="B143" t="str">
            <v>Molina Healthcare/San Bernardino</v>
          </cell>
          <cell r="C143" t="str">
            <v>Adult</v>
          </cell>
          <cell r="D143">
            <v>117735</v>
          </cell>
          <cell r="E143">
            <v>11.47</v>
          </cell>
          <cell r="F143">
            <v>10.01</v>
          </cell>
          <cell r="G143">
            <v>4.82</v>
          </cell>
          <cell r="H143">
            <v>0</v>
          </cell>
          <cell r="I143">
            <v>0</v>
          </cell>
          <cell r="J143">
            <v>0</v>
          </cell>
          <cell r="K143">
            <v>0</v>
          </cell>
          <cell r="L143">
            <v>26.3</v>
          </cell>
          <cell r="M143">
            <v>3096430.5</v>
          </cell>
          <cell r="N143">
            <v>0.13744905244417885</v>
          </cell>
          <cell r="O143">
            <v>191.34362538207401</v>
          </cell>
          <cell r="P143"/>
          <cell r="Q143">
            <v>1178527.3499999999</v>
          </cell>
          <cell r="R143">
            <v>567482.70000000007</v>
          </cell>
          <cell r="S143">
            <v>1746010.0499999998</v>
          </cell>
          <cell r="T143">
            <v>14.83</v>
          </cell>
        </row>
        <row r="144">
          <cell r="B144" t="str">
            <v>Molina Healthcare/San Bernardino</v>
          </cell>
          <cell r="C144" t="str">
            <v>ACA OE</v>
          </cell>
          <cell r="D144">
            <v>212759</v>
          </cell>
          <cell r="E144">
            <v>12.35</v>
          </cell>
          <cell r="F144">
            <v>9.1999999999999993</v>
          </cell>
          <cell r="G144">
            <v>4.68</v>
          </cell>
          <cell r="H144">
            <v>0</v>
          </cell>
          <cell r="I144">
            <v>0</v>
          </cell>
          <cell r="J144">
            <v>0</v>
          </cell>
          <cell r="K144">
            <v>0</v>
          </cell>
          <cell r="L144">
            <v>26.229999999999997</v>
          </cell>
          <cell r="M144">
            <v>5580668.5699999994</v>
          </cell>
          <cell r="N144">
            <v>0.1095986905443472</v>
          </cell>
          <cell r="O144">
            <v>239.32767690674629</v>
          </cell>
          <cell r="P144"/>
          <cell r="Q144">
            <v>1957382.7999999998</v>
          </cell>
          <cell r="R144">
            <v>995712.12</v>
          </cell>
          <cell r="S144">
            <v>2953094.92</v>
          </cell>
          <cell r="T144">
            <v>13.879999999999999</v>
          </cell>
        </row>
        <row r="145">
          <cell r="B145" t="str">
            <v>Molina Healthcare/San Bernardino</v>
          </cell>
          <cell r="C145" t="str">
            <v>SPD</v>
          </cell>
          <cell r="D145">
            <v>60091</v>
          </cell>
          <cell r="E145">
            <v>14.62</v>
          </cell>
          <cell r="F145">
            <v>36.119999999999997</v>
          </cell>
          <cell r="G145">
            <v>11.87</v>
          </cell>
          <cell r="H145">
            <v>0</v>
          </cell>
          <cell r="I145">
            <v>0</v>
          </cell>
          <cell r="J145">
            <v>0</v>
          </cell>
          <cell r="K145">
            <v>0</v>
          </cell>
          <cell r="L145">
            <v>62.609999999999992</v>
          </cell>
          <cell r="M145">
            <v>3762297.5099999993</v>
          </cell>
          <cell r="N145">
            <v>0.11894595295595202</v>
          </cell>
          <cell r="O145">
            <v>526.37352044407669</v>
          </cell>
          <cell r="P145"/>
          <cell r="Q145">
            <v>2170486.92</v>
          </cell>
          <cell r="R145">
            <v>713280.16999999993</v>
          </cell>
          <cell r="S145">
            <v>2883767.09</v>
          </cell>
          <cell r="T145">
            <v>47.989999999999995</v>
          </cell>
        </row>
        <row r="146">
          <cell r="B146" t="str">
            <v>Molina Healthcare/San Bernardino</v>
          </cell>
          <cell r="C146" t="str">
            <v>BCCTP</v>
          </cell>
          <cell r="D146">
            <v>0</v>
          </cell>
          <cell r="E146">
            <v>28.5</v>
          </cell>
          <cell r="F146">
            <v>66.31</v>
          </cell>
          <cell r="G146">
            <v>40.840000000000003</v>
          </cell>
          <cell r="H146">
            <v>0</v>
          </cell>
          <cell r="I146">
            <v>0</v>
          </cell>
          <cell r="J146">
            <v>0</v>
          </cell>
          <cell r="K146">
            <v>0</v>
          </cell>
          <cell r="L146">
            <v>135.65</v>
          </cell>
          <cell r="M146">
            <v>0</v>
          </cell>
          <cell r="N146">
            <v>0.14317360374722335</v>
          </cell>
          <cell r="O146">
            <v>947.45118129102582</v>
          </cell>
          <cell r="P146"/>
          <cell r="Q146">
            <v>0</v>
          </cell>
          <cell r="R146">
            <v>0</v>
          </cell>
          <cell r="S146">
            <v>0</v>
          </cell>
          <cell r="T146">
            <v>107.15</v>
          </cell>
        </row>
        <row r="147">
          <cell r="B147" t="str">
            <v>Molina Healthcare/San Bernardino</v>
          </cell>
          <cell r="C147" t="str">
            <v>LTC</v>
          </cell>
          <cell r="D147">
            <v>742</v>
          </cell>
          <cell r="E147">
            <v>20.14</v>
          </cell>
          <cell r="F147">
            <v>271.69</v>
          </cell>
          <cell r="G147">
            <v>35.04</v>
          </cell>
          <cell r="H147">
            <v>0</v>
          </cell>
          <cell r="I147">
            <v>0</v>
          </cell>
          <cell r="J147">
            <v>0</v>
          </cell>
          <cell r="K147">
            <v>0</v>
          </cell>
          <cell r="L147">
            <v>326.87</v>
          </cell>
          <cell r="M147">
            <v>242537.54</v>
          </cell>
          <cell r="N147">
            <v>3.0052704849370445E-2</v>
          </cell>
          <cell r="O147">
            <v>10876.558420891935</v>
          </cell>
          <cell r="P147"/>
          <cell r="Q147">
            <v>201593.98</v>
          </cell>
          <cell r="R147">
            <v>25999.68</v>
          </cell>
          <cell r="S147">
            <v>227593.66</v>
          </cell>
          <cell r="T147">
            <v>306.73</v>
          </cell>
        </row>
        <row r="148">
          <cell r="B148" t="str">
            <v>Molina Healthcare/San Bernardino</v>
          </cell>
          <cell r="C148" t="str">
            <v>OBRA</v>
          </cell>
          <cell r="D148">
            <v>0</v>
          </cell>
          <cell r="E148">
            <v>0</v>
          </cell>
          <cell r="F148">
            <v>0</v>
          </cell>
          <cell r="G148">
            <v>0</v>
          </cell>
          <cell r="H148">
            <v>0</v>
          </cell>
          <cell r="I148">
            <v>0</v>
          </cell>
          <cell r="J148">
            <v>0</v>
          </cell>
          <cell r="K148">
            <v>0</v>
          </cell>
          <cell r="L148">
            <v>0</v>
          </cell>
          <cell r="M148">
            <v>0</v>
          </cell>
          <cell r="N148">
            <v>0</v>
          </cell>
          <cell r="O148">
            <v>0</v>
          </cell>
          <cell r="P148"/>
          <cell r="Q148">
            <v>0</v>
          </cell>
          <cell r="R148">
            <v>0</v>
          </cell>
          <cell r="S148">
            <v>0</v>
          </cell>
          <cell r="T148">
            <v>0</v>
          </cell>
        </row>
        <row r="149">
          <cell r="B149" t="str">
            <v>Molina Healthcare/San Bernardino</v>
          </cell>
          <cell r="C149" t="str">
            <v>ALL COAs</v>
          </cell>
          <cell r="D149">
            <v>762277</v>
          </cell>
          <cell r="E149">
            <v>11.826383191412047</v>
          </cell>
          <cell r="F149">
            <v>7.9361938639103631</v>
          </cell>
          <cell r="G149">
            <v>3.8380676184641547</v>
          </cell>
          <cell r="H149">
            <v>0</v>
          </cell>
          <cell r="I149">
            <v>0</v>
          </cell>
          <cell r="J149">
            <v>0</v>
          </cell>
          <cell r="K149">
            <v>0</v>
          </cell>
          <cell r="L149">
            <v>23.600644673786558</v>
          </cell>
          <cell r="M149">
            <v>17990228.619999997</v>
          </cell>
          <cell r="N149">
            <v>0.12888878904093409</v>
          </cell>
          <cell r="O149">
            <v>183.10859190624541</v>
          </cell>
          <cell r="P149"/>
          <cell r="Q149">
            <v>6049578.0499999998</v>
          </cell>
          <cell r="R149">
            <v>2925670.6700000004</v>
          </cell>
          <cell r="S149">
            <v>8975248.7200000007</v>
          </cell>
          <cell r="T149">
            <v>11.774261482374518</v>
          </cell>
        </row>
        <row r="150">
          <cell r="B150" t="str">
            <v>San Francisco Health Plan</v>
          </cell>
          <cell r="C150" t="str">
            <v>Child</v>
          </cell>
          <cell r="D150">
            <v>448962</v>
          </cell>
          <cell r="E150">
            <v>6.58</v>
          </cell>
          <cell r="F150">
            <v>2.19</v>
          </cell>
          <cell r="G150">
            <v>1.22</v>
          </cell>
          <cell r="H150">
            <v>0</v>
          </cell>
          <cell r="I150">
            <v>0</v>
          </cell>
          <cell r="J150">
            <v>0</v>
          </cell>
          <cell r="K150">
            <v>0</v>
          </cell>
          <cell r="L150">
            <v>9.99</v>
          </cell>
          <cell r="M150">
            <v>4485130.38</v>
          </cell>
          <cell r="N150">
            <v>0.11149483631805523</v>
          </cell>
          <cell r="O150">
            <v>89.600562052058379</v>
          </cell>
          <cell r="P150"/>
          <cell r="Q150">
            <v>983226.78</v>
          </cell>
          <cell r="R150">
            <v>547733.64</v>
          </cell>
          <cell r="S150">
            <v>1530960.42</v>
          </cell>
          <cell r="T150">
            <v>3.41</v>
          </cell>
        </row>
        <row r="151">
          <cell r="B151" t="str">
            <v>San Francisco Health Plan</v>
          </cell>
          <cell r="C151" t="str">
            <v>Adult</v>
          </cell>
          <cell r="D151">
            <v>167210</v>
          </cell>
          <cell r="E151">
            <v>7.31</v>
          </cell>
          <cell r="F151">
            <v>7.21</v>
          </cell>
          <cell r="G151">
            <v>1.81</v>
          </cell>
          <cell r="H151">
            <v>0</v>
          </cell>
          <cell r="I151">
            <v>0</v>
          </cell>
          <cell r="J151">
            <v>0</v>
          </cell>
          <cell r="K151">
            <v>0</v>
          </cell>
          <cell r="L151">
            <v>16.329999999999998</v>
          </cell>
          <cell r="M151">
            <v>2730539.3</v>
          </cell>
          <cell r="N151">
            <v>6.464717775966021E-2</v>
          </cell>
          <cell r="O151">
            <v>252.60190105607219</v>
          </cell>
          <cell r="P151"/>
          <cell r="Q151">
            <v>1205584.1000000001</v>
          </cell>
          <cell r="R151">
            <v>302650.10000000003</v>
          </cell>
          <cell r="S151">
            <v>1508234.2000000002</v>
          </cell>
          <cell r="T151">
            <v>9.02</v>
          </cell>
        </row>
        <row r="152">
          <cell r="B152" t="str">
            <v>San Francisco Health Plan</v>
          </cell>
          <cell r="C152" t="str">
            <v>ACA OE</v>
          </cell>
          <cell r="D152">
            <v>631479</v>
          </cell>
          <cell r="E152">
            <v>8.39</v>
          </cell>
          <cell r="F152">
            <v>9.06</v>
          </cell>
          <cell r="G152">
            <v>3.23</v>
          </cell>
          <cell r="H152">
            <v>0</v>
          </cell>
          <cell r="I152">
            <v>0</v>
          </cell>
          <cell r="J152">
            <v>0</v>
          </cell>
          <cell r="K152">
            <v>0</v>
          </cell>
          <cell r="L152">
            <v>20.680000000000003</v>
          </cell>
          <cell r="M152">
            <v>13058985.720000003</v>
          </cell>
          <cell r="N152">
            <v>5.9495294507653368E-2</v>
          </cell>
          <cell r="O152">
            <v>347.5905140252691</v>
          </cell>
          <cell r="P152"/>
          <cell r="Q152">
            <v>5721199.7400000002</v>
          </cell>
          <cell r="R152">
            <v>2039677.17</v>
          </cell>
          <cell r="S152">
            <v>7760876.9100000001</v>
          </cell>
          <cell r="T152">
            <v>12.290000000000001</v>
          </cell>
        </row>
        <row r="153">
          <cell r="B153" t="str">
            <v>San Francisco Health Plan</v>
          </cell>
          <cell r="C153" t="str">
            <v>SPD</v>
          </cell>
          <cell r="D153">
            <v>161645</v>
          </cell>
          <cell r="E153">
            <v>8.23</v>
          </cell>
          <cell r="F153">
            <v>12.62</v>
          </cell>
          <cell r="G153">
            <v>5.41</v>
          </cell>
          <cell r="H153">
            <v>0</v>
          </cell>
          <cell r="I153">
            <v>0</v>
          </cell>
          <cell r="J153">
            <v>0</v>
          </cell>
          <cell r="K153">
            <v>0</v>
          </cell>
          <cell r="L153">
            <v>26.26</v>
          </cell>
          <cell r="M153">
            <v>4244797.7</v>
          </cell>
          <cell r="N153">
            <v>3.6422397457936191E-2</v>
          </cell>
          <cell r="O153">
            <v>720.98493874071232</v>
          </cell>
          <cell r="P153"/>
          <cell r="Q153">
            <v>2039959.9</v>
          </cell>
          <cell r="R153">
            <v>874499.45000000007</v>
          </cell>
          <cell r="S153">
            <v>2914459.35</v>
          </cell>
          <cell r="T153">
            <v>18.03</v>
          </cell>
        </row>
        <row r="154">
          <cell r="B154" t="str">
            <v>San Francisco Health Plan</v>
          </cell>
          <cell r="C154" t="str">
            <v>BCCTP</v>
          </cell>
          <cell r="D154">
            <v>205</v>
          </cell>
          <cell r="E154">
            <v>17.98</v>
          </cell>
          <cell r="F154">
            <v>19.809999999999999</v>
          </cell>
          <cell r="G154">
            <v>15.97</v>
          </cell>
          <cell r="H154">
            <v>0</v>
          </cell>
          <cell r="I154">
            <v>0</v>
          </cell>
          <cell r="J154">
            <v>0</v>
          </cell>
          <cell r="K154">
            <v>0</v>
          </cell>
          <cell r="L154">
            <v>53.76</v>
          </cell>
          <cell r="M154">
            <v>11020.8</v>
          </cell>
          <cell r="N154">
            <v>5.1409623570689691E-2</v>
          </cell>
          <cell r="O154">
            <v>1045.7186080360707</v>
          </cell>
          <cell r="P154"/>
          <cell r="Q154">
            <v>4061.0499999999997</v>
          </cell>
          <cell r="R154">
            <v>3273.85</v>
          </cell>
          <cell r="S154">
            <v>7334.9</v>
          </cell>
          <cell r="T154">
            <v>35.78</v>
          </cell>
        </row>
        <row r="155">
          <cell r="B155" t="str">
            <v>San Francisco Health Plan</v>
          </cell>
          <cell r="C155" t="str">
            <v>LTC</v>
          </cell>
          <cell r="D155">
            <v>0</v>
          </cell>
          <cell r="E155">
            <v>0</v>
          </cell>
          <cell r="F155">
            <v>0</v>
          </cell>
          <cell r="G155">
            <v>0</v>
          </cell>
          <cell r="H155">
            <v>0</v>
          </cell>
          <cell r="I155">
            <v>0</v>
          </cell>
          <cell r="J155">
            <v>0</v>
          </cell>
          <cell r="K155">
            <v>0</v>
          </cell>
          <cell r="L155">
            <v>0</v>
          </cell>
          <cell r="M155">
            <v>0</v>
          </cell>
          <cell r="N155">
            <v>0</v>
          </cell>
          <cell r="O155">
            <v>0</v>
          </cell>
          <cell r="P155"/>
          <cell r="Q155">
            <v>0</v>
          </cell>
          <cell r="R155">
            <v>0</v>
          </cell>
          <cell r="S155">
            <v>0</v>
          </cell>
          <cell r="T155">
            <v>0</v>
          </cell>
        </row>
        <row r="156">
          <cell r="B156" t="str">
            <v>San Francisco Health Plan</v>
          </cell>
          <cell r="C156" t="str">
            <v>OBRA</v>
          </cell>
          <cell r="D156">
            <v>0</v>
          </cell>
          <cell r="E156">
            <v>0</v>
          </cell>
          <cell r="F156">
            <v>0</v>
          </cell>
          <cell r="G156">
            <v>0</v>
          </cell>
          <cell r="H156">
            <v>0</v>
          </cell>
          <cell r="I156">
            <v>0</v>
          </cell>
          <cell r="J156">
            <v>0</v>
          </cell>
          <cell r="K156">
            <v>0</v>
          </cell>
          <cell r="L156">
            <v>0</v>
          </cell>
          <cell r="M156">
            <v>0</v>
          </cell>
          <cell r="N156">
            <v>0</v>
          </cell>
          <cell r="O156">
            <v>0</v>
          </cell>
          <cell r="P156"/>
          <cell r="Q156">
            <v>0</v>
          </cell>
          <cell r="R156">
            <v>0</v>
          </cell>
          <cell r="S156">
            <v>0</v>
          </cell>
          <cell r="T156">
            <v>0</v>
          </cell>
        </row>
        <row r="157">
          <cell r="B157" t="str">
            <v>San Francisco Health Plan</v>
          </cell>
          <cell r="C157" t="str">
            <v>ALL COAs</v>
          </cell>
          <cell r="D157">
            <v>1409501</v>
          </cell>
          <cell r="E157">
            <v>7.668393367581861</v>
          </cell>
          <cell r="F157">
            <v>7.0620961389881955</v>
          </cell>
          <cell r="G157">
            <v>2.6731688803342464</v>
          </cell>
          <cell r="H157">
            <v>0</v>
          </cell>
          <cell r="I157">
            <v>0</v>
          </cell>
          <cell r="J157">
            <v>0</v>
          </cell>
          <cell r="K157">
            <v>0</v>
          </cell>
          <cell r="L157">
            <v>17.403658386904304</v>
          </cell>
          <cell r="M157">
            <v>24530473.900000002</v>
          </cell>
          <cell r="N157">
            <v>5.8584586567792196E-2</v>
          </cell>
          <cell r="O157">
            <v>297.06889484942172</v>
          </cell>
          <cell r="P157"/>
          <cell r="Q157">
            <v>9954031.5700000003</v>
          </cell>
          <cell r="R157">
            <v>3767834.2100000004</v>
          </cell>
          <cell r="S157">
            <v>13721865.780000001</v>
          </cell>
          <cell r="T157">
            <v>9.7352650193224424</v>
          </cell>
        </row>
        <row r="158">
          <cell r="B158" t="str">
            <v>Anthem Blue Cross/San Francisco</v>
          </cell>
          <cell r="C158" t="str">
            <v>Child</v>
          </cell>
          <cell r="D158">
            <v>51589</v>
          </cell>
          <cell r="E158">
            <v>5.71</v>
          </cell>
          <cell r="F158">
            <v>0.46</v>
          </cell>
          <cell r="G158">
            <v>1.19</v>
          </cell>
          <cell r="H158">
            <v>0</v>
          </cell>
          <cell r="I158">
            <v>0</v>
          </cell>
          <cell r="J158">
            <v>0</v>
          </cell>
          <cell r="K158">
            <v>0</v>
          </cell>
          <cell r="L158">
            <v>7.3599999999999994</v>
          </cell>
          <cell r="M158">
            <v>379695.04</v>
          </cell>
          <cell r="N158">
            <v>0.1511381808261078</v>
          </cell>
          <cell r="O158">
            <v>48.697158850072803</v>
          </cell>
          <cell r="P158"/>
          <cell r="Q158">
            <v>23730.940000000002</v>
          </cell>
          <cell r="R158">
            <v>61390.909999999996</v>
          </cell>
          <cell r="S158">
            <v>85121.85</v>
          </cell>
          <cell r="T158">
            <v>1.65</v>
          </cell>
        </row>
        <row r="159">
          <cell r="B159" t="str">
            <v>Anthem Blue Cross/San Francisco</v>
          </cell>
          <cell r="C159" t="str">
            <v>Adult</v>
          </cell>
          <cell r="D159">
            <v>20865</v>
          </cell>
          <cell r="E159">
            <v>6.36</v>
          </cell>
          <cell r="F159">
            <v>7.89</v>
          </cell>
          <cell r="G159">
            <v>5.56</v>
          </cell>
          <cell r="H159">
            <v>0</v>
          </cell>
          <cell r="I159">
            <v>0</v>
          </cell>
          <cell r="J159">
            <v>0</v>
          </cell>
          <cell r="K159">
            <v>0</v>
          </cell>
          <cell r="L159">
            <v>19.809999999999999</v>
          </cell>
          <cell r="M159">
            <v>413335.64999999997</v>
          </cell>
          <cell r="N159">
            <v>6.8859158225212574E-2</v>
          </cell>
          <cell r="O159">
            <v>287.68867512450402</v>
          </cell>
          <cell r="P159"/>
          <cell r="Q159">
            <v>164624.85</v>
          </cell>
          <cell r="R159">
            <v>116009.4</v>
          </cell>
          <cell r="S159">
            <v>280634.25</v>
          </cell>
          <cell r="T159">
            <v>13.45</v>
          </cell>
        </row>
        <row r="160">
          <cell r="B160" t="str">
            <v>Anthem Blue Cross/San Francisco</v>
          </cell>
          <cell r="C160" t="str">
            <v>ACA OE</v>
          </cell>
          <cell r="D160">
            <v>94762</v>
          </cell>
          <cell r="E160">
            <v>8.07</v>
          </cell>
          <cell r="F160">
            <v>6.98</v>
          </cell>
          <cell r="G160">
            <v>5.86</v>
          </cell>
          <cell r="H160">
            <v>0</v>
          </cell>
          <cell r="I160">
            <v>0</v>
          </cell>
          <cell r="J160">
            <v>0</v>
          </cell>
          <cell r="K160">
            <v>0</v>
          </cell>
          <cell r="L160">
            <v>20.91</v>
          </cell>
          <cell r="M160">
            <v>1981473.42</v>
          </cell>
          <cell r="N160">
            <v>7.8937557216388746E-2</v>
          </cell>
          <cell r="O160">
            <v>264.89291963621514</v>
          </cell>
          <cell r="P160"/>
          <cell r="Q160">
            <v>661438.76</v>
          </cell>
          <cell r="R160">
            <v>555305.32000000007</v>
          </cell>
          <cell r="S160">
            <v>1216744.08</v>
          </cell>
          <cell r="T160">
            <v>12.84</v>
          </cell>
        </row>
        <row r="161">
          <cell r="B161" t="str">
            <v>Anthem Blue Cross/San Francisco</v>
          </cell>
          <cell r="C161" t="str">
            <v>SPD</v>
          </cell>
          <cell r="D161">
            <v>37790</v>
          </cell>
          <cell r="E161">
            <v>10.07</v>
          </cell>
          <cell r="F161">
            <v>35.85</v>
          </cell>
          <cell r="G161">
            <v>17.18</v>
          </cell>
          <cell r="H161">
            <v>0</v>
          </cell>
          <cell r="I161">
            <v>0</v>
          </cell>
          <cell r="J161">
            <v>0</v>
          </cell>
          <cell r="K161">
            <v>0</v>
          </cell>
          <cell r="L161">
            <v>63.1</v>
          </cell>
          <cell r="M161">
            <v>2384549</v>
          </cell>
          <cell r="N161">
            <v>7.1021708463844688E-2</v>
          </cell>
          <cell r="O161">
            <v>888.46074481751691</v>
          </cell>
          <cell r="P161"/>
          <cell r="Q161">
            <v>1354771.5</v>
          </cell>
          <cell r="R161">
            <v>649232.19999999995</v>
          </cell>
          <cell r="S161">
            <v>2004003.7</v>
          </cell>
          <cell r="T161">
            <v>53.03</v>
          </cell>
        </row>
        <row r="162">
          <cell r="B162" t="str">
            <v>Anthem Blue Cross/San Francisco</v>
          </cell>
          <cell r="C162" t="str">
            <v>BCCTP</v>
          </cell>
          <cell r="D162">
            <v>12</v>
          </cell>
          <cell r="E162">
            <v>21.37</v>
          </cell>
          <cell r="F162">
            <v>38.39</v>
          </cell>
          <cell r="G162">
            <v>37.700000000000003</v>
          </cell>
          <cell r="H162">
            <v>0</v>
          </cell>
          <cell r="I162">
            <v>0</v>
          </cell>
          <cell r="J162">
            <v>0</v>
          </cell>
          <cell r="K162">
            <v>0</v>
          </cell>
          <cell r="L162">
            <v>97.460000000000008</v>
          </cell>
          <cell r="M162">
            <v>1169.52</v>
          </cell>
          <cell r="N162">
            <v>9.3647000930410951E-2</v>
          </cell>
          <cell r="O162">
            <v>1040.7167237787198</v>
          </cell>
          <cell r="P162"/>
          <cell r="Q162">
            <v>460.68</v>
          </cell>
          <cell r="R162">
            <v>452.40000000000003</v>
          </cell>
          <cell r="S162">
            <v>913.08</v>
          </cell>
          <cell r="T162">
            <v>76.09</v>
          </cell>
        </row>
        <row r="163">
          <cell r="B163" t="str">
            <v>Anthem Blue Cross/San Francisco</v>
          </cell>
          <cell r="C163" t="str">
            <v>LTC</v>
          </cell>
          <cell r="D163">
            <v>0</v>
          </cell>
          <cell r="E163">
            <v>0</v>
          </cell>
          <cell r="F163">
            <v>0</v>
          </cell>
          <cell r="G163">
            <v>0</v>
          </cell>
          <cell r="H163">
            <v>0</v>
          </cell>
          <cell r="I163">
            <v>0</v>
          </cell>
          <cell r="J163">
            <v>0</v>
          </cell>
          <cell r="K163">
            <v>0</v>
          </cell>
          <cell r="L163">
            <v>0</v>
          </cell>
          <cell r="M163">
            <v>0</v>
          </cell>
          <cell r="N163">
            <v>0</v>
          </cell>
          <cell r="O163">
            <v>0</v>
          </cell>
          <cell r="P163"/>
          <cell r="Q163">
            <v>0</v>
          </cell>
          <cell r="R163">
            <v>0</v>
          </cell>
          <cell r="S163">
            <v>0</v>
          </cell>
          <cell r="T163">
            <v>0</v>
          </cell>
        </row>
        <row r="164">
          <cell r="B164" t="str">
            <v>Anthem Blue Cross/San Francisco</v>
          </cell>
          <cell r="C164" t="str">
            <v>OBRA</v>
          </cell>
          <cell r="D164">
            <v>0</v>
          </cell>
          <cell r="E164">
            <v>0</v>
          </cell>
          <cell r="F164">
            <v>0</v>
          </cell>
          <cell r="G164">
            <v>0</v>
          </cell>
          <cell r="H164">
            <v>0</v>
          </cell>
          <cell r="I164">
            <v>0</v>
          </cell>
          <cell r="J164">
            <v>0</v>
          </cell>
          <cell r="K164">
            <v>0</v>
          </cell>
          <cell r="L164">
            <v>0</v>
          </cell>
          <cell r="M164">
            <v>0</v>
          </cell>
          <cell r="N164">
            <v>0</v>
          </cell>
          <cell r="O164">
            <v>0</v>
          </cell>
          <cell r="P164"/>
          <cell r="Q164">
            <v>0</v>
          </cell>
          <cell r="R164">
            <v>0</v>
          </cell>
          <cell r="S164">
            <v>0</v>
          </cell>
          <cell r="T164">
            <v>0</v>
          </cell>
        </row>
        <row r="165">
          <cell r="B165" t="str">
            <v>Anthem Blue Cross/San Francisco</v>
          </cell>
          <cell r="C165" t="str">
            <v>ALL COAs</v>
          </cell>
          <cell r="D165">
            <v>205018</v>
          </cell>
          <cell r="E165">
            <v>7.6715491810475189</v>
          </cell>
          <cell r="F165">
            <v>10.755283584855963</v>
          </cell>
          <cell r="G165">
            <v>6.7427749270795738</v>
          </cell>
          <cell r="H165">
            <v>0</v>
          </cell>
          <cell r="I165">
            <v>0</v>
          </cell>
          <cell r="J165">
            <v>0</v>
          </cell>
          <cell r="K165">
            <v>0</v>
          </cell>
          <cell r="L165">
            <v>25.16960769298305</v>
          </cell>
          <cell r="M165">
            <v>5160222.629999999</v>
          </cell>
          <cell r="N165">
            <v>7.6784382539934845E-2</v>
          </cell>
          <cell r="O165">
            <v>327.79592490559617</v>
          </cell>
          <cell r="P165"/>
          <cell r="Q165">
            <v>2205026.73</v>
          </cell>
          <cell r="R165">
            <v>1382390.23</v>
          </cell>
          <cell r="S165">
            <v>3587416.96</v>
          </cell>
          <cell r="T165">
            <v>17.498058511935536</v>
          </cell>
        </row>
        <row r="166">
          <cell r="B166" t="str">
            <v>HP of San Joaquin/San Joaquin</v>
          </cell>
          <cell r="C166" t="str">
            <v>Child</v>
          </cell>
          <cell r="D166">
            <v>1253607</v>
          </cell>
          <cell r="E166">
            <v>9.9</v>
          </cell>
          <cell r="F166">
            <v>1.1000000000000001</v>
          </cell>
          <cell r="G166">
            <v>2.0299999999999998</v>
          </cell>
          <cell r="H166">
            <v>0</v>
          </cell>
          <cell r="I166">
            <v>0</v>
          </cell>
          <cell r="J166">
            <v>0</v>
          </cell>
          <cell r="K166">
            <v>0</v>
          </cell>
          <cell r="L166">
            <v>13.03</v>
          </cell>
          <cell r="M166">
            <v>16334499.209999999</v>
          </cell>
          <cell r="N166">
            <v>0.19785441581867352</v>
          </cell>
          <cell r="O166">
            <v>65.85650335922513</v>
          </cell>
          <cell r="P166"/>
          <cell r="Q166">
            <v>1378967.7000000002</v>
          </cell>
          <cell r="R166">
            <v>2544822.21</v>
          </cell>
          <cell r="S166">
            <v>3923789.91</v>
          </cell>
          <cell r="T166">
            <v>3.13</v>
          </cell>
        </row>
        <row r="167">
          <cell r="B167" t="str">
            <v>HP of San Joaquin/San Joaquin</v>
          </cell>
          <cell r="C167" t="str">
            <v>Adult</v>
          </cell>
          <cell r="D167">
            <v>420276</v>
          </cell>
          <cell r="E167">
            <v>11.72</v>
          </cell>
          <cell r="F167">
            <v>11.29</v>
          </cell>
          <cell r="G167">
            <v>6.17</v>
          </cell>
          <cell r="H167">
            <v>0</v>
          </cell>
          <cell r="I167">
            <v>0</v>
          </cell>
          <cell r="J167">
            <v>0</v>
          </cell>
          <cell r="K167">
            <v>0</v>
          </cell>
          <cell r="L167">
            <v>29.18</v>
          </cell>
          <cell r="M167">
            <v>12263653.68</v>
          </cell>
          <cell r="N167">
            <v>0.10577826467264258</v>
          </cell>
          <cell r="O167">
            <v>275.8600747545334</v>
          </cell>
          <cell r="P167"/>
          <cell r="Q167">
            <v>4744916.04</v>
          </cell>
          <cell r="R167">
            <v>2593102.92</v>
          </cell>
          <cell r="S167">
            <v>7338018.96</v>
          </cell>
          <cell r="T167">
            <v>17.46</v>
          </cell>
        </row>
        <row r="168">
          <cell r="B168" t="str">
            <v>HP of San Joaquin/San Joaquin</v>
          </cell>
          <cell r="C168" t="str">
            <v>ACA OE</v>
          </cell>
          <cell r="D168">
            <v>637269</v>
          </cell>
          <cell r="E168">
            <v>11.87</v>
          </cell>
          <cell r="F168">
            <v>10.65</v>
          </cell>
          <cell r="G168">
            <v>6.25</v>
          </cell>
          <cell r="H168">
            <v>0</v>
          </cell>
          <cell r="I168">
            <v>0</v>
          </cell>
          <cell r="J168">
            <v>0</v>
          </cell>
          <cell r="K168">
            <v>0</v>
          </cell>
          <cell r="L168">
            <v>28.77</v>
          </cell>
          <cell r="M168">
            <v>18334229.129999999</v>
          </cell>
          <cell r="N168">
            <v>0.10103591090579769</v>
          </cell>
          <cell r="O168">
            <v>284.75024119715346</v>
          </cell>
          <cell r="P168"/>
          <cell r="Q168">
            <v>6786914.8500000006</v>
          </cell>
          <cell r="R168">
            <v>3982931.25</v>
          </cell>
          <cell r="S168">
            <v>10769846.100000001</v>
          </cell>
          <cell r="T168">
            <v>16.899999999999999</v>
          </cell>
        </row>
        <row r="169">
          <cell r="B169" t="str">
            <v>HP of San Joaquin/San Joaquin</v>
          </cell>
          <cell r="C169" t="str">
            <v>SPD</v>
          </cell>
          <cell r="D169">
            <v>209532</v>
          </cell>
          <cell r="E169">
            <v>17.64</v>
          </cell>
          <cell r="F169">
            <v>31.59</v>
          </cell>
          <cell r="G169">
            <v>14.5</v>
          </cell>
          <cell r="H169">
            <v>0</v>
          </cell>
          <cell r="I169">
            <v>0</v>
          </cell>
          <cell r="J169">
            <v>0</v>
          </cell>
          <cell r="K169">
            <v>0</v>
          </cell>
          <cell r="L169">
            <v>63.730000000000004</v>
          </cell>
          <cell r="M169">
            <v>13353474.360000001</v>
          </cell>
          <cell r="N169">
            <v>9.03219386589591E-2</v>
          </cell>
          <cell r="O169">
            <v>705.58715796207696</v>
          </cell>
          <cell r="P169"/>
          <cell r="Q169">
            <v>6619115.8799999999</v>
          </cell>
          <cell r="R169">
            <v>3038214</v>
          </cell>
          <cell r="S169">
            <v>9657329.879999999</v>
          </cell>
          <cell r="T169">
            <v>46.09</v>
          </cell>
        </row>
        <row r="170">
          <cell r="B170" t="str">
            <v>HP of San Joaquin/San Joaquin</v>
          </cell>
          <cell r="C170" t="str">
            <v>BCCTP</v>
          </cell>
          <cell r="D170">
            <v>322</v>
          </cell>
          <cell r="E170">
            <v>31.09</v>
          </cell>
          <cell r="F170">
            <v>45.77</v>
          </cell>
          <cell r="G170">
            <v>33.93</v>
          </cell>
          <cell r="H170">
            <v>0</v>
          </cell>
          <cell r="I170">
            <v>0</v>
          </cell>
          <cell r="J170">
            <v>0</v>
          </cell>
          <cell r="K170">
            <v>0</v>
          </cell>
          <cell r="L170">
            <v>110.78999999999999</v>
          </cell>
          <cell r="M170">
            <v>35674.379999999997</v>
          </cell>
          <cell r="N170">
            <v>9.4304182450932486E-2</v>
          </cell>
          <cell r="O170">
            <v>1174.8153382024732</v>
          </cell>
          <cell r="P170"/>
          <cell r="Q170">
            <v>14737.94</v>
          </cell>
          <cell r="R170">
            <v>10925.46</v>
          </cell>
          <cell r="S170">
            <v>25663.4</v>
          </cell>
          <cell r="T170">
            <v>79.7</v>
          </cell>
        </row>
        <row r="171">
          <cell r="B171" t="str">
            <v>HP of San Joaquin/San Joaquin</v>
          </cell>
          <cell r="C171" t="str">
            <v>LTC</v>
          </cell>
          <cell r="D171">
            <v>0</v>
          </cell>
          <cell r="E171">
            <v>0</v>
          </cell>
          <cell r="F171">
            <v>0</v>
          </cell>
          <cell r="G171">
            <v>0</v>
          </cell>
          <cell r="H171">
            <v>0</v>
          </cell>
          <cell r="I171">
            <v>0</v>
          </cell>
          <cell r="J171">
            <v>0</v>
          </cell>
          <cell r="K171">
            <v>0</v>
          </cell>
          <cell r="L171">
            <v>0</v>
          </cell>
          <cell r="M171">
            <v>0</v>
          </cell>
          <cell r="N171">
            <v>0</v>
          </cell>
          <cell r="O171">
            <v>0</v>
          </cell>
          <cell r="P171"/>
          <cell r="Q171">
            <v>0</v>
          </cell>
          <cell r="R171">
            <v>0</v>
          </cell>
          <cell r="S171">
            <v>0</v>
          </cell>
          <cell r="T171">
            <v>0</v>
          </cell>
        </row>
        <row r="172">
          <cell r="B172" t="str">
            <v>HP of San Joaquin/San Joaquin</v>
          </cell>
          <cell r="C172" t="str">
            <v>OBRA</v>
          </cell>
          <cell r="D172">
            <v>0</v>
          </cell>
          <cell r="E172">
            <v>0</v>
          </cell>
          <cell r="F172">
            <v>0</v>
          </cell>
          <cell r="G172">
            <v>0</v>
          </cell>
          <cell r="H172">
            <v>0</v>
          </cell>
          <cell r="I172">
            <v>0</v>
          </cell>
          <cell r="J172">
            <v>0</v>
          </cell>
          <cell r="K172">
            <v>0</v>
          </cell>
          <cell r="L172">
            <v>0</v>
          </cell>
          <cell r="M172">
            <v>0</v>
          </cell>
          <cell r="N172">
            <v>0</v>
          </cell>
          <cell r="O172">
            <v>0</v>
          </cell>
          <cell r="P172"/>
          <cell r="Q172">
            <v>0</v>
          </cell>
          <cell r="R172">
            <v>0</v>
          </cell>
          <cell r="S172">
            <v>0</v>
          </cell>
          <cell r="T172">
            <v>0</v>
          </cell>
        </row>
        <row r="173">
          <cell r="B173" t="str">
            <v>HP of San Joaquin/San Joaquin</v>
          </cell>
          <cell r="C173" t="str">
            <v>ALL COAs</v>
          </cell>
          <cell r="D173">
            <v>2521006</v>
          </cell>
          <cell r="E173">
            <v>11.34740754682853</v>
          </cell>
          <cell r="F173">
            <v>7.7527195135592697</v>
          </cell>
          <cell r="G173">
            <v>4.8274362853559252</v>
          </cell>
          <cell r="H173">
            <v>0</v>
          </cell>
          <cell r="I173">
            <v>0</v>
          </cell>
          <cell r="J173">
            <v>0</v>
          </cell>
          <cell r="K173">
            <v>0</v>
          </cell>
          <cell r="L173">
            <v>23.927563345743721</v>
          </cell>
          <cell r="M173">
            <v>60321530.759999998</v>
          </cell>
          <cell r="N173">
            <v>0.11420651422671056</v>
          </cell>
          <cell r="O173">
            <v>209.51137076336363</v>
          </cell>
          <cell r="P173"/>
          <cell r="Q173">
            <v>19544652.41</v>
          </cell>
          <cell r="R173">
            <v>12169995.84</v>
          </cell>
          <cell r="S173">
            <v>31714648.25</v>
          </cell>
          <cell r="T173">
            <v>12.580155798915195</v>
          </cell>
        </row>
        <row r="174">
          <cell r="B174" t="str">
            <v>Health Net of California/San Joaquin</v>
          </cell>
          <cell r="C174" t="str">
            <v>Child</v>
          </cell>
          <cell r="D174">
            <v>97022</v>
          </cell>
          <cell r="E174">
            <v>8.48</v>
          </cell>
          <cell r="F174">
            <v>0.69</v>
          </cell>
          <cell r="G174">
            <v>1.25</v>
          </cell>
          <cell r="H174">
            <v>0</v>
          </cell>
          <cell r="I174">
            <v>0</v>
          </cell>
          <cell r="J174">
            <v>0</v>
          </cell>
          <cell r="K174">
            <v>0</v>
          </cell>
          <cell r="L174">
            <v>10.42</v>
          </cell>
          <cell r="M174">
            <v>1010969.24</v>
          </cell>
          <cell r="N174">
            <v>0.23359476168593221</v>
          </cell>
          <cell r="O174">
            <v>44.607164667543671</v>
          </cell>
          <cell r="P174"/>
          <cell r="Q174">
            <v>66945.179999999993</v>
          </cell>
          <cell r="R174">
            <v>121277.5</v>
          </cell>
          <cell r="S174">
            <v>188222.68</v>
          </cell>
          <cell r="T174">
            <v>1.94</v>
          </cell>
        </row>
        <row r="175">
          <cell r="B175" t="str">
            <v>Health Net of California/San Joaquin</v>
          </cell>
          <cell r="C175" t="str">
            <v>Adult</v>
          </cell>
          <cell r="D175">
            <v>30769</v>
          </cell>
          <cell r="E175">
            <v>9.02</v>
          </cell>
          <cell r="F175">
            <v>7.43</v>
          </cell>
          <cell r="G175">
            <v>2.84</v>
          </cell>
          <cell r="H175">
            <v>0</v>
          </cell>
          <cell r="I175">
            <v>0</v>
          </cell>
          <cell r="J175">
            <v>0</v>
          </cell>
          <cell r="K175">
            <v>0</v>
          </cell>
          <cell r="L175">
            <v>19.29</v>
          </cell>
          <cell r="M175">
            <v>593534.01</v>
          </cell>
          <cell r="N175">
            <v>0.10652964032628137</v>
          </cell>
          <cell r="O175">
            <v>181.07636467107326</v>
          </cell>
          <cell r="P175"/>
          <cell r="Q175">
            <v>228613.66999999998</v>
          </cell>
          <cell r="R175">
            <v>87383.959999999992</v>
          </cell>
          <cell r="S175">
            <v>315997.63</v>
          </cell>
          <cell r="T175">
            <v>10.27</v>
          </cell>
        </row>
        <row r="176">
          <cell r="B176" t="str">
            <v>Health Net of California/San Joaquin</v>
          </cell>
          <cell r="C176" t="str">
            <v>ACA OE</v>
          </cell>
          <cell r="D176">
            <v>99498</v>
          </cell>
          <cell r="E176">
            <v>9.23</v>
          </cell>
          <cell r="F176">
            <v>11.12</v>
          </cell>
          <cell r="G176">
            <v>6.27</v>
          </cell>
          <cell r="H176">
            <v>0</v>
          </cell>
          <cell r="I176">
            <v>0</v>
          </cell>
          <cell r="J176">
            <v>0</v>
          </cell>
          <cell r="K176">
            <v>0</v>
          </cell>
          <cell r="L176">
            <v>26.62</v>
          </cell>
          <cell r="M176">
            <v>2648636.7600000002</v>
          </cell>
          <cell r="N176">
            <v>0.10044793917515028</v>
          </cell>
          <cell r="O176">
            <v>265.01290338652859</v>
          </cell>
          <cell r="P176"/>
          <cell r="Q176">
            <v>1106417.76</v>
          </cell>
          <cell r="R176">
            <v>623852.46</v>
          </cell>
          <cell r="S176">
            <v>1730270.22</v>
          </cell>
          <cell r="T176">
            <v>17.39</v>
          </cell>
        </row>
        <row r="177">
          <cell r="B177" t="str">
            <v>Health Net of California/San Joaquin</v>
          </cell>
          <cell r="C177" t="str">
            <v>SPD</v>
          </cell>
          <cell r="D177">
            <v>15307</v>
          </cell>
          <cell r="E177">
            <v>15.47</v>
          </cell>
          <cell r="F177">
            <v>56.9</v>
          </cell>
          <cell r="G177">
            <v>21.49</v>
          </cell>
          <cell r="H177">
            <v>0</v>
          </cell>
          <cell r="I177">
            <v>0</v>
          </cell>
          <cell r="J177">
            <v>0</v>
          </cell>
          <cell r="K177">
            <v>0</v>
          </cell>
          <cell r="L177">
            <v>93.86</v>
          </cell>
          <cell r="M177">
            <v>1436715.02</v>
          </cell>
          <cell r="N177">
            <v>0.10651877101117087</v>
          </cell>
          <cell r="O177">
            <v>881.15924647831969</v>
          </cell>
          <cell r="P177"/>
          <cell r="Q177">
            <v>870968.29999999993</v>
          </cell>
          <cell r="R177">
            <v>328947.43</v>
          </cell>
          <cell r="S177">
            <v>1199915.73</v>
          </cell>
          <cell r="T177">
            <v>78.39</v>
          </cell>
        </row>
        <row r="178">
          <cell r="B178" t="str">
            <v>Health Net of California/San Joaquin</v>
          </cell>
          <cell r="C178" t="str">
            <v>BCCTP</v>
          </cell>
          <cell r="D178">
            <v>0</v>
          </cell>
          <cell r="E178">
            <v>28.02</v>
          </cell>
          <cell r="F178">
            <v>0</v>
          </cell>
          <cell r="G178">
            <v>0</v>
          </cell>
          <cell r="H178">
            <v>0</v>
          </cell>
          <cell r="I178">
            <v>0</v>
          </cell>
          <cell r="J178">
            <v>0</v>
          </cell>
          <cell r="K178">
            <v>0</v>
          </cell>
          <cell r="L178">
            <v>28.02</v>
          </cell>
          <cell r="M178">
            <v>0</v>
          </cell>
          <cell r="N178">
            <v>2.8139121992296161E-2</v>
          </cell>
          <cell r="O178">
            <v>995.76667700119515</v>
          </cell>
          <cell r="P178"/>
          <cell r="Q178">
            <v>0</v>
          </cell>
          <cell r="R178">
            <v>0</v>
          </cell>
          <cell r="S178">
            <v>0</v>
          </cell>
          <cell r="T178">
            <v>0</v>
          </cell>
        </row>
        <row r="179">
          <cell r="B179" t="str">
            <v>Health Net of California/San Joaquin</v>
          </cell>
          <cell r="C179" t="str">
            <v>LTC</v>
          </cell>
          <cell r="D179">
            <v>0</v>
          </cell>
          <cell r="E179">
            <v>0</v>
          </cell>
          <cell r="F179">
            <v>0</v>
          </cell>
          <cell r="G179">
            <v>0</v>
          </cell>
          <cell r="H179">
            <v>0</v>
          </cell>
          <cell r="I179">
            <v>0</v>
          </cell>
          <cell r="J179">
            <v>0</v>
          </cell>
          <cell r="K179">
            <v>0</v>
          </cell>
          <cell r="L179">
            <v>0</v>
          </cell>
          <cell r="M179">
            <v>0</v>
          </cell>
          <cell r="N179">
            <v>0</v>
          </cell>
          <cell r="O179">
            <v>0</v>
          </cell>
          <cell r="P179"/>
          <cell r="Q179">
            <v>0</v>
          </cell>
          <cell r="R179">
            <v>0</v>
          </cell>
          <cell r="S179">
            <v>0</v>
          </cell>
          <cell r="T179">
            <v>0</v>
          </cell>
        </row>
        <row r="180">
          <cell r="B180" t="str">
            <v>Health Net of California/San Joaquin</v>
          </cell>
          <cell r="C180" t="str">
            <v>OBRA</v>
          </cell>
          <cell r="D180">
            <v>0</v>
          </cell>
          <cell r="E180">
            <v>0</v>
          </cell>
          <cell r="F180">
            <v>0</v>
          </cell>
          <cell r="G180">
            <v>0</v>
          </cell>
          <cell r="H180">
            <v>0</v>
          </cell>
          <cell r="I180">
            <v>0</v>
          </cell>
          <cell r="J180">
            <v>0</v>
          </cell>
          <cell r="K180">
            <v>0</v>
          </cell>
          <cell r="L180">
            <v>0</v>
          </cell>
          <cell r="M180">
            <v>0</v>
          </cell>
          <cell r="N180">
            <v>0</v>
          </cell>
          <cell r="O180">
            <v>0</v>
          </cell>
          <cell r="P180"/>
          <cell r="Q180">
            <v>0</v>
          </cell>
          <cell r="R180">
            <v>0</v>
          </cell>
          <cell r="S180">
            <v>0</v>
          </cell>
          <cell r="T180">
            <v>0</v>
          </cell>
        </row>
        <row r="181">
          <cell r="B181" t="str">
            <v>Health Net of California/San Joaquin</v>
          </cell>
          <cell r="C181" t="str">
            <v>ALL COAs</v>
          </cell>
          <cell r="D181">
            <v>242596</v>
          </cell>
          <cell r="E181">
            <v>9.2971391531599856</v>
          </cell>
          <cell r="F181">
            <v>9.369259633299805</v>
          </cell>
          <cell r="G181">
            <v>4.7876360286237194</v>
          </cell>
          <cell r="H181">
            <v>0</v>
          </cell>
          <cell r="I181">
            <v>0</v>
          </cell>
          <cell r="J181">
            <v>0</v>
          </cell>
          <cell r="K181">
            <v>0</v>
          </cell>
          <cell r="L181">
            <v>23.45403481508351</v>
          </cell>
          <cell r="M181">
            <v>5689855.0299999993</v>
          </cell>
          <cell r="N181">
            <v>0.11435613412515631</v>
          </cell>
          <cell r="O181">
            <v>205.09642962759128</v>
          </cell>
          <cell r="P181"/>
          <cell r="Q181">
            <v>2272944.9099999997</v>
          </cell>
          <cell r="R181">
            <v>1161461.3499999999</v>
          </cell>
          <cell r="S181">
            <v>3434406.26</v>
          </cell>
          <cell r="T181">
            <v>14.156895661923524</v>
          </cell>
        </row>
        <row r="182">
          <cell r="B182" t="str">
            <v>Santa Clara Family HP</v>
          </cell>
          <cell r="C182" t="str">
            <v>Child</v>
          </cell>
          <cell r="D182">
            <v>1188156</v>
          </cell>
          <cell r="E182">
            <v>6.63</v>
          </cell>
          <cell r="F182">
            <v>2.57</v>
          </cell>
          <cell r="G182">
            <v>2.74</v>
          </cell>
          <cell r="H182">
            <v>0</v>
          </cell>
          <cell r="I182">
            <v>0</v>
          </cell>
          <cell r="J182">
            <v>0</v>
          </cell>
          <cell r="K182">
            <v>0</v>
          </cell>
          <cell r="L182">
            <v>11.94</v>
          </cell>
          <cell r="M182">
            <v>14186582.639999999</v>
          </cell>
          <cell r="N182">
            <v>0.14245561496029202</v>
          </cell>
          <cell r="O182">
            <v>83.815580055079934</v>
          </cell>
          <cell r="P182"/>
          <cell r="Q182">
            <v>3053560.92</v>
          </cell>
          <cell r="R182">
            <v>3255547.4400000004</v>
          </cell>
          <cell r="S182">
            <v>6309108.3600000003</v>
          </cell>
          <cell r="T182">
            <v>5.3100000000000005</v>
          </cell>
        </row>
        <row r="183">
          <cell r="B183" t="str">
            <v>Santa Clara Family HP</v>
          </cell>
          <cell r="C183" t="str">
            <v>Adult</v>
          </cell>
          <cell r="D183">
            <v>318454</v>
          </cell>
          <cell r="E183">
            <v>8.5500000000000007</v>
          </cell>
          <cell r="F183">
            <v>8.99</v>
          </cell>
          <cell r="G183">
            <v>5.45</v>
          </cell>
          <cell r="H183">
            <v>0</v>
          </cell>
          <cell r="I183">
            <v>0</v>
          </cell>
          <cell r="J183">
            <v>0</v>
          </cell>
          <cell r="K183">
            <v>0</v>
          </cell>
          <cell r="L183">
            <v>22.99</v>
          </cell>
          <cell r="M183">
            <v>7321257.46</v>
          </cell>
          <cell r="N183">
            <v>8.9071543699193859E-2</v>
          </cell>
          <cell r="O183">
            <v>258.10712428696877</v>
          </cell>
          <cell r="P183"/>
          <cell r="Q183">
            <v>2862901.46</v>
          </cell>
          <cell r="R183">
            <v>1735574.3</v>
          </cell>
          <cell r="S183">
            <v>4598475.76</v>
          </cell>
          <cell r="T183">
            <v>14.440000000000001</v>
          </cell>
        </row>
        <row r="184">
          <cell r="B184" t="str">
            <v>Santa Clara Family HP</v>
          </cell>
          <cell r="C184" t="str">
            <v>ACA OE</v>
          </cell>
          <cell r="D184">
            <v>886903</v>
          </cell>
          <cell r="E184">
            <v>9.49</v>
          </cell>
          <cell r="F184">
            <v>6.69</v>
          </cell>
          <cell r="G184">
            <v>3.53</v>
          </cell>
          <cell r="H184">
            <v>0</v>
          </cell>
          <cell r="I184">
            <v>0</v>
          </cell>
          <cell r="J184">
            <v>0</v>
          </cell>
          <cell r="K184">
            <v>0</v>
          </cell>
          <cell r="L184">
            <v>19.71</v>
          </cell>
          <cell r="M184">
            <v>17480858.129999999</v>
          </cell>
          <cell r="N184">
            <v>7.1458203228912262E-2</v>
          </cell>
          <cell r="O184">
            <v>275.82557508282349</v>
          </cell>
          <cell r="P184"/>
          <cell r="Q184">
            <v>5933381.0700000003</v>
          </cell>
          <cell r="R184">
            <v>3130767.59</v>
          </cell>
          <cell r="S184">
            <v>9064148.6600000001</v>
          </cell>
          <cell r="T184">
            <v>10.220000000000001</v>
          </cell>
        </row>
        <row r="185">
          <cell r="B185" t="str">
            <v>Santa Clara Family HP</v>
          </cell>
          <cell r="C185" t="str">
            <v>SPD</v>
          </cell>
          <cell r="D185">
            <v>264254</v>
          </cell>
          <cell r="E185">
            <v>9.6300000000000008</v>
          </cell>
          <cell r="F185">
            <v>16.149999999999999</v>
          </cell>
          <cell r="G185">
            <v>8.23</v>
          </cell>
          <cell r="H185">
            <v>0</v>
          </cell>
          <cell r="I185">
            <v>0</v>
          </cell>
          <cell r="J185">
            <v>0</v>
          </cell>
          <cell r="K185">
            <v>0</v>
          </cell>
          <cell r="L185">
            <v>34.010000000000005</v>
          </cell>
          <cell r="M185">
            <v>8987278.540000001</v>
          </cell>
          <cell r="N185">
            <v>5.5855312188698589E-2</v>
          </cell>
          <cell r="O185">
            <v>608.89463628996373</v>
          </cell>
          <cell r="P185"/>
          <cell r="Q185">
            <v>4267702.0999999996</v>
          </cell>
          <cell r="R185">
            <v>2174810.42</v>
          </cell>
          <cell r="S185">
            <v>6442512.5199999996</v>
          </cell>
          <cell r="T185">
            <v>24.38</v>
          </cell>
        </row>
        <row r="186">
          <cell r="B186" t="str">
            <v>Santa Clara Family HP</v>
          </cell>
          <cell r="C186" t="str">
            <v>BCCTP</v>
          </cell>
          <cell r="D186">
            <v>182</v>
          </cell>
          <cell r="E186">
            <v>19.34</v>
          </cell>
          <cell r="F186">
            <v>23.64</v>
          </cell>
          <cell r="G186">
            <v>22.23</v>
          </cell>
          <cell r="H186">
            <v>0</v>
          </cell>
          <cell r="I186">
            <v>0</v>
          </cell>
          <cell r="J186">
            <v>0</v>
          </cell>
          <cell r="K186">
            <v>0</v>
          </cell>
          <cell r="L186">
            <v>65.210000000000008</v>
          </cell>
          <cell r="M186">
            <v>11868.220000000001</v>
          </cell>
          <cell r="N186">
            <v>6.9963755872852973E-2</v>
          </cell>
          <cell r="O186">
            <v>932.05402120646443</v>
          </cell>
          <cell r="P186"/>
          <cell r="Q186">
            <v>4302.4800000000005</v>
          </cell>
          <cell r="R186">
            <v>4045.86</v>
          </cell>
          <cell r="S186">
            <v>8348.34</v>
          </cell>
          <cell r="T186">
            <v>45.870000000000005</v>
          </cell>
        </row>
        <row r="187">
          <cell r="B187" t="str">
            <v>Santa Clara Family HP</v>
          </cell>
          <cell r="C187" t="str">
            <v>LTC</v>
          </cell>
          <cell r="D187">
            <v>5102</v>
          </cell>
          <cell r="E187">
            <v>14.36</v>
          </cell>
          <cell r="F187">
            <v>84.38</v>
          </cell>
          <cell r="G187">
            <v>7.7</v>
          </cell>
          <cell r="H187">
            <v>0</v>
          </cell>
          <cell r="I187">
            <v>0</v>
          </cell>
          <cell r="J187">
            <v>0</v>
          </cell>
          <cell r="K187">
            <v>0</v>
          </cell>
          <cell r="L187">
            <v>106.44</v>
          </cell>
          <cell r="M187">
            <v>543056.88</v>
          </cell>
          <cell r="N187">
            <v>1.1613110709635438E-2</v>
          </cell>
          <cell r="O187">
            <v>9165.5029097144798</v>
          </cell>
          <cell r="P187"/>
          <cell r="Q187">
            <v>430506.75999999995</v>
          </cell>
          <cell r="R187">
            <v>39285.4</v>
          </cell>
          <cell r="S187">
            <v>469792.16</v>
          </cell>
          <cell r="T187">
            <v>92.08</v>
          </cell>
        </row>
        <row r="188">
          <cell r="B188" t="str">
            <v>Santa Clara Family HP</v>
          </cell>
          <cell r="C188" t="str">
            <v>OBRA</v>
          </cell>
          <cell r="D188">
            <v>0</v>
          </cell>
          <cell r="E188">
            <v>0</v>
          </cell>
          <cell r="F188">
            <v>0</v>
          </cell>
          <cell r="G188">
            <v>0</v>
          </cell>
          <cell r="H188">
            <v>0</v>
          </cell>
          <cell r="I188">
            <v>0</v>
          </cell>
          <cell r="J188">
            <v>0</v>
          </cell>
          <cell r="K188">
            <v>0</v>
          </cell>
          <cell r="L188">
            <v>0</v>
          </cell>
          <cell r="M188">
            <v>0</v>
          </cell>
          <cell r="N188">
            <v>0</v>
          </cell>
          <cell r="O188">
            <v>0</v>
          </cell>
          <cell r="P188"/>
          <cell r="Q188">
            <v>0</v>
          </cell>
          <cell r="R188">
            <v>0</v>
          </cell>
          <cell r="S188">
            <v>0</v>
          </cell>
          <cell r="T188">
            <v>0</v>
          </cell>
        </row>
        <row r="189">
          <cell r="B189" t="str">
            <v>Santa Clara Family HP</v>
          </cell>
          <cell r="C189" t="str">
            <v>ALL COAs</v>
          </cell>
          <cell r="D189">
            <v>2663051</v>
          </cell>
          <cell r="E189">
            <v>8.1254606351887375</v>
          </cell>
          <cell r="F189">
            <v>6.215560569437085</v>
          </cell>
          <cell r="G189">
            <v>3.8827761879137874</v>
          </cell>
          <cell r="H189">
            <v>0</v>
          </cell>
          <cell r="I189">
            <v>0</v>
          </cell>
          <cell r="J189">
            <v>0</v>
          </cell>
          <cell r="K189">
            <v>0</v>
          </cell>
          <cell r="L189">
            <v>18.223797392539609</v>
          </cell>
          <cell r="M189">
            <v>48530901.869999997</v>
          </cell>
          <cell r="N189">
            <v>7.6517397671202192E-2</v>
          </cell>
          <cell r="O189">
            <v>238.16541005285978</v>
          </cell>
          <cell r="P189"/>
          <cell r="Q189">
            <v>16552354.789999999</v>
          </cell>
          <cell r="R189">
            <v>10340031.01</v>
          </cell>
          <cell r="S189">
            <v>26892385.799999997</v>
          </cell>
          <cell r="T189">
            <v>10.098336757350872</v>
          </cell>
        </row>
        <row r="190">
          <cell r="B190" t="str">
            <v>Anthem Blue Cross/Santa Clara</v>
          </cell>
          <cell r="C190" t="str">
            <v>Child</v>
          </cell>
          <cell r="D190">
            <v>270095</v>
          </cell>
          <cell r="E190">
            <v>7.08</v>
          </cell>
          <cell r="F190">
            <v>0.64</v>
          </cell>
          <cell r="G190">
            <v>2.0699999999999998</v>
          </cell>
          <cell r="H190">
            <v>0</v>
          </cell>
          <cell r="I190">
            <v>0</v>
          </cell>
          <cell r="J190">
            <v>0</v>
          </cell>
          <cell r="K190">
            <v>0</v>
          </cell>
          <cell r="L190">
            <v>9.7899999999999991</v>
          </cell>
          <cell r="M190">
            <v>2644230.0499999998</v>
          </cell>
          <cell r="N190">
            <v>0.20405127175159815</v>
          </cell>
          <cell r="O190">
            <v>47.978137631594166</v>
          </cell>
          <cell r="P190"/>
          <cell r="Q190">
            <v>172860.80000000002</v>
          </cell>
          <cell r="R190">
            <v>559096.64999999991</v>
          </cell>
          <cell r="S190">
            <v>731957.45</v>
          </cell>
          <cell r="T190">
            <v>2.71</v>
          </cell>
        </row>
        <row r="191">
          <cell r="B191" t="str">
            <v>Anthem Blue Cross/Santa Clara</v>
          </cell>
          <cell r="C191" t="str">
            <v>Adult</v>
          </cell>
          <cell r="D191">
            <v>88081</v>
          </cell>
          <cell r="E191">
            <v>8.31</v>
          </cell>
          <cell r="F191">
            <v>9.77</v>
          </cell>
          <cell r="G191">
            <v>4.97</v>
          </cell>
          <cell r="H191">
            <v>0</v>
          </cell>
          <cell r="I191">
            <v>0</v>
          </cell>
          <cell r="J191">
            <v>0</v>
          </cell>
          <cell r="K191">
            <v>0</v>
          </cell>
          <cell r="L191">
            <v>23.049999999999997</v>
          </cell>
          <cell r="M191">
            <v>2030267.0499999998</v>
          </cell>
          <cell r="N191">
            <v>0.10873171243990853</v>
          </cell>
          <cell r="O191">
            <v>211.98967148373356</v>
          </cell>
          <cell r="P191"/>
          <cell r="Q191">
            <v>860551.37</v>
          </cell>
          <cell r="R191">
            <v>437762.57</v>
          </cell>
          <cell r="S191">
            <v>1298313.94</v>
          </cell>
          <cell r="T191">
            <v>14.739999999999998</v>
          </cell>
        </row>
        <row r="192">
          <cell r="B192" t="str">
            <v>Anthem Blue Cross/Santa Clara</v>
          </cell>
          <cell r="C192" t="str">
            <v>ACA OE</v>
          </cell>
          <cell r="D192">
            <v>257014</v>
          </cell>
          <cell r="E192">
            <v>8.9499999999999993</v>
          </cell>
          <cell r="F192">
            <v>6.14</v>
          </cell>
          <cell r="G192">
            <v>3.02</v>
          </cell>
          <cell r="H192">
            <v>0</v>
          </cell>
          <cell r="I192">
            <v>0</v>
          </cell>
          <cell r="J192">
            <v>0</v>
          </cell>
          <cell r="K192">
            <v>0</v>
          </cell>
          <cell r="L192">
            <v>18.11</v>
          </cell>
          <cell r="M192">
            <v>4654523.54</v>
          </cell>
          <cell r="N192">
            <v>9.402682337460129E-2</v>
          </cell>
          <cell r="O192">
            <v>192.60461376909504</v>
          </cell>
          <cell r="P192"/>
          <cell r="Q192">
            <v>1578065.96</v>
          </cell>
          <cell r="R192">
            <v>776182.28</v>
          </cell>
          <cell r="S192">
            <v>2354248.2400000002</v>
          </cell>
          <cell r="T192">
            <v>9.16</v>
          </cell>
        </row>
        <row r="193">
          <cell r="B193" t="str">
            <v>Anthem Blue Cross/Santa Clara</v>
          </cell>
          <cell r="C193" t="str">
            <v>SPD</v>
          </cell>
          <cell r="D193">
            <v>72364</v>
          </cell>
          <cell r="E193">
            <v>9.16</v>
          </cell>
          <cell r="F193">
            <v>22.25</v>
          </cell>
          <cell r="G193">
            <v>6.97</v>
          </cell>
          <cell r="H193">
            <v>0</v>
          </cell>
          <cell r="I193">
            <v>0</v>
          </cell>
          <cell r="J193">
            <v>0</v>
          </cell>
          <cell r="K193">
            <v>0</v>
          </cell>
          <cell r="L193">
            <v>38.380000000000003</v>
          </cell>
          <cell r="M193">
            <v>2777330.3200000003</v>
          </cell>
          <cell r="N193">
            <v>8.6648737081212332E-2</v>
          </cell>
          <cell r="O193">
            <v>442.93778874154845</v>
          </cell>
          <cell r="P193"/>
          <cell r="Q193">
            <v>1610099</v>
          </cell>
          <cell r="R193">
            <v>504377.07999999996</v>
          </cell>
          <cell r="S193">
            <v>2114476.08</v>
          </cell>
          <cell r="T193">
            <v>29.22</v>
          </cell>
        </row>
        <row r="194">
          <cell r="B194" t="str">
            <v>Anthem Blue Cross/Santa Clara</v>
          </cell>
          <cell r="C194" t="str">
            <v>BCCTP</v>
          </cell>
          <cell r="D194">
            <v>47</v>
          </cell>
          <cell r="E194">
            <v>23.79</v>
          </cell>
          <cell r="F194">
            <v>33.68</v>
          </cell>
          <cell r="G194">
            <v>34.67</v>
          </cell>
          <cell r="H194">
            <v>0</v>
          </cell>
          <cell r="I194">
            <v>0</v>
          </cell>
          <cell r="J194">
            <v>0</v>
          </cell>
          <cell r="K194">
            <v>0</v>
          </cell>
          <cell r="L194">
            <v>92.14</v>
          </cell>
          <cell r="M194">
            <v>4330.58</v>
          </cell>
          <cell r="N194">
            <v>9.4024176395280185E-2</v>
          </cell>
          <cell r="O194">
            <v>979.96072427841261</v>
          </cell>
          <cell r="P194"/>
          <cell r="Q194">
            <v>1582.96</v>
          </cell>
          <cell r="R194">
            <v>1629.49</v>
          </cell>
          <cell r="S194">
            <v>3212.45</v>
          </cell>
          <cell r="T194">
            <v>68.349999999999994</v>
          </cell>
        </row>
        <row r="195">
          <cell r="B195" t="str">
            <v>Anthem Blue Cross/Santa Clara</v>
          </cell>
          <cell r="C195" t="str">
            <v>LTC</v>
          </cell>
          <cell r="D195">
            <v>1518</v>
          </cell>
          <cell r="E195">
            <v>13.25</v>
          </cell>
          <cell r="F195">
            <v>153.72999999999999</v>
          </cell>
          <cell r="G195">
            <v>19.850000000000001</v>
          </cell>
          <cell r="H195">
            <v>0</v>
          </cell>
          <cell r="I195">
            <v>0</v>
          </cell>
          <cell r="J195">
            <v>0</v>
          </cell>
          <cell r="K195">
            <v>0</v>
          </cell>
          <cell r="L195">
            <v>186.82999999999998</v>
          </cell>
          <cell r="M195">
            <v>283607.94</v>
          </cell>
          <cell r="N195">
            <v>2.0384042407752618E-2</v>
          </cell>
          <cell r="O195">
            <v>9165.5029097144798</v>
          </cell>
          <cell r="P195"/>
          <cell r="Q195">
            <v>233362.13999999998</v>
          </cell>
          <cell r="R195">
            <v>30132.300000000003</v>
          </cell>
          <cell r="S195">
            <v>263494.44</v>
          </cell>
          <cell r="T195">
            <v>173.57999999999998</v>
          </cell>
        </row>
        <row r="196">
          <cell r="B196" t="str">
            <v>Anthem Blue Cross/Santa Clara</v>
          </cell>
          <cell r="C196" t="str">
            <v>OBRA</v>
          </cell>
          <cell r="D196">
            <v>0</v>
          </cell>
          <cell r="E196">
            <v>0</v>
          </cell>
          <cell r="F196">
            <v>0</v>
          </cell>
          <cell r="G196">
            <v>0</v>
          </cell>
          <cell r="H196">
            <v>0</v>
          </cell>
          <cell r="I196">
            <v>0</v>
          </cell>
          <cell r="J196">
            <v>0</v>
          </cell>
          <cell r="K196">
            <v>0</v>
          </cell>
          <cell r="L196">
            <v>0</v>
          </cell>
          <cell r="M196">
            <v>0</v>
          </cell>
          <cell r="N196">
            <v>0</v>
          </cell>
          <cell r="O196">
            <v>0</v>
          </cell>
          <cell r="P196"/>
          <cell r="Q196">
            <v>0</v>
          </cell>
          <cell r="R196">
            <v>0</v>
          </cell>
          <cell r="S196">
            <v>0</v>
          </cell>
          <cell r="T196">
            <v>0</v>
          </cell>
        </row>
        <row r="197">
          <cell r="B197" t="str">
            <v>Anthem Blue Cross/Santa Clara</v>
          </cell>
          <cell r="C197" t="str">
            <v>ALL COAs</v>
          </cell>
          <cell r="D197">
            <v>689119</v>
          </cell>
          <cell r="E197">
            <v>8.1678010329130384</v>
          </cell>
          <cell r="F197">
            <v>6.4669849909812376</v>
          </cell>
          <cell r="G197">
            <v>3.350916706693619</v>
          </cell>
          <cell r="H197">
            <v>0</v>
          </cell>
          <cell r="I197">
            <v>0</v>
          </cell>
          <cell r="J197">
            <v>0</v>
          </cell>
          <cell r="K197">
            <v>0</v>
          </cell>
          <cell r="L197">
            <v>17.985702730587896</v>
          </cell>
          <cell r="M197">
            <v>12394289.48</v>
          </cell>
          <cell r="N197">
            <v>9.7481501107195667E-2</v>
          </cell>
          <cell r="O197">
            <v>184.50375226382587</v>
          </cell>
          <cell r="P197"/>
          <cell r="Q197">
            <v>4456522.2299999995</v>
          </cell>
          <cell r="R197">
            <v>2309180.37</v>
          </cell>
          <cell r="S197">
            <v>6765702.5999999996</v>
          </cell>
          <cell r="T197">
            <v>9.8179016976748557</v>
          </cell>
        </row>
        <row r="198">
          <cell r="B198" t="str">
            <v>HP of San Joaquin/Stanislaus</v>
          </cell>
          <cell r="C198" t="str">
            <v>Child</v>
          </cell>
          <cell r="D198">
            <v>699784</v>
          </cell>
          <cell r="E198">
            <v>6.45</v>
          </cell>
          <cell r="F198">
            <v>1.28</v>
          </cell>
          <cell r="G198">
            <v>2.48</v>
          </cell>
          <cell r="H198">
            <v>0</v>
          </cell>
          <cell r="I198">
            <v>0</v>
          </cell>
          <cell r="J198">
            <v>0</v>
          </cell>
          <cell r="K198">
            <v>0</v>
          </cell>
          <cell r="L198">
            <v>10.210000000000001</v>
          </cell>
          <cell r="M198">
            <v>7144794.6400000006</v>
          </cell>
          <cell r="N198">
            <v>0.14562435092499773</v>
          </cell>
          <cell r="O198">
            <v>70.11190048330964</v>
          </cell>
          <cell r="P198"/>
          <cell r="Q198">
            <v>895723.52000000002</v>
          </cell>
          <cell r="R198">
            <v>1735464.32</v>
          </cell>
          <cell r="S198">
            <v>2631187.84</v>
          </cell>
          <cell r="T198">
            <v>3.76</v>
          </cell>
        </row>
        <row r="199">
          <cell r="B199" t="str">
            <v>HP of San Joaquin/Stanislaus</v>
          </cell>
          <cell r="C199" t="str">
            <v>Adult</v>
          </cell>
          <cell r="D199">
            <v>279342</v>
          </cell>
          <cell r="E199">
            <v>8.52</v>
          </cell>
          <cell r="F199">
            <v>20.03</v>
          </cell>
          <cell r="G199">
            <v>10.51</v>
          </cell>
          <cell r="H199">
            <v>0</v>
          </cell>
          <cell r="I199">
            <v>0</v>
          </cell>
          <cell r="J199">
            <v>0</v>
          </cell>
          <cell r="K199">
            <v>0</v>
          </cell>
          <cell r="L199">
            <v>39.06</v>
          </cell>
          <cell r="M199">
            <v>10911098.520000001</v>
          </cell>
          <cell r="N199">
            <v>0.11900680733509643</v>
          </cell>
          <cell r="O199">
            <v>328.21651865691865</v>
          </cell>
          <cell r="P199"/>
          <cell r="Q199">
            <v>5595220.2600000007</v>
          </cell>
          <cell r="R199">
            <v>2935884.42</v>
          </cell>
          <cell r="S199">
            <v>8531104.6799999997</v>
          </cell>
          <cell r="T199">
            <v>30.54</v>
          </cell>
        </row>
        <row r="200">
          <cell r="B200" t="str">
            <v>HP of San Joaquin/Stanislaus</v>
          </cell>
          <cell r="C200" t="str">
            <v>ACA OE</v>
          </cell>
          <cell r="D200">
            <v>432631</v>
          </cell>
          <cell r="E200">
            <v>8.93</v>
          </cell>
          <cell r="F200">
            <v>18.5</v>
          </cell>
          <cell r="G200">
            <v>9.48</v>
          </cell>
          <cell r="H200">
            <v>0</v>
          </cell>
          <cell r="I200">
            <v>0</v>
          </cell>
          <cell r="J200">
            <v>0</v>
          </cell>
          <cell r="K200">
            <v>0</v>
          </cell>
          <cell r="L200">
            <v>36.909999999999997</v>
          </cell>
          <cell r="M200">
            <v>15968410.209999999</v>
          </cell>
          <cell r="N200">
            <v>0.10931539457507082</v>
          </cell>
          <cell r="O200">
            <v>337.64686248881964</v>
          </cell>
          <cell r="P200"/>
          <cell r="Q200">
            <v>8003673.5</v>
          </cell>
          <cell r="R200">
            <v>4101341.8800000004</v>
          </cell>
          <cell r="S200">
            <v>12105015.380000001</v>
          </cell>
          <cell r="T200">
            <v>27.98</v>
          </cell>
        </row>
        <row r="201">
          <cell r="B201" t="str">
            <v>HP of San Joaquin/Stanislaus</v>
          </cell>
          <cell r="C201" t="str">
            <v>SPD</v>
          </cell>
          <cell r="D201">
            <v>95266</v>
          </cell>
          <cell r="E201">
            <v>16.11</v>
          </cell>
          <cell r="F201">
            <v>57.89</v>
          </cell>
          <cell r="G201">
            <v>26.98</v>
          </cell>
          <cell r="H201">
            <v>0</v>
          </cell>
          <cell r="I201">
            <v>0</v>
          </cell>
          <cell r="J201">
            <v>0</v>
          </cell>
          <cell r="K201">
            <v>0</v>
          </cell>
          <cell r="L201">
            <v>100.98</v>
          </cell>
          <cell r="M201">
            <v>9619960.6799999997</v>
          </cell>
          <cell r="N201">
            <v>9.8164175418272506E-2</v>
          </cell>
          <cell r="O201">
            <v>1028.6848493325535</v>
          </cell>
          <cell r="P201"/>
          <cell r="Q201">
            <v>5514948.7400000002</v>
          </cell>
          <cell r="R201">
            <v>2570276.6800000002</v>
          </cell>
          <cell r="S201">
            <v>8085225.4199999999</v>
          </cell>
          <cell r="T201">
            <v>84.87</v>
          </cell>
        </row>
        <row r="202">
          <cell r="B202" t="str">
            <v>HP of San Joaquin/Stanislaus</v>
          </cell>
          <cell r="C202" t="str">
            <v>BCCTP</v>
          </cell>
          <cell r="D202">
            <v>188</v>
          </cell>
          <cell r="E202">
            <v>21.5</v>
          </cell>
          <cell r="F202">
            <v>57.53</v>
          </cell>
          <cell r="G202">
            <v>48.66</v>
          </cell>
          <cell r="H202">
            <v>0</v>
          </cell>
          <cell r="I202">
            <v>0</v>
          </cell>
          <cell r="J202">
            <v>0</v>
          </cell>
          <cell r="K202">
            <v>0</v>
          </cell>
          <cell r="L202">
            <v>127.69</v>
          </cell>
          <cell r="M202">
            <v>24005.72</v>
          </cell>
          <cell r="N202">
            <v>0.11476519345819795</v>
          </cell>
          <cell r="O202">
            <v>1112.6195682884443</v>
          </cell>
          <cell r="P202"/>
          <cell r="Q202">
            <v>10815.64</v>
          </cell>
          <cell r="R202">
            <v>9148.08</v>
          </cell>
          <cell r="S202">
            <v>19963.72</v>
          </cell>
          <cell r="T202">
            <v>106.19</v>
          </cell>
        </row>
        <row r="203">
          <cell r="B203" t="str">
            <v>HP of San Joaquin/Stanislaus</v>
          </cell>
          <cell r="C203" t="str">
            <v>LTC</v>
          </cell>
          <cell r="D203">
            <v>0</v>
          </cell>
          <cell r="E203">
            <v>0</v>
          </cell>
          <cell r="F203">
            <v>0</v>
          </cell>
          <cell r="G203">
            <v>0</v>
          </cell>
          <cell r="H203">
            <v>0</v>
          </cell>
          <cell r="I203">
            <v>0</v>
          </cell>
          <cell r="J203">
            <v>0</v>
          </cell>
          <cell r="K203">
            <v>0</v>
          </cell>
          <cell r="L203">
            <v>0</v>
          </cell>
          <cell r="M203">
            <v>0</v>
          </cell>
          <cell r="N203">
            <v>0</v>
          </cell>
          <cell r="O203">
            <v>0</v>
          </cell>
          <cell r="P203"/>
          <cell r="Q203">
            <v>0</v>
          </cell>
          <cell r="R203">
            <v>0</v>
          </cell>
          <cell r="S203">
            <v>0</v>
          </cell>
          <cell r="T203">
            <v>0</v>
          </cell>
        </row>
        <row r="204">
          <cell r="B204" t="str">
            <v>HP of San Joaquin/Stanislaus</v>
          </cell>
          <cell r="C204" t="str">
            <v>OBRA</v>
          </cell>
          <cell r="D204">
            <v>0</v>
          </cell>
          <cell r="E204">
            <v>0</v>
          </cell>
          <cell r="F204">
            <v>0</v>
          </cell>
          <cell r="G204">
            <v>0</v>
          </cell>
          <cell r="H204">
            <v>0</v>
          </cell>
          <cell r="I204">
            <v>0</v>
          </cell>
          <cell r="J204">
            <v>0</v>
          </cell>
          <cell r="K204">
            <v>0</v>
          </cell>
          <cell r="L204">
            <v>0</v>
          </cell>
          <cell r="M204">
            <v>0</v>
          </cell>
          <cell r="N204">
            <v>0</v>
          </cell>
          <cell r="O204">
            <v>0</v>
          </cell>
          <cell r="P204"/>
          <cell r="Q204">
            <v>0</v>
          </cell>
          <cell r="R204">
            <v>0</v>
          </cell>
          <cell r="S204">
            <v>0</v>
          </cell>
          <cell r="T204">
            <v>0</v>
          </cell>
        </row>
        <row r="205">
          <cell r="B205" t="str">
            <v>HP of San Joaquin/Stanislaus</v>
          </cell>
          <cell r="C205" t="str">
            <v>ALL COAs</v>
          </cell>
          <cell r="D205">
            <v>1507211</v>
          </cell>
          <cell r="E205">
            <v>8.1579637688419204</v>
          </cell>
          <cell r="F205">
            <v>13.283064985592597</v>
          </cell>
          <cell r="G205">
            <v>7.5318687164570859</v>
          </cell>
          <cell r="H205">
            <v>0</v>
          </cell>
          <cell r="I205">
            <v>0</v>
          </cell>
          <cell r="J205">
            <v>0</v>
          </cell>
          <cell r="K205">
            <v>0</v>
          </cell>
          <cell r="L205">
            <v>28.972897470891603</v>
          </cell>
          <cell r="M205">
            <v>43668269.770000003</v>
          </cell>
          <cell r="N205">
            <v>0.1134145893773274</v>
          </cell>
          <cell r="O205">
            <v>255.46005703463356</v>
          </cell>
          <cell r="P205"/>
          <cell r="Q205">
            <v>20020381.660000004</v>
          </cell>
          <cell r="R205">
            <v>11352115.380000001</v>
          </cell>
          <cell r="S205">
            <v>31372497.040000007</v>
          </cell>
          <cell r="T205">
            <v>20.814933702049682</v>
          </cell>
        </row>
        <row r="206">
          <cell r="B206" t="str">
            <v>Health Net of California/Stanislaus</v>
          </cell>
          <cell r="C206" t="str">
            <v>Child</v>
          </cell>
          <cell r="D206">
            <v>354067</v>
          </cell>
          <cell r="E206">
            <v>5.21</v>
          </cell>
          <cell r="F206">
            <v>1.08</v>
          </cell>
          <cell r="G206">
            <v>1.4</v>
          </cell>
          <cell r="H206">
            <v>0</v>
          </cell>
          <cell r="I206">
            <v>0</v>
          </cell>
          <cell r="J206">
            <v>0</v>
          </cell>
          <cell r="K206">
            <v>0</v>
          </cell>
          <cell r="L206">
            <v>7.6899999999999995</v>
          </cell>
          <cell r="M206">
            <v>2722775.23</v>
          </cell>
          <cell r="N206">
            <v>0.16090700802446237</v>
          </cell>
          <cell r="O206">
            <v>47.791579089152563</v>
          </cell>
          <cell r="P206"/>
          <cell r="Q206">
            <v>382392.36000000004</v>
          </cell>
          <cell r="R206">
            <v>495693.8</v>
          </cell>
          <cell r="S206">
            <v>878086.16</v>
          </cell>
          <cell r="T206">
            <v>2.48</v>
          </cell>
        </row>
        <row r="207">
          <cell r="B207" t="str">
            <v>Health Net of California/Stanislaus</v>
          </cell>
          <cell r="C207" t="str">
            <v>Adult</v>
          </cell>
          <cell r="D207">
            <v>117358</v>
          </cell>
          <cell r="E207">
            <v>6.99</v>
          </cell>
          <cell r="F207">
            <v>11.63</v>
          </cell>
          <cell r="G207">
            <v>3.73</v>
          </cell>
          <cell r="H207">
            <v>0</v>
          </cell>
          <cell r="I207">
            <v>0</v>
          </cell>
          <cell r="J207">
            <v>0</v>
          </cell>
          <cell r="K207">
            <v>0</v>
          </cell>
          <cell r="L207">
            <v>22.35</v>
          </cell>
          <cell r="M207">
            <v>2622951.3000000003</v>
          </cell>
          <cell r="N207">
            <v>0.10587178327438679</v>
          </cell>
          <cell r="O207">
            <v>211.10440675279588</v>
          </cell>
          <cell r="P207"/>
          <cell r="Q207">
            <v>1364873.54</v>
          </cell>
          <cell r="R207">
            <v>437745.34</v>
          </cell>
          <cell r="S207">
            <v>1802618.8800000001</v>
          </cell>
          <cell r="T207">
            <v>15.360000000000001</v>
          </cell>
        </row>
        <row r="208">
          <cell r="B208" t="str">
            <v>Health Net of California/Stanislaus</v>
          </cell>
          <cell r="C208" t="str">
            <v>ACA OE</v>
          </cell>
          <cell r="D208">
            <v>229941</v>
          </cell>
          <cell r="E208">
            <v>6.26</v>
          </cell>
          <cell r="F208">
            <v>13.69</v>
          </cell>
          <cell r="G208">
            <v>4.72</v>
          </cell>
          <cell r="H208">
            <v>0</v>
          </cell>
          <cell r="I208">
            <v>0</v>
          </cell>
          <cell r="J208">
            <v>0</v>
          </cell>
          <cell r="K208">
            <v>0</v>
          </cell>
          <cell r="L208">
            <v>24.669999999999998</v>
          </cell>
          <cell r="M208">
            <v>5672644.4699999997</v>
          </cell>
          <cell r="N208">
            <v>0.10168711932278583</v>
          </cell>
          <cell r="O208">
            <v>242.6069315789143</v>
          </cell>
          <cell r="P208"/>
          <cell r="Q208">
            <v>3147892.29</v>
          </cell>
          <cell r="R208">
            <v>1085321.52</v>
          </cell>
          <cell r="S208">
            <v>4233213.8100000005</v>
          </cell>
          <cell r="T208">
            <v>18.41</v>
          </cell>
        </row>
        <row r="209">
          <cell r="B209" t="str">
            <v>Health Net of California/Stanislaus</v>
          </cell>
          <cell r="C209" t="str">
            <v>SPD</v>
          </cell>
          <cell r="D209">
            <v>61603</v>
          </cell>
          <cell r="E209">
            <v>12.92</v>
          </cell>
          <cell r="F209">
            <v>49.48</v>
          </cell>
          <cell r="G209">
            <v>14.42</v>
          </cell>
          <cell r="H209">
            <v>0</v>
          </cell>
          <cell r="I209">
            <v>0</v>
          </cell>
          <cell r="J209">
            <v>0</v>
          </cell>
          <cell r="K209">
            <v>0</v>
          </cell>
          <cell r="L209">
            <v>76.819999999999993</v>
          </cell>
          <cell r="M209">
            <v>4732342.46</v>
          </cell>
          <cell r="N209">
            <v>0.10655848953579938</v>
          </cell>
          <cell r="O209">
            <v>720.91862726893805</v>
          </cell>
          <cell r="P209"/>
          <cell r="Q209">
            <v>3048116.44</v>
          </cell>
          <cell r="R209">
            <v>888315.26</v>
          </cell>
          <cell r="S209">
            <v>3936431.7</v>
          </cell>
          <cell r="T209">
            <v>63.9</v>
          </cell>
        </row>
        <row r="210">
          <cell r="B210" t="str">
            <v>Health Net of California/Stanislaus</v>
          </cell>
          <cell r="C210" t="str">
            <v>BCCTP</v>
          </cell>
          <cell r="D210">
            <v>16</v>
          </cell>
          <cell r="E210">
            <v>19.32</v>
          </cell>
          <cell r="F210">
            <v>0</v>
          </cell>
          <cell r="G210">
            <v>0</v>
          </cell>
          <cell r="H210">
            <v>0</v>
          </cell>
          <cell r="I210">
            <v>0</v>
          </cell>
          <cell r="J210">
            <v>0</v>
          </cell>
          <cell r="K210">
            <v>0</v>
          </cell>
          <cell r="L210">
            <v>19.32</v>
          </cell>
          <cell r="M210">
            <v>309.12</v>
          </cell>
          <cell r="N210">
            <v>1.878052522224604E-2</v>
          </cell>
          <cell r="O210">
            <v>1028.7252231431173</v>
          </cell>
          <cell r="P210"/>
          <cell r="Q210">
            <v>0</v>
          </cell>
          <cell r="R210">
            <v>0</v>
          </cell>
          <cell r="S210">
            <v>0</v>
          </cell>
          <cell r="T210">
            <v>0</v>
          </cell>
        </row>
        <row r="211">
          <cell r="B211" t="str">
            <v>Health Net of California/Stanislaus</v>
          </cell>
          <cell r="C211" t="str">
            <v>LTC</v>
          </cell>
          <cell r="D211">
            <v>0</v>
          </cell>
          <cell r="E211">
            <v>0</v>
          </cell>
          <cell r="F211">
            <v>0</v>
          </cell>
          <cell r="G211">
            <v>0</v>
          </cell>
          <cell r="H211">
            <v>0</v>
          </cell>
          <cell r="I211">
            <v>0</v>
          </cell>
          <cell r="J211">
            <v>0</v>
          </cell>
          <cell r="K211">
            <v>0</v>
          </cell>
          <cell r="L211">
            <v>0</v>
          </cell>
          <cell r="M211">
            <v>0</v>
          </cell>
          <cell r="N211">
            <v>0</v>
          </cell>
          <cell r="O211">
            <v>0</v>
          </cell>
          <cell r="P211"/>
          <cell r="Q211">
            <v>0</v>
          </cell>
          <cell r="R211">
            <v>0</v>
          </cell>
          <cell r="S211">
            <v>0</v>
          </cell>
          <cell r="T211">
            <v>0</v>
          </cell>
        </row>
        <row r="212">
          <cell r="B212" t="str">
            <v>Health Net of California/Stanislaus</v>
          </cell>
          <cell r="C212" t="str">
            <v>OBRA</v>
          </cell>
          <cell r="D212">
            <v>0</v>
          </cell>
          <cell r="E212">
            <v>0</v>
          </cell>
          <cell r="F212">
            <v>0</v>
          </cell>
          <cell r="G212">
            <v>0</v>
          </cell>
          <cell r="H212">
            <v>0</v>
          </cell>
          <cell r="I212">
            <v>0</v>
          </cell>
          <cell r="J212">
            <v>0</v>
          </cell>
          <cell r="K212">
            <v>0</v>
          </cell>
          <cell r="L212">
            <v>0</v>
          </cell>
          <cell r="M212">
            <v>0</v>
          </cell>
          <cell r="N212">
            <v>0</v>
          </cell>
          <cell r="O212">
            <v>0</v>
          </cell>
          <cell r="P212"/>
          <cell r="Q212">
            <v>0</v>
          </cell>
          <cell r="R212">
            <v>0</v>
          </cell>
          <cell r="S212">
            <v>0</v>
          </cell>
          <cell r="T212">
            <v>0</v>
          </cell>
        </row>
        <row r="213">
          <cell r="B213" t="str">
            <v>Health Net of California/Stanislaus</v>
          </cell>
          <cell r="C213" t="str">
            <v>ALL COAs</v>
          </cell>
          <cell r="D213">
            <v>762985</v>
          </cell>
          <cell r="E213">
            <v>6.4230253936840178</v>
          </cell>
          <cell r="F213">
            <v>10.410787407354013</v>
          </cell>
          <cell r="G213">
            <v>3.8101350878457634</v>
          </cell>
          <cell r="H213">
            <v>0</v>
          </cell>
          <cell r="I213">
            <v>0</v>
          </cell>
          <cell r="J213">
            <v>0</v>
          </cell>
          <cell r="K213">
            <v>0</v>
          </cell>
          <cell r="L213">
            <v>20.64394788888379</v>
          </cell>
          <cell r="M213">
            <v>15751022.58</v>
          </cell>
          <cell r="N213">
            <v>0.11099405695188809</v>
          </cell>
          <cell r="O213">
            <v>185.99147067695881</v>
          </cell>
          <cell r="P213"/>
          <cell r="Q213">
            <v>7943274.6300000018</v>
          </cell>
          <cell r="R213">
            <v>2907075.92</v>
          </cell>
          <cell r="S213">
            <v>10850350.550000001</v>
          </cell>
          <cell r="T213">
            <v>14.220922495199776</v>
          </cell>
        </row>
        <row r="214">
          <cell r="B214" t="str">
            <v>Anthem Blue Cross/Tulare</v>
          </cell>
          <cell r="C214" t="str">
            <v>Child</v>
          </cell>
          <cell r="D214">
            <v>556270</v>
          </cell>
          <cell r="E214">
            <v>5.92</v>
          </cell>
          <cell r="F214">
            <v>1.02</v>
          </cell>
          <cell r="G214">
            <v>0.46</v>
          </cell>
          <cell r="H214">
            <v>0</v>
          </cell>
          <cell r="I214">
            <v>0</v>
          </cell>
          <cell r="J214">
            <v>0</v>
          </cell>
          <cell r="K214">
            <v>0</v>
          </cell>
          <cell r="L214">
            <v>7.3999999999999995</v>
          </cell>
          <cell r="M214">
            <v>4116397.9999999995</v>
          </cell>
          <cell r="N214">
            <v>0.13941036800249895</v>
          </cell>
          <cell r="O214">
            <v>53.080700567889991</v>
          </cell>
          <cell r="P214"/>
          <cell r="Q214">
            <v>567395.4</v>
          </cell>
          <cell r="R214">
            <v>255884.2</v>
          </cell>
          <cell r="S214">
            <v>823279.60000000009</v>
          </cell>
          <cell r="T214">
            <v>1.48</v>
          </cell>
        </row>
        <row r="215">
          <cell r="B215" t="str">
            <v>Anthem Blue Cross/Tulare</v>
          </cell>
          <cell r="C215" t="str">
            <v>Adult</v>
          </cell>
          <cell r="D215">
            <v>203071</v>
          </cell>
          <cell r="E215">
            <v>6.64</v>
          </cell>
          <cell r="F215">
            <v>13.21</v>
          </cell>
          <cell r="G215">
            <v>0.82</v>
          </cell>
          <cell r="H215">
            <v>0</v>
          </cell>
          <cell r="I215">
            <v>0</v>
          </cell>
          <cell r="J215">
            <v>0</v>
          </cell>
          <cell r="K215">
            <v>0</v>
          </cell>
          <cell r="L215">
            <v>20.67</v>
          </cell>
          <cell r="M215">
            <v>4197477.57</v>
          </cell>
          <cell r="N215">
            <v>9.2060852833463866E-2</v>
          </cell>
          <cell r="O215">
            <v>224.52540209888772</v>
          </cell>
          <cell r="P215"/>
          <cell r="Q215">
            <v>2682567.91</v>
          </cell>
          <cell r="R215">
            <v>166518.22</v>
          </cell>
          <cell r="S215">
            <v>2849086.1300000004</v>
          </cell>
          <cell r="T215">
            <v>14.030000000000001</v>
          </cell>
        </row>
        <row r="216">
          <cell r="B216" t="str">
            <v>Anthem Blue Cross/Tulare</v>
          </cell>
          <cell r="C216" t="str">
            <v>ACA OE</v>
          </cell>
          <cell r="D216">
            <v>258546</v>
          </cell>
          <cell r="E216">
            <v>7.54</v>
          </cell>
          <cell r="F216">
            <v>12.84</v>
          </cell>
          <cell r="G216">
            <v>1.0900000000000001</v>
          </cell>
          <cell r="H216">
            <v>0</v>
          </cell>
          <cell r="I216">
            <v>0</v>
          </cell>
          <cell r="J216">
            <v>0</v>
          </cell>
          <cell r="K216">
            <v>0</v>
          </cell>
          <cell r="L216">
            <v>21.47</v>
          </cell>
          <cell r="M216">
            <v>5550982.6200000001</v>
          </cell>
          <cell r="N216">
            <v>8.5088244937661275E-2</v>
          </cell>
          <cell r="O216">
            <v>252.32627627623179</v>
          </cell>
          <cell r="P216"/>
          <cell r="Q216">
            <v>3319730.64</v>
          </cell>
          <cell r="R216">
            <v>281815.14</v>
          </cell>
          <cell r="S216">
            <v>3601545.7800000003</v>
          </cell>
          <cell r="T216">
            <v>13.93</v>
          </cell>
        </row>
        <row r="217">
          <cell r="B217" t="str">
            <v>Anthem Blue Cross/Tulare</v>
          </cell>
          <cell r="C217" t="str">
            <v>SPD</v>
          </cell>
          <cell r="D217">
            <v>58116</v>
          </cell>
          <cell r="E217">
            <v>12.4</v>
          </cell>
          <cell r="F217">
            <v>37.06</v>
          </cell>
          <cell r="G217">
            <v>3.13</v>
          </cell>
          <cell r="H217">
            <v>0</v>
          </cell>
          <cell r="I217">
            <v>0</v>
          </cell>
          <cell r="J217">
            <v>0</v>
          </cell>
          <cell r="K217">
            <v>0</v>
          </cell>
          <cell r="L217">
            <v>52.59</v>
          </cell>
          <cell r="M217">
            <v>3056320.4400000004</v>
          </cell>
          <cell r="N217">
            <v>9.0277488841734962E-2</v>
          </cell>
          <cell r="O217">
            <v>582.53724903885268</v>
          </cell>
          <cell r="P217"/>
          <cell r="Q217">
            <v>2153778.96</v>
          </cell>
          <cell r="R217">
            <v>181903.08</v>
          </cell>
          <cell r="S217">
            <v>2335682.04</v>
          </cell>
          <cell r="T217">
            <v>40.190000000000005</v>
          </cell>
        </row>
        <row r="218">
          <cell r="B218" t="str">
            <v>Anthem Blue Cross/Tulare</v>
          </cell>
          <cell r="C218" t="str">
            <v>BCCTP</v>
          </cell>
          <cell r="D218">
            <v>50</v>
          </cell>
          <cell r="E218">
            <v>22.32</v>
          </cell>
          <cell r="F218">
            <v>54.03</v>
          </cell>
          <cell r="G218">
            <v>22.58</v>
          </cell>
          <cell r="H218">
            <v>0</v>
          </cell>
          <cell r="I218">
            <v>0</v>
          </cell>
          <cell r="J218">
            <v>0</v>
          </cell>
          <cell r="K218">
            <v>0</v>
          </cell>
          <cell r="L218">
            <v>98.929999999999993</v>
          </cell>
          <cell r="M218">
            <v>4946.5</v>
          </cell>
          <cell r="N218">
            <v>0.1021471804991979</v>
          </cell>
          <cell r="O218">
            <v>968.50446107787411</v>
          </cell>
          <cell r="P218"/>
          <cell r="Q218">
            <v>2701.5</v>
          </cell>
          <cell r="R218">
            <v>1129</v>
          </cell>
          <cell r="S218">
            <v>3830.5</v>
          </cell>
          <cell r="T218">
            <v>76.61</v>
          </cell>
        </row>
        <row r="219">
          <cell r="B219" t="str">
            <v>Anthem Blue Cross/Tulare</v>
          </cell>
          <cell r="C219" t="str">
            <v>LTC</v>
          </cell>
          <cell r="D219">
            <v>0</v>
          </cell>
          <cell r="E219">
            <v>0</v>
          </cell>
          <cell r="F219">
            <v>0</v>
          </cell>
          <cell r="G219">
            <v>0</v>
          </cell>
          <cell r="H219">
            <v>0</v>
          </cell>
          <cell r="I219">
            <v>0</v>
          </cell>
          <cell r="J219">
            <v>0</v>
          </cell>
          <cell r="K219">
            <v>0</v>
          </cell>
          <cell r="L219">
            <v>0</v>
          </cell>
          <cell r="M219">
            <v>0</v>
          </cell>
          <cell r="N219">
            <v>0</v>
          </cell>
          <cell r="O219">
            <v>0</v>
          </cell>
          <cell r="P219"/>
          <cell r="Q219">
            <v>0</v>
          </cell>
          <cell r="R219">
            <v>0</v>
          </cell>
          <cell r="S219">
            <v>0</v>
          </cell>
          <cell r="T219">
            <v>0</v>
          </cell>
        </row>
        <row r="220">
          <cell r="B220" t="str">
            <v>Anthem Blue Cross/Tulare</v>
          </cell>
          <cell r="C220" t="str">
            <v>OBRA</v>
          </cell>
          <cell r="D220">
            <v>0</v>
          </cell>
          <cell r="E220">
            <v>0</v>
          </cell>
          <cell r="F220">
            <v>0</v>
          </cell>
          <cell r="G220">
            <v>0</v>
          </cell>
          <cell r="H220">
            <v>0</v>
          </cell>
          <cell r="I220">
            <v>0</v>
          </cell>
          <cell r="J220">
            <v>0</v>
          </cell>
          <cell r="K220">
            <v>0</v>
          </cell>
          <cell r="L220">
            <v>0</v>
          </cell>
          <cell r="M220">
            <v>0</v>
          </cell>
          <cell r="N220">
            <v>0</v>
          </cell>
          <cell r="O220">
            <v>0</v>
          </cell>
          <cell r="P220"/>
          <cell r="Q220">
            <v>0</v>
          </cell>
          <cell r="R220">
            <v>0</v>
          </cell>
          <cell r="S220">
            <v>0</v>
          </cell>
          <cell r="T220">
            <v>0</v>
          </cell>
        </row>
        <row r="221">
          <cell r="B221" t="str">
            <v>Anthem Blue Cross/Tulare</v>
          </cell>
          <cell r="C221" t="str">
            <v>ALL COAs</v>
          </cell>
          <cell r="D221">
            <v>1076053</v>
          </cell>
          <cell r="E221">
            <v>6.7958558546837375</v>
          </cell>
          <cell r="F221">
            <v>8.1094280764980908</v>
          </cell>
          <cell r="G221">
            <v>0.82454083581384929</v>
          </cell>
          <cell r="H221">
            <v>0</v>
          </cell>
          <cell r="I221">
            <v>0</v>
          </cell>
          <cell r="J221">
            <v>0</v>
          </cell>
          <cell r="K221">
            <v>0</v>
          </cell>
          <cell r="L221">
            <v>15.72982476699568</v>
          </cell>
          <cell r="M221">
            <v>16926125.130000003</v>
          </cell>
          <cell r="N221">
            <v>9.7129821034427369E-2</v>
          </cell>
          <cell r="O221">
            <v>161.94639915397653</v>
          </cell>
          <cell r="P221"/>
          <cell r="Q221">
            <v>8726174.4100000001</v>
          </cell>
          <cell r="R221">
            <v>887249.64</v>
          </cell>
          <cell r="S221">
            <v>9613424.0500000007</v>
          </cell>
          <cell r="T221">
            <v>8.9339689123119399</v>
          </cell>
        </row>
        <row r="222">
          <cell r="B222" t="str">
            <v>Health Net of California/Tulare</v>
          </cell>
          <cell r="C222" t="str">
            <v>Child</v>
          </cell>
          <cell r="D222">
            <v>666283</v>
          </cell>
          <cell r="E222">
            <v>6.47</v>
          </cell>
          <cell r="F222">
            <v>1.36</v>
          </cell>
          <cell r="G222">
            <v>1.38</v>
          </cell>
          <cell r="H222">
            <v>0</v>
          </cell>
          <cell r="I222">
            <v>0</v>
          </cell>
          <cell r="J222">
            <v>0</v>
          </cell>
          <cell r="K222">
            <v>0</v>
          </cell>
          <cell r="L222">
            <v>9.2100000000000009</v>
          </cell>
          <cell r="M222">
            <v>6136466.4300000006</v>
          </cell>
          <cell r="N222">
            <v>0.19243659130703258</v>
          </cell>
          <cell r="O222">
            <v>47.859920701388049</v>
          </cell>
          <cell r="P222"/>
          <cell r="Q222">
            <v>906144.88000000012</v>
          </cell>
          <cell r="R222">
            <v>919470.53999999992</v>
          </cell>
          <cell r="S222">
            <v>1825615.42</v>
          </cell>
          <cell r="T222">
            <v>2.74</v>
          </cell>
        </row>
        <row r="223">
          <cell r="B223" t="str">
            <v>Health Net of California/Tulare</v>
          </cell>
          <cell r="C223" t="str">
            <v>Adult</v>
          </cell>
          <cell r="D223">
            <v>253977</v>
          </cell>
          <cell r="E223">
            <v>6.19</v>
          </cell>
          <cell r="F223">
            <v>13.86</v>
          </cell>
          <cell r="G223">
            <v>2.68</v>
          </cell>
          <cell r="H223">
            <v>0</v>
          </cell>
          <cell r="I223">
            <v>0</v>
          </cell>
          <cell r="J223">
            <v>0</v>
          </cell>
          <cell r="K223">
            <v>0</v>
          </cell>
          <cell r="L223">
            <v>22.73</v>
          </cell>
          <cell r="M223">
            <v>5772897.21</v>
          </cell>
          <cell r="N223">
            <v>0.10366161541317397</v>
          </cell>
          <cell r="O223">
            <v>219.27113434806969</v>
          </cell>
          <cell r="P223"/>
          <cell r="Q223">
            <v>3520121.2199999997</v>
          </cell>
          <cell r="R223">
            <v>680658.36</v>
          </cell>
          <cell r="S223">
            <v>4200779.58</v>
          </cell>
          <cell r="T223">
            <v>16.54</v>
          </cell>
        </row>
        <row r="224">
          <cell r="B224" t="str">
            <v>Health Net of California/Tulare</v>
          </cell>
          <cell r="C224" t="str">
            <v>ACA OE</v>
          </cell>
          <cell r="D224">
            <v>323844</v>
          </cell>
          <cell r="E224">
            <v>6.02</v>
          </cell>
          <cell r="F224">
            <v>13.5</v>
          </cell>
          <cell r="G224">
            <v>3.56</v>
          </cell>
          <cell r="H224">
            <v>0</v>
          </cell>
          <cell r="I224">
            <v>0</v>
          </cell>
          <cell r="J224">
            <v>0</v>
          </cell>
          <cell r="K224">
            <v>0</v>
          </cell>
          <cell r="L224">
            <v>23.08</v>
          </cell>
          <cell r="M224">
            <v>7474319.5199999996</v>
          </cell>
          <cell r="N224">
            <v>8.6673305408479784E-2</v>
          </cell>
          <cell r="O224">
            <v>266.28729447004497</v>
          </cell>
          <cell r="P224"/>
          <cell r="Q224">
            <v>4371894</v>
          </cell>
          <cell r="R224">
            <v>1152884.6400000001</v>
          </cell>
          <cell r="S224">
            <v>5524778.6400000006</v>
          </cell>
          <cell r="T224">
            <v>17.059999999999999</v>
          </cell>
        </row>
        <row r="225">
          <cell r="B225" t="str">
            <v>Health Net of California/Tulare</v>
          </cell>
          <cell r="C225" t="str">
            <v>SPD</v>
          </cell>
          <cell r="D225">
            <v>76778</v>
          </cell>
          <cell r="E225">
            <v>11.8</v>
          </cell>
          <cell r="F225">
            <v>40.58</v>
          </cell>
          <cell r="G225">
            <v>6.16</v>
          </cell>
          <cell r="H225">
            <v>0</v>
          </cell>
          <cell r="I225">
            <v>0</v>
          </cell>
          <cell r="J225">
            <v>0</v>
          </cell>
          <cell r="K225">
            <v>0</v>
          </cell>
          <cell r="L225">
            <v>58.539999999999992</v>
          </cell>
          <cell r="M225">
            <v>4494584.1199999992</v>
          </cell>
          <cell r="N225">
            <v>9.3182074386021788E-2</v>
          </cell>
          <cell r="O225">
            <v>628.23241901107065</v>
          </cell>
          <cell r="P225"/>
          <cell r="Q225">
            <v>3115651.2399999998</v>
          </cell>
          <cell r="R225">
            <v>472952.48000000004</v>
          </cell>
          <cell r="S225">
            <v>3588603.7199999997</v>
          </cell>
          <cell r="T225">
            <v>46.739999999999995</v>
          </cell>
        </row>
        <row r="226">
          <cell r="B226" t="str">
            <v>Health Net of California/Tulare</v>
          </cell>
          <cell r="C226" t="str">
            <v>BCCTP</v>
          </cell>
          <cell r="D226">
            <v>34</v>
          </cell>
          <cell r="E226">
            <v>24.53</v>
          </cell>
          <cell r="F226">
            <v>66.56</v>
          </cell>
          <cell r="G226">
            <v>22.55</v>
          </cell>
          <cell r="H226">
            <v>0</v>
          </cell>
          <cell r="I226">
            <v>0</v>
          </cell>
          <cell r="J226">
            <v>0</v>
          </cell>
          <cell r="K226">
            <v>0</v>
          </cell>
          <cell r="L226">
            <v>113.64</v>
          </cell>
          <cell r="M226">
            <v>3863.76</v>
          </cell>
          <cell r="N226">
            <v>0.1156267469466141</v>
          </cell>
          <cell r="O226">
            <v>982.81758330941034</v>
          </cell>
          <cell r="P226"/>
          <cell r="Q226">
            <v>2263.04</v>
          </cell>
          <cell r="R226">
            <v>766.7</v>
          </cell>
          <cell r="S226">
            <v>3029.74</v>
          </cell>
          <cell r="T226">
            <v>89.11</v>
          </cell>
        </row>
        <row r="227">
          <cell r="B227" t="str">
            <v>Health Net of California/Tulare</v>
          </cell>
          <cell r="C227" t="str">
            <v>LTC</v>
          </cell>
          <cell r="D227">
            <v>0</v>
          </cell>
          <cell r="E227">
            <v>0</v>
          </cell>
          <cell r="F227">
            <v>0</v>
          </cell>
          <cell r="G227">
            <v>0</v>
          </cell>
          <cell r="H227">
            <v>0</v>
          </cell>
          <cell r="I227">
            <v>0</v>
          </cell>
          <cell r="J227">
            <v>0</v>
          </cell>
          <cell r="K227">
            <v>0</v>
          </cell>
          <cell r="L227">
            <v>0</v>
          </cell>
          <cell r="M227">
            <v>0</v>
          </cell>
          <cell r="N227">
            <v>0</v>
          </cell>
          <cell r="O227">
            <v>0</v>
          </cell>
          <cell r="P227"/>
          <cell r="Q227">
            <v>0</v>
          </cell>
          <cell r="R227">
            <v>0</v>
          </cell>
          <cell r="S227">
            <v>0</v>
          </cell>
          <cell r="T227">
            <v>0</v>
          </cell>
        </row>
        <row r="228">
          <cell r="B228" t="str">
            <v>Health Net of California/Tulare</v>
          </cell>
          <cell r="C228" t="str">
            <v>OBRA</v>
          </cell>
          <cell r="D228">
            <v>0</v>
          </cell>
          <cell r="E228">
            <v>0</v>
          </cell>
          <cell r="F228">
            <v>0</v>
          </cell>
          <cell r="G228">
            <v>0</v>
          </cell>
          <cell r="H228">
            <v>0</v>
          </cell>
          <cell r="I228">
            <v>0</v>
          </cell>
          <cell r="J228">
            <v>0</v>
          </cell>
          <cell r="K228">
            <v>0</v>
          </cell>
          <cell r="L228">
            <v>0</v>
          </cell>
          <cell r="M228">
            <v>0</v>
          </cell>
          <cell r="N228">
            <v>0</v>
          </cell>
          <cell r="O228">
            <v>0</v>
          </cell>
          <cell r="P228"/>
          <cell r="Q228">
            <v>0</v>
          </cell>
          <cell r="R228">
            <v>0</v>
          </cell>
          <cell r="S228">
            <v>0</v>
          </cell>
          <cell r="T228">
            <v>0</v>
          </cell>
        </row>
        <row r="229">
          <cell r="B229" t="str">
            <v>Health Net of California/Tulare</v>
          </cell>
          <cell r="C229" t="str">
            <v>ALL COAs</v>
          </cell>
          <cell r="D229">
            <v>1320916</v>
          </cell>
          <cell r="E229">
            <v>6.6161087760311776</v>
          </cell>
          <cell r="F229">
            <v>9.021069000602612</v>
          </cell>
          <cell r="G229">
            <v>2.442799330161797</v>
          </cell>
          <cell r="H229">
            <v>0</v>
          </cell>
          <cell r="I229">
            <v>0</v>
          </cell>
          <cell r="J229">
            <v>0</v>
          </cell>
          <cell r="K229">
            <v>0</v>
          </cell>
          <cell r="L229">
            <v>18.079977106795589</v>
          </cell>
          <cell r="M229">
            <v>23882131.040000003</v>
          </cell>
          <cell r="N229">
            <v>0.10753770560093517</v>
          </cell>
          <cell r="O229">
            <v>168.12686309199404</v>
          </cell>
          <cell r="P229"/>
          <cell r="Q229">
            <v>11916074.379999999</v>
          </cell>
          <cell r="R229">
            <v>3226732.72</v>
          </cell>
          <cell r="S229">
            <v>15142807.1</v>
          </cell>
          <cell r="T229">
            <v>11.463868330764409</v>
          </cell>
        </row>
        <row r="230">
          <cell r="B230" t="str">
            <v>Anthem Blue Cross/Sacramento</v>
          </cell>
          <cell r="C230" t="str">
            <v>Child</v>
          </cell>
          <cell r="D230">
            <v>894157</v>
          </cell>
          <cell r="E230">
            <v>6.5</v>
          </cell>
          <cell r="F230">
            <v>1.04</v>
          </cell>
          <cell r="G230">
            <v>2.0499999999999998</v>
          </cell>
          <cell r="H230">
            <v>0</v>
          </cell>
          <cell r="I230">
            <v>0</v>
          </cell>
          <cell r="J230">
            <v>0</v>
          </cell>
          <cell r="K230">
            <v>0</v>
          </cell>
          <cell r="L230">
            <v>9.59</v>
          </cell>
          <cell r="M230">
            <v>8574965.629999999</v>
          </cell>
          <cell r="N230">
            <v>0.16413834058905205</v>
          </cell>
          <cell r="O230">
            <v>58.426324803722601</v>
          </cell>
          <cell r="P230"/>
          <cell r="Q230">
            <v>929923.28</v>
          </cell>
          <cell r="R230">
            <v>1833021.8499999999</v>
          </cell>
          <cell r="S230">
            <v>2762945.13</v>
          </cell>
          <cell r="T230">
            <v>3.09</v>
          </cell>
        </row>
        <row r="231">
          <cell r="B231" t="str">
            <v>Anthem Blue Cross/Sacramento</v>
          </cell>
          <cell r="C231" t="str">
            <v>Adult</v>
          </cell>
          <cell r="D231">
            <v>378256</v>
          </cell>
          <cell r="E231">
            <v>6.15</v>
          </cell>
          <cell r="F231">
            <v>21.71</v>
          </cell>
          <cell r="G231">
            <v>7.28</v>
          </cell>
          <cell r="H231">
            <v>0</v>
          </cell>
          <cell r="I231">
            <v>0</v>
          </cell>
          <cell r="J231">
            <v>0</v>
          </cell>
          <cell r="K231">
            <v>0</v>
          </cell>
          <cell r="L231">
            <v>35.14</v>
          </cell>
          <cell r="M231">
            <v>13291915.84</v>
          </cell>
          <cell r="N231">
            <v>0.12387130295526405</v>
          </cell>
          <cell r="O231">
            <v>283.68152398211845</v>
          </cell>
          <cell r="P231"/>
          <cell r="Q231">
            <v>8211937.7600000007</v>
          </cell>
          <cell r="R231">
            <v>2753703.68</v>
          </cell>
          <cell r="S231">
            <v>10965641.440000001</v>
          </cell>
          <cell r="T231">
            <v>28.990000000000002</v>
          </cell>
        </row>
        <row r="232">
          <cell r="B232" t="str">
            <v>Anthem Blue Cross/Sacramento</v>
          </cell>
          <cell r="C232" t="str">
            <v>ACA OE</v>
          </cell>
          <cell r="D232">
            <v>603531</v>
          </cell>
          <cell r="E232">
            <v>7.43</v>
          </cell>
          <cell r="F232">
            <v>16.97</v>
          </cell>
          <cell r="G232">
            <v>6.8</v>
          </cell>
          <cell r="H232">
            <v>0</v>
          </cell>
          <cell r="I232">
            <v>0</v>
          </cell>
          <cell r="J232">
            <v>0</v>
          </cell>
          <cell r="K232">
            <v>0</v>
          </cell>
          <cell r="L232">
            <v>31.2</v>
          </cell>
          <cell r="M232">
            <v>18830167.199999999</v>
          </cell>
          <cell r="N232">
            <v>9.740484182809081E-2</v>
          </cell>
          <cell r="O232">
            <v>320.31261911050257</v>
          </cell>
          <cell r="P232"/>
          <cell r="Q232">
            <v>10241921.069999998</v>
          </cell>
          <cell r="R232">
            <v>4104010.8</v>
          </cell>
          <cell r="S232">
            <v>14345931.869999997</v>
          </cell>
          <cell r="T232">
            <v>23.77</v>
          </cell>
        </row>
        <row r="233">
          <cell r="B233" t="str">
            <v>Anthem Blue Cross/Sacramento</v>
          </cell>
          <cell r="C233" t="str">
            <v>SPD</v>
          </cell>
          <cell r="D233">
            <v>203726</v>
          </cell>
          <cell r="E233">
            <v>8.1300000000000008</v>
          </cell>
          <cell r="F233">
            <v>47.91</v>
          </cell>
          <cell r="G233">
            <v>16.48</v>
          </cell>
          <cell r="H233">
            <v>0</v>
          </cell>
          <cell r="I233">
            <v>0</v>
          </cell>
          <cell r="J233">
            <v>0</v>
          </cell>
          <cell r="K233">
            <v>0</v>
          </cell>
          <cell r="L233">
            <v>72.52</v>
          </cell>
          <cell r="M233">
            <v>14774209.52</v>
          </cell>
          <cell r="N233">
            <v>9.059623163312483E-2</v>
          </cell>
          <cell r="O233">
            <v>800.47479561483669</v>
          </cell>
          <cell r="P233"/>
          <cell r="Q233">
            <v>9760512.6600000001</v>
          </cell>
          <cell r="R233">
            <v>3357404.48</v>
          </cell>
          <cell r="S233">
            <v>13117917.140000001</v>
          </cell>
          <cell r="T233">
            <v>64.39</v>
          </cell>
        </row>
        <row r="234">
          <cell r="B234" t="str">
            <v>Anthem Blue Cross/Sacramento</v>
          </cell>
          <cell r="C234" t="str">
            <v>BCCTP</v>
          </cell>
          <cell r="D234">
            <v>69</v>
          </cell>
          <cell r="E234">
            <v>26.2</v>
          </cell>
          <cell r="F234">
            <v>55.53</v>
          </cell>
          <cell r="G234">
            <v>29.27</v>
          </cell>
          <cell r="H234">
            <v>0</v>
          </cell>
          <cell r="I234">
            <v>0</v>
          </cell>
          <cell r="J234">
            <v>0</v>
          </cell>
          <cell r="K234">
            <v>0</v>
          </cell>
          <cell r="L234">
            <v>111</v>
          </cell>
          <cell r="M234">
            <v>7659</v>
          </cell>
          <cell r="N234">
            <v>0.1080351931959856</v>
          </cell>
          <cell r="O234">
            <v>1027.4429722047701</v>
          </cell>
          <cell r="P234"/>
          <cell r="Q234">
            <v>3831.57</v>
          </cell>
          <cell r="R234">
            <v>2019.6299999999999</v>
          </cell>
          <cell r="S234">
            <v>5851.2</v>
          </cell>
          <cell r="T234">
            <v>84.8</v>
          </cell>
        </row>
        <row r="235">
          <cell r="B235" t="str">
            <v>Anthem Blue Cross/Sacramento</v>
          </cell>
          <cell r="C235" t="str">
            <v>LTC</v>
          </cell>
          <cell r="D235">
            <v>0</v>
          </cell>
          <cell r="E235">
            <v>0</v>
          </cell>
          <cell r="F235">
            <v>0</v>
          </cell>
          <cell r="G235">
            <v>0</v>
          </cell>
          <cell r="H235">
            <v>0</v>
          </cell>
          <cell r="I235">
            <v>0</v>
          </cell>
          <cell r="J235">
            <v>0</v>
          </cell>
          <cell r="K235">
            <v>0</v>
          </cell>
          <cell r="L235">
            <v>0</v>
          </cell>
          <cell r="M235">
            <v>0</v>
          </cell>
          <cell r="N235">
            <v>0</v>
          </cell>
          <cell r="O235">
            <v>0</v>
          </cell>
          <cell r="P235"/>
          <cell r="Q235">
            <v>0</v>
          </cell>
          <cell r="R235">
            <v>0</v>
          </cell>
          <cell r="S235">
            <v>0</v>
          </cell>
          <cell r="T235">
            <v>0</v>
          </cell>
        </row>
        <row r="236">
          <cell r="B236" t="str">
            <v>Anthem Blue Cross/Sacramento</v>
          </cell>
          <cell r="C236" t="str">
            <v>OBRA</v>
          </cell>
          <cell r="D236">
            <v>0</v>
          </cell>
          <cell r="E236">
            <v>0</v>
          </cell>
          <cell r="F236">
            <v>0</v>
          </cell>
          <cell r="G236">
            <v>0</v>
          </cell>
          <cell r="H236">
            <v>0</v>
          </cell>
          <cell r="I236">
            <v>0</v>
          </cell>
          <cell r="J236">
            <v>0</v>
          </cell>
          <cell r="K236">
            <v>0</v>
          </cell>
          <cell r="L236">
            <v>0</v>
          </cell>
          <cell r="M236">
            <v>0</v>
          </cell>
          <cell r="N236">
            <v>0</v>
          </cell>
          <cell r="O236">
            <v>0</v>
          </cell>
          <cell r="P236"/>
          <cell r="Q236">
            <v>0</v>
          </cell>
          <cell r="R236">
            <v>0</v>
          </cell>
          <cell r="S236">
            <v>0</v>
          </cell>
          <cell r="T236">
            <v>0</v>
          </cell>
        </row>
        <row r="237">
          <cell r="B237" t="str">
            <v>Anthem Blue Cross/Sacramento</v>
          </cell>
          <cell r="C237" t="str">
            <v>ALL COAs</v>
          </cell>
          <cell r="D237">
            <v>2079739</v>
          </cell>
          <cell r="E237">
            <v>6.8665493170056449</v>
          </cell>
          <cell r="F237">
            <v>14.015280927077869</v>
          </cell>
          <cell r="G237">
            <v>5.7940734101731044</v>
          </cell>
          <cell r="H237">
            <v>0</v>
          </cell>
          <cell r="I237">
            <v>0</v>
          </cell>
          <cell r="J237">
            <v>0</v>
          </cell>
          <cell r="K237">
            <v>0</v>
          </cell>
          <cell r="L237">
            <v>26.675903654256615</v>
          </cell>
          <cell r="M237">
            <v>55478917.189999998</v>
          </cell>
          <cell r="N237">
            <v>0.10751445538272221</v>
          </cell>
          <cell r="O237">
            <v>248.11457733099849</v>
          </cell>
          <cell r="P237"/>
          <cell r="Q237">
            <v>29148126.34</v>
          </cell>
          <cell r="R237">
            <v>12050160.440000001</v>
          </cell>
          <cell r="S237">
            <v>41198286.780000001</v>
          </cell>
          <cell r="T237">
            <v>19.809354337250973</v>
          </cell>
        </row>
        <row r="238">
          <cell r="B238" t="str">
            <v>Health Net of California/Sacramento</v>
          </cell>
          <cell r="C238" t="str">
            <v>Child</v>
          </cell>
          <cell r="D238">
            <v>515047</v>
          </cell>
          <cell r="E238">
            <v>10.4</v>
          </cell>
          <cell r="F238">
            <v>0.85</v>
          </cell>
          <cell r="G238">
            <v>1.54</v>
          </cell>
          <cell r="H238">
            <v>0</v>
          </cell>
          <cell r="I238">
            <v>0</v>
          </cell>
          <cell r="J238">
            <v>0</v>
          </cell>
          <cell r="K238">
            <v>0</v>
          </cell>
          <cell r="L238">
            <v>12.79</v>
          </cell>
          <cell r="M238">
            <v>6587451.1299999999</v>
          </cell>
          <cell r="N238">
            <v>0.28379029730976885</v>
          </cell>
          <cell r="O238">
            <v>45.068489378406007</v>
          </cell>
          <cell r="P238"/>
          <cell r="Q238">
            <v>437789.95</v>
          </cell>
          <cell r="R238">
            <v>793172.38</v>
          </cell>
          <cell r="S238">
            <v>1230962.33</v>
          </cell>
          <cell r="T238">
            <v>2.39</v>
          </cell>
        </row>
        <row r="239">
          <cell r="B239" t="str">
            <v>Health Net of California/Sacramento</v>
          </cell>
          <cell r="C239" t="str">
            <v>Adult</v>
          </cell>
          <cell r="D239">
            <v>195572</v>
          </cell>
          <cell r="E239">
            <v>11.26</v>
          </cell>
          <cell r="F239">
            <v>17.14</v>
          </cell>
          <cell r="G239">
            <v>6.09</v>
          </cell>
          <cell r="H239">
            <v>0</v>
          </cell>
          <cell r="I239">
            <v>0</v>
          </cell>
          <cell r="J239">
            <v>0</v>
          </cell>
          <cell r="K239">
            <v>0</v>
          </cell>
          <cell r="L239">
            <v>34.489999999999995</v>
          </cell>
          <cell r="M239">
            <v>6745278.2799999993</v>
          </cell>
          <cell r="N239">
            <v>0.14364586550868919</v>
          </cell>
          <cell r="O239">
            <v>240.10436971409862</v>
          </cell>
          <cell r="P239"/>
          <cell r="Q239">
            <v>3352104.08</v>
          </cell>
          <cell r="R239">
            <v>1191033.48</v>
          </cell>
          <cell r="S239">
            <v>4543137.5600000005</v>
          </cell>
          <cell r="T239">
            <v>23.23</v>
          </cell>
        </row>
        <row r="240">
          <cell r="B240" t="str">
            <v>Health Net of California/Sacramento</v>
          </cell>
          <cell r="C240" t="str">
            <v>ACA OE</v>
          </cell>
          <cell r="D240">
            <v>361165</v>
          </cell>
          <cell r="E240">
            <v>11.54</v>
          </cell>
          <cell r="F240">
            <v>14.65</v>
          </cell>
          <cell r="G240">
            <v>6</v>
          </cell>
          <cell r="H240">
            <v>0</v>
          </cell>
          <cell r="I240">
            <v>0</v>
          </cell>
          <cell r="J240">
            <v>0</v>
          </cell>
          <cell r="K240">
            <v>0</v>
          </cell>
          <cell r="L240">
            <v>32.19</v>
          </cell>
          <cell r="M240">
            <v>11625901.35</v>
          </cell>
          <cell r="N240">
            <v>0.12003147778251554</v>
          </cell>
          <cell r="O240">
            <v>268.17965249353097</v>
          </cell>
          <cell r="P240"/>
          <cell r="Q240">
            <v>5291067.25</v>
          </cell>
          <cell r="R240">
            <v>2166990</v>
          </cell>
          <cell r="S240">
            <v>7458057.25</v>
          </cell>
          <cell r="T240">
            <v>20.65</v>
          </cell>
        </row>
        <row r="241">
          <cell r="B241" t="str">
            <v>Health Net of California/Sacramento</v>
          </cell>
          <cell r="C241" t="str">
            <v>SPD</v>
          </cell>
          <cell r="D241">
            <v>133169</v>
          </cell>
          <cell r="E241">
            <v>19.920000000000002</v>
          </cell>
          <cell r="F241">
            <v>55.68</v>
          </cell>
          <cell r="G241">
            <v>13.21</v>
          </cell>
          <cell r="H241">
            <v>0</v>
          </cell>
          <cell r="I241">
            <v>0</v>
          </cell>
          <cell r="J241">
            <v>0</v>
          </cell>
          <cell r="K241">
            <v>0</v>
          </cell>
          <cell r="L241">
            <v>88.81</v>
          </cell>
          <cell r="M241">
            <v>11826738.890000001</v>
          </cell>
          <cell r="N241">
            <v>0.11667431087758812</v>
          </cell>
          <cell r="O241">
            <v>761.17869762416956</v>
          </cell>
          <cell r="P241"/>
          <cell r="Q241">
            <v>7414849.9199999999</v>
          </cell>
          <cell r="R241">
            <v>1759162.4900000002</v>
          </cell>
          <cell r="S241">
            <v>9174012.4100000001</v>
          </cell>
          <cell r="T241">
            <v>68.89</v>
          </cell>
        </row>
        <row r="242">
          <cell r="B242" t="str">
            <v>Health Net of California/Sacramento</v>
          </cell>
          <cell r="C242" t="str">
            <v>BCCTP</v>
          </cell>
          <cell r="D242">
            <v>8</v>
          </cell>
          <cell r="E242">
            <v>25.79</v>
          </cell>
          <cell r="F242">
            <v>44.29</v>
          </cell>
          <cell r="G242">
            <v>35.03</v>
          </cell>
          <cell r="H242">
            <v>0</v>
          </cell>
          <cell r="I242">
            <v>0</v>
          </cell>
          <cell r="J242">
            <v>0</v>
          </cell>
          <cell r="K242">
            <v>0</v>
          </cell>
          <cell r="L242">
            <v>105.11</v>
          </cell>
          <cell r="M242">
            <v>840.88</v>
          </cell>
          <cell r="N242">
            <v>0.10733248511462866</v>
          </cell>
          <cell r="O242">
            <v>979.29345330768126</v>
          </cell>
          <cell r="P242"/>
          <cell r="Q242">
            <v>354.32</v>
          </cell>
          <cell r="R242">
            <v>280.24</v>
          </cell>
          <cell r="S242">
            <v>634.55999999999995</v>
          </cell>
          <cell r="T242">
            <v>79.319999999999993</v>
          </cell>
        </row>
        <row r="243">
          <cell r="B243" t="str">
            <v>Health Net of California/Sacramento</v>
          </cell>
          <cell r="C243" t="str">
            <v>LTC</v>
          </cell>
          <cell r="D243">
            <v>0</v>
          </cell>
          <cell r="E243">
            <v>0</v>
          </cell>
          <cell r="F243">
            <v>0</v>
          </cell>
          <cell r="G243">
            <v>0</v>
          </cell>
          <cell r="H243">
            <v>0</v>
          </cell>
          <cell r="I243">
            <v>0</v>
          </cell>
          <cell r="J243">
            <v>0</v>
          </cell>
          <cell r="K243">
            <v>0</v>
          </cell>
          <cell r="L243">
            <v>0</v>
          </cell>
          <cell r="M243">
            <v>0</v>
          </cell>
          <cell r="N243">
            <v>0</v>
          </cell>
          <cell r="O243">
            <v>0</v>
          </cell>
          <cell r="P243"/>
          <cell r="Q243">
            <v>0</v>
          </cell>
          <cell r="R243">
            <v>0</v>
          </cell>
          <cell r="S243">
            <v>0</v>
          </cell>
          <cell r="T243">
            <v>0</v>
          </cell>
        </row>
        <row r="244">
          <cell r="B244" t="str">
            <v>Health Net of California/Sacramento</v>
          </cell>
          <cell r="C244" t="str">
            <v>OBRA</v>
          </cell>
          <cell r="D244">
            <v>0</v>
          </cell>
          <cell r="E244">
            <v>0</v>
          </cell>
          <cell r="F244">
            <v>0</v>
          </cell>
          <cell r="G244">
            <v>0</v>
          </cell>
          <cell r="H244">
            <v>0</v>
          </cell>
          <cell r="I244">
            <v>0</v>
          </cell>
          <cell r="J244">
            <v>0</v>
          </cell>
          <cell r="K244">
            <v>0</v>
          </cell>
          <cell r="L244">
            <v>0</v>
          </cell>
          <cell r="M244">
            <v>0</v>
          </cell>
          <cell r="N244">
            <v>0</v>
          </cell>
          <cell r="O244">
            <v>0</v>
          </cell>
          <cell r="P244"/>
          <cell r="Q244">
            <v>0</v>
          </cell>
          <cell r="R244">
            <v>0</v>
          </cell>
          <cell r="S244">
            <v>0</v>
          </cell>
          <cell r="T244">
            <v>0</v>
          </cell>
        </row>
        <row r="245">
          <cell r="B245" t="str">
            <v>Health Net of California/Sacramento</v>
          </cell>
          <cell r="C245" t="str">
            <v>ALL COAs</v>
          </cell>
          <cell r="D245">
            <v>1204961</v>
          </cell>
          <cell r="E245">
            <v>11.933503590572641</v>
          </cell>
          <cell r="F245">
            <v>13.690207002550292</v>
          </cell>
          <cell r="G245">
            <v>4.9052530247866946</v>
          </cell>
          <cell r="H245">
            <v>0</v>
          </cell>
          <cell r="I245">
            <v>0</v>
          </cell>
          <cell r="J245">
            <v>0</v>
          </cell>
          <cell r="K245">
            <v>0</v>
          </cell>
          <cell r="L245">
            <v>30.528963617909625</v>
          </cell>
          <cell r="M245">
            <v>36786210.530000001</v>
          </cell>
          <cell r="N245">
            <v>0.13705719845725028</v>
          </cell>
          <cell r="O245">
            <v>222.74615242067682</v>
          </cell>
          <cell r="P245"/>
          <cell r="Q245">
            <v>16496165.520000001</v>
          </cell>
          <cell r="R245">
            <v>5910638.5899999999</v>
          </cell>
          <cell r="S245">
            <v>22406804.109999999</v>
          </cell>
          <cell r="T245">
            <v>18.595460027336987</v>
          </cell>
        </row>
        <row r="246">
          <cell r="B246" t="str">
            <v>Kaiser Foundation HP/Sacramento</v>
          </cell>
          <cell r="C246" t="str">
            <v>Child</v>
          </cell>
          <cell r="D246">
            <v>496128</v>
          </cell>
          <cell r="E246">
            <v>9.9600000000000009</v>
          </cell>
          <cell r="F246">
            <v>1.33</v>
          </cell>
          <cell r="G246">
            <v>2.04</v>
          </cell>
          <cell r="H246">
            <v>0</v>
          </cell>
          <cell r="I246">
            <v>0</v>
          </cell>
          <cell r="J246">
            <v>0</v>
          </cell>
          <cell r="K246">
            <v>0</v>
          </cell>
          <cell r="L246">
            <v>13.330000000000002</v>
          </cell>
          <cell r="M246">
            <v>6613386.2400000012</v>
          </cell>
          <cell r="N246">
            <v>0.19740218344749319</v>
          </cell>
          <cell r="O246">
            <v>67.527115289206691</v>
          </cell>
          <cell r="P246"/>
          <cell r="Q246">
            <v>659850.23999999999</v>
          </cell>
          <cell r="R246">
            <v>1012101.12</v>
          </cell>
          <cell r="S246">
            <v>1671951.3599999999</v>
          </cell>
          <cell r="T246">
            <v>3.37</v>
          </cell>
        </row>
        <row r="247">
          <cell r="B247" t="str">
            <v>Kaiser Foundation HP/Sacramento</v>
          </cell>
          <cell r="C247" t="str">
            <v>Adult</v>
          </cell>
          <cell r="D247">
            <v>178782</v>
          </cell>
          <cell r="E247">
            <v>8.68</v>
          </cell>
          <cell r="F247">
            <v>16.39</v>
          </cell>
          <cell r="G247">
            <v>9.92</v>
          </cell>
          <cell r="H247">
            <v>0</v>
          </cell>
          <cell r="I247">
            <v>0</v>
          </cell>
          <cell r="J247">
            <v>0</v>
          </cell>
          <cell r="K247">
            <v>0</v>
          </cell>
          <cell r="L247">
            <v>34.99</v>
          </cell>
          <cell r="M247">
            <v>6255582.1800000006</v>
          </cell>
          <cell r="N247">
            <v>0.12241562450340408</v>
          </cell>
          <cell r="O247">
            <v>285.82952659794677</v>
          </cell>
          <cell r="P247"/>
          <cell r="Q247">
            <v>2930236.98</v>
          </cell>
          <cell r="R247">
            <v>1773517.44</v>
          </cell>
          <cell r="S247">
            <v>4703754.42</v>
          </cell>
          <cell r="T247">
            <v>26.310000000000002</v>
          </cell>
        </row>
        <row r="248">
          <cell r="B248" t="str">
            <v>Kaiser Foundation HP/Sacramento</v>
          </cell>
          <cell r="C248" t="str">
            <v>ACA OE</v>
          </cell>
          <cell r="D248">
            <v>231750</v>
          </cell>
          <cell r="E248">
            <v>9.0399999999999991</v>
          </cell>
          <cell r="F248">
            <v>13.1</v>
          </cell>
          <cell r="G248">
            <v>8.48</v>
          </cell>
          <cell r="H248">
            <v>0</v>
          </cell>
          <cell r="I248">
            <v>0</v>
          </cell>
          <cell r="J248">
            <v>0</v>
          </cell>
          <cell r="K248">
            <v>0</v>
          </cell>
          <cell r="L248">
            <v>30.62</v>
          </cell>
          <cell r="M248">
            <v>7096185</v>
          </cell>
          <cell r="N248">
            <v>9.9864990824011665E-2</v>
          </cell>
          <cell r="O248">
            <v>306.6139569767796</v>
          </cell>
          <cell r="P248"/>
          <cell r="Q248">
            <v>3035925</v>
          </cell>
          <cell r="R248">
            <v>1965240</v>
          </cell>
          <cell r="S248">
            <v>5001165</v>
          </cell>
          <cell r="T248">
            <v>21.58</v>
          </cell>
        </row>
        <row r="249">
          <cell r="B249" t="str">
            <v>Kaiser Foundation HP/Sacramento</v>
          </cell>
          <cell r="C249" t="str">
            <v>SPD</v>
          </cell>
          <cell r="D249">
            <v>66092</v>
          </cell>
          <cell r="E249">
            <v>12.89</v>
          </cell>
          <cell r="F249">
            <v>37.15</v>
          </cell>
          <cell r="G249">
            <v>19.09</v>
          </cell>
          <cell r="H249">
            <v>0</v>
          </cell>
          <cell r="I249">
            <v>0</v>
          </cell>
          <cell r="J249">
            <v>0</v>
          </cell>
          <cell r="K249">
            <v>0</v>
          </cell>
          <cell r="L249">
            <v>69.13</v>
          </cell>
          <cell r="M249">
            <v>4568939.96</v>
          </cell>
          <cell r="N249">
            <v>0.11098819123283842</v>
          </cell>
          <cell r="O249">
            <v>622.8590558339173</v>
          </cell>
          <cell r="P249"/>
          <cell r="Q249">
            <v>2455317.7999999998</v>
          </cell>
          <cell r="R249">
            <v>1261696.28</v>
          </cell>
          <cell r="S249">
            <v>3717014.08</v>
          </cell>
          <cell r="T249">
            <v>56.239999999999995</v>
          </cell>
        </row>
        <row r="250">
          <cell r="B250" t="str">
            <v>Kaiser Foundation HP/Sacramento</v>
          </cell>
          <cell r="C250" t="str">
            <v>BCCTP</v>
          </cell>
          <cell r="D250">
            <v>25</v>
          </cell>
          <cell r="E250">
            <v>26.72</v>
          </cell>
          <cell r="F250">
            <v>57.36</v>
          </cell>
          <cell r="G250">
            <v>41.24</v>
          </cell>
          <cell r="H250">
            <v>0</v>
          </cell>
          <cell r="I250">
            <v>0</v>
          </cell>
          <cell r="J250">
            <v>0</v>
          </cell>
          <cell r="K250">
            <v>0</v>
          </cell>
          <cell r="L250">
            <v>125.32</v>
          </cell>
          <cell r="M250">
            <v>3133</v>
          </cell>
          <cell r="N250">
            <v>0.11743931676940318</v>
          </cell>
          <cell r="O250">
            <v>1067.1043007349135</v>
          </cell>
          <cell r="P250"/>
          <cell r="Q250">
            <v>1434</v>
          </cell>
          <cell r="R250">
            <v>1031</v>
          </cell>
          <cell r="S250">
            <v>2465</v>
          </cell>
          <cell r="T250">
            <v>98.6</v>
          </cell>
        </row>
        <row r="251">
          <cell r="B251" t="str">
            <v>Kaiser Foundation HP/Sacramento</v>
          </cell>
          <cell r="C251" t="str">
            <v>LTC</v>
          </cell>
          <cell r="D251">
            <v>0</v>
          </cell>
          <cell r="E251">
            <v>0</v>
          </cell>
          <cell r="F251">
            <v>0</v>
          </cell>
          <cell r="G251">
            <v>0</v>
          </cell>
          <cell r="H251">
            <v>0</v>
          </cell>
          <cell r="I251">
            <v>0</v>
          </cell>
          <cell r="J251">
            <v>0</v>
          </cell>
          <cell r="K251">
            <v>0</v>
          </cell>
          <cell r="L251">
            <v>0</v>
          </cell>
          <cell r="M251">
            <v>0</v>
          </cell>
          <cell r="N251">
            <v>0</v>
          </cell>
          <cell r="O251">
            <v>0</v>
          </cell>
          <cell r="P251"/>
          <cell r="Q251">
            <v>0</v>
          </cell>
          <cell r="R251">
            <v>0</v>
          </cell>
          <cell r="S251">
            <v>0</v>
          </cell>
          <cell r="T251">
            <v>0</v>
          </cell>
        </row>
        <row r="252">
          <cell r="B252" t="str">
            <v>Kaiser Foundation HP/Sacramento</v>
          </cell>
          <cell r="C252" t="str">
            <v>OBRA</v>
          </cell>
          <cell r="D252">
            <v>0</v>
          </cell>
          <cell r="E252">
            <v>0</v>
          </cell>
          <cell r="F252">
            <v>0</v>
          </cell>
          <cell r="G252">
            <v>0</v>
          </cell>
          <cell r="H252">
            <v>0</v>
          </cell>
          <cell r="I252">
            <v>0</v>
          </cell>
          <cell r="J252">
            <v>0</v>
          </cell>
          <cell r="K252">
            <v>0</v>
          </cell>
          <cell r="L252">
            <v>0</v>
          </cell>
          <cell r="M252">
            <v>0</v>
          </cell>
          <cell r="N252">
            <v>0</v>
          </cell>
          <cell r="O252">
            <v>0</v>
          </cell>
          <cell r="P252"/>
          <cell r="Q252">
            <v>0</v>
          </cell>
          <cell r="R252">
            <v>0</v>
          </cell>
          <cell r="S252">
            <v>0</v>
          </cell>
          <cell r="T252">
            <v>0</v>
          </cell>
        </row>
        <row r="253">
          <cell r="B253" t="str">
            <v>Kaiser Foundation HP/Sacramento</v>
          </cell>
          <cell r="C253" t="str">
            <v>ALL COAs</v>
          </cell>
          <cell r="D253">
            <v>972777</v>
          </cell>
          <cell r="E253">
            <v>9.7050778544311811</v>
          </cell>
          <cell r="F253">
            <v>9.3369436366196972</v>
          </cell>
          <cell r="G253">
            <v>6.1818750237721503</v>
          </cell>
          <cell r="H253">
            <v>0</v>
          </cell>
          <cell r="I253">
            <v>0</v>
          </cell>
          <cell r="J253">
            <v>0</v>
          </cell>
          <cell r="K253">
            <v>0</v>
          </cell>
          <cell r="L253">
            <v>25.223896514823029</v>
          </cell>
          <cell r="M253">
            <v>24537226.380000003</v>
          </cell>
          <cell r="N253">
            <v>0.1246469974853361</v>
          </cell>
          <cell r="O253">
            <v>202.36264830839951</v>
          </cell>
          <cell r="P253"/>
          <cell r="Q253">
            <v>9082764.0199999996</v>
          </cell>
          <cell r="R253">
            <v>6013585.8400000008</v>
          </cell>
          <cell r="S253">
            <v>15096349.859999999</v>
          </cell>
          <cell r="T253">
            <v>15.518818660391847</v>
          </cell>
        </row>
        <row r="254">
          <cell r="B254" t="str">
            <v>Molina Healthcare/Sacramento</v>
          </cell>
          <cell r="C254" t="str">
            <v>Child</v>
          </cell>
          <cell r="D254">
            <v>226007</v>
          </cell>
          <cell r="E254">
            <v>11.75</v>
          </cell>
          <cell r="F254">
            <v>2.4900000000000002</v>
          </cell>
          <cell r="G254">
            <v>1.67</v>
          </cell>
          <cell r="H254">
            <v>0</v>
          </cell>
          <cell r="I254">
            <v>0</v>
          </cell>
          <cell r="J254">
            <v>0</v>
          </cell>
          <cell r="K254">
            <v>0</v>
          </cell>
          <cell r="L254">
            <v>15.91</v>
          </cell>
          <cell r="M254">
            <v>3595771.37</v>
          </cell>
          <cell r="N254">
            <v>0.17289465113912925</v>
          </cell>
          <cell r="O254">
            <v>92.02135459469558</v>
          </cell>
          <cell r="P254"/>
          <cell r="Q254">
            <v>562757.43000000005</v>
          </cell>
          <cell r="R254">
            <v>377431.69</v>
          </cell>
          <cell r="S254">
            <v>940189.12000000011</v>
          </cell>
          <cell r="T254">
            <v>4.16</v>
          </cell>
        </row>
        <row r="255">
          <cell r="B255" t="str">
            <v>Molina Healthcare/Sacramento</v>
          </cell>
          <cell r="C255" t="str">
            <v>Adult</v>
          </cell>
          <cell r="D255">
            <v>98059</v>
          </cell>
          <cell r="E255">
            <v>13.34</v>
          </cell>
          <cell r="F255">
            <v>16.82</v>
          </cell>
          <cell r="G255">
            <v>6.94</v>
          </cell>
          <cell r="H255">
            <v>0</v>
          </cell>
          <cell r="I255">
            <v>0</v>
          </cell>
          <cell r="J255">
            <v>0</v>
          </cell>
          <cell r="K255">
            <v>0</v>
          </cell>
          <cell r="L255">
            <v>37.1</v>
          </cell>
          <cell r="M255">
            <v>3637988.9</v>
          </cell>
          <cell r="N255">
            <v>0.13499947020874936</v>
          </cell>
          <cell r="O255">
            <v>274.8158932967097</v>
          </cell>
          <cell r="P255"/>
          <cell r="Q255">
            <v>1649352.3800000001</v>
          </cell>
          <cell r="R255">
            <v>680529.46000000008</v>
          </cell>
          <cell r="S255">
            <v>2329881.8400000003</v>
          </cell>
          <cell r="T255">
            <v>23.76</v>
          </cell>
        </row>
        <row r="256">
          <cell r="B256" t="str">
            <v>Molina Healthcare/Sacramento</v>
          </cell>
          <cell r="C256" t="str">
            <v>ACA OE</v>
          </cell>
          <cell r="D256">
            <v>219938</v>
          </cell>
          <cell r="E256">
            <v>12.38</v>
          </cell>
          <cell r="F256">
            <v>18.07</v>
          </cell>
          <cell r="G256">
            <v>7.36</v>
          </cell>
          <cell r="H256">
            <v>0</v>
          </cell>
          <cell r="I256">
            <v>0</v>
          </cell>
          <cell r="J256">
            <v>0</v>
          </cell>
          <cell r="K256">
            <v>0</v>
          </cell>
          <cell r="L256">
            <v>37.81</v>
          </cell>
          <cell r="M256">
            <v>8315855.7800000003</v>
          </cell>
          <cell r="N256">
            <v>0.11481554761923275</v>
          </cell>
          <cell r="O256">
            <v>329.31080140287941</v>
          </cell>
          <cell r="P256"/>
          <cell r="Q256">
            <v>3974279.66</v>
          </cell>
          <cell r="R256">
            <v>1618743.6800000002</v>
          </cell>
          <cell r="S256">
            <v>5593023.3399999999</v>
          </cell>
          <cell r="T256">
            <v>25.43</v>
          </cell>
        </row>
        <row r="257">
          <cell r="B257" t="str">
            <v>Molina Healthcare/Sacramento</v>
          </cell>
          <cell r="C257" t="str">
            <v>SPD</v>
          </cell>
          <cell r="D257">
            <v>86282</v>
          </cell>
          <cell r="E257">
            <v>19.809999999999999</v>
          </cell>
          <cell r="F257">
            <v>56.46</v>
          </cell>
          <cell r="G257">
            <v>22.04</v>
          </cell>
          <cell r="H257">
            <v>0</v>
          </cell>
          <cell r="I257">
            <v>0</v>
          </cell>
          <cell r="J257">
            <v>0</v>
          </cell>
          <cell r="K257">
            <v>0</v>
          </cell>
          <cell r="L257">
            <v>98.31</v>
          </cell>
          <cell r="M257">
            <v>8482383.4199999999</v>
          </cell>
          <cell r="N257">
            <v>0.11969046872630933</v>
          </cell>
          <cell r="O257">
            <v>821.36866073104738</v>
          </cell>
          <cell r="P257"/>
          <cell r="Q257">
            <v>4871481.72</v>
          </cell>
          <cell r="R257">
            <v>1901655.28</v>
          </cell>
          <cell r="S257">
            <v>6773137</v>
          </cell>
          <cell r="T257">
            <v>78.5</v>
          </cell>
        </row>
        <row r="258">
          <cell r="B258" t="str">
            <v>Molina Healthcare/Sacramento</v>
          </cell>
          <cell r="C258" t="str">
            <v>BCCTP</v>
          </cell>
          <cell r="D258">
            <v>0</v>
          </cell>
          <cell r="E258">
            <v>24.56</v>
          </cell>
          <cell r="F258">
            <v>42.51</v>
          </cell>
          <cell r="G258">
            <v>34.65</v>
          </cell>
          <cell r="H258">
            <v>0</v>
          </cell>
          <cell r="I258">
            <v>0</v>
          </cell>
          <cell r="J258">
            <v>0</v>
          </cell>
          <cell r="K258">
            <v>0</v>
          </cell>
          <cell r="L258">
            <v>101.72</v>
          </cell>
          <cell r="M258">
            <v>0</v>
          </cell>
          <cell r="N258">
            <v>0.1054381216154428</v>
          </cell>
          <cell r="O258">
            <v>964.73645813794315</v>
          </cell>
          <cell r="P258"/>
          <cell r="Q258">
            <v>0</v>
          </cell>
          <cell r="R258">
            <v>0</v>
          </cell>
          <cell r="S258">
            <v>0</v>
          </cell>
          <cell r="T258">
            <v>77.16</v>
          </cell>
        </row>
        <row r="259">
          <cell r="B259" t="str">
            <v>Molina Healthcare/Sacramento</v>
          </cell>
          <cell r="C259" t="str">
            <v>LTC</v>
          </cell>
          <cell r="D259">
            <v>0</v>
          </cell>
          <cell r="E259">
            <v>0</v>
          </cell>
          <cell r="F259">
            <v>0</v>
          </cell>
          <cell r="G259">
            <v>0</v>
          </cell>
          <cell r="H259">
            <v>0</v>
          </cell>
          <cell r="I259">
            <v>0</v>
          </cell>
          <cell r="J259">
            <v>0</v>
          </cell>
          <cell r="K259">
            <v>0</v>
          </cell>
          <cell r="L259">
            <v>0</v>
          </cell>
          <cell r="M259">
            <v>0</v>
          </cell>
          <cell r="N259">
            <v>0</v>
          </cell>
          <cell r="O259">
            <v>0</v>
          </cell>
          <cell r="P259"/>
          <cell r="Q259">
            <v>0</v>
          </cell>
          <cell r="R259">
            <v>0</v>
          </cell>
          <cell r="S259">
            <v>0</v>
          </cell>
          <cell r="T259">
            <v>0</v>
          </cell>
        </row>
        <row r="260">
          <cell r="B260" t="str">
            <v>Molina Healthcare/Sacramento</v>
          </cell>
          <cell r="C260" t="str">
            <v>OBRA</v>
          </cell>
          <cell r="D260">
            <v>0</v>
          </cell>
          <cell r="E260">
            <v>0</v>
          </cell>
          <cell r="F260">
            <v>0</v>
          </cell>
          <cell r="G260">
            <v>0</v>
          </cell>
          <cell r="H260">
            <v>0</v>
          </cell>
          <cell r="I260">
            <v>0</v>
          </cell>
          <cell r="J260">
            <v>0</v>
          </cell>
          <cell r="K260">
            <v>0</v>
          </cell>
          <cell r="L260">
            <v>0</v>
          </cell>
          <cell r="M260">
            <v>0</v>
          </cell>
          <cell r="N260">
            <v>0</v>
          </cell>
          <cell r="O260">
            <v>0</v>
          </cell>
          <cell r="P260"/>
          <cell r="Q260">
            <v>0</v>
          </cell>
          <cell r="R260">
            <v>0</v>
          </cell>
          <cell r="S260">
            <v>0</v>
          </cell>
          <cell r="T260">
            <v>0</v>
          </cell>
        </row>
        <row r="261">
          <cell r="B261" t="str">
            <v>Molina Healthcare/Sacramento</v>
          </cell>
          <cell r="C261" t="str">
            <v>ALL COAs</v>
          </cell>
          <cell r="D261">
            <v>630286</v>
          </cell>
          <cell r="E261">
            <v>13.320569027393914</v>
          </cell>
          <cell r="F261">
            <v>17.544211976785146</v>
          </cell>
          <cell r="G261">
            <v>7.2639406713777559</v>
          </cell>
          <cell r="H261">
            <v>0</v>
          </cell>
          <cell r="I261">
            <v>0</v>
          </cell>
          <cell r="J261">
            <v>0</v>
          </cell>
          <cell r="K261">
            <v>0</v>
          </cell>
          <cell r="L261">
            <v>38.128721675556811</v>
          </cell>
          <cell r="M261">
            <v>24031999.469999999</v>
          </cell>
          <cell r="N261">
            <v>0.12579371162531902</v>
          </cell>
          <cell r="O261">
            <v>303.10514876232082</v>
          </cell>
          <cell r="P261"/>
          <cell r="Q261">
            <v>11057871.190000003</v>
          </cell>
          <cell r="R261">
            <v>4578360.1100000003</v>
          </cell>
          <cell r="S261">
            <v>15636231.300000004</v>
          </cell>
          <cell r="T261">
            <v>24.808152648162903</v>
          </cell>
        </row>
        <row r="262">
          <cell r="B262" t="str">
            <v>Aetna Better Health/Sacramento</v>
          </cell>
          <cell r="C262" t="str">
            <v>Child</v>
          </cell>
          <cell r="D262">
            <v>15611</v>
          </cell>
          <cell r="E262">
            <v>8.84</v>
          </cell>
          <cell r="F262">
            <v>1.19</v>
          </cell>
          <cell r="G262">
            <v>1.88</v>
          </cell>
          <cell r="H262">
            <v>0</v>
          </cell>
          <cell r="I262">
            <v>0</v>
          </cell>
          <cell r="J262">
            <v>0</v>
          </cell>
          <cell r="K262">
            <v>0</v>
          </cell>
          <cell r="L262">
            <v>11.91</v>
          </cell>
          <cell r="M262">
            <v>185927.01</v>
          </cell>
          <cell r="N262">
            <v>0.19532486394658405</v>
          </cell>
          <cell r="O262">
            <v>60.975340053261505</v>
          </cell>
          <cell r="P262"/>
          <cell r="Q262">
            <v>18577.09</v>
          </cell>
          <cell r="R262">
            <v>29348.679999999997</v>
          </cell>
          <cell r="S262">
            <v>47925.77</v>
          </cell>
          <cell r="T262">
            <v>3.07</v>
          </cell>
        </row>
        <row r="263">
          <cell r="B263" t="str">
            <v>Aetna Better Health/Sacramento</v>
          </cell>
          <cell r="C263" t="str">
            <v>Adult</v>
          </cell>
          <cell r="D263">
            <v>6285</v>
          </cell>
          <cell r="E263">
            <v>8.73</v>
          </cell>
          <cell r="F263">
            <v>18.93</v>
          </cell>
          <cell r="G263">
            <v>7.46</v>
          </cell>
          <cell r="H263">
            <v>0</v>
          </cell>
          <cell r="I263">
            <v>0</v>
          </cell>
          <cell r="J263">
            <v>0</v>
          </cell>
          <cell r="K263">
            <v>0</v>
          </cell>
          <cell r="L263">
            <v>35.119999999999997</v>
          </cell>
          <cell r="M263">
            <v>220729.19999999998</v>
          </cell>
          <cell r="N263">
            <v>0.12881809856304147</v>
          </cell>
          <cell r="O263">
            <v>272.6324980089102</v>
          </cell>
          <cell r="P263"/>
          <cell r="Q263">
            <v>118975.05</v>
          </cell>
          <cell r="R263">
            <v>46886.1</v>
          </cell>
          <cell r="S263">
            <v>165861.15</v>
          </cell>
          <cell r="T263">
            <v>26.39</v>
          </cell>
        </row>
        <row r="264">
          <cell r="B264" t="str">
            <v>Aetna Better Health/Sacramento</v>
          </cell>
          <cell r="C264" t="str">
            <v>ACA OE</v>
          </cell>
          <cell r="D264">
            <v>22597</v>
          </cell>
          <cell r="E264">
            <v>9.52</v>
          </cell>
          <cell r="F264">
            <v>16</v>
          </cell>
          <cell r="G264">
            <v>6.94</v>
          </cell>
          <cell r="H264">
            <v>0</v>
          </cell>
          <cell r="I264">
            <v>0</v>
          </cell>
          <cell r="J264">
            <v>0</v>
          </cell>
          <cell r="K264">
            <v>0</v>
          </cell>
          <cell r="L264">
            <v>32.46</v>
          </cell>
          <cell r="M264">
            <v>733498.62</v>
          </cell>
          <cell r="N264">
            <v>0.10603795344998569</v>
          </cell>
          <cell r="O264">
            <v>306.11680953754188</v>
          </cell>
          <cell r="P264"/>
          <cell r="Q264">
            <v>361552</v>
          </cell>
          <cell r="R264">
            <v>156823.18000000002</v>
          </cell>
          <cell r="S264">
            <v>518375.18000000005</v>
          </cell>
          <cell r="T264">
            <v>22.94</v>
          </cell>
        </row>
        <row r="265">
          <cell r="B265" t="str">
            <v>Aetna Better Health/Sacramento</v>
          </cell>
          <cell r="C265" t="str">
            <v>SPD</v>
          </cell>
          <cell r="D265">
            <v>2735</v>
          </cell>
          <cell r="E265">
            <v>14.13</v>
          </cell>
          <cell r="F265">
            <v>50.49</v>
          </cell>
          <cell r="G265">
            <v>16.88</v>
          </cell>
          <cell r="H265">
            <v>0</v>
          </cell>
          <cell r="I265">
            <v>0</v>
          </cell>
          <cell r="J265">
            <v>0</v>
          </cell>
          <cell r="K265">
            <v>0</v>
          </cell>
          <cell r="L265">
            <v>81.5</v>
          </cell>
          <cell r="M265">
            <v>222902.5</v>
          </cell>
          <cell r="N265">
            <v>0.105909280990057</v>
          </cell>
          <cell r="O265">
            <v>769.52651588345122</v>
          </cell>
          <cell r="P265"/>
          <cell r="Q265">
            <v>138090.15</v>
          </cell>
          <cell r="R265">
            <v>46166.799999999996</v>
          </cell>
          <cell r="S265">
            <v>184256.94999999998</v>
          </cell>
          <cell r="T265">
            <v>67.37</v>
          </cell>
        </row>
        <row r="266">
          <cell r="B266" t="str">
            <v>Aetna Better Health/Sacramento</v>
          </cell>
          <cell r="C266" t="str">
            <v>BCCTP</v>
          </cell>
          <cell r="D266">
            <v>1</v>
          </cell>
          <cell r="E266">
            <v>26.34</v>
          </cell>
          <cell r="F266">
            <v>55.15</v>
          </cell>
          <cell r="G266">
            <v>33.33</v>
          </cell>
          <cell r="H266">
            <v>0</v>
          </cell>
          <cell r="I266">
            <v>0</v>
          </cell>
          <cell r="J266">
            <v>0</v>
          </cell>
          <cell r="K266">
            <v>0</v>
          </cell>
          <cell r="L266">
            <v>114.82</v>
          </cell>
          <cell r="M266">
            <v>114.82</v>
          </cell>
          <cell r="N266">
            <v>0.11076925875759738</v>
          </cell>
          <cell r="O266">
            <v>1036.5691825316542</v>
          </cell>
          <cell r="P266"/>
          <cell r="Q266">
            <v>55.15</v>
          </cell>
          <cell r="R266">
            <v>33.33</v>
          </cell>
          <cell r="S266">
            <v>88.47999999999999</v>
          </cell>
          <cell r="T266">
            <v>88.47999999999999</v>
          </cell>
        </row>
        <row r="267">
          <cell r="B267" t="str">
            <v>Aetna Better Health/Sacramento</v>
          </cell>
          <cell r="C267" t="str">
            <v>LTC</v>
          </cell>
          <cell r="D267">
            <v>0</v>
          </cell>
          <cell r="E267">
            <v>0</v>
          </cell>
          <cell r="F267">
            <v>0</v>
          </cell>
          <cell r="G267">
            <v>0</v>
          </cell>
          <cell r="H267">
            <v>0</v>
          </cell>
          <cell r="I267">
            <v>0</v>
          </cell>
          <cell r="J267">
            <v>0</v>
          </cell>
          <cell r="K267">
            <v>0</v>
          </cell>
          <cell r="L267">
            <v>0</v>
          </cell>
          <cell r="M267">
            <v>0</v>
          </cell>
          <cell r="N267">
            <v>0</v>
          </cell>
          <cell r="O267">
            <v>0</v>
          </cell>
          <cell r="P267"/>
          <cell r="Q267">
            <v>0</v>
          </cell>
          <cell r="R267">
            <v>0</v>
          </cell>
          <cell r="S267">
            <v>0</v>
          </cell>
          <cell r="T267">
            <v>0</v>
          </cell>
        </row>
        <row r="268">
          <cell r="B268" t="str">
            <v>Aetna Better Health/Sacramento</v>
          </cell>
          <cell r="C268" t="str">
            <v>OBRA</v>
          </cell>
          <cell r="D268">
            <v>0</v>
          </cell>
          <cell r="E268">
            <v>0</v>
          </cell>
          <cell r="F268">
            <v>0</v>
          </cell>
          <cell r="G268">
            <v>0</v>
          </cell>
          <cell r="H268">
            <v>0</v>
          </cell>
          <cell r="I268">
            <v>0</v>
          </cell>
          <cell r="J268">
            <v>0</v>
          </cell>
          <cell r="K268">
            <v>0</v>
          </cell>
          <cell r="L268">
            <v>0</v>
          </cell>
          <cell r="M268">
            <v>0</v>
          </cell>
          <cell r="N268">
            <v>0</v>
          </cell>
          <cell r="O268">
            <v>0</v>
          </cell>
          <cell r="P268"/>
          <cell r="Q268">
            <v>0</v>
          </cell>
          <cell r="R268">
            <v>0</v>
          </cell>
          <cell r="S268">
            <v>0</v>
          </cell>
          <cell r="T268">
            <v>0</v>
          </cell>
        </row>
        <row r="269">
          <cell r="B269" t="str">
            <v>Aetna Better Health/Sacramento</v>
          </cell>
          <cell r="C269" t="str">
            <v>ALL COAs</v>
          </cell>
          <cell r="D269">
            <v>47229</v>
          </cell>
          <cell r="E269">
            <v>9.4574227699083195</v>
          </cell>
          <cell r="F269">
            <v>13.492757415994411</v>
          </cell>
          <cell r="G269">
            <v>5.9128520612335649</v>
          </cell>
          <cell r="H269">
            <v>0</v>
          </cell>
          <cell r="I269">
            <v>0</v>
          </cell>
          <cell r="J269">
            <v>0</v>
          </cell>
          <cell r="K269">
            <v>0</v>
          </cell>
          <cell r="L269">
            <v>28.863032247136296</v>
          </cell>
          <cell r="M269">
            <v>1363172.1500000001</v>
          </cell>
          <cell r="N269">
            <v>0.11662612512521857</v>
          </cell>
          <cell r="O269">
            <v>247.48341948381443</v>
          </cell>
          <cell r="P269"/>
          <cell r="Q269">
            <v>637249.44000000006</v>
          </cell>
          <cell r="R269">
            <v>279258.09000000003</v>
          </cell>
          <cell r="S269">
            <v>916507.53</v>
          </cell>
          <cell r="T269">
            <v>19.405609477227976</v>
          </cell>
        </row>
        <row r="270">
          <cell r="B270" t="str">
            <v>UnitedHealthcare/Sacramento</v>
          </cell>
          <cell r="C270" t="str">
            <v>Child</v>
          </cell>
          <cell r="D270">
            <v>9442</v>
          </cell>
          <cell r="E270">
            <v>8.84</v>
          </cell>
          <cell r="F270">
            <v>1.19</v>
          </cell>
          <cell r="G270">
            <v>1.88</v>
          </cell>
          <cell r="H270">
            <v>0</v>
          </cell>
          <cell r="I270">
            <v>0</v>
          </cell>
          <cell r="J270">
            <v>0</v>
          </cell>
          <cell r="K270">
            <v>0</v>
          </cell>
          <cell r="L270">
            <v>11.91</v>
          </cell>
          <cell r="M270">
            <v>112454.22</v>
          </cell>
          <cell r="N270">
            <v>0.19532486394658405</v>
          </cell>
          <cell r="O270">
            <v>60.975340053261505</v>
          </cell>
          <cell r="P270"/>
          <cell r="Q270">
            <v>11235.98</v>
          </cell>
          <cell r="R270">
            <v>17750.96</v>
          </cell>
          <cell r="S270">
            <v>28986.94</v>
          </cell>
          <cell r="T270">
            <v>3.07</v>
          </cell>
        </row>
        <row r="271">
          <cell r="B271" t="str">
            <v>UnitedHealthcare/Sacramento</v>
          </cell>
          <cell r="C271" t="str">
            <v>Adult</v>
          </cell>
          <cell r="D271">
            <v>4235</v>
          </cell>
          <cell r="E271">
            <v>8.73</v>
          </cell>
          <cell r="F271">
            <v>18.93</v>
          </cell>
          <cell r="G271">
            <v>7.46</v>
          </cell>
          <cell r="H271">
            <v>0</v>
          </cell>
          <cell r="I271">
            <v>0</v>
          </cell>
          <cell r="J271">
            <v>0</v>
          </cell>
          <cell r="K271">
            <v>0</v>
          </cell>
          <cell r="L271">
            <v>35.119999999999997</v>
          </cell>
          <cell r="M271">
            <v>148733.19999999998</v>
          </cell>
          <cell r="N271">
            <v>0.12881809856304147</v>
          </cell>
          <cell r="O271">
            <v>272.6324980089102</v>
          </cell>
          <cell r="P271"/>
          <cell r="Q271">
            <v>80168.55</v>
          </cell>
          <cell r="R271">
            <v>31593.1</v>
          </cell>
          <cell r="S271">
            <v>111761.65</v>
          </cell>
          <cell r="T271">
            <v>26.39</v>
          </cell>
        </row>
        <row r="272">
          <cell r="B272" t="str">
            <v>UnitedHealthcare/Sacramento</v>
          </cell>
          <cell r="C272" t="str">
            <v>ACA OE</v>
          </cell>
          <cell r="D272">
            <v>10764</v>
          </cell>
          <cell r="E272">
            <v>9.52</v>
          </cell>
          <cell r="F272">
            <v>16</v>
          </cell>
          <cell r="G272">
            <v>6.94</v>
          </cell>
          <cell r="H272">
            <v>0</v>
          </cell>
          <cell r="I272">
            <v>0</v>
          </cell>
          <cell r="J272">
            <v>0</v>
          </cell>
          <cell r="K272">
            <v>0</v>
          </cell>
          <cell r="L272">
            <v>32.46</v>
          </cell>
          <cell r="M272">
            <v>349399.44</v>
          </cell>
          <cell r="N272">
            <v>0.10603795344998569</v>
          </cell>
          <cell r="O272">
            <v>306.11680953754188</v>
          </cell>
          <cell r="P272"/>
          <cell r="Q272">
            <v>172224</v>
          </cell>
          <cell r="R272">
            <v>74702.16</v>
          </cell>
          <cell r="S272">
            <v>246926.16</v>
          </cell>
          <cell r="T272">
            <v>22.94</v>
          </cell>
        </row>
        <row r="273">
          <cell r="B273" t="str">
            <v>UnitedHealthcare/Sacramento</v>
          </cell>
          <cell r="C273" t="str">
            <v>SPD</v>
          </cell>
          <cell r="D273">
            <v>2385</v>
          </cell>
          <cell r="E273">
            <v>14.13</v>
          </cell>
          <cell r="F273">
            <v>50.49</v>
          </cell>
          <cell r="G273">
            <v>16.88</v>
          </cell>
          <cell r="H273">
            <v>0</v>
          </cell>
          <cell r="I273">
            <v>0</v>
          </cell>
          <cell r="J273">
            <v>0</v>
          </cell>
          <cell r="K273">
            <v>0</v>
          </cell>
          <cell r="L273">
            <v>81.5</v>
          </cell>
          <cell r="M273">
            <v>194377.5</v>
          </cell>
          <cell r="N273">
            <v>0.105909280990057</v>
          </cell>
          <cell r="O273">
            <v>769.52651588345122</v>
          </cell>
          <cell r="P273"/>
          <cell r="Q273">
            <v>120418.65000000001</v>
          </cell>
          <cell r="R273">
            <v>40258.799999999996</v>
          </cell>
          <cell r="S273">
            <v>160677.45000000001</v>
          </cell>
          <cell r="T273">
            <v>67.37</v>
          </cell>
        </row>
        <row r="274">
          <cell r="B274" t="str">
            <v>UnitedHealthcare/Sacramento</v>
          </cell>
          <cell r="C274" t="str">
            <v>BCCTP</v>
          </cell>
          <cell r="D274">
            <v>6</v>
          </cell>
          <cell r="E274">
            <v>26.34</v>
          </cell>
          <cell r="F274">
            <v>55.15</v>
          </cell>
          <cell r="G274">
            <v>33.33</v>
          </cell>
          <cell r="H274">
            <v>0</v>
          </cell>
          <cell r="I274">
            <v>0</v>
          </cell>
          <cell r="J274">
            <v>0</v>
          </cell>
          <cell r="K274">
            <v>0</v>
          </cell>
          <cell r="L274">
            <v>114.82</v>
          </cell>
          <cell r="M274">
            <v>688.92</v>
          </cell>
          <cell r="N274">
            <v>0.11076925875759738</v>
          </cell>
          <cell r="O274">
            <v>1036.5691825316542</v>
          </cell>
          <cell r="P274"/>
          <cell r="Q274">
            <v>330.9</v>
          </cell>
          <cell r="R274">
            <v>199.98</v>
          </cell>
          <cell r="S274">
            <v>530.88</v>
          </cell>
          <cell r="T274">
            <v>88.47999999999999</v>
          </cell>
        </row>
        <row r="275">
          <cell r="B275" t="str">
            <v>UnitedHealthcare/Sacramento</v>
          </cell>
          <cell r="C275" t="str">
            <v>LTC</v>
          </cell>
          <cell r="D275">
            <v>0</v>
          </cell>
          <cell r="E275">
            <v>0</v>
          </cell>
          <cell r="F275">
            <v>0</v>
          </cell>
          <cell r="G275">
            <v>0</v>
          </cell>
          <cell r="H275">
            <v>0</v>
          </cell>
          <cell r="I275">
            <v>0</v>
          </cell>
          <cell r="J275">
            <v>0</v>
          </cell>
          <cell r="K275">
            <v>0</v>
          </cell>
          <cell r="L275">
            <v>0</v>
          </cell>
          <cell r="M275">
            <v>0</v>
          </cell>
          <cell r="N275">
            <v>0</v>
          </cell>
          <cell r="O275">
            <v>0</v>
          </cell>
          <cell r="P275"/>
          <cell r="Q275">
            <v>0</v>
          </cell>
          <cell r="R275">
            <v>0</v>
          </cell>
          <cell r="S275">
            <v>0</v>
          </cell>
          <cell r="T275">
            <v>0</v>
          </cell>
        </row>
        <row r="276">
          <cell r="B276" t="str">
            <v>UnitedHealthcare/Sacramento</v>
          </cell>
          <cell r="C276" t="str">
            <v>OBRA</v>
          </cell>
          <cell r="D276">
            <v>0</v>
          </cell>
          <cell r="E276">
            <v>0</v>
          </cell>
          <cell r="F276">
            <v>0</v>
          </cell>
          <cell r="G276">
            <v>0</v>
          </cell>
          <cell r="H276">
            <v>0</v>
          </cell>
          <cell r="I276">
            <v>0</v>
          </cell>
          <cell r="J276">
            <v>0</v>
          </cell>
          <cell r="K276">
            <v>0</v>
          </cell>
          <cell r="L276">
            <v>0</v>
          </cell>
          <cell r="M276">
            <v>0</v>
          </cell>
          <cell r="N276">
            <v>0</v>
          </cell>
          <cell r="O276">
            <v>0</v>
          </cell>
          <cell r="P276"/>
          <cell r="Q276">
            <v>0</v>
          </cell>
          <cell r="R276">
            <v>0</v>
          </cell>
          <cell r="S276">
            <v>0</v>
          </cell>
          <cell r="T276">
            <v>0</v>
          </cell>
        </row>
        <row r="277">
          <cell r="B277" t="str">
            <v>UnitedHealthcare/Sacramento</v>
          </cell>
          <cell r="C277" t="str">
            <v>ALL COAs</v>
          </cell>
          <cell r="D277">
            <v>26832</v>
          </cell>
          <cell r="E277">
            <v>9.5695512820512807</v>
          </cell>
          <cell r="F277">
            <v>14.325360763267742</v>
          </cell>
          <cell r="G277">
            <v>6.1309257602862255</v>
          </cell>
          <cell r="H277">
            <v>0</v>
          </cell>
          <cell r="I277">
            <v>0</v>
          </cell>
          <cell r="J277">
            <v>0</v>
          </cell>
          <cell r="K277">
            <v>0</v>
          </cell>
          <cell r="L277">
            <v>30.025837805605249</v>
          </cell>
          <cell r="M277">
            <v>805653.28</v>
          </cell>
          <cell r="N277">
            <v>0.11732400222210919</v>
          </cell>
          <cell r="O277">
            <v>255.92237936754438</v>
          </cell>
          <cell r="P277"/>
          <cell r="Q277">
            <v>384378.08000000007</v>
          </cell>
          <cell r="R277">
            <v>164505</v>
          </cell>
          <cell r="S277">
            <v>548883.08000000007</v>
          </cell>
          <cell r="T277">
            <v>20.456286523553967</v>
          </cell>
        </row>
        <row r="278">
          <cell r="B278" t="str">
            <v>Care1st HP/San Diego</v>
          </cell>
          <cell r="C278" t="str">
            <v>Child</v>
          </cell>
          <cell r="D278">
            <v>250963</v>
          </cell>
          <cell r="E278">
            <v>7.64</v>
          </cell>
          <cell r="F278">
            <v>2.2599999999999998</v>
          </cell>
          <cell r="G278">
            <v>4.55</v>
          </cell>
          <cell r="H278">
            <v>0</v>
          </cell>
          <cell r="I278">
            <v>0</v>
          </cell>
          <cell r="J278">
            <v>0</v>
          </cell>
          <cell r="K278">
            <v>0</v>
          </cell>
          <cell r="L278">
            <v>14.45</v>
          </cell>
          <cell r="M278">
            <v>3626415.3499999996</v>
          </cell>
          <cell r="N278">
            <v>0.21576143475400508</v>
          </cell>
          <cell r="O278">
            <v>66.972116756985784</v>
          </cell>
          <cell r="P278"/>
          <cell r="Q278">
            <v>567176.38</v>
          </cell>
          <cell r="R278">
            <v>1141881.6499999999</v>
          </cell>
          <cell r="S278">
            <v>1709058.0299999998</v>
          </cell>
          <cell r="T278">
            <v>6.81</v>
          </cell>
        </row>
        <row r="279">
          <cell r="B279" t="str">
            <v>Care1st HP/San Diego</v>
          </cell>
          <cell r="C279" t="str">
            <v>Adult</v>
          </cell>
          <cell r="D279">
            <v>132332</v>
          </cell>
          <cell r="E279">
            <v>8.6199999999999992</v>
          </cell>
          <cell r="F279">
            <v>10.19</v>
          </cell>
          <cell r="G279">
            <v>10.86</v>
          </cell>
          <cell r="H279">
            <v>0</v>
          </cell>
          <cell r="I279">
            <v>0</v>
          </cell>
          <cell r="J279">
            <v>0</v>
          </cell>
          <cell r="K279">
            <v>0</v>
          </cell>
          <cell r="L279">
            <v>29.669999999999998</v>
          </cell>
          <cell r="M279">
            <v>3926290.44</v>
          </cell>
          <cell r="N279">
            <v>0.1234480117757981</v>
          </cell>
          <cell r="O279">
            <v>240.34408957420553</v>
          </cell>
          <cell r="P279"/>
          <cell r="Q279">
            <v>1348463.0799999998</v>
          </cell>
          <cell r="R279">
            <v>1437125.52</v>
          </cell>
          <cell r="S279">
            <v>2785588.5999999996</v>
          </cell>
          <cell r="T279">
            <v>21.049999999999997</v>
          </cell>
        </row>
        <row r="280">
          <cell r="B280" t="str">
            <v>Care1st HP/San Diego</v>
          </cell>
          <cell r="C280" t="str">
            <v>ACA OE</v>
          </cell>
          <cell r="D280">
            <v>403685</v>
          </cell>
          <cell r="E280">
            <v>9.26</v>
          </cell>
          <cell r="F280">
            <v>11</v>
          </cell>
          <cell r="G280">
            <v>10.97</v>
          </cell>
          <cell r="H280">
            <v>0</v>
          </cell>
          <cell r="I280">
            <v>0</v>
          </cell>
          <cell r="J280">
            <v>0</v>
          </cell>
          <cell r="K280">
            <v>0</v>
          </cell>
          <cell r="L280">
            <v>31.229999999999997</v>
          </cell>
          <cell r="M280">
            <v>12607082.549999999</v>
          </cell>
          <cell r="N280">
            <v>0.10446693374291796</v>
          </cell>
          <cell r="O280">
            <v>298.94626826947666</v>
          </cell>
          <cell r="P280"/>
          <cell r="Q280">
            <v>4440535</v>
          </cell>
          <cell r="R280">
            <v>4428424.45</v>
          </cell>
          <cell r="S280">
            <v>8868959.4499999993</v>
          </cell>
          <cell r="T280">
            <v>21.97</v>
          </cell>
        </row>
        <row r="281">
          <cell r="B281" t="str">
            <v>Care1st HP/San Diego</v>
          </cell>
          <cell r="C281" t="str">
            <v>SPD</v>
          </cell>
          <cell r="D281">
            <v>79689</v>
          </cell>
          <cell r="E281">
            <v>14.98</v>
          </cell>
          <cell r="F281">
            <v>36.78</v>
          </cell>
          <cell r="G281">
            <v>21.28</v>
          </cell>
          <cell r="H281">
            <v>0</v>
          </cell>
          <cell r="I281">
            <v>0</v>
          </cell>
          <cell r="J281">
            <v>0</v>
          </cell>
          <cell r="K281">
            <v>0</v>
          </cell>
          <cell r="L281">
            <v>73.040000000000006</v>
          </cell>
          <cell r="M281">
            <v>5820484.5600000005</v>
          </cell>
          <cell r="N281">
            <v>9.4615013727935807E-2</v>
          </cell>
          <cell r="O281">
            <v>771.97050575953563</v>
          </cell>
          <cell r="P281"/>
          <cell r="Q281">
            <v>2930961.42</v>
          </cell>
          <cell r="R281">
            <v>1695781.9200000002</v>
          </cell>
          <cell r="S281">
            <v>4626743.34</v>
          </cell>
          <cell r="T281">
            <v>58.06</v>
          </cell>
        </row>
        <row r="282">
          <cell r="B282" t="str">
            <v>Care1st HP/San Diego</v>
          </cell>
          <cell r="C282" t="str">
            <v>BCCTP</v>
          </cell>
          <cell r="D282">
            <v>134</v>
          </cell>
          <cell r="E282">
            <v>22.93</v>
          </cell>
          <cell r="F282">
            <v>59.24</v>
          </cell>
          <cell r="G282">
            <v>41.53</v>
          </cell>
          <cell r="H282">
            <v>0</v>
          </cell>
          <cell r="I282">
            <v>0</v>
          </cell>
          <cell r="J282">
            <v>0</v>
          </cell>
          <cell r="K282">
            <v>0</v>
          </cell>
          <cell r="L282">
            <v>123.7</v>
          </cell>
          <cell r="M282">
            <v>16575.8</v>
          </cell>
          <cell r="N282">
            <v>0.10857109180175289</v>
          </cell>
          <cell r="O282">
            <v>1139.3456393150395</v>
          </cell>
          <cell r="P282"/>
          <cell r="Q282">
            <v>7938.16</v>
          </cell>
          <cell r="R282">
            <v>5565.02</v>
          </cell>
          <cell r="S282">
            <v>13503.18</v>
          </cell>
          <cell r="T282">
            <v>100.77000000000001</v>
          </cell>
        </row>
        <row r="283">
          <cell r="B283" t="str">
            <v>Care1st HP/San Diego</v>
          </cell>
          <cell r="C283" t="str">
            <v>LTC</v>
          </cell>
          <cell r="D283">
            <v>3859</v>
          </cell>
          <cell r="E283">
            <v>15.7</v>
          </cell>
          <cell r="F283">
            <v>129.01</v>
          </cell>
          <cell r="G283">
            <v>21.87</v>
          </cell>
          <cell r="H283">
            <v>0</v>
          </cell>
          <cell r="I283">
            <v>0</v>
          </cell>
          <cell r="J283">
            <v>0</v>
          </cell>
          <cell r="K283">
            <v>0</v>
          </cell>
          <cell r="L283">
            <v>166.57999999999998</v>
          </cell>
          <cell r="M283">
            <v>642832.22</v>
          </cell>
          <cell r="N283">
            <v>1.7580813232273697E-2</v>
          </cell>
          <cell r="O283">
            <v>9475.1020785661622</v>
          </cell>
          <cell r="P283"/>
          <cell r="Q283">
            <v>497849.58999999997</v>
          </cell>
          <cell r="R283">
            <v>84396.33</v>
          </cell>
          <cell r="S283">
            <v>582245.91999999993</v>
          </cell>
          <cell r="T283">
            <v>150.88</v>
          </cell>
        </row>
        <row r="284">
          <cell r="B284" t="str">
            <v>Care1st HP/San Diego</v>
          </cell>
          <cell r="C284" t="str">
            <v>OBRA</v>
          </cell>
          <cell r="D284">
            <v>0</v>
          </cell>
          <cell r="E284">
            <v>0</v>
          </cell>
          <cell r="F284">
            <v>0</v>
          </cell>
          <cell r="G284">
            <v>0</v>
          </cell>
          <cell r="H284">
            <v>0</v>
          </cell>
          <cell r="I284">
            <v>0</v>
          </cell>
          <cell r="J284">
            <v>0</v>
          </cell>
          <cell r="K284">
            <v>0</v>
          </cell>
          <cell r="L284">
            <v>0</v>
          </cell>
          <cell r="M284">
            <v>0</v>
          </cell>
          <cell r="N284">
            <v>0</v>
          </cell>
          <cell r="O284">
            <v>0</v>
          </cell>
          <cell r="P284"/>
          <cell r="Q284">
            <v>0</v>
          </cell>
          <cell r="R284">
            <v>0</v>
          </cell>
          <cell r="S284">
            <v>0</v>
          </cell>
          <cell r="T284">
            <v>0</v>
          </cell>
        </row>
        <row r="285">
          <cell r="B285" t="str">
            <v>Care1st HP/San Diego</v>
          </cell>
          <cell r="C285" t="str">
            <v>ALL COAs</v>
          </cell>
          <cell r="D285">
            <v>870662</v>
          </cell>
          <cell r="E285">
            <v>9.2499527945402455</v>
          </cell>
          <cell r="F285">
            <v>11.247675481415289</v>
          </cell>
          <cell r="G285">
            <v>10.099412734218332</v>
          </cell>
          <cell r="H285">
            <v>0</v>
          </cell>
          <cell r="I285">
            <v>0</v>
          </cell>
          <cell r="J285">
            <v>0</v>
          </cell>
          <cell r="K285">
            <v>0</v>
          </cell>
          <cell r="L285">
            <v>30.597041010173864</v>
          </cell>
          <cell r="M285">
            <v>26639680.919999998</v>
          </cell>
          <cell r="N285">
            <v>9.9577351363426672E-2</v>
          </cell>
          <cell r="O285">
            <v>307.26907867336303</v>
          </cell>
          <cell r="P285"/>
          <cell r="Q285">
            <v>9792923.629999999</v>
          </cell>
          <cell r="R285">
            <v>8793174.8900000006</v>
          </cell>
          <cell r="S285">
            <v>18586098.52</v>
          </cell>
          <cell r="T285">
            <v>21.347088215633619</v>
          </cell>
        </row>
        <row r="286">
          <cell r="B286" t="str">
            <v>Community Health Group/San Diego</v>
          </cell>
          <cell r="C286" t="str">
            <v>Child</v>
          </cell>
          <cell r="D286">
            <v>1370009</v>
          </cell>
          <cell r="E286">
            <v>7.3</v>
          </cell>
          <cell r="F286">
            <v>1.18</v>
          </cell>
          <cell r="G286">
            <v>3.36</v>
          </cell>
          <cell r="H286">
            <v>0</v>
          </cell>
          <cell r="I286">
            <v>0</v>
          </cell>
          <cell r="J286">
            <v>0</v>
          </cell>
          <cell r="K286">
            <v>0</v>
          </cell>
          <cell r="L286">
            <v>11.84</v>
          </cell>
          <cell r="M286">
            <v>16220906.560000001</v>
          </cell>
          <cell r="N286">
            <v>0.17748210614935639</v>
          </cell>
          <cell r="O286">
            <v>66.710950511463352</v>
          </cell>
          <cell r="P286"/>
          <cell r="Q286">
            <v>1616610.6199999999</v>
          </cell>
          <cell r="R286">
            <v>4603230.24</v>
          </cell>
          <cell r="S286">
            <v>6219840.8600000003</v>
          </cell>
          <cell r="T286">
            <v>4.54</v>
          </cell>
        </row>
        <row r="287">
          <cell r="B287" t="str">
            <v>Community Health Group/San Diego</v>
          </cell>
          <cell r="C287" t="str">
            <v>Adult</v>
          </cell>
          <cell r="D287">
            <v>479857</v>
          </cell>
          <cell r="E287">
            <v>7.03</v>
          </cell>
          <cell r="F287">
            <v>13.08</v>
          </cell>
          <cell r="G287">
            <v>13.11</v>
          </cell>
          <cell r="H287">
            <v>0</v>
          </cell>
          <cell r="I287">
            <v>0</v>
          </cell>
          <cell r="J287">
            <v>0</v>
          </cell>
          <cell r="K287">
            <v>0</v>
          </cell>
          <cell r="L287">
            <v>33.22</v>
          </cell>
          <cell r="M287">
            <v>15940849.539999999</v>
          </cell>
          <cell r="N287">
            <v>0.11377276238444879</v>
          </cell>
          <cell r="O287">
            <v>291.98552714881367</v>
          </cell>
          <cell r="P287"/>
          <cell r="Q287">
            <v>6276529.5599999996</v>
          </cell>
          <cell r="R287">
            <v>6290925.2699999996</v>
          </cell>
          <cell r="S287">
            <v>12567454.829999998</v>
          </cell>
          <cell r="T287">
            <v>26.189999999999998</v>
          </cell>
        </row>
        <row r="288">
          <cell r="B288" t="str">
            <v>Community Health Group/San Diego</v>
          </cell>
          <cell r="C288" t="str">
            <v>ACA OE</v>
          </cell>
          <cell r="D288">
            <v>927897</v>
          </cell>
          <cell r="E288">
            <v>9.74</v>
          </cell>
          <cell r="F288">
            <v>12.04</v>
          </cell>
          <cell r="G288">
            <v>10.57</v>
          </cell>
          <cell r="H288">
            <v>0</v>
          </cell>
          <cell r="I288">
            <v>0</v>
          </cell>
          <cell r="J288">
            <v>0</v>
          </cell>
          <cell r="K288">
            <v>0</v>
          </cell>
          <cell r="L288">
            <v>32.35</v>
          </cell>
          <cell r="M288">
            <v>30017467.950000003</v>
          </cell>
          <cell r="N288">
            <v>9.9769948778715159E-2</v>
          </cell>
          <cell r="O288">
            <v>324.24593172590187</v>
          </cell>
          <cell r="P288"/>
          <cell r="Q288">
            <v>11171879.879999999</v>
          </cell>
          <cell r="R288">
            <v>9807871.290000001</v>
          </cell>
          <cell r="S288">
            <v>20979751.170000002</v>
          </cell>
          <cell r="T288">
            <v>22.61</v>
          </cell>
        </row>
        <row r="289">
          <cell r="B289" t="str">
            <v>Community Health Group/San Diego</v>
          </cell>
          <cell r="C289" t="str">
            <v>SPD</v>
          </cell>
          <cell r="D289">
            <v>239924</v>
          </cell>
          <cell r="E289">
            <v>11.01</v>
          </cell>
          <cell r="F289">
            <v>40.409999999999997</v>
          </cell>
          <cell r="G289">
            <v>18.18</v>
          </cell>
          <cell r="H289">
            <v>0</v>
          </cell>
          <cell r="I289">
            <v>0</v>
          </cell>
          <cell r="J289">
            <v>0</v>
          </cell>
          <cell r="K289">
            <v>0</v>
          </cell>
          <cell r="L289">
            <v>69.599999999999994</v>
          </cell>
          <cell r="M289">
            <v>16698710.399999999</v>
          </cell>
          <cell r="N289">
            <v>8.4050899874566556E-2</v>
          </cell>
          <cell r="O289">
            <v>828.06965902646641</v>
          </cell>
          <cell r="P289"/>
          <cell r="Q289">
            <v>9695328.8399999999</v>
          </cell>
          <cell r="R289">
            <v>4361818.32</v>
          </cell>
          <cell r="S289">
            <v>14057147.16</v>
          </cell>
          <cell r="T289">
            <v>58.589999999999996</v>
          </cell>
        </row>
        <row r="290">
          <cell r="B290" t="str">
            <v>Community Health Group/San Diego</v>
          </cell>
          <cell r="C290" t="str">
            <v>BCCTP</v>
          </cell>
          <cell r="D290">
            <v>515</v>
          </cell>
          <cell r="E290">
            <v>22.96</v>
          </cell>
          <cell r="F290">
            <v>49.98</v>
          </cell>
          <cell r="G290">
            <v>31.63</v>
          </cell>
          <cell r="H290">
            <v>0</v>
          </cell>
          <cell r="I290">
            <v>0</v>
          </cell>
          <cell r="J290">
            <v>0</v>
          </cell>
          <cell r="K290">
            <v>0</v>
          </cell>
          <cell r="L290">
            <v>104.57</v>
          </cell>
          <cell r="M290">
            <v>53853.549999999996</v>
          </cell>
          <cell r="N290">
            <v>9.8184715179870416E-2</v>
          </cell>
          <cell r="O290">
            <v>1065.0333894479604</v>
          </cell>
          <cell r="P290"/>
          <cell r="Q290">
            <v>25739.699999999997</v>
          </cell>
          <cell r="R290">
            <v>16289.449999999999</v>
          </cell>
          <cell r="S290">
            <v>42029.149999999994</v>
          </cell>
          <cell r="T290">
            <v>81.61</v>
          </cell>
        </row>
        <row r="291">
          <cell r="B291" t="str">
            <v>Community Health Group/San Diego</v>
          </cell>
          <cell r="C291" t="str">
            <v>LTC</v>
          </cell>
          <cell r="D291">
            <v>1104</v>
          </cell>
          <cell r="E291">
            <v>15.84</v>
          </cell>
          <cell r="F291">
            <v>132.63</v>
          </cell>
          <cell r="G291">
            <v>19.79</v>
          </cell>
          <cell r="H291">
            <v>0</v>
          </cell>
          <cell r="I291">
            <v>0</v>
          </cell>
          <cell r="J291">
            <v>0</v>
          </cell>
          <cell r="K291">
            <v>0</v>
          </cell>
          <cell r="L291">
            <v>168.26</v>
          </cell>
          <cell r="M291">
            <v>185759.03999999998</v>
          </cell>
          <cell r="N291">
            <v>1.775812002918941E-2</v>
          </cell>
          <cell r="O291">
            <v>9475.1020785661622</v>
          </cell>
          <cell r="P291"/>
          <cell r="Q291">
            <v>146423.51999999999</v>
          </cell>
          <cell r="R291">
            <v>21848.16</v>
          </cell>
          <cell r="S291">
            <v>168271.68</v>
          </cell>
          <cell r="T291">
            <v>152.41999999999999</v>
          </cell>
        </row>
        <row r="292">
          <cell r="B292" t="str">
            <v>Community Health Group/San Diego</v>
          </cell>
          <cell r="C292" t="str">
            <v>OBRA</v>
          </cell>
          <cell r="D292">
            <v>0</v>
          </cell>
          <cell r="E292">
            <v>0</v>
          </cell>
          <cell r="F292">
            <v>0</v>
          </cell>
          <cell r="G292">
            <v>0</v>
          </cell>
          <cell r="H292">
            <v>0</v>
          </cell>
          <cell r="I292">
            <v>0</v>
          </cell>
          <cell r="J292">
            <v>0</v>
          </cell>
          <cell r="K292">
            <v>0</v>
          </cell>
          <cell r="L292">
            <v>0</v>
          </cell>
          <cell r="M292">
            <v>0</v>
          </cell>
          <cell r="N292">
            <v>0</v>
          </cell>
          <cell r="O292">
            <v>0</v>
          </cell>
          <cell r="P292"/>
          <cell r="Q292">
            <v>0</v>
          </cell>
          <cell r="R292">
            <v>0</v>
          </cell>
          <cell r="S292">
            <v>0</v>
          </cell>
          <cell r="T292">
            <v>0</v>
          </cell>
        </row>
        <row r="293">
          <cell r="B293" t="str">
            <v>Community Health Group/San Diego</v>
          </cell>
          <cell r="C293" t="str">
            <v>ALL COAs</v>
          </cell>
          <cell r="D293">
            <v>3019306</v>
          </cell>
          <cell r="E293">
            <v>8.3075555077888747</v>
          </cell>
          <cell r="F293">
            <v>9.5825040986239873</v>
          </cell>
          <cell r="G293">
            <v>8.3138253393329453</v>
          </cell>
          <cell r="H293">
            <v>0</v>
          </cell>
          <cell r="I293">
            <v>0</v>
          </cell>
          <cell r="J293">
            <v>0</v>
          </cell>
          <cell r="K293">
            <v>0</v>
          </cell>
          <cell r="L293">
            <v>26.203884945745813</v>
          </cell>
          <cell r="M293">
            <v>79117547.040000007</v>
          </cell>
          <cell r="N293">
            <v>0.1066194442846593</v>
          </cell>
          <cell r="O293">
            <v>245.77022626177859</v>
          </cell>
          <cell r="P293"/>
          <cell r="Q293">
            <v>28932512.119999997</v>
          </cell>
          <cell r="R293">
            <v>25101982.729999997</v>
          </cell>
          <cell r="S293">
            <v>54034494.849999994</v>
          </cell>
          <cell r="T293">
            <v>17.896329437956933</v>
          </cell>
        </row>
        <row r="294">
          <cell r="B294" t="str">
            <v>Health Net of California/San Diego</v>
          </cell>
          <cell r="C294" t="str">
            <v>Child</v>
          </cell>
          <cell r="D294">
            <v>362739</v>
          </cell>
          <cell r="E294">
            <v>11.71</v>
          </cell>
          <cell r="F294">
            <v>1.92</v>
          </cell>
          <cell r="G294">
            <v>3.9</v>
          </cell>
          <cell r="H294">
            <v>0</v>
          </cell>
          <cell r="I294">
            <v>0</v>
          </cell>
          <cell r="J294">
            <v>0</v>
          </cell>
          <cell r="K294">
            <v>0</v>
          </cell>
          <cell r="L294">
            <v>17.53</v>
          </cell>
          <cell r="M294">
            <v>6358814.6700000009</v>
          </cell>
          <cell r="N294">
            <v>0.22617205290651549</v>
          </cell>
          <cell r="O294">
            <v>77.507365630384669</v>
          </cell>
          <cell r="P294"/>
          <cell r="Q294">
            <v>696458.88</v>
          </cell>
          <cell r="R294">
            <v>1414682.0999999999</v>
          </cell>
          <cell r="S294">
            <v>2111140.98</v>
          </cell>
          <cell r="T294">
            <v>5.82</v>
          </cell>
        </row>
        <row r="295">
          <cell r="B295" t="str">
            <v>Health Net of California/San Diego</v>
          </cell>
          <cell r="C295" t="str">
            <v>Adult</v>
          </cell>
          <cell r="D295">
            <v>86902</v>
          </cell>
          <cell r="E295">
            <v>9.68</v>
          </cell>
          <cell r="F295">
            <v>5.3</v>
          </cell>
          <cell r="G295">
            <v>2.3199999999999998</v>
          </cell>
          <cell r="H295">
            <v>0</v>
          </cell>
          <cell r="I295">
            <v>0</v>
          </cell>
          <cell r="J295">
            <v>0</v>
          </cell>
          <cell r="K295">
            <v>0</v>
          </cell>
          <cell r="L295">
            <v>17.3</v>
          </cell>
          <cell r="M295">
            <v>1503404.6</v>
          </cell>
          <cell r="N295">
            <v>0.10120702319326827</v>
          </cell>
          <cell r="O295">
            <v>170.93675373657962</v>
          </cell>
          <cell r="P295"/>
          <cell r="Q295">
            <v>460580.6</v>
          </cell>
          <cell r="R295">
            <v>201612.63999999998</v>
          </cell>
          <cell r="S295">
            <v>662193.24</v>
          </cell>
          <cell r="T295">
            <v>7.6199999999999992</v>
          </cell>
        </row>
        <row r="296">
          <cell r="B296" t="str">
            <v>Health Net of California/San Diego</v>
          </cell>
          <cell r="C296" t="str">
            <v>ACA OE</v>
          </cell>
          <cell r="D296">
            <v>194393</v>
          </cell>
          <cell r="E296">
            <v>10.28</v>
          </cell>
          <cell r="F296">
            <v>8.5399999999999991</v>
          </cell>
          <cell r="G296">
            <v>2.2999999999999998</v>
          </cell>
          <cell r="H296">
            <v>0</v>
          </cell>
          <cell r="I296">
            <v>0</v>
          </cell>
          <cell r="J296">
            <v>0</v>
          </cell>
          <cell r="K296">
            <v>0</v>
          </cell>
          <cell r="L296">
            <v>21.12</v>
          </cell>
          <cell r="M296">
            <v>4105580.16</v>
          </cell>
          <cell r="N296">
            <v>9.706851156997863E-2</v>
          </cell>
          <cell r="O296">
            <v>217.57828216799399</v>
          </cell>
          <cell r="P296"/>
          <cell r="Q296">
            <v>1660116.2199999997</v>
          </cell>
          <cell r="R296">
            <v>447103.89999999997</v>
          </cell>
          <cell r="S296">
            <v>2107220.1199999996</v>
          </cell>
          <cell r="T296">
            <v>10.84</v>
          </cell>
        </row>
        <row r="297">
          <cell r="B297" t="str">
            <v>Health Net of California/San Diego</v>
          </cell>
          <cell r="C297" t="str">
            <v>SPD</v>
          </cell>
          <cell r="D297">
            <v>52736</v>
          </cell>
          <cell r="E297">
            <v>12.06</v>
          </cell>
          <cell r="F297">
            <v>34.17</v>
          </cell>
          <cell r="G297">
            <v>16.809999999999999</v>
          </cell>
          <cell r="H297">
            <v>0</v>
          </cell>
          <cell r="I297">
            <v>0</v>
          </cell>
          <cell r="J297">
            <v>0</v>
          </cell>
          <cell r="K297">
            <v>0</v>
          </cell>
          <cell r="L297">
            <v>63.040000000000006</v>
          </cell>
          <cell r="M297">
            <v>3324477.4400000004</v>
          </cell>
          <cell r="N297">
            <v>0.10271161794609411</v>
          </cell>
          <cell r="O297">
            <v>613.7572483093893</v>
          </cell>
          <cell r="P297"/>
          <cell r="Q297">
            <v>1801989.1200000001</v>
          </cell>
          <cell r="R297">
            <v>886492.15999999992</v>
          </cell>
          <cell r="S297">
            <v>2688481.2800000003</v>
          </cell>
          <cell r="T297">
            <v>50.980000000000004</v>
          </cell>
        </row>
        <row r="298">
          <cell r="B298" t="str">
            <v>Health Net of California/San Diego</v>
          </cell>
          <cell r="C298" t="str">
            <v>BCCTP</v>
          </cell>
          <cell r="D298">
            <v>23</v>
          </cell>
          <cell r="E298">
            <v>25.68</v>
          </cell>
          <cell r="F298">
            <v>40.729999999999997</v>
          </cell>
          <cell r="G298">
            <v>28.86</v>
          </cell>
          <cell r="H298">
            <v>0</v>
          </cell>
          <cell r="I298">
            <v>0</v>
          </cell>
          <cell r="J298">
            <v>0</v>
          </cell>
          <cell r="K298">
            <v>0</v>
          </cell>
          <cell r="L298">
            <v>95.27</v>
          </cell>
          <cell r="M298">
            <v>2191.21</v>
          </cell>
          <cell r="N298">
            <v>9.7751073376797698E-2</v>
          </cell>
          <cell r="O298">
            <v>974.61845388404083</v>
          </cell>
          <cell r="P298"/>
          <cell r="Q298">
            <v>936.79</v>
          </cell>
          <cell r="R298">
            <v>663.78</v>
          </cell>
          <cell r="S298">
            <v>1600.57</v>
          </cell>
          <cell r="T298">
            <v>69.59</v>
          </cell>
        </row>
        <row r="299">
          <cell r="B299" t="str">
            <v>Health Net of California/San Diego</v>
          </cell>
          <cell r="C299" t="str">
            <v>LTC</v>
          </cell>
          <cell r="D299">
            <v>1394</v>
          </cell>
          <cell r="E299">
            <v>15.38</v>
          </cell>
          <cell r="F299">
            <v>121.93</v>
          </cell>
          <cell r="G299">
            <v>18.059999999999999</v>
          </cell>
          <cell r="H299">
            <v>0</v>
          </cell>
          <cell r="I299">
            <v>0</v>
          </cell>
          <cell r="J299">
            <v>0</v>
          </cell>
          <cell r="K299">
            <v>0</v>
          </cell>
          <cell r="L299">
            <v>155.37</v>
          </cell>
          <cell r="M299">
            <v>216585.78</v>
          </cell>
          <cell r="N299">
            <v>1.6397712521901576E-2</v>
          </cell>
          <cell r="O299">
            <v>9475.1020785661622</v>
          </cell>
          <cell r="P299"/>
          <cell r="Q299">
            <v>169970.42</v>
          </cell>
          <cell r="R299">
            <v>25175.64</v>
          </cell>
          <cell r="S299">
            <v>195146.06</v>
          </cell>
          <cell r="T299">
            <v>139.99</v>
          </cell>
        </row>
        <row r="300">
          <cell r="B300" t="str">
            <v>Health Net of California/San Diego</v>
          </cell>
          <cell r="C300" t="str">
            <v>OBRA</v>
          </cell>
          <cell r="D300">
            <v>0</v>
          </cell>
          <cell r="E300">
            <v>0</v>
          </cell>
          <cell r="F300">
            <v>0</v>
          </cell>
          <cell r="G300">
            <v>0</v>
          </cell>
          <cell r="H300">
            <v>0</v>
          </cell>
          <cell r="I300">
            <v>0</v>
          </cell>
          <cell r="J300">
            <v>0</v>
          </cell>
          <cell r="K300">
            <v>0</v>
          </cell>
          <cell r="L300">
            <v>0</v>
          </cell>
          <cell r="M300">
            <v>0</v>
          </cell>
          <cell r="N300">
            <v>0</v>
          </cell>
          <cell r="O300">
            <v>0</v>
          </cell>
          <cell r="P300"/>
          <cell r="Q300">
            <v>0</v>
          </cell>
          <cell r="R300">
            <v>0</v>
          </cell>
          <cell r="S300">
            <v>0</v>
          </cell>
          <cell r="T300">
            <v>0</v>
          </cell>
        </row>
        <row r="301">
          <cell r="B301" t="str">
            <v>Health Net of California/San Diego</v>
          </cell>
          <cell r="C301" t="str">
            <v>ALL COAs</v>
          </cell>
          <cell r="D301">
            <v>698187</v>
          </cell>
          <cell r="E301">
            <v>11.093405649202865</v>
          </cell>
          <cell r="F301">
            <v>6.8607006862058446</v>
          </cell>
          <cell r="G301">
            <v>4.2620819637145919</v>
          </cell>
          <cell r="H301">
            <v>0</v>
          </cell>
          <cell r="I301">
            <v>0</v>
          </cell>
          <cell r="J301">
            <v>0</v>
          </cell>
          <cell r="K301">
            <v>0</v>
          </cell>
          <cell r="L301">
            <v>22.216188299123303</v>
          </cell>
          <cell r="M301">
            <v>15511053.860000001</v>
          </cell>
          <cell r="N301">
            <v>0.11852877166403042</v>
          </cell>
          <cell r="O301">
            <v>187.4328737843926</v>
          </cell>
          <cell r="P301"/>
          <cell r="Q301">
            <v>4790052.03</v>
          </cell>
          <cell r="R301">
            <v>2975730.2199999997</v>
          </cell>
          <cell r="S301">
            <v>7765782.25</v>
          </cell>
          <cell r="T301">
            <v>11.122782649920437</v>
          </cell>
        </row>
        <row r="302">
          <cell r="B302" t="str">
            <v>Kaiser Foundation HP/San Diego</v>
          </cell>
          <cell r="C302" t="str">
            <v>Child</v>
          </cell>
          <cell r="D302">
            <v>252091</v>
          </cell>
          <cell r="E302">
            <v>11.41</v>
          </cell>
          <cell r="F302">
            <v>1.58</v>
          </cell>
          <cell r="G302">
            <v>1.87</v>
          </cell>
          <cell r="H302">
            <v>0</v>
          </cell>
          <cell r="I302">
            <v>0</v>
          </cell>
          <cell r="J302">
            <v>0</v>
          </cell>
          <cell r="K302">
            <v>0</v>
          </cell>
          <cell r="L302">
            <v>14.86</v>
          </cell>
          <cell r="M302">
            <v>3746072.26</v>
          </cell>
          <cell r="N302">
            <v>0.19499798107164437</v>
          </cell>
          <cell r="O302">
            <v>76.205917201472332</v>
          </cell>
          <cell r="P302"/>
          <cell r="Q302">
            <v>398303.78</v>
          </cell>
          <cell r="R302">
            <v>471410.17000000004</v>
          </cell>
          <cell r="S302">
            <v>869713.95000000007</v>
          </cell>
          <cell r="T302">
            <v>3.45</v>
          </cell>
        </row>
        <row r="303">
          <cell r="B303" t="str">
            <v>Kaiser Foundation HP/San Diego</v>
          </cell>
          <cell r="C303" t="str">
            <v>Adult</v>
          </cell>
          <cell r="D303">
            <v>93671</v>
          </cell>
          <cell r="E303">
            <v>12.88</v>
          </cell>
          <cell r="F303">
            <v>15.49</v>
          </cell>
          <cell r="G303">
            <v>6.65</v>
          </cell>
          <cell r="H303">
            <v>0</v>
          </cell>
          <cell r="I303">
            <v>0</v>
          </cell>
          <cell r="J303">
            <v>0</v>
          </cell>
          <cell r="K303">
            <v>0</v>
          </cell>
          <cell r="L303">
            <v>35.020000000000003</v>
          </cell>
          <cell r="M303">
            <v>3280358.4200000004</v>
          </cell>
          <cell r="N303">
            <v>0.12431078764402061</v>
          </cell>
          <cell r="O303">
            <v>281.71328219948316</v>
          </cell>
          <cell r="P303"/>
          <cell r="Q303">
            <v>1450963.79</v>
          </cell>
          <cell r="R303">
            <v>622912.15</v>
          </cell>
          <cell r="S303">
            <v>2073875.94</v>
          </cell>
          <cell r="T303">
            <v>22.14</v>
          </cell>
        </row>
        <row r="304">
          <cell r="B304" t="str">
            <v>Kaiser Foundation HP/San Diego</v>
          </cell>
          <cell r="C304" t="str">
            <v>ACA OE</v>
          </cell>
          <cell r="D304">
            <v>167698</v>
          </cell>
          <cell r="E304">
            <v>12.03</v>
          </cell>
          <cell r="F304">
            <v>14.08</v>
          </cell>
          <cell r="G304">
            <v>6.89</v>
          </cell>
          <cell r="H304">
            <v>0</v>
          </cell>
          <cell r="I304">
            <v>0</v>
          </cell>
          <cell r="J304">
            <v>0</v>
          </cell>
          <cell r="K304">
            <v>0</v>
          </cell>
          <cell r="L304">
            <v>33</v>
          </cell>
          <cell r="M304">
            <v>5534034</v>
          </cell>
          <cell r="N304">
            <v>9.6934088662693874E-2</v>
          </cell>
          <cell r="O304">
            <v>340.4375122856074</v>
          </cell>
          <cell r="P304"/>
          <cell r="Q304">
            <v>2361187.84</v>
          </cell>
          <cell r="R304">
            <v>1155439.22</v>
          </cell>
          <cell r="S304">
            <v>3516627.0599999996</v>
          </cell>
          <cell r="T304">
            <v>20.97</v>
          </cell>
        </row>
        <row r="305">
          <cell r="B305" t="str">
            <v>Kaiser Foundation HP/San Diego</v>
          </cell>
          <cell r="C305" t="str">
            <v>SPD</v>
          </cell>
          <cell r="D305">
            <v>26422</v>
          </cell>
          <cell r="E305">
            <v>15.74</v>
          </cell>
          <cell r="F305">
            <v>25.3</v>
          </cell>
          <cell r="G305">
            <v>12.88</v>
          </cell>
          <cell r="H305">
            <v>0</v>
          </cell>
          <cell r="I305">
            <v>0</v>
          </cell>
          <cell r="J305">
            <v>0</v>
          </cell>
          <cell r="K305">
            <v>0</v>
          </cell>
          <cell r="L305">
            <v>53.92</v>
          </cell>
          <cell r="M305">
            <v>1424674.24</v>
          </cell>
          <cell r="N305">
            <v>8.8334920594073899E-2</v>
          </cell>
          <cell r="O305">
            <v>610.40412599428225</v>
          </cell>
          <cell r="P305"/>
          <cell r="Q305">
            <v>668476.6</v>
          </cell>
          <cell r="R305">
            <v>340315.36000000004</v>
          </cell>
          <cell r="S305">
            <v>1008791.96</v>
          </cell>
          <cell r="T305">
            <v>38.18</v>
          </cell>
        </row>
        <row r="306">
          <cell r="B306" t="str">
            <v>Kaiser Foundation HP/San Diego</v>
          </cell>
          <cell r="C306" t="str">
            <v>BCCTP</v>
          </cell>
          <cell r="D306">
            <v>65</v>
          </cell>
          <cell r="E306">
            <v>22.61</v>
          </cell>
          <cell r="F306">
            <v>45.41</v>
          </cell>
          <cell r="G306">
            <v>36.69</v>
          </cell>
          <cell r="H306">
            <v>0</v>
          </cell>
          <cell r="I306">
            <v>0</v>
          </cell>
          <cell r="J306">
            <v>0</v>
          </cell>
          <cell r="K306">
            <v>0</v>
          </cell>
          <cell r="L306">
            <v>104.71</v>
          </cell>
          <cell r="M306">
            <v>6806.15</v>
          </cell>
          <cell r="N306">
            <v>0.10076428872892962</v>
          </cell>
          <cell r="O306">
            <v>1039.1578338004738</v>
          </cell>
          <cell r="P306"/>
          <cell r="Q306">
            <v>2951.6499999999996</v>
          </cell>
          <cell r="R306">
            <v>2384.85</v>
          </cell>
          <cell r="S306">
            <v>5336.5</v>
          </cell>
          <cell r="T306">
            <v>82.1</v>
          </cell>
        </row>
        <row r="307">
          <cell r="B307" t="str">
            <v>Kaiser Foundation HP/San Diego</v>
          </cell>
          <cell r="C307" t="str">
            <v>LTC</v>
          </cell>
          <cell r="D307">
            <v>148</v>
          </cell>
          <cell r="E307">
            <v>17.25</v>
          </cell>
          <cell r="F307">
            <v>128.16</v>
          </cell>
          <cell r="G307">
            <v>23.59</v>
          </cell>
          <cell r="H307">
            <v>0</v>
          </cell>
          <cell r="I307">
            <v>0</v>
          </cell>
          <cell r="J307">
            <v>0</v>
          </cell>
          <cell r="K307">
            <v>0</v>
          </cell>
          <cell r="L307">
            <v>169</v>
          </cell>
          <cell r="M307">
            <v>25012</v>
          </cell>
          <cell r="N307">
            <v>1.7836219451640382E-2</v>
          </cell>
          <cell r="O307">
            <v>9475.1020785661622</v>
          </cell>
          <cell r="P307"/>
          <cell r="Q307">
            <v>18967.68</v>
          </cell>
          <cell r="R307">
            <v>3491.32</v>
          </cell>
          <cell r="S307">
            <v>22459</v>
          </cell>
          <cell r="T307">
            <v>151.75</v>
          </cell>
        </row>
        <row r="308">
          <cell r="B308" t="str">
            <v>Kaiser Foundation HP/San Diego</v>
          </cell>
          <cell r="C308" t="str">
            <v>OBRA</v>
          </cell>
          <cell r="D308">
            <v>0</v>
          </cell>
          <cell r="E308">
            <v>0</v>
          </cell>
          <cell r="F308">
            <v>0</v>
          </cell>
          <cell r="G308">
            <v>0</v>
          </cell>
          <cell r="H308">
            <v>0</v>
          </cell>
          <cell r="I308">
            <v>0</v>
          </cell>
          <cell r="J308">
            <v>0</v>
          </cell>
          <cell r="K308">
            <v>0</v>
          </cell>
          <cell r="L308">
            <v>0</v>
          </cell>
          <cell r="M308">
            <v>0</v>
          </cell>
          <cell r="N308">
            <v>0</v>
          </cell>
          <cell r="O308">
            <v>0</v>
          </cell>
          <cell r="P308"/>
          <cell r="Q308">
            <v>0</v>
          </cell>
          <cell r="R308">
            <v>0</v>
          </cell>
          <cell r="S308">
            <v>0</v>
          </cell>
          <cell r="T308">
            <v>0</v>
          </cell>
        </row>
        <row r="309">
          <cell r="B309" t="str">
            <v>Kaiser Foundation HP/San Diego</v>
          </cell>
          <cell r="C309" t="str">
            <v>ALL COAs</v>
          </cell>
          <cell r="D309">
            <v>540095</v>
          </cell>
          <cell r="E309">
            <v>12.072232959016471</v>
          </cell>
          <cell r="F309">
            <v>9.0740542682305882</v>
          </cell>
          <cell r="G309">
            <v>4.8064749164498837</v>
          </cell>
          <cell r="H309">
            <v>0</v>
          </cell>
          <cell r="I309">
            <v>0</v>
          </cell>
          <cell r="J309">
            <v>0</v>
          </cell>
          <cell r="K309">
            <v>0</v>
          </cell>
          <cell r="L309">
            <v>25.952762143696944</v>
          </cell>
          <cell r="M309">
            <v>14016957.07</v>
          </cell>
          <cell r="N309">
            <v>0.11652846375904471</v>
          </cell>
          <cell r="O309">
            <v>222.71607559644448</v>
          </cell>
          <cell r="P309"/>
          <cell r="Q309">
            <v>4900851.34</v>
          </cell>
          <cell r="R309">
            <v>2595953.0699999998</v>
          </cell>
          <cell r="S309">
            <v>7496804.4100000001</v>
          </cell>
          <cell r="T309">
            <v>13.880529184680473</v>
          </cell>
        </row>
        <row r="310">
          <cell r="B310" t="str">
            <v>Molina Healthcare/San Diego</v>
          </cell>
          <cell r="C310" t="str">
            <v>Child</v>
          </cell>
          <cell r="D310">
            <v>1078466</v>
          </cell>
          <cell r="E310">
            <v>8.42</v>
          </cell>
          <cell r="F310">
            <v>2.78</v>
          </cell>
          <cell r="G310">
            <v>1.18</v>
          </cell>
          <cell r="H310">
            <v>0</v>
          </cell>
          <cell r="I310">
            <v>0</v>
          </cell>
          <cell r="J310">
            <v>0</v>
          </cell>
          <cell r="K310">
            <v>0</v>
          </cell>
          <cell r="L310">
            <v>12.379999999999999</v>
          </cell>
          <cell r="M310">
            <v>13351409.079999998</v>
          </cell>
          <cell r="N310">
            <v>0.18059990597708472</v>
          </cell>
          <cell r="O310">
            <v>68.549315864930875</v>
          </cell>
          <cell r="P310"/>
          <cell r="Q310">
            <v>2998135.48</v>
          </cell>
          <cell r="R310">
            <v>1272589.8799999999</v>
          </cell>
          <cell r="S310">
            <v>4270725.3599999994</v>
          </cell>
          <cell r="T310">
            <v>3.96</v>
          </cell>
        </row>
        <row r="311">
          <cell r="B311" t="str">
            <v>Molina Healthcare/San Diego</v>
          </cell>
          <cell r="C311" t="str">
            <v>Adult</v>
          </cell>
          <cell r="D311">
            <v>423017</v>
          </cell>
          <cell r="E311">
            <v>7.75</v>
          </cell>
          <cell r="F311">
            <v>12.89</v>
          </cell>
          <cell r="G311">
            <v>6.36</v>
          </cell>
          <cell r="H311">
            <v>0</v>
          </cell>
          <cell r="I311">
            <v>0</v>
          </cell>
          <cell r="J311">
            <v>0</v>
          </cell>
          <cell r="K311">
            <v>0</v>
          </cell>
          <cell r="L311">
            <v>27</v>
          </cell>
          <cell r="M311">
            <v>11421459</v>
          </cell>
          <cell r="N311">
            <v>0.1057172810111173</v>
          </cell>
          <cell r="O311">
            <v>255.39816898204811</v>
          </cell>
          <cell r="P311"/>
          <cell r="Q311">
            <v>5452689.1299999999</v>
          </cell>
          <cell r="R311">
            <v>2690388.12</v>
          </cell>
          <cell r="S311">
            <v>8143077.25</v>
          </cell>
          <cell r="T311">
            <v>19.25</v>
          </cell>
        </row>
        <row r="312">
          <cell r="B312" t="str">
            <v>Molina Healthcare/San Diego</v>
          </cell>
          <cell r="C312" t="str">
            <v>ACA OE</v>
          </cell>
          <cell r="D312">
            <v>819624</v>
          </cell>
          <cell r="E312">
            <v>10.24</v>
          </cell>
          <cell r="F312">
            <v>12.71</v>
          </cell>
          <cell r="G312">
            <v>5.92</v>
          </cell>
          <cell r="H312">
            <v>0</v>
          </cell>
          <cell r="I312">
            <v>0</v>
          </cell>
          <cell r="J312">
            <v>0</v>
          </cell>
          <cell r="K312">
            <v>0</v>
          </cell>
          <cell r="L312">
            <v>28.870000000000005</v>
          </cell>
          <cell r="M312">
            <v>23662544.880000003</v>
          </cell>
          <cell r="N312">
            <v>0.10011576785327748</v>
          </cell>
          <cell r="O312">
            <v>288.36616468156956</v>
          </cell>
          <cell r="P312"/>
          <cell r="Q312">
            <v>10417421.040000001</v>
          </cell>
          <cell r="R312">
            <v>4852174.08</v>
          </cell>
          <cell r="S312">
            <v>15269595.120000001</v>
          </cell>
          <cell r="T312">
            <v>18.630000000000003</v>
          </cell>
        </row>
        <row r="313">
          <cell r="B313" t="str">
            <v>Molina Healthcare/San Diego</v>
          </cell>
          <cell r="C313" t="str">
            <v>SPD</v>
          </cell>
          <cell r="D313">
            <v>204207</v>
          </cell>
          <cell r="E313">
            <v>11.33</v>
          </cell>
          <cell r="F313">
            <v>36.39</v>
          </cell>
          <cell r="G313">
            <v>15.74</v>
          </cell>
          <cell r="H313">
            <v>0</v>
          </cell>
          <cell r="I313">
            <v>0</v>
          </cell>
          <cell r="J313">
            <v>0</v>
          </cell>
          <cell r="K313">
            <v>0</v>
          </cell>
          <cell r="L313">
            <v>63.46</v>
          </cell>
          <cell r="M313">
            <v>12958976.220000001</v>
          </cell>
          <cell r="N313">
            <v>8.0351264214425136E-2</v>
          </cell>
          <cell r="O313">
            <v>789.78222210232866</v>
          </cell>
          <cell r="P313"/>
          <cell r="Q313">
            <v>7431092.7300000004</v>
          </cell>
          <cell r="R313">
            <v>3214218.18</v>
          </cell>
          <cell r="S313">
            <v>10645310.91</v>
          </cell>
          <cell r="T313">
            <v>52.13</v>
          </cell>
        </row>
        <row r="314">
          <cell r="B314" t="str">
            <v>Molina Healthcare/San Diego</v>
          </cell>
          <cell r="C314" t="str">
            <v>BCCTP</v>
          </cell>
          <cell r="D314">
            <v>413</v>
          </cell>
          <cell r="E314">
            <v>21.13</v>
          </cell>
          <cell r="F314">
            <v>49.92</v>
          </cell>
          <cell r="G314">
            <v>30.36</v>
          </cell>
          <cell r="H314">
            <v>0</v>
          </cell>
          <cell r="I314">
            <v>0</v>
          </cell>
          <cell r="J314">
            <v>0</v>
          </cell>
          <cell r="K314">
            <v>0</v>
          </cell>
          <cell r="L314">
            <v>101.41</v>
          </cell>
          <cell r="M314">
            <v>41882.33</v>
          </cell>
          <cell r="N314">
            <v>8.7205182716551324E-2</v>
          </cell>
          <cell r="O314">
            <v>1162.8895994590082</v>
          </cell>
          <cell r="P314"/>
          <cell r="Q314">
            <v>20616.96</v>
          </cell>
          <cell r="R314">
            <v>12538.68</v>
          </cell>
          <cell r="S314">
            <v>33155.64</v>
          </cell>
          <cell r="T314">
            <v>80.28</v>
          </cell>
        </row>
        <row r="315">
          <cell r="B315" t="str">
            <v>Molina Healthcare/San Diego</v>
          </cell>
          <cell r="C315" t="str">
            <v>LTC</v>
          </cell>
          <cell r="D315">
            <v>4921</v>
          </cell>
          <cell r="E315">
            <v>13.3</v>
          </cell>
          <cell r="F315">
            <v>129.28</v>
          </cell>
          <cell r="G315">
            <v>16.16</v>
          </cell>
          <cell r="H315">
            <v>0</v>
          </cell>
          <cell r="I315">
            <v>0</v>
          </cell>
          <cell r="J315">
            <v>0</v>
          </cell>
          <cell r="K315">
            <v>0</v>
          </cell>
          <cell r="L315">
            <v>158.74</v>
          </cell>
          <cell r="M315">
            <v>781159.54</v>
          </cell>
          <cell r="N315">
            <v>1.6753381513333696E-2</v>
          </cell>
          <cell r="O315">
            <v>9475.1020785661622</v>
          </cell>
          <cell r="P315"/>
          <cell r="Q315">
            <v>636186.88</v>
          </cell>
          <cell r="R315">
            <v>79523.360000000001</v>
          </cell>
          <cell r="S315">
            <v>715710.24</v>
          </cell>
          <cell r="T315">
            <v>145.44</v>
          </cell>
        </row>
        <row r="316">
          <cell r="B316" t="str">
            <v>Molina Healthcare/San Diego</v>
          </cell>
          <cell r="C316" t="str">
            <v>OBRA</v>
          </cell>
          <cell r="D316">
            <v>0</v>
          </cell>
          <cell r="E316">
            <v>0</v>
          </cell>
          <cell r="F316">
            <v>0</v>
          </cell>
          <cell r="G316">
            <v>0</v>
          </cell>
          <cell r="H316">
            <v>0</v>
          </cell>
          <cell r="I316">
            <v>0</v>
          </cell>
          <cell r="J316">
            <v>0</v>
          </cell>
          <cell r="K316">
            <v>0</v>
          </cell>
          <cell r="L316">
            <v>0</v>
          </cell>
          <cell r="M316">
            <v>0</v>
          </cell>
          <cell r="N316">
            <v>0</v>
          </cell>
          <cell r="O316">
            <v>0</v>
          </cell>
          <cell r="P316"/>
          <cell r="Q316">
            <v>0</v>
          </cell>
          <cell r="R316">
            <v>0</v>
          </cell>
          <cell r="S316">
            <v>0</v>
          </cell>
          <cell r="T316">
            <v>0</v>
          </cell>
        </row>
        <row r="317">
          <cell r="B317" t="str">
            <v>Molina Healthcare/San Diego</v>
          </cell>
          <cell r="C317" t="str">
            <v>ALL COAs</v>
          </cell>
          <cell r="D317">
            <v>2530648</v>
          </cell>
          <cell r="E317">
            <v>9.1438463705738613</v>
          </cell>
          <cell r="F317">
            <v>10.651873441110736</v>
          </cell>
          <cell r="G317">
            <v>4.7898531522361063</v>
          </cell>
          <cell r="H317">
            <v>0</v>
          </cell>
          <cell r="I317">
            <v>0</v>
          </cell>
          <cell r="J317">
            <v>0</v>
          </cell>
          <cell r="K317">
            <v>0</v>
          </cell>
          <cell r="L317">
            <v>24.585572963920701</v>
          </cell>
          <cell r="M317">
            <v>62217431.049999997</v>
          </cell>
          <cell r="N317">
            <v>9.9277218357030628E-2</v>
          </cell>
          <cell r="O317">
            <v>247.64566706032812</v>
          </cell>
          <cell r="P317"/>
          <cell r="Q317">
            <v>26956142.220000003</v>
          </cell>
          <cell r="R317">
            <v>12121432.299999997</v>
          </cell>
          <cell r="S317">
            <v>39077574.519999996</v>
          </cell>
          <cell r="T317">
            <v>15.441726593346843</v>
          </cell>
        </row>
        <row r="318">
          <cell r="B318" t="str">
            <v>Aetna Better Health/San Diego</v>
          </cell>
          <cell r="C318" t="str">
            <v>Child</v>
          </cell>
          <cell r="D318">
            <v>25041</v>
          </cell>
          <cell r="E318">
            <v>8.5</v>
          </cell>
          <cell r="F318">
            <v>1.88</v>
          </cell>
          <cell r="G318">
            <v>2.6</v>
          </cell>
          <cell r="H318">
            <v>0</v>
          </cell>
          <cell r="I318">
            <v>0</v>
          </cell>
          <cell r="J318">
            <v>0</v>
          </cell>
          <cell r="K318">
            <v>0</v>
          </cell>
          <cell r="L318">
            <v>12.979999999999999</v>
          </cell>
          <cell r="M318">
            <v>325032.18</v>
          </cell>
          <cell r="N318">
            <v>0.18738795187454657</v>
          </cell>
          <cell r="O318">
            <v>69.268060567148495</v>
          </cell>
          <cell r="P318"/>
          <cell r="Q318">
            <v>47077.079999999994</v>
          </cell>
          <cell r="R318">
            <v>65106.600000000006</v>
          </cell>
          <cell r="S318">
            <v>112183.67999999999</v>
          </cell>
          <cell r="T318">
            <v>4.4800000000000004</v>
          </cell>
        </row>
        <row r="319">
          <cell r="B319" t="str">
            <v>Aetna Better Health/San Diego</v>
          </cell>
          <cell r="C319" t="str">
            <v>Adult</v>
          </cell>
          <cell r="D319">
            <v>12650</v>
          </cell>
          <cell r="E319">
            <v>8.08</v>
          </cell>
          <cell r="F319">
            <v>12.24</v>
          </cell>
          <cell r="G319">
            <v>8.9499999999999993</v>
          </cell>
          <cell r="H319">
            <v>0</v>
          </cell>
          <cell r="I319">
            <v>0</v>
          </cell>
          <cell r="J319">
            <v>0</v>
          </cell>
          <cell r="K319">
            <v>0</v>
          </cell>
          <cell r="L319">
            <v>29.27</v>
          </cell>
          <cell r="M319">
            <v>370265.5</v>
          </cell>
          <cell r="N319">
            <v>0.11079566890014708</v>
          </cell>
          <cell r="O319">
            <v>264.18000171449972</v>
          </cell>
          <cell r="P319"/>
          <cell r="Q319">
            <v>154836</v>
          </cell>
          <cell r="R319">
            <v>113217.49999999999</v>
          </cell>
          <cell r="S319">
            <v>268053.5</v>
          </cell>
          <cell r="T319">
            <v>21.189999999999998</v>
          </cell>
        </row>
        <row r="320">
          <cell r="B320" t="str">
            <v>Aetna Better Health/San Diego</v>
          </cell>
          <cell r="C320" t="str">
            <v>ACA OE</v>
          </cell>
          <cell r="D320">
            <v>40728</v>
          </cell>
          <cell r="E320">
            <v>10.02</v>
          </cell>
          <cell r="F320">
            <v>11.93</v>
          </cell>
          <cell r="G320">
            <v>8</v>
          </cell>
          <cell r="H320">
            <v>0</v>
          </cell>
          <cell r="I320">
            <v>0</v>
          </cell>
          <cell r="J320">
            <v>0</v>
          </cell>
          <cell r="K320">
            <v>0</v>
          </cell>
          <cell r="L320">
            <v>29.95</v>
          </cell>
          <cell r="M320">
            <v>1219803.5999999999</v>
          </cell>
          <cell r="N320">
            <v>9.9391426614123007E-2</v>
          </cell>
          <cell r="O320">
            <v>301.33383753789747</v>
          </cell>
          <cell r="P320"/>
          <cell r="Q320">
            <v>485885.04</v>
          </cell>
          <cell r="R320">
            <v>325824</v>
          </cell>
          <cell r="S320">
            <v>811709.04</v>
          </cell>
          <cell r="T320">
            <v>19.93</v>
          </cell>
        </row>
        <row r="321">
          <cell r="B321" t="str">
            <v>Aetna Better Health/San Diego</v>
          </cell>
          <cell r="C321" t="str">
            <v>SPD</v>
          </cell>
          <cell r="D321">
            <v>2342</v>
          </cell>
          <cell r="E321">
            <v>11.93</v>
          </cell>
          <cell r="F321">
            <v>37.35</v>
          </cell>
          <cell r="G321">
            <v>17.53</v>
          </cell>
          <cell r="H321">
            <v>0</v>
          </cell>
          <cell r="I321">
            <v>0</v>
          </cell>
          <cell r="J321">
            <v>0</v>
          </cell>
          <cell r="K321">
            <v>0</v>
          </cell>
          <cell r="L321">
            <v>66.81</v>
          </cell>
          <cell r="M321">
            <v>156469.02000000002</v>
          </cell>
          <cell r="N321">
            <v>8.5729915019200617E-2</v>
          </cell>
          <cell r="O321">
            <v>779.30789952418365</v>
          </cell>
          <cell r="P321"/>
          <cell r="Q321">
            <v>87473.7</v>
          </cell>
          <cell r="R321">
            <v>41055.26</v>
          </cell>
          <cell r="S321">
            <v>128528.95999999999</v>
          </cell>
          <cell r="T321">
            <v>54.88</v>
          </cell>
        </row>
        <row r="322">
          <cell r="B322" t="str">
            <v>Aetna Better Health/San Diego</v>
          </cell>
          <cell r="C322" t="str">
            <v>BCCTP</v>
          </cell>
          <cell r="D322">
            <v>10</v>
          </cell>
          <cell r="E322">
            <v>22.36</v>
          </cell>
          <cell r="F322">
            <v>50.69</v>
          </cell>
          <cell r="G322">
            <v>32.97</v>
          </cell>
          <cell r="H322">
            <v>0</v>
          </cell>
          <cell r="I322">
            <v>0</v>
          </cell>
          <cell r="J322">
            <v>0</v>
          </cell>
          <cell r="K322">
            <v>0</v>
          </cell>
          <cell r="L322">
            <v>106.02</v>
          </cell>
          <cell r="M322">
            <v>1060.2</v>
          </cell>
          <cell r="N322">
            <v>9.612922924860634E-2</v>
          </cell>
          <cell r="O322">
            <v>1102.8903573731404</v>
          </cell>
          <cell r="P322"/>
          <cell r="Q322">
            <v>506.9</v>
          </cell>
          <cell r="R322">
            <v>329.7</v>
          </cell>
          <cell r="S322">
            <v>836.59999999999991</v>
          </cell>
          <cell r="T322">
            <v>83.66</v>
          </cell>
        </row>
        <row r="323">
          <cell r="B323" t="str">
            <v>Aetna Better Health/San Diego</v>
          </cell>
          <cell r="C323" t="str">
            <v>LTC</v>
          </cell>
          <cell r="D323">
            <v>49</v>
          </cell>
          <cell r="E323">
            <v>14.7</v>
          </cell>
          <cell r="F323">
            <v>128.6</v>
          </cell>
          <cell r="G323">
            <v>18.77</v>
          </cell>
          <cell r="H323">
            <v>0</v>
          </cell>
          <cell r="I323">
            <v>0</v>
          </cell>
          <cell r="J323">
            <v>0</v>
          </cell>
          <cell r="K323">
            <v>0</v>
          </cell>
          <cell r="L323">
            <v>162.07</v>
          </cell>
          <cell r="M323">
            <v>7941.4299999999994</v>
          </cell>
          <cell r="N323">
            <v>1.7104828914363056E-2</v>
          </cell>
          <cell r="O323">
            <v>9475.1020785661622</v>
          </cell>
          <cell r="P323"/>
          <cell r="Q323">
            <v>6301.4</v>
          </cell>
          <cell r="R323">
            <v>919.73</v>
          </cell>
          <cell r="S323">
            <v>7221.1299999999992</v>
          </cell>
          <cell r="T323">
            <v>147.37</v>
          </cell>
        </row>
        <row r="324">
          <cell r="B324" t="str">
            <v>Aetna Better Health/San Diego</v>
          </cell>
          <cell r="C324" t="str">
            <v>OBRA</v>
          </cell>
          <cell r="D324">
            <v>0</v>
          </cell>
          <cell r="E324">
            <v>0</v>
          </cell>
          <cell r="F324">
            <v>0</v>
          </cell>
          <cell r="G324">
            <v>0</v>
          </cell>
          <cell r="H324">
            <v>0</v>
          </cell>
          <cell r="I324">
            <v>0</v>
          </cell>
          <cell r="J324">
            <v>0</v>
          </cell>
          <cell r="K324">
            <v>0</v>
          </cell>
          <cell r="L324">
            <v>0</v>
          </cell>
          <cell r="M324">
            <v>0</v>
          </cell>
          <cell r="N324">
            <v>0</v>
          </cell>
          <cell r="O324">
            <v>0</v>
          </cell>
          <cell r="P324"/>
          <cell r="Q324">
            <v>0</v>
          </cell>
          <cell r="R324">
            <v>0</v>
          </cell>
          <cell r="S324">
            <v>0</v>
          </cell>
          <cell r="T324">
            <v>0</v>
          </cell>
        </row>
        <row r="325">
          <cell r="B325" t="str">
            <v>Aetna Better Health/San Diego</v>
          </cell>
          <cell r="C325" t="str">
            <v>ALL COAs</v>
          </cell>
          <cell r="D325">
            <v>80820</v>
          </cell>
          <cell r="E325">
            <v>9.3051103687206158</v>
          </cell>
          <cell r="F325">
            <v>9.6768141549121509</v>
          </cell>
          <cell r="G325">
            <v>6.7613559762435029</v>
          </cell>
          <cell r="H325">
            <v>0</v>
          </cell>
          <cell r="I325">
            <v>0</v>
          </cell>
          <cell r="J325">
            <v>0</v>
          </cell>
          <cell r="K325">
            <v>0</v>
          </cell>
          <cell r="L325">
            <v>25.743280499876263</v>
          </cell>
          <cell r="M325">
            <v>2080571.9299999997</v>
          </cell>
          <cell r="N325">
            <v>0.10588372668069046</v>
          </cell>
          <cell r="O325">
            <v>243.12782810817851</v>
          </cell>
          <cell r="P325"/>
          <cell r="Q325">
            <v>782080.12</v>
          </cell>
          <cell r="R325">
            <v>546452.78999999992</v>
          </cell>
          <cell r="S325">
            <v>1328532.9099999999</v>
          </cell>
          <cell r="T325">
            <v>16.438170131155655</v>
          </cell>
        </row>
        <row r="326">
          <cell r="B326" t="str">
            <v>UnitedHealthcare/San Diego</v>
          </cell>
          <cell r="C326" t="str">
            <v>Child</v>
          </cell>
          <cell r="D326">
            <v>28019</v>
          </cell>
          <cell r="E326">
            <v>8.5</v>
          </cell>
          <cell r="F326">
            <v>1.88</v>
          </cell>
          <cell r="G326">
            <v>2.6</v>
          </cell>
          <cell r="H326">
            <v>0</v>
          </cell>
          <cell r="I326">
            <v>0</v>
          </cell>
          <cell r="J326">
            <v>0</v>
          </cell>
          <cell r="K326">
            <v>0</v>
          </cell>
          <cell r="L326">
            <v>12.979999999999999</v>
          </cell>
          <cell r="M326">
            <v>363686.61999999994</v>
          </cell>
          <cell r="N326">
            <v>0.18738795187454657</v>
          </cell>
          <cell r="O326">
            <v>69.268060567148495</v>
          </cell>
          <cell r="P326"/>
          <cell r="Q326">
            <v>52675.719999999994</v>
          </cell>
          <cell r="R326">
            <v>72849.400000000009</v>
          </cell>
          <cell r="S326">
            <v>125525.12</v>
          </cell>
          <cell r="T326">
            <v>4.4800000000000004</v>
          </cell>
        </row>
        <row r="327">
          <cell r="B327" t="str">
            <v>UnitedHealthcare/San Diego</v>
          </cell>
          <cell r="C327" t="str">
            <v>Adult</v>
          </cell>
          <cell r="D327">
            <v>14094</v>
          </cell>
          <cell r="E327">
            <v>8.08</v>
          </cell>
          <cell r="F327">
            <v>12.24</v>
          </cell>
          <cell r="G327">
            <v>8.9499999999999993</v>
          </cell>
          <cell r="H327">
            <v>0</v>
          </cell>
          <cell r="I327">
            <v>0</v>
          </cell>
          <cell r="J327">
            <v>0</v>
          </cell>
          <cell r="K327">
            <v>0</v>
          </cell>
          <cell r="L327">
            <v>29.27</v>
          </cell>
          <cell r="M327">
            <v>412531.38</v>
          </cell>
          <cell r="N327">
            <v>0.11079566890014708</v>
          </cell>
          <cell r="O327">
            <v>264.18000171449972</v>
          </cell>
          <cell r="P327"/>
          <cell r="Q327">
            <v>172510.56</v>
          </cell>
          <cell r="R327">
            <v>126141.29999999999</v>
          </cell>
          <cell r="S327">
            <v>298651.86</v>
          </cell>
          <cell r="T327">
            <v>21.189999999999998</v>
          </cell>
        </row>
        <row r="328">
          <cell r="B328" t="str">
            <v>UnitedHealthcare/San Diego</v>
          </cell>
          <cell r="C328" t="str">
            <v>ACA OE</v>
          </cell>
          <cell r="D328">
            <v>49247</v>
          </cell>
          <cell r="E328">
            <v>10.02</v>
          </cell>
          <cell r="F328">
            <v>11.93</v>
          </cell>
          <cell r="G328">
            <v>8</v>
          </cell>
          <cell r="H328">
            <v>0</v>
          </cell>
          <cell r="I328">
            <v>0</v>
          </cell>
          <cell r="J328">
            <v>0</v>
          </cell>
          <cell r="K328">
            <v>0</v>
          </cell>
          <cell r="L328">
            <v>29.95</v>
          </cell>
          <cell r="M328">
            <v>1474947.65</v>
          </cell>
          <cell r="N328">
            <v>9.9391426614123007E-2</v>
          </cell>
          <cell r="O328">
            <v>301.33383753789747</v>
          </cell>
          <cell r="P328"/>
          <cell r="Q328">
            <v>587516.71</v>
          </cell>
          <cell r="R328">
            <v>393976</v>
          </cell>
          <cell r="S328">
            <v>981492.71</v>
          </cell>
          <cell r="T328">
            <v>19.93</v>
          </cell>
        </row>
        <row r="329">
          <cell r="B329" t="str">
            <v>UnitedHealthcare/San Diego</v>
          </cell>
          <cell r="C329" t="str">
            <v>SPD</v>
          </cell>
          <cell r="D329">
            <v>4054</v>
          </cell>
          <cell r="E329">
            <v>11.93</v>
          </cell>
          <cell r="F329">
            <v>37.35</v>
          </cell>
          <cell r="G329">
            <v>17.53</v>
          </cell>
          <cell r="H329">
            <v>0</v>
          </cell>
          <cell r="I329">
            <v>0</v>
          </cell>
          <cell r="J329">
            <v>0</v>
          </cell>
          <cell r="K329">
            <v>0</v>
          </cell>
          <cell r="L329">
            <v>66.81</v>
          </cell>
          <cell r="M329">
            <v>270847.74</v>
          </cell>
          <cell r="N329">
            <v>8.5729915019200617E-2</v>
          </cell>
          <cell r="O329">
            <v>779.30789952418365</v>
          </cell>
          <cell r="P329"/>
          <cell r="Q329">
            <v>151416.9</v>
          </cell>
          <cell r="R329">
            <v>71066.62000000001</v>
          </cell>
          <cell r="S329">
            <v>222483.52000000002</v>
          </cell>
          <cell r="T329">
            <v>54.88</v>
          </cell>
        </row>
        <row r="330">
          <cell r="B330" t="str">
            <v>UnitedHealthcare/San Diego</v>
          </cell>
          <cell r="C330" t="str">
            <v>BCCTP</v>
          </cell>
          <cell r="D330">
            <v>11</v>
          </cell>
          <cell r="E330">
            <v>22.36</v>
          </cell>
          <cell r="F330">
            <v>50.69</v>
          </cell>
          <cell r="G330">
            <v>32.97</v>
          </cell>
          <cell r="H330">
            <v>0</v>
          </cell>
          <cell r="I330">
            <v>0</v>
          </cell>
          <cell r="J330">
            <v>0</v>
          </cell>
          <cell r="K330">
            <v>0</v>
          </cell>
          <cell r="L330">
            <v>106.02</v>
          </cell>
          <cell r="M330">
            <v>1166.22</v>
          </cell>
          <cell r="N330">
            <v>9.612922924860634E-2</v>
          </cell>
          <cell r="O330">
            <v>1102.8903573731404</v>
          </cell>
          <cell r="P330"/>
          <cell r="Q330">
            <v>557.58999999999992</v>
          </cell>
          <cell r="R330">
            <v>362.66999999999996</v>
          </cell>
          <cell r="S330">
            <v>920.25999999999988</v>
          </cell>
          <cell r="T330">
            <v>83.66</v>
          </cell>
        </row>
        <row r="331">
          <cell r="B331" t="str">
            <v>UnitedHealthcare/San Diego</v>
          </cell>
          <cell r="C331" t="str">
            <v>LTC</v>
          </cell>
          <cell r="D331">
            <v>90</v>
          </cell>
          <cell r="E331">
            <v>14.7</v>
          </cell>
          <cell r="F331">
            <v>128.6</v>
          </cell>
          <cell r="G331">
            <v>18.77</v>
          </cell>
          <cell r="H331">
            <v>0</v>
          </cell>
          <cell r="I331">
            <v>0</v>
          </cell>
          <cell r="J331">
            <v>0</v>
          </cell>
          <cell r="K331">
            <v>0</v>
          </cell>
          <cell r="L331">
            <v>162.07</v>
          </cell>
          <cell r="M331">
            <v>14586.3</v>
          </cell>
          <cell r="N331">
            <v>1.7104828914363056E-2</v>
          </cell>
          <cell r="O331">
            <v>9475.1020785661622</v>
          </cell>
          <cell r="P331"/>
          <cell r="Q331">
            <v>11574</v>
          </cell>
          <cell r="R331">
            <v>1689.3</v>
          </cell>
          <cell r="S331">
            <v>13263.3</v>
          </cell>
          <cell r="T331">
            <v>147.37</v>
          </cell>
        </row>
        <row r="332">
          <cell r="B332" t="str">
            <v>UnitedHealthcare/San Diego</v>
          </cell>
          <cell r="C332" t="str">
            <v>OBRA</v>
          </cell>
          <cell r="D332">
            <v>0</v>
          </cell>
          <cell r="E332">
            <v>0</v>
          </cell>
          <cell r="F332">
            <v>0</v>
          </cell>
          <cell r="G332">
            <v>0</v>
          </cell>
          <cell r="H332">
            <v>0</v>
          </cell>
          <cell r="I332">
            <v>0</v>
          </cell>
          <cell r="J332">
            <v>0</v>
          </cell>
          <cell r="K332">
            <v>0</v>
          </cell>
          <cell r="L332">
            <v>0</v>
          </cell>
          <cell r="M332">
            <v>0</v>
          </cell>
          <cell r="N332">
            <v>0</v>
          </cell>
          <cell r="O332">
            <v>0</v>
          </cell>
          <cell r="P332"/>
          <cell r="Q332">
            <v>0</v>
          </cell>
          <cell r="R332">
            <v>0</v>
          </cell>
          <cell r="S332">
            <v>0</v>
          </cell>
          <cell r="T332">
            <v>0</v>
          </cell>
        </row>
        <row r="333">
          <cell r="B333" t="str">
            <v>UnitedHealthcare/San Diego</v>
          </cell>
          <cell r="C333" t="str">
            <v>ALL COAs</v>
          </cell>
          <cell r="D333">
            <v>95515</v>
          </cell>
          <cell r="E333">
            <v>9.3747488876092753</v>
          </cell>
          <cell r="F333">
            <v>10.220923205779197</v>
          </cell>
          <cell r="G333">
            <v>6.9736197455896987</v>
          </cell>
          <cell r="H333">
            <v>0</v>
          </cell>
          <cell r="I333">
            <v>0</v>
          </cell>
          <cell r="J333">
            <v>0</v>
          </cell>
          <cell r="K333">
            <v>0</v>
          </cell>
          <cell r="L333">
            <v>26.569291838978167</v>
          </cell>
          <cell r="M333">
            <v>2537765.9099999997</v>
          </cell>
          <cell r="N333">
            <v>0.1034633311523013</v>
          </cell>
          <cell r="O333">
            <v>256.79911465316468</v>
          </cell>
          <cell r="P333"/>
          <cell r="Q333">
            <v>976251.48</v>
          </cell>
          <cell r="R333">
            <v>666085.29</v>
          </cell>
          <cell r="S333">
            <v>1642336.77</v>
          </cell>
          <cell r="T333">
            <v>17.194542951368895</v>
          </cell>
        </row>
        <row r="334">
          <cell r="B334" t="str">
            <v>Anthem Blue Cross/San Benito</v>
          </cell>
          <cell r="C334" t="str">
            <v>Child</v>
          </cell>
          <cell r="D334">
            <v>52219</v>
          </cell>
          <cell r="E334">
            <v>8.4</v>
          </cell>
          <cell r="F334">
            <v>1.66</v>
          </cell>
          <cell r="G334">
            <v>0.92</v>
          </cell>
          <cell r="H334">
            <v>0</v>
          </cell>
          <cell r="I334">
            <v>0</v>
          </cell>
          <cell r="J334">
            <v>0</v>
          </cell>
          <cell r="K334">
            <v>0</v>
          </cell>
          <cell r="L334">
            <v>10.98</v>
          </cell>
          <cell r="M334">
            <v>573364.62</v>
          </cell>
          <cell r="N334">
            <v>0.21100841647408891</v>
          </cell>
          <cell r="O334">
            <v>52.035839060231538</v>
          </cell>
          <cell r="P334"/>
          <cell r="Q334">
            <v>86683.54</v>
          </cell>
          <cell r="R334">
            <v>48041.48</v>
          </cell>
          <cell r="S334">
            <v>134725.01999999999</v>
          </cell>
          <cell r="T334">
            <v>2.58</v>
          </cell>
        </row>
        <row r="335">
          <cell r="B335" t="str">
            <v>Anthem Blue Cross/San Benito</v>
          </cell>
          <cell r="C335" t="str">
            <v>Adult</v>
          </cell>
          <cell r="D335">
            <v>15309</v>
          </cell>
          <cell r="E335">
            <v>6.76</v>
          </cell>
          <cell r="F335">
            <v>19.649999999999999</v>
          </cell>
          <cell r="G335">
            <v>2.14</v>
          </cell>
          <cell r="H335">
            <v>0</v>
          </cell>
          <cell r="I335">
            <v>0</v>
          </cell>
          <cell r="J335">
            <v>0</v>
          </cell>
          <cell r="K335">
            <v>0</v>
          </cell>
          <cell r="L335">
            <v>28.549999999999997</v>
          </cell>
          <cell r="M335">
            <v>437071.94999999995</v>
          </cell>
          <cell r="N335">
            <v>0.1344900921627738</v>
          </cell>
          <cell r="O335">
            <v>212.2832956753858</v>
          </cell>
          <cell r="P335"/>
          <cell r="Q335">
            <v>300821.84999999998</v>
          </cell>
          <cell r="R335">
            <v>32761.260000000002</v>
          </cell>
          <cell r="S335">
            <v>333583.11</v>
          </cell>
          <cell r="T335">
            <v>21.79</v>
          </cell>
        </row>
        <row r="336">
          <cell r="B336" t="str">
            <v>Anthem Blue Cross/San Benito</v>
          </cell>
          <cell r="C336" t="str">
            <v>ACA OE</v>
          </cell>
          <cell r="D336">
            <v>28605</v>
          </cell>
          <cell r="E336">
            <v>7.04</v>
          </cell>
          <cell r="F336">
            <v>18.690000000000001</v>
          </cell>
          <cell r="G336">
            <v>2.13</v>
          </cell>
          <cell r="H336">
            <v>0</v>
          </cell>
          <cell r="I336">
            <v>0</v>
          </cell>
          <cell r="J336">
            <v>0</v>
          </cell>
          <cell r="K336">
            <v>0</v>
          </cell>
          <cell r="L336">
            <v>27.86</v>
          </cell>
          <cell r="M336">
            <v>796935.29999999993</v>
          </cell>
          <cell r="N336">
            <v>0.11264105593939</v>
          </cell>
          <cell r="O336">
            <v>247.33432910102454</v>
          </cell>
          <cell r="P336"/>
          <cell r="Q336">
            <v>534627.45000000007</v>
          </cell>
          <cell r="R336">
            <v>60928.649999999994</v>
          </cell>
          <cell r="S336">
            <v>595556.10000000009</v>
          </cell>
          <cell r="T336">
            <v>20.82</v>
          </cell>
        </row>
        <row r="337">
          <cell r="B337" t="str">
            <v>Anthem Blue Cross/San Benito</v>
          </cell>
          <cell r="C337" t="str">
            <v>SPD</v>
          </cell>
          <cell r="D337">
            <v>1229</v>
          </cell>
          <cell r="E337">
            <v>16.47</v>
          </cell>
          <cell r="F337">
            <v>44.1</v>
          </cell>
          <cell r="G337">
            <v>13.6</v>
          </cell>
          <cell r="H337">
            <v>0</v>
          </cell>
          <cell r="I337">
            <v>0</v>
          </cell>
          <cell r="J337">
            <v>0</v>
          </cell>
          <cell r="K337">
            <v>0</v>
          </cell>
          <cell r="L337">
            <v>74.17</v>
          </cell>
          <cell r="M337">
            <v>91154.930000000008</v>
          </cell>
          <cell r="N337">
            <v>0.10371040801824107</v>
          </cell>
          <cell r="O337">
            <v>715.1644797979643</v>
          </cell>
          <cell r="P337"/>
          <cell r="Q337">
            <v>54198.9</v>
          </cell>
          <cell r="R337">
            <v>16714.399999999998</v>
          </cell>
          <cell r="S337">
            <v>70913.3</v>
          </cell>
          <cell r="T337">
            <v>57.7</v>
          </cell>
        </row>
        <row r="338">
          <cell r="B338" t="str">
            <v>Anthem Blue Cross/San Benito</v>
          </cell>
          <cell r="C338" t="str">
            <v>BCCTP</v>
          </cell>
          <cell r="D338">
            <v>0</v>
          </cell>
          <cell r="E338">
            <v>23.51</v>
          </cell>
          <cell r="F338">
            <v>0</v>
          </cell>
          <cell r="G338">
            <v>0</v>
          </cell>
          <cell r="H338">
            <v>0</v>
          </cell>
          <cell r="I338">
            <v>0</v>
          </cell>
          <cell r="J338">
            <v>0</v>
          </cell>
          <cell r="K338">
            <v>0</v>
          </cell>
          <cell r="L338">
            <v>23.51</v>
          </cell>
          <cell r="M338">
            <v>0</v>
          </cell>
          <cell r="N338">
            <v>2.4398341939092578E-2</v>
          </cell>
          <cell r="O338">
            <v>963.59006930429075</v>
          </cell>
          <cell r="P338"/>
          <cell r="Q338">
            <v>0</v>
          </cell>
          <cell r="R338">
            <v>0</v>
          </cell>
          <cell r="S338">
            <v>0</v>
          </cell>
          <cell r="T338">
            <v>0</v>
          </cell>
        </row>
        <row r="339">
          <cell r="B339" t="str">
            <v>Anthem Blue Cross/San Benito</v>
          </cell>
          <cell r="C339" t="str">
            <v>LTC</v>
          </cell>
          <cell r="D339">
            <v>0</v>
          </cell>
          <cell r="E339">
            <v>0</v>
          </cell>
          <cell r="F339">
            <v>0</v>
          </cell>
          <cell r="G339">
            <v>0</v>
          </cell>
          <cell r="H339">
            <v>0</v>
          </cell>
          <cell r="I339">
            <v>0</v>
          </cell>
          <cell r="J339">
            <v>0</v>
          </cell>
          <cell r="K339">
            <v>0</v>
          </cell>
          <cell r="L339">
            <v>0</v>
          </cell>
          <cell r="M339">
            <v>0</v>
          </cell>
          <cell r="N339">
            <v>0</v>
          </cell>
          <cell r="O339">
            <v>0</v>
          </cell>
          <cell r="P339"/>
          <cell r="Q339">
            <v>0</v>
          </cell>
          <cell r="R339">
            <v>0</v>
          </cell>
          <cell r="S339">
            <v>0</v>
          </cell>
          <cell r="T339">
            <v>0</v>
          </cell>
        </row>
        <row r="340">
          <cell r="B340" t="str">
            <v>Anthem Blue Cross/San Benito</v>
          </cell>
          <cell r="C340" t="str">
            <v>OBRA</v>
          </cell>
          <cell r="D340">
            <v>0</v>
          </cell>
          <cell r="E340">
            <v>0</v>
          </cell>
          <cell r="F340">
            <v>0</v>
          </cell>
          <cell r="G340">
            <v>0</v>
          </cell>
          <cell r="H340">
            <v>0</v>
          </cell>
          <cell r="I340">
            <v>0</v>
          </cell>
          <cell r="J340">
            <v>0</v>
          </cell>
          <cell r="K340">
            <v>0</v>
          </cell>
          <cell r="L340">
            <v>0</v>
          </cell>
          <cell r="M340">
            <v>0</v>
          </cell>
          <cell r="N340">
            <v>0</v>
          </cell>
          <cell r="O340">
            <v>0</v>
          </cell>
          <cell r="P340"/>
          <cell r="Q340">
            <v>0</v>
          </cell>
          <cell r="R340">
            <v>0</v>
          </cell>
          <cell r="S340">
            <v>0</v>
          </cell>
          <cell r="T340">
            <v>0</v>
          </cell>
        </row>
        <row r="341">
          <cell r="B341" t="str">
            <v>Anthem Blue Cross/San Benito</v>
          </cell>
          <cell r="C341" t="str">
            <v>ALL COAs</v>
          </cell>
          <cell r="D341">
            <v>97362</v>
          </cell>
          <cell r="E341">
            <v>7.8444287298946218</v>
          </cell>
          <cell r="F341">
            <v>10.027852139438385</v>
          </cell>
          <cell r="G341">
            <v>1.627388406154352</v>
          </cell>
          <cell r="H341">
            <v>0</v>
          </cell>
          <cell r="I341">
            <v>0</v>
          </cell>
          <cell r="J341">
            <v>0</v>
          </cell>
          <cell r="K341">
            <v>0</v>
          </cell>
          <cell r="L341">
            <v>19.499669275487353</v>
          </cell>
          <cell r="M341">
            <v>1898526.7999999998</v>
          </cell>
          <cell r="N341">
            <v>0.13637822954911055</v>
          </cell>
          <cell r="O341">
            <v>142.98227319680385</v>
          </cell>
          <cell r="P341"/>
          <cell r="Q341">
            <v>976331.74000000011</v>
          </cell>
          <cell r="R341">
            <v>158445.79</v>
          </cell>
          <cell r="S341">
            <v>1134777.53</v>
          </cell>
          <cell r="T341">
            <v>11.655240545592738</v>
          </cell>
        </row>
        <row r="342">
          <cell r="B342" t="str">
            <v>CA Health &amp; Wellness/Imperial</v>
          </cell>
          <cell r="C342" t="str">
            <v>Child</v>
          </cell>
          <cell r="D342">
            <v>343156</v>
          </cell>
          <cell r="E342">
            <v>8.89</v>
          </cell>
          <cell r="F342">
            <v>1.85</v>
          </cell>
          <cell r="G342">
            <v>1.32</v>
          </cell>
          <cell r="H342">
            <v>0</v>
          </cell>
          <cell r="I342">
            <v>0</v>
          </cell>
          <cell r="J342">
            <v>0</v>
          </cell>
          <cell r="K342">
            <v>0</v>
          </cell>
          <cell r="L342">
            <v>12.06</v>
          </cell>
          <cell r="M342">
            <v>4138461.3600000003</v>
          </cell>
          <cell r="N342">
            <v>0.18503812102588194</v>
          </cell>
          <cell r="O342">
            <v>65.175759098381278</v>
          </cell>
          <cell r="P342"/>
          <cell r="Q342">
            <v>634838.6</v>
          </cell>
          <cell r="R342">
            <v>452965.92000000004</v>
          </cell>
          <cell r="S342">
            <v>1087804.52</v>
          </cell>
          <cell r="T342">
            <v>3.17</v>
          </cell>
        </row>
        <row r="343">
          <cell r="B343" t="str">
            <v>CA Health &amp; Wellness/Imperial</v>
          </cell>
          <cell r="C343" t="str">
            <v>Adult</v>
          </cell>
          <cell r="D343">
            <v>149116</v>
          </cell>
          <cell r="E343">
            <v>7.21</v>
          </cell>
          <cell r="F343">
            <v>14.21</v>
          </cell>
          <cell r="G343">
            <v>2.4300000000000002</v>
          </cell>
          <cell r="H343">
            <v>0</v>
          </cell>
          <cell r="I343">
            <v>0</v>
          </cell>
          <cell r="J343">
            <v>0</v>
          </cell>
          <cell r="K343">
            <v>0</v>
          </cell>
          <cell r="L343">
            <v>23.85</v>
          </cell>
          <cell r="M343">
            <v>3556416.6</v>
          </cell>
          <cell r="N343">
            <v>8.8806454077367411E-2</v>
          </cell>
          <cell r="O343">
            <v>268.56156174439855</v>
          </cell>
          <cell r="P343"/>
          <cell r="Q343">
            <v>2118938.3600000003</v>
          </cell>
          <cell r="R343">
            <v>362351.88</v>
          </cell>
          <cell r="S343">
            <v>2481290.2400000002</v>
          </cell>
          <cell r="T343">
            <v>16.64</v>
          </cell>
        </row>
        <row r="344">
          <cell r="B344" t="str">
            <v>CA Health &amp; Wellness/Imperial</v>
          </cell>
          <cell r="C344" t="str">
            <v>ACA OE</v>
          </cell>
          <cell r="D344">
            <v>186974</v>
          </cell>
          <cell r="E344">
            <v>9.33</v>
          </cell>
          <cell r="F344">
            <v>10.06</v>
          </cell>
          <cell r="G344">
            <v>2.85</v>
          </cell>
          <cell r="H344">
            <v>0</v>
          </cell>
          <cell r="I344">
            <v>0</v>
          </cell>
          <cell r="J344">
            <v>0</v>
          </cell>
          <cell r="K344">
            <v>0</v>
          </cell>
          <cell r="L344">
            <v>22.240000000000002</v>
          </cell>
          <cell r="M344">
            <v>4158301.7600000002</v>
          </cell>
          <cell r="N344">
            <v>7.9684609354721214E-2</v>
          </cell>
          <cell r="O344">
            <v>279.10032037676433</v>
          </cell>
          <cell r="P344"/>
          <cell r="Q344">
            <v>1880958.4400000002</v>
          </cell>
          <cell r="R344">
            <v>532875.9</v>
          </cell>
          <cell r="S344">
            <v>2413834.3400000003</v>
          </cell>
          <cell r="T344">
            <v>12.91</v>
          </cell>
        </row>
        <row r="345">
          <cell r="B345" t="str">
            <v>CA Health &amp; Wellness/Imperial</v>
          </cell>
          <cell r="C345" t="str">
            <v>SPD</v>
          </cell>
          <cell r="D345">
            <v>34662</v>
          </cell>
          <cell r="E345">
            <v>15.64</v>
          </cell>
          <cell r="F345">
            <v>43.91</v>
          </cell>
          <cell r="G345">
            <v>9.64</v>
          </cell>
          <cell r="H345">
            <v>0</v>
          </cell>
          <cell r="I345">
            <v>0</v>
          </cell>
          <cell r="J345">
            <v>0</v>
          </cell>
          <cell r="K345">
            <v>0</v>
          </cell>
          <cell r="L345">
            <v>69.19</v>
          </cell>
          <cell r="M345">
            <v>2398263.7799999998</v>
          </cell>
          <cell r="N345">
            <v>7.1514694393465444E-2</v>
          </cell>
          <cell r="O345">
            <v>967.4934723110855</v>
          </cell>
          <cell r="P345"/>
          <cell r="Q345">
            <v>1522008.42</v>
          </cell>
          <cell r="R345">
            <v>334141.68</v>
          </cell>
          <cell r="S345">
            <v>1856150.0999999999</v>
          </cell>
          <cell r="T345">
            <v>53.55</v>
          </cell>
        </row>
        <row r="346">
          <cell r="B346" t="str">
            <v>CA Health &amp; Wellness/Imperial</v>
          </cell>
          <cell r="C346" t="str">
            <v>BCCTP</v>
          </cell>
          <cell r="D346">
            <v>61</v>
          </cell>
          <cell r="E346">
            <v>25</v>
          </cell>
          <cell r="F346">
            <v>44.01</v>
          </cell>
          <cell r="G346">
            <v>11.28</v>
          </cell>
          <cell r="H346">
            <v>0</v>
          </cell>
          <cell r="I346">
            <v>0</v>
          </cell>
          <cell r="J346">
            <v>0</v>
          </cell>
          <cell r="K346">
            <v>0</v>
          </cell>
          <cell r="L346">
            <v>80.289999999999992</v>
          </cell>
          <cell r="M346">
            <v>4897.6899999999996</v>
          </cell>
          <cell r="N346">
            <v>7.2067717428465836E-2</v>
          </cell>
          <cell r="O346">
            <v>1114.0910641397179</v>
          </cell>
          <cell r="P346"/>
          <cell r="Q346">
            <v>2684.6099999999997</v>
          </cell>
          <cell r="R346">
            <v>688.07999999999993</v>
          </cell>
          <cell r="S346">
            <v>3372.6899999999996</v>
          </cell>
          <cell r="T346">
            <v>55.29</v>
          </cell>
        </row>
        <row r="347">
          <cell r="B347" t="str">
            <v>CA Health &amp; Wellness/Imperial</v>
          </cell>
          <cell r="C347" t="str">
            <v>LTC</v>
          </cell>
          <cell r="D347">
            <v>0</v>
          </cell>
          <cell r="E347">
            <v>0</v>
          </cell>
          <cell r="F347">
            <v>0</v>
          </cell>
          <cell r="G347">
            <v>0</v>
          </cell>
          <cell r="H347">
            <v>0</v>
          </cell>
          <cell r="I347">
            <v>0</v>
          </cell>
          <cell r="J347">
            <v>0</v>
          </cell>
          <cell r="K347">
            <v>0</v>
          </cell>
          <cell r="L347">
            <v>0</v>
          </cell>
          <cell r="M347">
            <v>0</v>
          </cell>
          <cell r="N347">
            <v>0</v>
          </cell>
          <cell r="O347">
            <v>0</v>
          </cell>
          <cell r="P347"/>
          <cell r="Q347">
            <v>0</v>
          </cell>
          <cell r="R347">
            <v>0</v>
          </cell>
          <cell r="S347">
            <v>0</v>
          </cell>
          <cell r="T347">
            <v>0</v>
          </cell>
        </row>
        <row r="348">
          <cell r="B348" t="str">
            <v>CA Health &amp; Wellness/Imperial</v>
          </cell>
          <cell r="C348" t="str">
            <v>OBRA</v>
          </cell>
          <cell r="D348">
            <v>0</v>
          </cell>
          <cell r="E348">
            <v>0</v>
          </cell>
          <cell r="F348">
            <v>0</v>
          </cell>
          <cell r="G348">
            <v>0</v>
          </cell>
          <cell r="H348">
            <v>0</v>
          </cell>
          <cell r="I348">
            <v>0</v>
          </cell>
          <cell r="J348">
            <v>0</v>
          </cell>
          <cell r="K348">
            <v>0</v>
          </cell>
          <cell r="L348">
            <v>0</v>
          </cell>
          <cell r="M348">
            <v>0</v>
          </cell>
          <cell r="N348">
            <v>0</v>
          </cell>
          <cell r="O348">
            <v>0</v>
          </cell>
          <cell r="P348"/>
          <cell r="Q348">
            <v>0</v>
          </cell>
          <cell r="R348">
            <v>0</v>
          </cell>
          <cell r="S348">
            <v>0</v>
          </cell>
          <cell r="T348">
            <v>0</v>
          </cell>
        </row>
        <row r="349">
          <cell r="B349" t="str">
            <v>CA Health &amp; Wellness/Imperial</v>
          </cell>
          <cell r="C349" t="str">
            <v>ALL COAs</v>
          </cell>
          <cell r="D349">
            <v>713969</v>
          </cell>
          <cell r="E349">
            <v>8.9834282720958463</v>
          </cell>
          <cell r="F349">
            <v>8.6270250248960405</v>
          </cell>
          <cell r="G349">
            <v>2.3572780610922885</v>
          </cell>
          <cell r="H349">
            <v>0</v>
          </cell>
          <cell r="I349">
            <v>0</v>
          </cell>
          <cell r="J349">
            <v>0</v>
          </cell>
          <cell r="K349">
            <v>0</v>
          </cell>
          <cell r="L349">
            <v>19.967731358084173</v>
          </cell>
          <cell r="M349">
            <v>14256341.189999999</v>
          </cell>
          <cell r="N349">
            <v>9.6196634064786207E-2</v>
          </cell>
          <cell r="O349">
            <v>207.57203775587789</v>
          </cell>
          <cell r="P349"/>
          <cell r="Q349">
            <v>6159428.4300000016</v>
          </cell>
          <cell r="R349">
            <v>1683023.4600000002</v>
          </cell>
          <cell r="S349">
            <v>7842451.8900000015</v>
          </cell>
          <cell r="T349">
            <v>10.98430308598833</v>
          </cell>
        </row>
        <row r="350">
          <cell r="B350" t="str">
            <v>Molina Healthcare/Imperial</v>
          </cell>
          <cell r="C350" t="str">
            <v>Child</v>
          </cell>
          <cell r="D350">
            <v>63874</v>
          </cell>
          <cell r="E350">
            <v>8.83</v>
          </cell>
          <cell r="F350">
            <v>1.42</v>
          </cell>
          <cell r="G350">
            <v>0.74</v>
          </cell>
          <cell r="H350">
            <v>0</v>
          </cell>
          <cell r="I350">
            <v>0</v>
          </cell>
          <cell r="J350">
            <v>0</v>
          </cell>
          <cell r="K350">
            <v>0</v>
          </cell>
          <cell r="L350">
            <v>10.99</v>
          </cell>
          <cell r="M350">
            <v>701975.26</v>
          </cell>
          <cell r="N350">
            <v>0.15522996084022314</v>
          </cell>
          <cell r="O350">
            <v>70.798188316957138</v>
          </cell>
          <cell r="P350"/>
          <cell r="Q350">
            <v>90701.08</v>
          </cell>
          <cell r="R350">
            <v>47266.76</v>
          </cell>
          <cell r="S350">
            <v>137967.84</v>
          </cell>
          <cell r="T350">
            <v>2.16</v>
          </cell>
        </row>
        <row r="351">
          <cell r="B351" t="str">
            <v>Molina Healthcare/Imperial</v>
          </cell>
          <cell r="C351" t="str">
            <v>Adult</v>
          </cell>
          <cell r="D351">
            <v>32360</v>
          </cell>
          <cell r="E351">
            <v>7.29</v>
          </cell>
          <cell r="F351">
            <v>13.03</v>
          </cell>
          <cell r="G351">
            <v>0.99</v>
          </cell>
          <cell r="H351">
            <v>0</v>
          </cell>
          <cell r="I351">
            <v>0</v>
          </cell>
          <cell r="J351">
            <v>0</v>
          </cell>
          <cell r="K351">
            <v>0</v>
          </cell>
          <cell r="L351">
            <v>21.31</v>
          </cell>
          <cell r="M351">
            <v>689591.6</v>
          </cell>
          <cell r="N351">
            <v>0.10269972450941207</v>
          </cell>
          <cell r="O351">
            <v>207.49812233475865</v>
          </cell>
          <cell r="P351"/>
          <cell r="Q351">
            <v>421650.8</v>
          </cell>
          <cell r="R351">
            <v>32036.400000000001</v>
          </cell>
          <cell r="S351">
            <v>453687.2</v>
          </cell>
          <cell r="T351">
            <v>14.02</v>
          </cell>
        </row>
        <row r="352">
          <cell r="B352" t="str">
            <v>Molina Healthcare/Imperial</v>
          </cell>
          <cell r="C352" t="str">
            <v>ACA OE</v>
          </cell>
          <cell r="D352">
            <v>59795</v>
          </cell>
          <cell r="E352">
            <v>8.07</v>
          </cell>
          <cell r="F352">
            <v>10.45</v>
          </cell>
          <cell r="G352">
            <v>1.88</v>
          </cell>
          <cell r="H352">
            <v>0</v>
          </cell>
          <cell r="I352">
            <v>0</v>
          </cell>
          <cell r="J352">
            <v>0</v>
          </cell>
          <cell r="K352">
            <v>0</v>
          </cell>
          <cell r="L352">
            <v>20.399999999999999</v>
          </cell>
          <cell r="M352">
            <v>1219818</v>
          </cell>
          <cell r="N352">
            <v>7.5969009378045932E-2</v>
          </cell>
          <cell r="O352">
            <v>268.53055169487754</v>
          </cell>
          <cell r="P352"/>
          <cell r="Q352">
            <v>624857.75</v>
          </cell>
          <cell r="R352">
            <v>112414.59999999999</v>
          </cell>
          <cell r="S352">
            <v>737272.35</v>
          </cell>
          <cell r="T352">
            <v>12.329999999999998</v>
          </cell>
        </row>
        <row r="353">
          <cell r="B353" t="str">
            <v>Molina Healthcare/Imperial</v>
          </cell>
          <cell r="C353" t="str">
            <v>SPD</v>
          </cell>
          <cell r="D353">
            <v>11697</v>
          </cell>
          <cell r="E353">
            <v>11.96</v>
          </cell>
          <cell r="F353">
            <v>41.87</v>
          </cell>
          <cell r="G353">
            <v>17.02</v>
          </cell>
          <cell r="H353">
            <v>0</v>
          </cell>
          <cell r="I353">
            <v>0</v>
          </cell>
          <cell r="J353">
            <v>0</v>
          </cell>
          <cell r="K353">
            <v>0</v>
          </cell>
          <cell r="L353">
            <v>70.849999999999994</v>
          </cell>
          <cell r="M353">
            <v>828732.45</v>
          </cell>
          <cell r="N353">
            <v>8.2788865364102265E-2</v>
          </cell>
          <cell r="O353">
            <v>855.79141214708534</v>
          </cell>
          <cell r="P353"/>
          <cell r="Q353">
            <v>489753.38999999996</v>
          </cell>
          <cell r="R353">
            <v>199082.94</v>
          </cell>
          <cell r="S353">
            <v>688836.33</v>
          </cell>
          <cell r="T353">
            <v>58.89</v>
          </cell>
        </row>
        <row r="354">
          <cell r="B354" t="str">
            <v>Molina Healthcare/Imperial</v>
          </cell>
          <cell r="C354" t="str">
            <v>BCCTP</v>
          </cell>
          <cell r="D354">
            <v>36</v>
          </cell>
          <cell r="E354">
            <v>31.92</v>
          </cell>
          <cell r="F354">
            <v>42.32</v>
          </cell>
          <cell r="G354">
            <v>17.73</v>
          </cell>
          <cell r="H354">
            <v>0</v>
          </cell>
          <cell r="I354">
            <v>0</v>
          </cell>
          <cell r="J354">
            <v>0</v>
          </cell>
          <cell r="K354">
            <v>0</v>
          </cell>
          <cell r="L354">
            <v>91.970000000000013</v>
          </cell>
          <cell r="M354">
            <v>3310.9200000000005</v>
          </cell>
          <cell r="N354">
            <v>9.2474419583464224E-2</v>
          </cell>
          <cell r="O354">
            <v>994.54530684554402</v>
          </cell>
          <cell r="P354"/>
          <cell r="Q354">
            <v>1523.52</v>
          </cell>
          <cell r="R354">
            <v>638.28</v>
          </cell>
          <cell r="S354">
            <v>2161.8000000000002</v>
          </cell>
          <cell r="T354">
            <v>60.05</v>
          </cell>
        </row>
        <row r="355">
          <cell r="B355" t="str">
            <v>Molina Healthcare/Imperial</v>
          </cell>
          <cell r="C355" t="str">
            <v>LTC</v>
          </cell>
          <cell r="D355">
            <v>0</v>
          </cell>
          <cell r="E355">
            <v>0</v>
          </cell>
          <cell r="F355">
            <v>0</v>
          </cell>
          <cell r="G355">
            <v>0</v>
          </cell>
          <cell r="H355">
            <v>0</v>
          </cell>
          <cell r="I355">
            <v>0</v>
          </cell>
          <cell r="J355">
            <v>0</v>
          </cell>
          <cell r="K355">
            <v>0</v>
          </cell>
          <cell r="L355">
            <v>0</v>
          </cell>
          <cell r="M355">
            <v>0</v>
          </cell>
          <cell r="N355">
            <v>0</v>
          </cell>
          <cell r="O355">
            <v>0</v>
          </cell>
          <cell r="P355"/>
          <cell r="Q355">
            <v>0</v>
          </cell>
          <cell r="R355">
            <v>0</v>
          </cell>
          <cell r="S355">
            <v>0</v>
          </cell>
          <cell r="T355">
            <v>0</v>
          </cell>
        </row>
        <row r="356">
          <cell r="B356" t="str">
            <v>Molina Healthcare/Imperial</v>
          </cell>
          <cell r="C356" t="str">
            <v>OBRA</v>
          </cell>
          <cell r="D356">
            <v>0</v>
          </cell>
          <cell r="E356">
            <v>0</v>
          </cell>
          <cell r="F356">
            <v>0</v>
          </cell>
          <cell r="G356">
            <v>0</v>
          </cell>
          <cell r="H356">
            <v>0</v>
          </cell>
          <cell r="I356">
            <v>0</v>
          </cell>
          <cell r="J356">
            <v>0</v>
          </cell>
          <cell r="K356">
            <v>0</v>
          </cell>
          <cell r="L356">
            <v>0</v>
          </cell>
          <cell r="M356">
            <v>0</v>
          </cell>
          <cell r="N356">
            <v>0</v>
          </cell>
          <cell r="O356">
            <v>0</v>
          </cell>
          <cell r="P356"/>
          <cell r="Q356">
            <v>0</v>
          </cell>
          <cell r="R356">
            <v>0</v>
          </cell>
          <cell r="S356">
            <v>0</v>
          </cell>
          <cell r="T356">
            <v>0</v>
          </cell>
        </row>
        <row r="357">
          <cell r="B357" t="str">
            <v>Molina Healthcare/Imperial</v>
          </cell>
          <cell r="C357" t="str">
            <v>ALL COAs</v>
          </cell>
          <cell r="D357">
            <v>167762</v>
          </cell>
          <cell r="E357">
            <v>8.4852511891846802</v>
          </cell>
          <cell r="F357">
            <v>9.7071240209344172</v>
          </cell>
          <cell r="G357">
            <v>2.3332994361059121</v>
          </cell>
          <cell r="H357">
            <v>0</v>
          </cell>
          <cell r="I357">
            <v>0</v>
          </cell>
          <cell r="J357">
            <v>0</v>
          </cell>
          <cell r="K357">
            <v>0</v>
          </cell>
          <cell r="L357">
            <v>20.525674646225006</v>
          </cell>
          <cell r="M357">
            <v>3443428.2299999995</v>
          </cell>
          <cell r="N357">
            <v>9.2219247468479815E-2</v>
          </cell>
          <cell r="O357">
            <v>222.57473585696525</v>
          </cell>
          <cell r="P357"/>
          <cell r="Q357">
            <v>1628486.5399999998</v>
          </cell>
          <cell r="R357">
            <v>391438.98000000004</v>
          </cell>
          <cell r="S357">
            <v>2019925.5199999998</v>
          </cell>
          <cell r="T357">
            <v>12.04042345704033</v>
          </cell>
        </row>
        <row r="358">
          <cell r="B358" t="str">
            <v>Anthem Blue Cross/GMC 18 Rural Expansion</v>
          </cell>
          <cell r="C358" t="str">
            <v>Child</v>
          </cell>
          <cell r="D358">
            <v>767785</v>
          </cell>
          <cell r="E358">
            <v>5.67</v>
          </cell>
          <cell r="F358">
            <v>1.28</v>
          </cell>
          <cell r="G358">
            <v>1.48</v>
          </cell>
          <cell r="H358">
            <v>0</v>
          </cell>
          <cell r="I358">
            <v>0</v>
          </cell>
          <cell r="J358">
            <v>0</v>
          </cell>
          <cell r="K358">
            <v>0</v>
          </cell>
          <cell r="L358">
            <v>8.43</v>
          </cell>
          <cell r="M358">
            <v>6472427.5499999998</v>
          </cell>
          <cell r="N358">
            <v>0.15604246183015696</v>
          </cell>
          <cell r="O358">
            <v>54.023756746260247</v>
          </cell>
          <cell r="P358"/>
          <cell r="Q358">
            <v>982764.8</v>
          </cell>
          <cell r="R358">
            <v>1136321.8</v>
          </cell>
          <cell r="S358">
            <v>2119086.6</v>
          </cell>
          <cell r="T358">
            <v>2.76</v>
          </cell>
        </row>
        <row r="359">
          <cell r="B359" t="str">
            <v>Anthem Blue Cross/GMC 18 Rural Expansion</v>
          </cell>
          <cell r="C359" t="str">
            <v>Adult</v>
          </cell>
          <cell r="D359">
            <v>288071</v>
          </cell>
          <cell r="E359">
            <v>6.09</v>
          </cell>
          <cell r="F359">
            <v>21.04</v>
          </cell>
          <cell r="G359">
            <v>5.75</v>
          </cell>
          <cell r="H359">
            <v>0</v>
          </cell>
          <cell r="I359">
            <v>0</v>
          </cell>
          <cell r="J359">
            <v>0</v>
          </cell>
          <cell r="K359">
            <v>0</v>
          </cell>
          <cell r="L359">
            <v>32.879999999999995</v>
          </cell>
          <cell r="M359">
            <v>9471774.4799999986</v>
          </cell>
          <cell r="N359">
            <v>0.11828910060111643</v>
          </cell>
          <cell r="O359">
            <v>277.96305689122528</v>
          </cell>
          <cell r="P359"/>
          <cell r="Q359">
            <v>6061013.8399999999</v>
          </cell>
          <cell r="R359">
            <v>1656408.25</v>
          </cell>
          <cell r="S359">
            <v>7717422.0899999999</v>
          </cell>
          <cell r="T359">
            <v>26.79</v>
          </cell>
        </row>
        <row r="360">
          <cell r="B360" t="str">
            <v>Anthem Blue Cross/GMC 18 Rural Expansion</v>
          </cell>
          <cell r="C360" t="str">
            <v>ACA OE</v>
          </cell>
          <cell r="D360">
            <v>573904</v>
          </cell>
          <cell r="E360">
            <v>6.92</v>
          </cell>
          <cell r="F360">
            <v>20.55</v>
          </cell>
          <cell r="G360">
            <v>5.84</v>
          </cell>
          <cell r="H360">
            <v>0</v>
          </cell>
          <cell r="I360">
            <v>0</v>
          </cell>
          <cell r="J360">
            <v>0</v>
          </cell>
          <cell r="K360">
            <v>0</v>
          </cell>
          <cell r="L360">
            <v>33.31</v>
          </cell>
          <cell r="M360">
            <v>19116742.240000002</v>
          </cell>
          <cell r="N360">
            <v>0.11087785233982055</v>
          </cell>
          <cell r="O360">
            <v>300.42068183202974</v>
          </cell>
          <cell r="P360"/>
          <cell r="Q360">
            <v>11793727.200000001</v>
          </cell>
          <cell r="R360">
            <v>3351599.36</v>
          </cell>
          <cell r="S360">
            <v>15145326.560000001</v>
          </cell>
          <cell r="T360">
            <v>26.39</v>
          </cell>
        </row>
        <row r="361">
          <cell r="B361" t="str">
            <v>Anthem Blue Cross/GMC 18 Rural Expansion</v>
          </cell>
          <cell r="C361" t="str">
            <v>SPD</v>
          </cell>
          <cell r="D361">
            <v>134486</v>
          </cell>
          <cell r="E361">
            <v>11.62</v>
          </cell>
          <cell r="F361">
            <v>67.84</v>
          </cell>
          <cell r="G361">
            <v>14.21</v>
          </cell>
          <cell r="H361">
            <v>0</v>
          </cell>
          <cell r="I361">
            <v>0</v>
          </cell>
          <cell r="J361">
            <v>0</v>
          </cell>
          <cell r="K361">
            <v>0</v>
          </cell>
          <cell r="L361">
            <v>93.670000000000016</v>
          </cell>
          <cell r="M361">
            <v>12597303.620000003</v>
          </cell>
          <cell r="N361">
            <v>0.10282183981666894</v>
          </cell>
          <cell r="O361">
            <v>910.9932303002297</v>
          </cell>
          <cell r="P361"/>
          <cell r="Q361">
            <v>9123530.2400000002</v>
          </cell>
          <cell r="R361">
            <v>1911046.06</v>
          </cell>
          <cell r="S361">
            <v>11034576.300000001</v>
          </cell>
          <cell r="T361">
            <v>82.050000000000011</v>
          </cell>
        </row>
        <row r="362">
          <cell r="B362" t="str">
            <v>Anthem Blue Cross/GMC 18 Rural Expansion</v>
          </cell>
          <cell r="C362" t="str">
            <v>BCCTP</v>
          </cell>
          <cell r="D362">
            <v>37</v>
          </cell>
          <cell r="E362">
            <v>19.02</v>
          </cell>
          <cell r="F362">
            <v>65.459999999999994</v>
          </cell>
          <cell r="G362">
            <v>41.83</v>
          </cell>
          <cell r="H362">
            <v>0</v>
          </cell>
          <cell r="I362">
            <v>0</v>
          </cell>
          <cell r="J362">
            <v>0</v>
          </cell>
          <cell r="K362">
            <v>0</v>
          </cell>
          <cell r="L362">
            <v>126.30999999999999</v>
          </cell>
          <cell r="M362">
            <v>4673.4699999999993</v>
          </cell>
          <cell r="N362">
            <v>0.11361101792662316</v>
          </cell>
          <cell r="O362">
            <v>1111.7759730097532</v>
          </cell>
          <cell r="P362"/>
          <cell r="Q362">
            <v>2422.02</v>
          </cell>
          <cell r="R362">
            <v>1547.71</v>
          </cell>
          <cell r="S362">
            <v>3969.73</v>
          </cell>
          <cell r="T362">
            <v>107.28999999999999</v>
          </cell>
        </row>
        <row r="363">
          <cell r="B363" t="str">
            <v>Anthem Blue Cross/GMC 18 Rural Expansion</v>
          </cell>
          <cell r="C363" t="str">
            <v>LTC</v>
          </cell>
          <cell r="D363">
            <v>0</v>
          </cell>
          <cell r="E363">
            <v>0</v>
          </cell>
          <cell r="F363">
            <v>0</v>
          </cell>
          <cell r="G363">
            <v>0</v>
          </cell>
          <cell r="H363">
            <v>0</v>
          </cell>
          <cell r="I363">
            <v>0</v>
          </cell>
          <cell r="J363">
            <v>0</v>
          </cell>
          <cell r="K363">
            <v>0</v>
          </cell>
          <cell r="L363">
            <v>0</v>
          </cell>
          <cell r="M363">
            <v>0</v>
          </cell>
          <cell r="N363">
            <v>0</v>
          </cell>
          <cell r="O363">
            <v>0</v>
          </cell>
          <cell r="P363"/>
          <cell r="Q363">
            <v>0</v>
          </cell>
          <cell r="R363">
            <v>0</v>
          </cell>
          <cell r="S363">
            <v>0</v>
          </cell>
          <cell r="T363">
            <v>0</v>
          </cell>
        </row>
        <row r="364">
          <cell r="B364" t="str">
            <v>Anthem Blue Cross/GMC 18 Rural Expansion</v>
          </cell>
          <cell r="C364" t="str">
            <v>OBRA</v>
          </cell>
          <cell r="D364">
            <v>0</v>
          </cell>
          <cell r="E364">
            <v>0</v>
          </cell>
          <cell r="F364">
            <v>0</v>
          </cell>
          <cell r="G364">
            <v>0</v>
          </cell>
          <cell r="H364">
            <v>0</v>
          </cell>
          <cell r="I364">
            <v>0</v>
          </cell>
          <cell r="J364">
            <v>0</v>
          </cell>
          <cell r="K364">
            <v>0</v>
          </cell>
          <cell r="L364">
            <v>0</v>
          </cell>
          <cell r="M364">
            <v>0</v>
          </cell>
          <cell r="N364">
            <v>0</v>
          </cell>
          <cell r="O364">
            <v>0</v>
          </cell>
          <cell r="P364"/>
          <cell r="Q364">
            <v>0</v>
          </cell>
          <cell r="R364">
            <v>0</v>
          </cell>
          <cell r="S364">
            <v>0</v>
          </cell>
          <cell r="T364">
            <v>0</v>
          </cell>
        </row>
        <row r="365">
          <cell r="B365" t="str">
            <v>Anthem Blue Cross/GMC 18 Rural Expansion</v>
          </cell>
          <cell r="C365" t="str">
            <v>ALL COAs</v>
          </cell>
          <cell r="D365">
            <v>1764283</v>
          </cell>
          <cell r="E365">
            <v>6.5990207239994945</v>
          </cell>
          <cell r="F365">
            <v>15.849757720275035</v>
          </cell>
          <cell r="G365">
            <v>4.5666841317407698</v>
          </cell>
          <cell r="H365">
            <v>0</v>
          </cell>
          <cell r="I365">
            <v>0</v>
          </cell>
          <cell r="J365">
            <v>0</v>
          </cell>
          <cell r="K365">
            <v>0</v>
          </cell>
          <cell r="L365">
            <v>27.015462576015299</v>
          </cell>
          <cell r="M365">
            <v>47662921.359999999</v>
          </cell>
          <cell r="N365">
            <v>0.11443092620764717</v>
          </cell>
          <cell r="O365">
            <v>236.08532650511671</v>
          </cell>
          <cell r="P365"/>
          <cell r="Q365">
            <v>27963458.099999998</v>
          </cell>
          <cell r="R365">
            <v>8056923.1800000006</v>
          </cell>
          <cell r="S365">
            <v>36020381.280000001</v>
          </cell>
          <cell r="T365">
            <v>20.416441852015804</v>
          </cell>
        </row>
        <row r="366">
          <cell r="B366" t="str">
            <v>CA Health &amp; Wellness/GMC 18 Rural Expansion</v>
          </cell>
          <cell r="C366" t="str">
            <v>Child</v>
          </cell>
          <cell r="D366">
            <v>663837</v>
          </cell>
          <cell r="E366">
            <v>7.71</v>
          </cell>
          <cell r="F366">
            <v>1.1499999999999999</v>
          </cell>
          <cell r="G366">
            <v>2.57</v>
          </cell>
          <cell r="H366">
            <v>0</v>
          </cell>
          <cell r="I366">
            <v>0</v>
          </cell>
          <cell r="J366">
            <v>0</v>
          </cell>
          <cell r="K366">
            <v>0</v>
          </cell>
          <cell r="L366">
            <v>11.43</v>
          </cell>
          <cell r="M366">
            <v>7587656.9100000001</v>
          </cell>
          <cell r="N366">
            <v>0.21166669023690629</v>
          </cell>
          <cell r="O366">
            <v>53.999993986805677</v>
          </cell>
          <cell r="P366"/>
          <cell r="Q366">
            <v>763412.54999999993</v>
          </cell>
          <cell r="R366">
            <v>1706061.0899999999</v>
          </cell>
          <cell r="S366">
            <v>2469473.6399999997</v>
          </cell>
          <cell r="T366">
            <v>3.7199999999999998</v>
          </cell>
        </row>
        <row r="367">
          <cell r="B367" t="str">
            <v>CA Health &amp; Wellness/GMC 18 Rural Expansion</v>
          </cell>
          <cell r="C367" t="str">
            <v>Adult</v>
          </cell>
          <cell r="D367">
            <v>265636</v>
          </cell>
          <cell r="E367">
            <v>7.51</v>
          </cell>
          <cell r="F367">
            <v>24.16</v>
          </cell>
          <cell r="G367">
            <v>9.23</v>
          </cell>
          <cell r="H367">
            <v>0</v>
          </cell>
          <cell r="I367">
            <v>0</v>
          </cell>
          <cell r="J367">
            <v>0</v>
          </cell>
          <cell r="K367">
            <v>0</v>
          </cell>
          <cell r="L367">
            <v>40.900000000000006</v>
          </cell>
          <cell r="M367">
            <v>10864512.400000002</v>
          </cell>
          <cell r="N367">
            <v>0.13072547246798624</v>
          </cell>
          <cell r="O367">
            <v>312.86939896137022</v>
          </cell>
          <cell r="P367"/>
          <cell r="Q367">
            <v>6417765.7599999998</v>
          </cell>
          <cell r="R367">
            <v>2451820.2800000003</v>
          </cell>
          <cell r="S367">
            <v>8869586.0399999991</v>
          </cell>
          <cell r="T367">
            <v>33.39</v>
          </cell>
        </row>
        <row r="368">
          <cell r="B368" t="str">
            <v>CA Health &amp; Wellness/GMC 18 Rural Expansion</v>
          </cell>
          <cell r="C368" t="str">
            <v>ACA OE</v>
          </cell>
          <cell r="D368">
            <v>519875</v>
          </cell>
          <cell r="E368">
            <v>8.0500000000000007</v>
          </cell>
          <cell r="F368">
            <v>19.18</v>
          </cell>
          <cell r="G368">
            <v>8.7200000000000006</v>
          </cell>
          <cell r="H368">
            <v>0</v>
          </cell>
          <cell r="I368">
            <v>0</v>
          </cell>
          <cell r="J368">
            <v>0</v>
          </cell>
          <cell r="K368">
            <v>0</v>
          </cell>
          <cell r="L368">
            <v>35.950000000000003</v>
          </cell>
          <cell r="M368">
            <v>18689506.25</v>
          </cell>
          <cell r="N368">
            <v>0.11803487813221474</v>
          </cell>
          <cell r="O368">
            <v>304.57099264957287</v>
          </cell>
          <cell r="P368"/>
          <cell r="Q368">
            <v>9971202.5</v>
          </cell>
          <cell r="R368">
            <v>4533310</v>
          </cell>
          <cell r="S368">
            <v>14504512.5</v>
          </cell>
          <cell r="T368">
            <v>27.9</v>
          </cell>
        </row>
        <row r="369">
          <cell r="B369" t="str">
            <v>CA Health &amp; Wellness/GMC 18 Rural Expansion</v>
          </cell>
          <cell r="C369" t="str">
            <v>SPD</v>
          </cell>
          <cell r="D369">
            <v>136760</v>
          </cell>
          <cell r="E369">
            <v>14.53</v>
          </cell>
          <cell r="F369">
            <v>69.38</v>
          </cell>
          <cell r="G369">
            <v>21.21</v>
          </cell>
          <cell r="H369">
            <v>0</v>
          </cell>
          <cell r="I369">
            <v>0</v>
          </cell>
          <cell r="J369">
            <v>0</v>
          </cell>
          <cell r="K369">
            <v>0</v>
          </cell>
          <cell r="L369">
            <v>105.12</v>
          </cell>
          <cell r="M369">
            <v>14376211.200000001</v>
          </cell>
          <cell r="N369">
            <v>0.11183403042495553</v>
          </cell>
          <cell r="O369">
            <v>939.96433465338737</v>
          </cell>
          <cell r="P369"/>
          <cell r="Q369">
            <v>9488408.7999999989</v>
          </cell>
          <cell r="R369">
            <v>2900679.6</v>
          </cell>
          <cell r="S369">
            <v>12389088.399999999</v>
          </cell>
          <cell r="T369">
            <v>90.59</v>
          </cell>
        </row>
        <row r="370">
          <cell r="B370" t="str">
            <v>CA Health &amp; Wellness/GMC 18 Rural Expansion</v>
          </cell>
          <cell r="C370" t="str">
            <v>BCCTP</v>
          </cell>
          <cell r="D370">
            <v>36</v>
          </cell>
          <cell r="E370">
            <v>29.12</v>
          </cell>
          <cell r="F370">
            <v>69.33</v>
          </cell>
          <cell r="G370">
            <v>56.45</v>
          </cell>
          <cell r="H370">
            <v>0</v>
          </cell>
          <cell r="I370">
            <v>0</v>
          </cell>
          <cell r="J370">
            <v>0</v>
          </cell>
          <cell r="K370">
            <v>0</v>
          </cell>
          <cell r="L370">
            <v>154.9</v>
          </cell>
          <cell r="M370">
            <v>5576.4000000000005</v>
          </cell>
          <cell r="N370">
            <v>0.13981369843315708</v>
          </cell>
          <cell r="O370">
            <v>1107.9028860255455</v>
          </cell>
          <cell r="P370"/>
          <cell r="Q370">
            <v>2495.88</v>
          </cell>
          <cell r="R370">
            <v>2032.2</v>
          </cell>
          <cell r="S370">
            <v>4528.08</v>
          </cell>
          <cell r="T370">
            <v>125.78</v>
          </cell>
        </row>
        <row r="371">
          <cell r="B371" t="str">
            <v>CA Health &amp; Wellness/GMC 18 Rural Expansion</v>
          </cell>
          <cell r="C371" t="str">
            <v>LTC</v>
          </cell>
          <cell r="D371">
            <v>0</v>
          </cell>
          <cell r="E371">
            <v>0</v>
          </cell>
          <cell r="F371">
            <v>0</v>
          </cell>
          <cell r="G371">
            <v>0</v>
          </cell>
          <cell r="H371">
            <v>0</v>
          </cell>
          <cell r="I371">
            <v>0</v>
          </cell>
          <cell r="J371">
            <v>0</v>
          </cell>
          <cell r="K371">
            <v>0</v>
          </cell>
          <cell r="L371">
            <v>0</v>
          </cell>
          <cell r="M371">
            <v>0</v>
          </cell>
          <cell r="N371">
            <v>0</v>
          </cell>
          <cell r="O371">
            <v>0</v>
          </cell>
          <cell r="P371"/>
          <cell r="Q371">
            <v>0</v>
          </cell>
          <cell r="R371">
            <v>0</v>
          </cell>
          <cell r="S371">
            <v>0</v>
          </cell>
          <cell r="T371">
            <v>0</v>
          </cell>
        </row>
        <row r="372">
          <cell r="B372" t="str">
            <v>CA Health &amp; Wellness/GMC 18 Rural Expansion</v>
          </cell>
          <cell r="C372" t="str">
            <v>OBRA</v>
          </cell>
          <cell r="D372">
            <v>0</v>
          </cell>
          <cell r="E372">
            <v>0</v>
          </cell>
          <cell r="F372">
            <v>0</v>
          </cell>
          <cell r="G372">
            <v>0</v>
          </cell>
          <cell r="H372">
            <v>0</v>
          </cell>
          <cell r="I372">
            <v>0</v>
          </cell>
          <cell r="J372">
            <v>0</v>
          </cell>
          <cell r="K372">
            <v>0</v>
          </cell>
          <cell r="L372">
            <v>0</v>
          </cell>
          <cell r="M372">
            <v>0</v>
          </cell>
          <cell r="N372">
            <v>0</v>
          </cell>
          <cell r="O372">
            <v>0</v>
          </cell>
          <cell r="P372"/>
          <cell r="Q372">
            <v>0</v>
          </cell>
          <cell r="R372">
            <v>0</v>
          </cell>
          <cell r="S372">
            <v>0</v>
          </cell>
          <cell r="T372">
            <v>0</v>
          </cell>
        </row>
        <row r="373">
          <cell r="B373" t="str">
            <v>CA Health &amp; Wellness/GMC 18 Rural Expansion</v>
          </cell>
          <cell r="C373" t="str">
            <v>ALL COAs</v>
          </cell>
          <cell r="D373">
            <v>1586144</v>
          </cell>
          <cell r="E373">
            <v>8.3764617210038939</v>
          </cell>
          <cell r="F373">
            <v>16.797519954052088</v>
          </cell>
          <cell r="G373">
            <v>7.3094896617204999</v>
          </cell>
          <cell r="H373">
            <v>0</v>
          </cell>
          <cell r="I373">
            <v>0</v>
          </cell>
          <cell r="J373">
            <v>0</v>
          </cell>
          <cell r="K373">
            <v>0</v>
          </cell>
          <cell r="L373">
            <v>32.483471336776489</v>
          </cell>
          <cell r="M373">
            <v>51523463.160000004</v>
          </cell>
          <cell r="N373">
            <v>0.12694109374211515</v>
          </cell>
          <cell r="O373">
            <v>255.89405588995228</v>
          </cell>
          <cell r="P373"/>
          <cell r="Q373">
            <v>26643285.489999995</v>
          </cell>
          <cell r="R373">
            <v>11593903.17</v>
          </cell>
          <cell r="S373">
            <v>38237188.659999996</v>
          </cell>
          <cell r="T373">
            <v>24.10700961577259</v>
          </cell>
        </row>
        <row r="374">
          <cell r="B374" t="str">
            <v>Kaiser Foundation HP/Kaiser Rural Expansion</v>
          </cell>
          <cell r="C374" t="str">
            <v>Child</v>
          </cell>
          <cell r="D374">
            <v>60127</v>
          </cell>
          <cell r="E374">
            <v>11.33</v>
          </cell>
          <cell r="F374">
            <v>0.67</v>
          </cell>
          <cell r="G374">
            <v>1.7</v>
          </cell>
          <cell r="H374">
            <v>0</v>
          </cell>
          <cell r="I374">
            <v>0</v>
          </cell>
          <cell r="J374">
            <v>0</v>
          </cell>
          <cell r="K374">
            <v>0</v>
          </cell>
          <cell r="L374">
            <v>13.7</v>
          </cell>
          <cell r="M374">
            <v>823739.89999999991</v>
          </cell>
          <cell r="N374">
            <v>0.24579535989313067</v>
          </cell>
          <cell r="O374">
            <v>55.737423220505953</v>
          </cell>
          <cell r="P374"/>
          <cell r="Q374">
            <v>40285.090000000004</v>
          </cell>
          <cell r="R374">
            <v>102215.9</v>
          </cell>
          <cell r="S374">
            <v>142500.99</v>
          </cell>
          <cell r="T374">
            <v>2.37</v>
          </cell>
        </row>
        <row r="375">
          <cell r="B375" t="str">
            <v>Kaiser Foundation HP/Kaiser Rural Expansion</v>
          </cell>
          <cell r="C375" t="str">
            <v>Adult</v>
          </cell>
          <cell r="D375">
            <v>18556</v>
          </cell>
          <cell r="E375">
            <v>9.5</v>
          </cell>
          <cell r="F375">
            <v>14.9</v>
          </cell>
          <cell r="G375">
            <v>8.6</v>
          </cell>
          <cell r="H375">
            <v>0</v>
          </cell>
          <cell r="I375">
            <v>0</v>
          </cell>
          <cell r="J375">
            <v>0</v>
          </cell>
          <cell r="K375">
            <v>0</v>
          </cell>
          <cell r="L375">
            <v>33</v>
          </cell>
          <cell r="M375">
            <v>612348</v>
          </cell>
          <cell r="N375">
            <v>0.13154514290151662</v>
          </cell>
          <cell r="O375">
            <v>250.86445057652932</v>
          </cell>
          <cell r="P375"/>
          <cell r="Q375">
            <v>276484.40000000002</v>
          </cell>
          <cell r="R375">
            <v>159581.6</v>
          </cell>
          <cell r="S375">
            <v>436066</v>
          </cell>
          <cell r="T375">
            <v>23.5</v>
          </cell>
        </row>
        <row r="376">
          <cell r="B376" t="str">
            <v>Kaiser Foundation HP/Kaiser Rural Expansion</v>
          </cell>
          <cell r="C376" t="str">
            <v>ACA OE</v>
          </cell>
          <cell r="D376">
            <v>29317</v>
          </cell>
          <cell r="E376">
            <v>9.84</v>
          </cell>
          <cell r="F376">
            <v>15.62</v>
          </cell>
          <cell r="G376">
            <v>7.67</v>
          </cell>
          <cell r="H376">
            <v>0</v>
          </cell>
          <cell r="I376">
            <v>0</v>
          </cell>
          <cell r="J376">
            <v>0</v>
          </cell>
          <cell r="K376">
            <v>0</v>
          </cell>
          <cell r="L376">
            <v>33.130000000000003</v>
          </cell>
          <cell r="M376">
            <v>971272.21000000008</v>
          </cell>
          <cell r="N376">
            <v>0.10659947510779134</v>
          </cell>
          <cell r="O376">
            <v>310.78952280486919</v>
          </cell>
          <cell r="P376"/>
          <cell r="Q376">
            <v>457931.54</v>
          </cell>
          <cell r="R376">
            <v>224861.38999999998</v>
          </cell>
          <cell r="S376">
            <v>682792.92999999993</v>
          </cell>
          <cell r="T376">
            <v>23.29</v>
          </cell>
        </row>
        <row r="377">
          <cell r="B377" t="str">
            <v>Kaiser Foundation HP/Kaiser Rural Expansion</v>
          </cell>
          <cell r="C377" t="str">
            <v>SPD</v>
          </cell>
          <cell r="D377">
            <v>5214</v>
          </cell>
          <cell r="E377">
            <v>15.89</v>
          </cell>
          <cell r="F377">
            <v>33.4</v>
          </cell>
          <cell r="G377">
            <v>20.329999999999998</v>
          </cell>
          <cell r="H377">
            <v>0</v>
          </cell>
          <cell r="I377">
            <v>0</v>
          </cell>
          <cell r="J377">
            <v>0</v>
          </cell>
          <cell r="K377">
            <v>0</v>
          </cell>
          <cell r="L377">
            <v>69.62</v>
          </cell>
          <cell r="M377">
            <v>362998.68000000005</v>
          </cell>
          <cell r="N377">
            <v>8.6763131469479282E-2</v>
          </cell>
          <cell r="O377">
            <v>802.41456043446601</v>
          </cell>
          <cell r="P377"/>
          <cell r="Q377">
            <v>174147.6</v>
          </cell>
          <cell r="R377">
            <v>106000.62</v>
          </cell>
          <cell r="S377">
            <v>280148.21999999997</v>
          </cell>
          <cell r="T377">
            <v>53.73</v>
          </cell>
        </row>
        <row r="378">
          <cell r="B378" t="str">
            <v>Kaiser Foundation HP/Kaiser Rural Expansion</v>
          </cell>
          <cell r="C378" t="str">
            <v>BCCTP</v>
          </cell>
          <cell r="D378">
            <v>0</v>
          </cell>
          <cell r="E378">
            <v>25.44</v>
          </cell>
          <cell r="F378">
            <v>0</v>
          </cell>
          <cell r="G378">
            <v>0</v>
          </cell>
          <cell r="H378">
            <v>0</v>
          </cell>
          <cell r="I378">
            <v>0</v>
          </cell>
          <cell r="J378">
            <v>0</v>
          </cell>
          <cell r="K378">
            <v>0</v>
          </cell>
          <cell r="L378">
            <v>25.44</v>
          </cell>
          <cell r="M378">
            <v>0</v>
          </cell>
          <cell r="N378">
            <v>2.4342751601813813E-2</v>
          </cell>
          <cell r="O378">
            <v>1045.0749535687014</v>
          </cell>
          <cell r="P378"/>
          <cell r="Q378">
            <v>0</v>
          </cell>
          <cell r="R378">
            <v>0</v>
          </cell>
          <cell r="S378">
            <v>0</v>
          </cell>
          <cell r="T378">
            <v>0</v>
          </cell>
        </row>
        <row r="379">
          <cell r="B379" t="str">
            <v>Kaiser Foundation HP/Kaiser Rural Expansion</v>
          </cell>
          <cell r="C379" t="str">
            <v>LTC</v>
          </cell>
          <cell r="D379">
            <v>0</v>
          </cell>
          <cell r="E379">
            <v>0</v>
          </cell>
          <cell r="F379">
            <v>0</v>
          </cell>
          <cell r="G379">
            <v>0</v>
          </cell>
          <cell r="H379">
            <v>0</v>
          </cell>
          <cell r="I379">
            <v>0</v>
          </cell>
          <cell r="J379">
            <v>0</v>
          </cell>
          <cell r="K379">
            <v>0</v>
          </cell>
          <cell r="L379">
            <v>0</v>
          </cell>
          <cell r="M379">
            <v>0</v>
          </cell>
          <cell r="N379">
            <v>0</v>
          </cell>
          <cell r="O379">
            <v>0</v>
          </cell>
          <cell r="P379"/>
          <cell r="Q379">
            <v>0</v>
          </cell>
          <cell r="R379">
            <v>0</v>
          </cell>
          <cell r="S379">
            <v>0</v>
          </cell>
          <cell r="T379">
            <v>0</v>
          </cell>
        </row>
        <row r="380">
          <cell r="B380" t="str">
            <v>Kaiser Foundation HP/Kaiser Rural Expansion</v>
          </cell>
          <cell r="C380" t="str">
            <v>OBRA</v>
          </cell>
          <cell r="D380">
            <v>0</v>
          </cell>
          <cell r="E380">
            <v>0</v>
          </cell>
          <cell r="F380">
            <v>0</v>
          </cell>
          <cell r="G380">
            <v>0</v>
          </cell>
          <cell r="H380">
            <v>0</v>
          </cell>
          <cell r="I380">
            <v>0</v>
          </cell>
          <cell r="J380">
            <v>0</v>
          </cell>
          <cell r="K380">
            <v>0</v>
          </cell>
          <cell r="L380">
            <v>0</v>
          </cell>
          <cell r="M380">
            <v>0</v>
          </cell>
          <cell r="N380">
            <v>0</v>
          </cell>
          <cell r="O380">
            <v>0</v>
          </cell>
          <cell r="P380"/>
          <cell r="Q380">
            <v>0</v>
          </cell>
          <cell r="R380">
            <v>0</v>
          </cell>
          <cell r="S380">
            <v>0</v>
          </cell>
          <cell r="T380">
            <v>0</v>
          </cell>
        </row>
        <row r="381">
          <cell r="B381" t="str">
            <v>Kaiser Foundation HP/Kaiser Rural Expansion</v>
          </cell>
          <cell r="C381" t="str">
            <v>ALL COAs</v>
          </cell>
          <cell r="D381">
            <v>113214</v>
          </cell>
          <cell r="E381">
            <v>10.854228717296447</v>
          </cell>
          <cell r="F381">
            <v>8.3810185136113908</v>
          </cell>
          <cell r="G381">
            <v>5.2348606179447774</v>
          </cell>
          <cell r="H381">
            <v>0</v>
          </cell>
          <cell r="I381">
            <v>0</v>
          </cell>
          <cell r="J381">
            <v>0</v>
          </cell>
          <cell r="K381">
            <v>0</v>
          </cell>
          <cell r="L381">
            <v>24.470107848852617</v>
          </cell>
          <cell r="M381">
            <v>2770358.79</v>
          </cell>
          <cell r="N381">
            <v>0.13005420222934261</v>
          </cell>
          <cell r="O381">
            <v>188.15315022040645</v>
          </cell>
          <cell r="P381"/>
          <cell r="Q381">
            <v>948848.63</v>
          </cell>
          <cell r="R381">
            <v>592659.51</v>
          </cell>
          <cell r="S381">
            <v>1541508.1400000001</v>
          </cell>
          <cell r="T381">
            <v>13.615879131556168</v>
          </cell>
        </row>
        <row r="382">
          <cell r="A382" t="str">
            <v>MontereyChild</v>
          </cell>
          <cell r="B382" t="str">
            <v>Central California Alliance/Monterey</v>
          </cell>
          <cell r="C382" t="str">
            <v>Child</v>
          </cell>
          <cell r="D382">
            <v>947785</v>
          </cell>
          <cell r="E382">
            <v>6.3</v>
          </cell>
          <cell r="F382">
            <v>0.78</v>
          </cell>
          <cell r="G382">
            <v>0.81</v>
          </cell>
          <cell r="H382">
            <v>0</v>
          </cell>
          <cell r="I382">
            <v>0</v>
          </cell>
          <cell r="J382">
            <v>0</v>
          </cell>
          <cell r="K382">
            <v>0</v>
          </cell>
          <cell r="L382">
            <v>7.8900000000000006</v>
          </cell>
          <cell r="M382">
            <v>7478023.6500000004</v>
          </cell>
          <cell r="N382">
            <v>0.12706451187093862</v>
          </cell>
          <cell r="O382">
            <v>62.094442294115886</v>
          </cell>
          <cell r="P382"/>
          <cell r="Q382">
            <v>739272.3</v>
          </cell>
          <cell r="R382">
            <v>767705.85000000009</v>
          </cell>
          <cell r="S382">
            <v>1506978.1500000001</v>
          </cell>
          <cell r="T382">
            <v>1.59</v>
          </cell>
        </row>
        <row r="383">
          <cell r="A383" t="str">
            <v>MontereyAdult</v>
          </cell>
          <cell r="B383" t="str">
            <v>Central California Alliance/Monterey</v>
          </cell>
          <cell r="C383" t="str">
            <v>Adult</v>
          </cell>
          <cell r="D383">
            <v>282833</v>
          </cell>
          <cell r="E383">
            <v>7.91</v>
          </cell>
          <cell r="F383">
            <v>11.32</v>
          </cell>
          <cell r="G383">
            <v>4.05</v>
          </cell>
          <cell r="H383">
            <v>0</v>
          </cell>
          <cell r="I383">
            <v>0</v>
          </cell>
          <cell r="J383">
            <v>0</v>
          </cell>
          <cell r="K383">
            <v>0</v>
          </cell>
          <cell r="L383">
            <v>23.28</v>
          </cell>
          <cell r="M383">
            <v>6584352.2400000002</v>
          </cell>
          <cell r="N383">
            <v>7.7158698299334055E-2</v>
          </cell>
          <cell r="O383">
            <v>301.7158209394122</v>
          </cell>
          <cell r="P383"/>
          <cell r="Q383">
            <v>3201669.56</v>
          </cell>
          <cell r="R383">
            <v>1145473.6499999999</v>
          </cell>
          <cell r="S383">
            <v>4347143.21</v>
          </cell>
          <cell r="T383">
            <v>15.370000000000001</v>
          </cell>
        </row>
        <row r="384">
          <cell r="A384" t="str">
            <v>MontereyACA OE</v>
          </cell>
          <cell r="B384" t="str">
            <v>Central California Alliance/Monterey</v>
          </cell>
          <cell r="C384" t="str">
            <v>ACA OE</v>
          </cell>
          <cell r="D384">
            <v>405999</v>
          </cell>
          <cell r="E384">
            <v>8.24</v>
          </cell>
          <cell r="F384">
            <v>13.18</v>
          </cell>
          <cell r="G384">
            <v>5.49</v>
          </cell>
          <cell r="H384">
            <v>0</v>
          </cell>
          <cell r="I384">
            <v>0</v>
          </cell>
          <cell r="J384">
            <v>0</v>
          </cell>
          <cell r="K384">
            <v>0</v>
          </cell>
          <cell r="L384">
            <v>26.910000000000004</v>
          </cell>
          <cell r="M384">
            <v>10925433.090000002</v>
          </cell>
          <cell r="N384">
            <v>8.4810038236960747E-2</v>
          </cell>
          <cell r="O384">
            <v>317.29734544881336</v>
          </cell>
          <cell r="P384"/>
          <cell r="Q384">
            <v>5351066.82</v>
          </cell>
          <cell r="R384">
            <v>2228934.5100000002</v>
          </cell>
          <cell r="S384">
            <v>7580001.3300000001</v>
          </cell>
          <cell r="T384">
            <v>18.670000000000002</v>
          </cell>
        </row>
        <row r="385">
          <cell r="A385" t="str">
            <v>MontereySPD</v>
          </cell>
          <cell r="B385" t="str">
            <v>Central California Alliance/Monterey</v>
          </cell>
          <cell r="C385" t="str">
            <v>SPD</v>
          </cell>
          <cell r="D385">
            <v>66553</v>
          </cell>
          <cell r="E385">
            <v>16.68</v>
          </cell>
          <cell r="F385">
            <v>47.73</v>
          </cell>
          <cell r="G385">
            <v>15.64</v>
          </cell>
          <cell r="H385">
            <v>0</v>
          </cell>
          <cell r="I385">
            <v>0</v>
          </cell>
          <cell r="J385">
            <v>0</v>
          </cell>
          <cell r="K385">
            <v>0</v>
          </cell>
          <cell r="L385">
            <v>80.05</v>
          </cell>
          <cell r="M385">
            <v>5327567.6499999994</v>
          </cell>
          <cell r="N385">
            <v>8.032479757446305E-2</v>
          </cell>
          <cell r="O385">
            <v>996.57891980109491</v>
          </cell>
          <cell r="P385"/>
          <cell r="Q385">
            <v>3176574.69</v>
          </cell>
          <cell r="R385">
            <v>1040888.92</v>
          </cell>
          <cell r="S385">
            <v>4217463.6100000003</v>
          </cell>
          <cell r="T385">
            <v>63.37</v>
          </cell>
        </row>
        <row r="386">
          <cell r="A386" t="str">
            <v>MontereyBCCTP</v>
          </cell>
          <cell r="B386" t="str">
            <v>Central California Alliance/Monterey</v>
          </cell>
          <cell r="C386" t="str">
            <v>BCCTP</v>
          </cell>
          <cell r="D386">
            <v>1444</v>
          </cell>
          <cell r="E386">
            <v>19.989999999999998</v>
          </cell>
          <cell r="F386">
            <v>24.38</v>
          </cell>
          <cell r="G386">
            <v>26.19</v>
          </cell>
          <cell r="H386">
            <v>0</v>
          </cell>
          <cell r="I386">
            <v>0</v>
          </cell>
          <cell r="J386">
            <v>0</v>
          </cell>
          <cell r="K386">
            <v>0</v>
          </cell>
          <cell r="L386">
            <v>70.56</v>
          </cell>
          <cell r="M386">
            <v>101888.64</v>
          </cell>
          <cell r="N386">
            <v>5.5947866279913376E-2</v>
          </cell>
          <cell r="O386">
            <v>1261.1741017428708</v>
          </cell>
          <cell r="P386"/>
          <cell r="Q386">
            <v>35204.720000000001</v>
          </cell>
          <cell r="R386">
            <v>37818.36</v>
          </cell>
          <cell r="S386">
            <v>73023.08</v>
          </cell>
          <cell r="T386">
            <v>50.57</v>
          </cell>
        </row>
        <row r="387">
          <cell r="A387" t="str">
            <v>MontereyLTC</v>
          </cell>
          <cell r="B387" t="str">
            <v>Central California Alliance/Monterey</v>
          </cell>
          <cell r="C387" t="str">
            <v>LTC</v>
          </cell>
          <cell r="D387">
            <v>388</v>
          </cell>
          <cell r="E387">
            <v>14.63</v>
          </cell>
          <cell r="F387">
            <v>137.19999999999999</v>
          </cell>
          <cell r="G387">
            <v>43.16</v>
          </cell>
          <cell r="H387">
            <v>0</v>
          </cell>
          <cell r="I387">
            <v>0</v>
          </cell>
          <cell r="J387">
            <v>0</v>
          </cell>
          <cell r="K387">
            <v>0</v>
          </cell>
          <cell r="L387">
            <v>194.98999999999998</v>
          </cell>
          <cell r="M387">
            <v>75656.12</v>
          </cell>
          <cell r="N387">
            <v>1.8430196712194251E-2</v>
          </cell>
          <cell r="O387">
            <v>10579.919631079454</v>
          </cell>
          <cell r="P387"/>
          <cell r="Q387">
            <v>53233.599999999999</v>
          </cell>
          <cell r="R387">
            <v>16746.079999999998</v>
          </cell>
          <cell r="S387">
            <v>69979.679999999993</v>
          </cell>
          <cell r="T387">
            <v>180.35999999999999</v>
          </cell>
        </row>
        <row r="388">
          <cell r="A388" t="str">
            <v>MontereyOBRA</v>
          </cell>
          <cell r="B388" t="str">
            <v>Central California Alliance/Monterey</v>
          </cell>
          <cell r="C388" t="str">
            <v>OBRA</v>
          </cell>
          <cell r="D388">
            <v>0</v>
          </cell>
          <cell r="E388">
            <v>0</v>
          </cell>
          <cell r="F388">
            <v>0</v>
          </cell>
          <cell r="G388">
            <v>0</v>
          </cell>
          <cell r="H388">
            <v>0</v>
          </cell>
          <cell r="I388">
            <v>0</v>
          </cell>
          <cell r="J388">
            <v>0</v>
          </cell>
          <cell r="K388">
            <v>0</v>
          </cell>
          <cell r="L388">
            <v>0</v>
          </cell>
          <cell r="M388">
            <v>0</v>
          </cell>
          <cell r="N388">
            <v>0</v>
          </cell>
          <cell r="O388">
            <v>0</v>
          </cell>
          <cell r="P388"/>
          <cell r="Q388">
            <v>0</v>
          </cell>
          <cell r="R388">
            <v>0</v>
          </cell>
          <cell r="S388">
            <v>0</v>
          </cell>
          <cell r="T388">
            <v>0</v>
          </cell>
        </row>
        <row r="389">
          <cell r="A389" t="str">
            <v>MontereyALL COAs</v>
          </cell>
          <cell r="B389" t="str">
            <v>Central California Alliance/Monterey</v>
          </cell>
          <cell r="C389" t="str">
            <v>ALL COAs</v>
          </cell>
          <cell r="D389">
            <v>1705002</v>
          </cell>
          <cell r="E389">
            <v>7.4476935100369399</v>
          </cell>
          <cell r="F389">
            <v>7.3648134664944669</v>
          </cell>
          <cell r="G389">
            <v>3.0718834171455525</v>
          </cell>
          <cell r="H389">
            <v>0</v>
          </cell>
          <cell r="I389">
            <v>0</v>
          </cell>
          <cell r="J389">
            <v>0</v>
          </cell>
          <cell r="K389">
            <v>0</v>
          </cell>
          <cell r="L389">
            <v>17.884390393676959</v>
          </cell>
          <cell r="M389">
            <v>30492921.390000004</v>
          </cell>
          <cell r="N389">
            <v>8.8318403723822311E-2</v>
          </cell>
          <cell r="O389">
            <v>202.49902216986021</v>
          </cell>
          <cell r="P389"/>
          <cell r="Q389">
            <v>12557021.689999999</v>
          </cell>
          <cell r="R389">
            <v>5237567.370000001</v>
          </cell>
          <cell r="S389">
            <v>17794589.060000002</v>
          </cell>
          <cell r="T389">
            <v>10.436696883640019</v>
          </cell>
        </row>
        <row r="390">
          <cell r="A390" t="str">
            <v>Santa CruzChild</v>
          </cell>
          <cell r="B390" t="str">
            <v>Central California Alliance/Santa Cruz</v>
          </cell>
          <cell r="C390" t="str">
            <v>Child</v>
          </cell>
          <cell r="D390">
            <v>309995</v>
          </cell>
          <cell r="E390">
            <v>5.62</v>
          </cell>
          <cell r="F390">
            <v>1.36</v>
          </cell>
          <cell r="G390">
            <v>1.19</v>
          </cell>
          <cell r="H390">
            <v>0</v>
          </cell>
          <cell r="I390">
            <v>0</v>
          </cell>
          <cell r="J390">
            <v>0</v>
          </cell>
          <cell r="K390">
            <v>0</v>
          </cell>
          <cell r="L390">
            <v>8.17</v>
          </cell>
          <cell r="M390">
            <v>2532659.15</v>
          </cell>
          <cell r="N390">
            <v>0.12804323577968271</v>
          </cell>
          <cell r="O390">
            <v>63.806572446026678</v>
          </cell>
          <cell r="P390"/>
          <cell r="Q390">
            <v>421593.2</v>
          </cell>
          <cell r="R390">
            <v>368894.05</v>
          </cell>
          <cell r="S390">
            <v>790487.25</v>
          </cell>
          <cell r="T390">
            <v>2.5499999999999998</v>
          </cell>
        </row>
        <row r="391">
          <cell r="A391" t="str">
            <v>Santa CruzAdult</v>
          </cell>
          <cell r="B391" t="str">
            <v>Central California Alliance/Santa Cruz</v>
          </cell>
          <cell r="C391" t="str">
            <v>Adult</v>
          </cell>
          <cell r="D391">
            <v>112059</v>
          </cell>
          <cell r="E391">
            <v>10.01</v>
          </cell>
          <cell r="F391">
            <v>19.86</v>
          </cell>
          <cell r="G391">
            <v>6.41</v>
          </cell>
          <cell r="H391">
            <v>0</v>
          </cell>
          <cell r="I391">
            <v>0</v>
          </cell>
          <cell r="J391">
            <v>0</v>
          </cell>
          <cell r="K391">
            <v>0</v>
          </cell>
          <cell r="L391">
            <v>36.28</v>
          </cell>
          <cell r="M391">
            <v>4065500.52</v>
          </cell>
          <cell r="N391">
            <v>0.11102137609105975</v>
          </cell>
          <cell r="O391">
            <v>326.78391565101066</v>
          </cell>
          <cell r="P391"/>
          <cell r="Q391">
            <v>2225491.7399999998</v>
          </cell>
          <cell r="R391">
            <v>718298.19000000006</v>
          </cell>
          <cell r="S391">
            <v>2943789.9299999997</v>
          </cell>
          <cell r="T391">
            <v>26.27</v>
          </cell>
        </row>
        <row r="392">
          <cell r="A392" t="str">
            <v>Santa CruzACA OE</v>
          </cell>
          <cell r="B392" t="str">
            <v>Central California Alliance/Santa Cruz</v>
          </cell>
          <cell r="C392" t="str">
            <v>ACA OE</v>
          </cell>
          <cell r="D392">
            <v>240498</v>
          </cell>
          <cell r="E392">
            <v>9.61</v>
          </cell>
          <cell r="F392">
            <v>17.02</v>
          </cell>
          <cell r="G392">
            <v>6.53</v>
          </cell>
          <cell r="H392">
            <v>0</v>
          </cell>
          <cell r="I392">
            <v>0</v>
          </cell>
          <cell r="J392">
            <v>0</v>
          </cell>
          <cell r="K392">
            <v>0</v>
          </cell>
          <cell r="L392">
            <v>33.159999999999997</v>
          </cell>
          <cell r="M392">
            <v>7974913.6799999988</v>
          </cell>
          <cell r="N392">
            <v>0.10607877287605523</v>
          </cell>
          <cell r="O392">
            <v>312.59788458096955</v>
          </cell>
          <cell r="P392"/>
          <cell r="Q392">
            <v>4093275.96</v>
          </cell>
          <cell r="R392">
            <v>1570451.94</v>
          </cell>
          <cell r="S392">
            <v>5663727.9000000004</v>
          </cell>
          <cell r="T392">
            <v>23.55</v>
          </cell>
        </row>
        <row r="393">
          <cell r="A393" t="str">
            <v>Santa CruzSPD</v>
          </cell>
          <cell r="B393" t="str">
            <v>Central California Alliance/Santa Cruz</v>
          </cell>
          <cell r="C393" t="str">
            <v>SPD</v>
          </cell>
          <cell r="D393">
            <v>42966</v>
          </cell>
          <cell r="E393">
            <v>16.510000000000002</v>
          </cell>
          <cell r="F393">
            <v>57.19</v>
          </cell>
          <cell r="G393">
            <v>14.47</v>
          </cell>
          <cell r="H393">
            <v>0</v>
          </cell>
          <cell r="I393">
            <v>0</v>
          </cell>
          <cell r="J393">
            <v>0</v>
          </cell>
          <cell r="K393">
            <v>0</v>
          </cell>
          <cell r="L393">
            <v>88.17</v>
          </cell>
          <cell r="M393">
            <v>3788312.22</v>
          </cell>
          <cell r="N393">
            <v>9.2599575502825118E-2</v>
          </cell>
          <cell r="O393">
            <v>952.16419212753328</v>
          </cell>
          <cell r="P393"/>
          <cell r="Q393">
            <v>2457225.54</v>
          </cell>
          <cell r="R393">
            <v>621718.02</v>
          </cell>
          <cell r="S393">
            <v>3078943.56</v>
          </cell>
          <cell r="T393">
            <v>71.66</v>
          </cell>
        </row>
        <row r="394">
          <cell r="A394" t="str">
            <v>Santa CruzBCCTP</v>
          </cell>
          <cell r="B394" t="str">
            <v>Central California Alliance/Santa Cruz</v>
          </cell>
          <cell r="C394" t="str">
            <v>BCCTP</v>
          </cell>
          <cell r="D394">
            <v>536</v>
          </cell>
          <cell r="E394">
            <v>20.93</v>
          </cell>
          <cell r="F394">
            <v>30.3</v>
          </cell>
          <cell r="G394">
            <v>18.03</v>
          </cell>
          <cell r="H394">
            <v>0</v>
          </cell>
          <cell r="I394">
            <v>0</v>
          </cell>
          <cell r="J394">
            <v>0</v>
          </cell>
          <cell r="K394">
            <v>0</v>
          </cell>
          <cell r="L394">
            <v>69.260000000000005</v>
          </cell>
          <cell r="M394">
            <v>37123.360000000001</v>
          </cell>
          <cell r="N394">
            <v>6.9877114964253334E-2</v>
          </cell>
          <cell r="O394">
            <v>991.16856835647798</v>
          </cell>
          <cell r="P394"/>
          <cell r="Q394">
            <v>16240.800000000001</v>
          </cell>
          <cell r="R394">
            <v>9664.08</v>
          </cell>
          <cell r="S394">
            <v>25904.880000000001</v>
          </cell>
          <cell r="T394">
            <v>48.33</v>
          </cell>
        </row>
        <row r="395">
          <cell r="A395" t="str">
            <v>Santa CruzLTC</v>
          </cell>
          <cell r="B395" t="str">
            <v>Central California Alliance/Santa Cruz</v>
          </cell>
          <cell r="C395" t="str">
            <v>LTC</v>
          </cell>
          <cell r="D395">
            <v>191</v>
          </cell>
          <cell r="E395">
            <v>13.84</v>
          </cell>
          <cell r="F395">
            <v>162.28</v>
          </cell>
          <cell r="G395">
            <v>27.95</v>
          </cell>
          <cell r="H395">
            <v>0</v>
          </cell>
          <cell r="I395">
            <v>0</v>
          </cell>
          <cell r="J395">
            <v>0</v>
          </cell>
          <cell r="K395">
            <v>0</v>
          </cell>
          <cell r="L395">
            <v>204.07</v>
          </cell>
          <cell r="M395">
            <v>38977.369999999995</v>
          </cell>
          <cell r="N395">
            <v>2.5338194664113137E-2</v>
          </cell>
          <cell r="O395">
            <v>8053.8492463722114</v>
          </cell>
          <cell r="P395"/>
          <cell r="Q395">
            <v>30995.48</v>
          </cell>
          <cell r="R395">
            <v>5338.45</v>
          </cell>
          <cell r="S395">
            <v>36333.93</v>
          </cell>
          <cell r="T395">
            <v>190.23</v>
          </cell>
        </row>
        <row r="396">
          <cell r="A396" t="str">
            <v>Santa CruzOBRA</v>
          </cell>
          <cell r="B396" t="str">
            <v>Central California Alliance/Santa Cruz</v>
          </cell>
          <cell r="C396" t="str">
            <v>OBRA</v>
          </cell>
          <cell r="D396">
            <v>0</v>
          </cell>
          <cell r="E396">
            <v>0</v>
          </cell>
          <cell r="F396">
            <v>0</v>
          </cell>
          <cell r="G396">
            <v>0</v>
          </cell>
          <cell r="H396">
            <v>0</v>
          </cell>
          <cell r="I396">
            <v>0</v>
          </cell>
          <cell r="J396">
            <v>0</v>
          </cell>
          <cell r="K396">
            <v>0</v>
          </cell>
          <cell r="L396">
            <v>0</v>
          </cell>
          <cell r="M396">
            <v>0</v>
          </cell>
          <cell r="N396">
            <v>0</v>
          </cell>
          <cell r="O396">
            <v>0</v>
          </cell>
          <cell r="P396"/>
          <cell r="Q396">
            <v>0</v>
          </cell>
          <cell r="R396">
            <v>0</v>
          </cell>
          <cell r="S396">
            <v>0</v>
          </cell>
          <cell r="T396">
            <v>0</v>
          </cell>
        </row>
        <row r="397">
          <cell r="A397" t="str">
            <v>Santa CruzALL COAs</v>
          </cell>
          <cell r="B397" t="str">
            <v>Central California Alliance/Santa Cruz</v>
          </cell>
          <cell r="C397" t="str">
            <v>ALL COAs</v>
          </cell>
          <cell r="D397">
            <v>706245</v>
          </cell>
          <cell r="E397">
            <v>8.3516327195236784</v>
          </cell>
          <cell r="F397">
            <v>13.090107144121378</v>
          </cell>
          <cell r="G397">
            <v>4.6646202521787767</v>
          </cell>
          <cell r="H397">
            <v>0</v>
          </cell>
          <cell r="I397">
            <v>0</v>
          </cell>
          <cell r="J397">
            <v>0</v>
          </cell>
          <cell r="K397">
            <v>0</v>
          </cell>
          <cell r="L397">
            <v>26.106360115823826</v>
          </cell>
          <cell r="M397">
            <v>18437486.299999997</v>
          </cell>
          <cell r="N397">
            <v>0.10562371827961781</v>
          </cell>
          <cell r="O397">
            <v>247.16380507181563</v>
          </cell>
          <cell r="P397"/>
          <cell r="Q397">
            <v>9244822.7200000025</v>
          </cell>
          <cell r="R397">
            <v>3294364.73</v>
          </cell>
          <cell r="S397">
            <v>12539187.450000003</v>
          </cell>
          <cell r="T397">
            <v>17.754727396300154</v>
          </cell>
        </row>
        <row r="398">
          <cell r="A398" t="str">
            <v>MercedChild</v>
          </cell>
          <cell r="B398" t="str">
            <v>Central California Alliance/Merced</v>
          </cell>
          <cell r="C398" t="str">
            <v>Child</v>
          </cell>
          <cell r="D398">
            <v>675973</v>
          </cell>
          <cell r="E398">
            <v>5.22</v>
          </cell>
          <cell r="F398">
            <v>1.23</v>
          </cell>
          <cell r="G398">
            <v>1.93</v>
          </cell>
          <cell r="H398">
            <v>0</v>
          </cell>
          <cell r="I398">
            <v>0</v>
          </cell>
          <cell r="J398">
            <v>0</v>
          </cell>
          <cell r="K398">
            <v>0</v>
          </cell>
          <cell r="L398">
            <v>8.379999999999999</v>
          </cell>
          <cell r="M398">
            <v>5664653.7399999993</v>
          </cell>
          <cell r="N398">
            <v>0.14144168554106876</v>
          </cell>
          <cell r="O398">
            <v>59.247031509439964</v>
          </cell>
          <cell r="P398"/>
          <cell r="Q398">
            <v>831446.79</v>
          </cell>
          <cell r="R398">
            <v>1304627.8899999999</v>
          </cell>
          <cell r="S398">
            <v>2136074.6799999997</v>
          </cell>
          <cell r="T398">
            <v>3.16</v>
          </cell>
        </row>
        <row r="399">
          <cell r="A399" t="str">
            <v>MercedAdult</v>
          </cell>
          <cell r="B399" t="str">
            <v>Central California Alliance/Merced</v>
          </cell>
          <cell r="C399" t="str">
            <v>Adult</v>
          </cell>
          <cell r="D399">
            <v>230827</v>
          </cell>
          <cell r="E399">
            <v>8</v>
          </cell>
          <cell r="F399">
            <v>19.600000000000001</v>
          </cell>
          <cell r="G399">
            <v>7.36</v>
          </cell>
          <cell r="H399">
            <v>0</v>
          </cell>
          <cell r="I399">
            <v>0</v>
          </cell>
          <cell r="J399">
            <v>0</v>
          </cell>
          <cell r="K399">
            <v>0</v>
          </cell>
          <cell r="L399">
            <v>34.96</v>
          </cell>
          <cell r="M399">
            <v>8069711.9199999999</v>
          </cell>
          <cell r="N399">
            <v>0.11748780422599099</v>
          </cell>
          <cell r="O399">
            <v>297.56280007372925</v>
          </cell>
          <cell r="P399"/>
          <cell r="Q399">
            <v>4524209.2</v>
          </cell>
          <cell r="R399">
            <v>1698886.72</v>
          </cell>
          <cell r="S399">
            <v>6223095.9199999999</v>
          </cell>
          <cell r="T399">
            <v>26.96</v>
          </cell>
        </row>
        <row r="400">
          <cell r="A400" t="str">
            <v>MercedACA OE</v>
          </cell>
          <cell r="B400" t="str">
            <v>Central California Alliance/Merced</v>
          </cell>
          <cell r="C400" t="str">
            <v>ACA OE</v>
          </cell>
          <cell r="D400">
            <v>341517</v>
          </cell>
          <cell r="E400">
            <v>7.33</v>
          </cell>
          <cell r="F400">
            <v>16.46</v>
          </cell>
          <cell r="G400">
            <v>7.16</v>
          </cell>
          <cell r="H400">
            <v>0</v>
          </cell>
          <cell r="I400">
            <v>0</v>
          </cell>
          <cell r="J400">
            <v>0</v>
          </cell>
          <cell r="K400">
            <v>0</v>
          </cell>
          <cell r="L400">
            <v>30.95</v>
          </cell>
          <cell r="M400">
            <v>10569951.15</v>
          </cell>
          <cell r="N400">
            <v>0.11100947847123015</v>
          </cell>
          <cell r="O400">
            <v>278.80502121286139</v>
          </cell>
          <cell r="P400"/>
          <cell r="Q400">
            <v>5621369.8200000003</v>
          </cell>
          <cell r="R400">
            <v>2445261.7200000002</v>
          </cell>
          <cell r="S400">
            <v>8066631.540000001</v>
          </cell>
          <cell r="T400">
            <v>23.62</v>
          </cell>
        </row>
        <row r="401">
          <cell r="A401" t="str">
            <v>MercedSPD</v>
          </cell>
          <cell r="B401" t="str">
            <v>Central California Alliance/Merced</v>
          </cell>
          <cell r="C401" t="str">
            <v>SPD</v>
          </cell>
          <cell r="D401">
            <v>76291</v>
          </cell>
          <cell r="E401">
            <v>12.47</v>
          </cell>
          <cell r="F401">
            <v>62.6</v>
          </cell>
          <cell r="G401">
            <v>23.65</v>
          </cell>
          <cell r="H401">
            <v>0</v>
          </cell>
          <cell r="I401">
            <v>0</v>
          </cell>
          <cell r="J401">
            <v>0</v>
          </cell>
          <cell r="K401">
            <v>0</v>
          </cell>
          <cell r="L401">
            <v>98.72</v>
          </cell>
          <cell r="M401">
            <v>7531447.5199999996</v>
          </cell>
          <cell r="N401">
            <v>0.10004393082293736</v>
          </cell>
          <cell r="O401">
            <v>986.76650535372789</v>
          </cell>
          <cell r="P401"/>
          <cell r="Q401">
            <v>4775816.6000000006</v>
          </cell>
          <cell r="R401">
            <v>1804282.15</v>
          </cell>
          <cell r="S401">
            <v>6580098.75</v>
          </cell>
          <cell r="T401">
            <v>86.25</v>
          </cell>
        </row>
        <row r="402">
          <cell r="A402" t="str">
            <v>MercedBCCTP</v>
          </cell>
          <cell r="B402" t="str">
            <v>Central California Alliance/Merced</v>
          </cell>
          <cell r="C402" t="str">
            <v>BCCTP</v>
          </cell>
          <cell r="D402">
            <v>431</v>
          </cell>
          <cell r="E402">
            <v>20.73</v>
          </cell>
          <cell r="F402">
            <v>16.54</v>
          </cell>
          <cell r="G402">
            <v>64.180000000000007</v>
          </cell>
          <cell r="H402">
            <v>0</v>
          </cell>
          <cell r="I402">
            <v>0</v>
          </cell>
          <cell r="J402">
            <v>0</v>
          </cell>
          <cell r="K402">
            <v>0</v>
          </cell>
          <cell r="L402">
            <v>101.45</v>
          </cell>
          <cell r="M402">
            <v>43724.950000000004</v>
          </cell>
          <cell r="N402">
            <v>0.11716222675056114</v>
          </cell>
          <cell r="O402">
            <v>865.89340962243296</v>
          </cell>
          <cell r="P402"/>
          <cell r="Q402">
            <v>7128.74</v>
          </cell>
          <cell r="R402">
            <v>27661.58</v>
          </cell>
          <cell r="S402">
            <v>34790.32</v>
          </cell>
          <cell r="T402">
            <v>80.72</v>
          </cell>
        </row>
        <row r="403">
          <cell r="A403" t="str">
            <v>MercedLTC</v>
          </cell>
          <cell r="B403" t="str">
            <v>Central California Alliance/Merced</v>
          </cell>
          <cell r="C403" t="str">
            <v>LTC</v>
          </cell>
          <cell r="D403">
            <v>86</v>
          </cell>
          <cell r="E403">
            <v>14.56</v>
          </cell>
          <cell r="F403">
            <v>144.76</v>
          </cell>
          <cell r="G403">
            <v>2.91</v>
          </cell>
          <cell r="H403">
            <v>0</v>
          </cell>
          <cell r="I403">
            <v>0</v>
          </cell>
          <cell r="J403">
            <v>0</v>
          </cell>
          <cell r="K403">
            <v>0</v>
          </cell>
          <cell r="L403">
            <v>162.22999999999999</v>
          </cell>
          <cell r="M403">
            <v>13951.779999999999</v>
          </cell>
          <cell r="N403">
            <v>1.7517449327191154E-2</v>
          </cell>
          <cell r="O403">
            <v>9261.0514790062116</v>
          </cell>
          <cell r="P403"/>
          <cell r="Q403">
            <v>12449.359999999999</v>
          </cell>
          <cell r="R403">
            <v>250.26000000000002</v>
          </cell>
          <cell r="S403">
            <v>12699.619999999999</v>
          </cell>
          <cell r="T403">
            <v>147.66999999999999</v>
          </cell>
        </row>
        <row r="404">
          <cell r="A404" t="str">
            <v>MercedOBRA</v>
          </cell>
          <cell r="B404" t="str">
            <v>Central California Alliance/Merced</v>
          </cell>
          <cell r="C404" t="str">
            <v>OBRA</v>
          </cell>
          <cell r="D404">
            <v>0</v>
          </cell>
          <cell r="E404">
            <v>0</v>
          </cell>
          <cell r="F404">
            <v>0</v>
          </cell>
          <cell r="G404">
            <v>0</v>
          </cell>
          <cell r="H404">
            <v>0</v>
          </cell>
          <cell r="I404">
            <v>0</v>
          </cell>
          <cell r="J404">
            <v>0</v>
          </cell>
          <cell r="K404">
            <v>0</v>
          </cell>
          <cell r="L404">
            <v>0</v>
          </cell>
          <cell r="M404">
            <v>0</v>
          </cell>
          <cell r="N404">
            <v>0</v>
          </cell>
          <cell r="O404">
            <v>0</v>
          </cell>
          <cell r="P404"/>
          <cell r="Q404">
            <v>0</v>
          </cell>
          <cell r="R404">
            <v>0</v>
          </cell>
          <cell r="S404">
            <v>0</v>
          </cell>
          <cell r="T404">
            <v>0</v>
          </cell>
        </row>
        <row r="405">
          <cell r="A405" t="str">
            <v>MercedALL COAs</v>
          </cell>
          <cell r="B405" t="str">
            <v>Central California Alliance/Merced</v>
          </cell>
          <cell r="C405" t="str">
            <v>ALL COAs</v>
          </cell>
          <cell r="D405">
            <v>1325125</v>
          </cell>
          <cell r="E405">
            <v>6.6711066729553821</v>
          </cell>
          <cell r="F405">
            <v>11.902590706537119</v>
          </cell>
          <cell r="G405">
            <v>5.4945535855108014</v>
          </cell>
          <cell r="H405">
            <v>0</v>
          </cell>
          <cell r="I405">
            <v>0</v>
          </cell>
          <cell r="J405">
            <v>0</v>
          </cell>
          <cell r="K405">
            <v>0</v>
          </cell>
          <cell r="L405">
            <v>24.068250965003305</v>
          </cell>
          <cell r="M405">
            <v>31893441.060000002</v>
          </cell>
          <cell r="N405">
            <v>0.11374159011186449</v>
          </cell>
          <cell r="O405">
            <v>211.60466405764379</v>
          </cell>
          <cell r="P405"/>
          <cell r="Q405">
            <v>15772420.51</v>
          </cell>
          <cell r="R405">
            <v>7280970.3200000003</v>
          </cell>
          <cell r="S405">
            <v>23053390.829999998</v>
          </cell>
          <cell r="T405">
            <v>17.397144292047919</v>
          </cell>
        </row>
        <row r="406">
          <cell r="A406" t="str">
            <v>Santa BarbaraChild</v>
          </cell>
          <cell r="B406" t="str">
            <v>CenCal Health/Santa Barbara</v>
          </cell>
          <cell r="C406" t="str">
            <v>Child</v>
          </cell>
          <cell r="D406">
            <v>723646</v>
          </cell>
          <cell r="E406">
            <v>10.18</v>
          </cell>
          <cell r="F406">
            <v>1.0900000000000001</v>
          </cell>
          <cell r="G406">
            <v>2.0299999999999998</v>
          </cell>
          <cell r="H406">
            <v>0</v>
          </cell>
          <cell r="I406">
            <v>0</v>
          </cell>
          <cell r="J406">
            <v>0</v>
          </cell>
          <cell r="K406">
            <v>0</v>
          </cell>
          <cell r="L406">
            <v>13.299999999999999</v>
          </cell>
          <cell r="M406">
            <v>9624491.7999999989</v>
          </cell>
          <cell r="N406">
            <v>0.17647190854992303</v>
          </cell>
          <cell r="O406">
            <v>75.366102793847745</v>
          </cell>
          <cell r="P406"/>
          <cell r="Q406">
            <v>788774.14</v>
          </cell>
          <cell r="R406">
            <v>1469001.38</v>
          </cell>
          <cell r="S406">
            <v>2257775.52</v>
          </cell>
          <cell r="T406">
            <v>3.12</v>
          </cell>
        </row>
        <row r="407">
          <cell r="A407" t="str">
            <v>Santa BarbaraAdult</v>
          </cell>
          <cell r="B407" t="str">
            <v>CenCal Health/Santa Barbara</v>
          </cell>
          <cell r="C407" t="str">
            <v>Adult</v>
          </cell>
          <cell r="D407">
            <v>190638</v>
          </cell>
          <cell r="E407">
            <v>8.0399999999999991</v>
          </cell>
          <cell r="F407">
            <v>16.8</v>
          </cell>
          <cell r="G407">
            <v>6.76</v>
          </cell>
          <cell r="H407">
            <v>0</v>
          </cell>
          <cell r="I407">
            <v>0</v>
          </cell>
          <cell r="J407">
            <v>0</v>
          </cell>
          <cell r="K407">
            <v>0</v>
          </cell>
          <cell r="L407">
            <v>31.6</v>
          </cell>
          <cell r="M407">
            <v>6024160.7999999998</v>
          </cell>
          <cell r="N407">
            <v>0.10477129490631386</v>
          </cell>
          <cell r="O407">
            <v>301.60932942803288</v>
          </cell>
          <cell r="P407"/>
          <cell r="Q407">
            <v>3202718.4</v>
          </cell>
          <cell r="R407">
            <v>1288712.8799999999</v>
          </cell>
          <cell r="S407">
            <v>4491431.2799999993</v>
          </cell>
          <cell r="T407">
            <v>23.560000000000002</v>
          </cell>
        </row>
        <row r="408">
          <cell r="A408" t="str">
            <v>Santa BarbaraACA OE</v>
          </cell>
          <cell r="B408" t="str">
            <v>CenCal Health/Santa Barbara</v>
          </cell>
          <cell r="C408" t="str">
            <v>ACA OE</v>
          </cell>
          <cell r="D408">
            <v>362838</v>
          </cell>
          <cell r="E408">
            <v>7.57</v>
          </cell>
          <cell r="F408">
            <v>19.77</v>
          </cell>
          <cell r="G408">
            <v>8.91</v>
          </cell>
          <cell r="H408">
            <v>0</v>
          </cell>
          <cell r="I408">
            <v>0</v>
          </cell>
          <cell r="J408">
            <v>0</v>
          </cell>
          <cell r="K408">
            <v>0</v>
          </cell>
          <cell r="L408">
            <v>36.25</v>
          </cell>
          <cell r="M408">
            <v>13152877.5</v>
          </cell>
          <cell r="N408">
            <v>9.9577221874354499E-2</v>
          </cell>
          <cell r="O408">
            <v>364.03907758884731</v>
          </cell>
          <cell r="P408"/>
          <cell r="Q408">
            <v>7173307.2599999998</v>
          </cell>
          <cell r="R408">
            <v>3232886.58</v>
          </cell>
          <cell r="S408">
            <v>10406193.84</v>
          </cell>
          <cell r="T408">
            <v>28.68</v>
          </cell>
        </row>
        <row r="409">
          <cell r="A409" t="str">
            <v>Santa BarbaraSPD</v>
          </cell>
          <cell r="B409" t="str">
            <v>CenCal Health/Santa Barbara</v>
          </cell>
          <cell r="C409" t="str">
            <v>SPD</v>
          </cell>
          <cell r="D409">
            <v>65392</v>
          </cell>
          <cell r="E409">
            <v>17.149999999999999</v>
          </cell>
          <cell r="F409">
            <v>37.19</v>
          </cell>
          <cell r="G409">
            <v>14.66</v>
          </cell>
          <cell r="H409">
            <v>0</v>
          </cell>
          <cell r="I409">
            <v>0</v>
          </cell>
          <cell r="J409">
            <v>0</v>
          </cell>
          <cell r="K409">
            <v>0</v>
          </cell>
          <cell r="L409">
            <v>69</v>
          </cell>
          <cell r="M409">
            <v>4512048</v>
          </cell>
          <cell r="N409">
            <v>7.6709083761287405E-2</v>
          </cell>
          <cell r="O409">
            <v>899.50233553463545</v>
          </cell>
          <cell r="P409"/>
          <cell r="Q409">
            <v>2431928.48</v>
          </cell>
          <cell r="R409">
            <v>958646.72</v>
          </cell>
          <cell r="S409">
            <v>3390575.2</v>
          </cell>
          <cell r="T409">
            <v>51.849999999999994</v>
          </cell>
        </row>
        <row r="410">
          <cell r="A410" t="str">
            <v>Santa BarbaraBCCTP</v>
          </cell>
          <cell r="B410" t="str">
            <v>CenCal Health/Santa Barbara</v>
          </cell>
          <cell r="C410" t="str">
            <v>BCCTP</v>
          </cell>
          <cell r="D410">
            <v>1062</v>
          </cell>
          <cell r="E410">
            <v>18.37</v>
          </cell>
          <cell r="F410">
            <v>26.22</v>
          </cell>
          <cell r="G410">
            <v>11.79</v>
          </cell>
          <cell r="H410">
            <v>0</v>
          </cell>
          <cell r="I410">
            <v>0</v>
          </cell>
          <cell r="J410">
            <v>0</v>
          </cell>
          <cell r="K410">
            <v>0</v>
          </cell>
          <cell r="L410">
            <v>56.38</v>
          </cell>
          <cell r="M410">
            <v>59875.560000000005</v>
          </cell>
          <cell r="N410">
            <v>3.8433658544594421E-2</v>
          </cell>
          <cell r="O410">
            <v>1466.9433547311796</v>
          </cell>
          <cell r="P410"/>
          <cell r="Q410">
            <v>27845.64</v>
          </cell>
          <cell r="R410">
            <v>12520.98</v>
          </cell>
          <cell r="S410">
            <v>40366.619999999995</v>
          </cell>
          <cell r="T410">
            <v>38.01</v>
          </cell>
        </row>
        <row r="411">
          <cell r="A411" t="str">
            <v>Santa BarbaraLTC</v>
          </cell>
          <cell r="B411" t="str">
            <v>CenCal Health/Santa Barbara</v>
          </cell>
          <cell r="C411" t="str">
            <v>LTC</v>
          </cell>
          <cell r="D411">
            <v>263</v>
          </cell>
          <cell r="E411">
            <v>17.27</v>
          </cell>
          <cell r="F411">
            <v>74.59</v>
          </cell>
          <cell r="G411">
            <v>12.84</v>
          </cell>
          <cell r="H411">
            <v>0</v>
          </cell>
          <cell r="I411">
            <v>0</v>
          </cell>
          <cell r="J411">
            <v>0</v>
          </cell>
          <cell r="K411">
            <v>0</v>
          </cell>
          <cell r="L411">
            <v>104.7</v>
          </cell>
          <cell r="M411">
            <v>27536.100000000002</v>
          </cell>
          <cell r="N411">
            <v>1.0898712701812056E-2</v>
          </cell>
          <cell r="O411">
            <v>9606.6391384546023</v>
          </cell>
          <cell r="P411"/>
          <cell r="Q411">
            <v>19617.170000000002</v>
          </cell>
          <cell r="R411">
            <v>3376.92</v>
          </cell>
          <cell r="S411">
            <v>22994.090000000004</v>
          </cell>
          <cell r="T411">
            <v>87.43</v>
          </cell>
        </row>
        <row r="412">
          <cell r="A412" t="str">
            <v>Santa BarbaraOBRA</v>
          </cell>
          <cell r="B412" t="str">
            <v>CenCal Health/Santa Barbara</v>
          </cell>
          <cell r="C412" t="str">
            <v>OBRA</v>
          </cell>
          <cell r="D412">
            <v>0</v>
          </cell>
          <cell r="E412">
            <v>0</v>
          </cell>
          <cell r="F412">
            <v>0</v>
          </cell>
          <cell r="G412">
            <v>0</v>
          </cell>
          <cell r="H412">
            <v>0</v>
          </cell>
          <cell r="I412">
            <v>0</v>
          </cell>
          <cell r="J412">
            <v>0</v>
          </cell>
          <cell r="K412">
            <v>0</v>
          </cell>
          <cell r="L412">
            <v>0</v>
          </cell>
          <cell r="M412">
            <v>0</v>
          </cell>
          <cell r="N412">
            <v>0</v>
          </cell>
          <cell r="O412">
            <v>0</v>
          </cell>
          <cell r="P412"/>
          <cell r="Q412">
            <v>0</v>
          </cell>
          <cell r="R412">
            <v>0</v>
          </cell>
          <cell r="S412">
            <v>0</v>
          </cell>
          <cell r="T412">
            <v>0</v>
          </cell>
        </row>
        <row r="413">
          <cell r="A413" t="str">
            <v>Santa BarbaraALL COAs</v>
          </cell>
          <cell r="B413" t="str">
            <v>CenCal Health/Santa Barbara</v>
          </cell>
          <cell r="C413" t="str">
            <v>ALL COAs</v>
          </cell>
          <cell r="D413">
            <v>1343839</v>
          </cell>
          <cell r="E413">
            <v>9.5187393802382552</v>
          </cell>
          <cell r="F413">
            <v>10.153144156405641</v>
          </cell>
          <cell r="G413">
            <v>5.1830207785307616</v>
          </cell>
          <cell r="H413">
            <v>0</v>
          </cell>
          <cell r="I413">
            <v>0</v>
          </cell>
          <cell r="J413">
            <v>0</v>
          </cell>
          <cell r="K413">
            <v>0</v>
          </cell>
          <cell r="L413">
            <v>24.854904315174657</v>
          </cell>
          <cell r="M413">
            <v>33400989.759999998</v>
          </cell>
          <cell r="N413">
            <v>0.10878791812440866</v>
          </cell>
          <cell r="O413">
            <v>228.47118267996325</v>
          </cell>
          <cell r="P413"/>
          <cell r="Q413">
            <v>13644191.090000002</v>
          </cell>
          <cell r="R413">
            <v>6965145.46</v>
          </cell>
          <cell r="S413">
            <v>20609336.550000001</v>
          </cell>
          <cell r="T413">
            <v>15.336164934936402</v>
          </cell>
        </row>
        <row r="414">
          <cell r="A414" t="str">
            <v>San Luis ObispoChild</v>
          </cell>
          <cell r="B414" t="str">
            <v>CenCal Health/San Luis Obispo</v>
          </cell>
          <cell r="C414" t="str">
            <v>Child</v>
          </cell>
          <cell r="D414">
            <v>246543</v>
          </cell>
          <cell r="E414">
            <v>6.16</v>
          </cell>
          <cell r="F414">
            <v>0.89</v>
          </cell>
          <cell r="G414">
            <v>1.71</v>
          </cell>
          <cell r="H414">
            <v>0</v>
          </cell>
          <cell r="I414">
            <v>0</v>
          </cell>
          <cell r="J414">
            <v>0</v>
          </cell>
          <cell r="K414">
            <v>0</v>
          </cell>
          <cell r="L414">
            <v>8.76</v>
          </cell>
          <cell r="M414">
            <v>2159716.6800000002</v>
          </cell>
          <cell r="N414">
            <v>0.12892664904395443</v>
          </cell>
          <cell r="O414">
            <v>67.945611438434966</v>
          </cell>
          <cell r="P414"/>
          <cell r="Q414">
            <v>219423.27</v>
          </cell>
          <cell r="R414">
            <v>421588.52999999997</v>
          </cell>
          <cell r="S414">
            <v>641011.79999999993</v>
          </cell>
          <cell r="T414">
            <v>2.6</v>
          </cell>
        </row>
        <row r="415">
          <cell r="A415" t="str">
            <v>San Luis ObispoAdult</v>
          </cell>
          <cell r="B415" t="str">
            <v>CenCal Health/San Luis Obispo</v>
          </cell>
          <cell r="C415" t="str">
            <v>Adult</v>
          </cell>
          <cell r="D415">
            <v>78763</v>
          </cell>
          <cell r="E415">
            <v>8.4</v>
          </cell>
          <cell r="F415">
            <v>11.55</v>
          </cell>
          <cell r="G415">
            <v>6.26</v>
          </cell>
          <cell r="H415">
            <v>0</v>
          </cell>
          <cell r="I415">
            <v>0</v>
          </cell>
          <cell r="J415">
            <v>0</v>
          </cell>
          <cell r="K415">
            <v>0</v>
          </cell>
          <cell r="L415">
            <v>26.21</v>
          </cell>
          <cell r="M415">
            <v>2064378.23</v>
          </cell>
          <cell r="N415">
            <v>9.7326155023959804E-2</v>
          </cell>
          <cell r="O415">
            <v>269.30068277687133</v>
          </cell>
          <cell r="P415"/>
          <cell r="Q415">
            <v>909712.65</v>
          </cell>
          <cell r="R415">
            <v>493056.38</v>
          </cell>
          <cell r="S415">
            <v>1402769.03</v>
          </cell>
          <cell r="T415">
            <v>17.810000000000002</v>
          </cell>
        </row>
        <row r="416">
          <cell r="A416" t="str">
            <v>San Luis ObispoACA OE</v>
          </cell>
          <cell r="B416" t="str">
            <v>CenCal Health/San Luis Obispo</v>
          </cell>
          <cell r="C416" t="str">
            <v>ACA OE</v>
          </cell>
          <cell r="D416">
            <v>188157</v>
          </cell>
          <cell r="E416">
            <v>7.38</v>
          </cell>
          <cell r="F416">
            <v>14.94</v>
          </cell>
          <cell r="G416">
            <v>8.5299999999999994</v>
          </cell>
          <cell r="H416">
            <v>0</v>
          </cell>
          <cell r="I416">
            <v>0</v>
          </cell>
          <cell r="J416">
            <v>0</v>
          </cell>
          <cell r="K416">
            <v>0</v>
          </cell>
          <cell r="L416">
            <v>30.85</v>
          </cell>
          <cell r="M416">
            <v>5804643.4500000002</v>
          </cell>
          <cell r="N416">
            <v>9.6482499957389625E-2</v>
          </cell>
          <cell r="O416">
            <v>319.7471045383831</v>
          </cell>
          <cell r="P416"/>
          <cell r="Q416">
            <v>2811065.58</v>
          </cell>
          <cell r="R416">
            <v>1604979.21</v>
          </cell>
          <cell r="S416">
            <v>4416044.79</v>
          </cell>
          <cell r="T416">
            <v>23.47</v>
          </cell>
        </row>
        <row r="417">
          <cell r="A417" t="str">
            <v>San Luis ObispoSPD</v>
          </cell>
          <cell r="B417" t="str">
            <v>CenCal Health/San Luis Obispo</v>
          </cell>
          <cell r="C417" t="str">
            <v>SPD</v>
          </cell>
          <cell r="D417">
            <v>32545</v>
          </cell>
          <cell r="E417">
            <v>14.35</v>
          </cell>
          <cell r="F417">
            <v>28.91</v>
          </cell>
          <cell r="G417">
            <v>11.69</v>
          </cell>
          <cell r="H417">
            <v>0</v>
          </cell>
          <cell r="I417">
            <v>0</v>
          </cell>
          <cell r="J417">
            <v>0</v>
          </cell>
          <cell r="K417">
            <v>0</v>
          </cell>
          <cell r="L417">
            <v>54.949999999999996</v>
          </cell>
          <cell r="M417">
            <v>1788347.7499999998</v>
          </cell>
          <cell r="N417">
            <v>6.659124040078554E-2</v>
          </cell>
          <cell r="O417">
            <v>825.1836077730095</v>
          </cell>
          <cell r="P417"/>
          <cell r="Q417">
            <v>940875.95</v>
          </cell>
          <cell r="R417">
            <v>380451.05</v>
          </cell>
          <cell r="S417">
            <v>1321327</v>
          </cell>
          <cell r="T417">
            <v>40.6</v>
          </cell>
        </row>
        <row r="418">
          <cell r="A418" t="str">
            <v>San Luis ObispoBCCTP</v>
          </cell>
          <cell r="B418" t="str">
            <v>CenCal Health/San Luis Obispo</v>
          </cell>
          <cell r="C418" t="str">
            <v>BCCTP</v>
          </cell>
          <cell r="D418">
            <v>446</v>
          </cell>
          <cell r="E418">
            <v>26</v>
          </cell>
          <cell r="F418">
            <v>41.69</v>
          </cell>
          <cell r="G418">
            <v>7.41</v>
          </cell>
          <cell r="H418">
            <v>0</v>
          </cell>
          <cell r="I418">
            <v>0</v>
          </cell>
          <cell r="J418">
            <v>0</v>
          </cell>
          <cell r="K418">
            <v>0</v>
          </cell>
          <cell r="L418">
            <v>75.099999999999994</v>
          </cell>
          <cell r="M418">
            <v>33494.6</v>
          </cell>
          <cell r="N418">
            <v>7.0007061533602047E-2</v>
          </cell>
          <cell r="O418">
            <v>1072.7489249631401</v>
          </cell>
          <cell r="P418"/>
          <cell r="Q418">
            <v>18593.739999999998</v>
          </cell>
          <cell r="R418">
            <v>3304.86</v>
          </cell>
          <cell r="S418">
            <v>21898.6</v>
          </cell>
          <cell r="T418">
            <v>49.099999999999994</v>
          </cell>
        </row>
        <row r="419">
          <cell r="A419" t="str">
            <v>San Luis ObispoLTC</v>
          </cell>
          <cell r="B419" t="str">
            <v>CenCal Health/San Luis Obispo</v>
          </cell>
          <cell r="C419" t="str">
            <v>LTC</v>
          </cell>
          <cell r="D419">
            <v>82</v>
          </cell>
          <cell r="E419">
            <v>18.47</v>
          </cell>
          <cell r="F419">
            <v>49.85</v>
          </cell>
          <cell r="G419">
            <v>4.3600000000000003</v>
          </cell>
          <cell r="H419">
            <v>0</v>
          </cell>
          <cell r="I419">
            <v>0</v>
          </cell>
          <cell r="J419">
            <v>0</v>
          </cell>
          <cell r="K419">
            <v>0</v>
          </cell>
          <cell r="L419">
            <v>72.679999999999993</v>
          </cell>
          <cell r="M419">
            <v>5959.7599999999993</v>
          </cell>
          <cell r="N419">
            <v>1.283572071931568E-2</v>
          </cell>
          <cell r="O419">
            <v>5662.3232609469578</v>
          </cell>
          <cell r="P419"/>
          <cell r="Q419">
            <v>4087.7000000000003</v>
          </cell>
          <cell r="R419">
            <v>357.52000000000004</v>
          </cell>
          <cell r="S419">
            <v>4445.22</v>
          </cell>
          <cell r="T419">
            <v>54.21</v>
          </cell>
        </row>
        <row r="420">
          <cell r="A420" t="str">
            <v>San Luis ObispoOBRA</v>
          </cell>
          <cell r="B420" t="str">
            <v>CenCal Health/San Luis Obispo</v>
          </cell>
          <cell r="C420" t="str">
            <v>OBRA</v>
          </cell>
          <cell r="D420">
            <v>0</v>
          </cell>
          <cell r="E420">
            <v>0</v>
          </cell>
          <cell r="F420">
            <v>0</v>
          </cell>
          <cell r="G420">
            <v>0</v>
          </cell>
          <cell r="H420">
            <v>0</v>
          </cell>
          <cell r="I420">
            <v>0</v>
          </cell>
          <cell r="J420">
            <v>0</v>
          </cell>
          <cell r="K420">
            <v>0</v>
          </cell>
          <cell r="L420">
            <v>0</v>
          </cell>
          <cell r="M420">
            <v>0</v>
          </cell>
          <cell r="N420">
            <v>0</v>
          </cell>
          <cell r="O420">
            <v>0</v>
          </cell>
          <cell r="P420"/>
          <cell r="Q420">
            <v>0</v>
          </cell>
          <cell r="R420">
            <v>0</v>
          </cell>
          <cell r="S420">
            <v>0</v>
          </cell>
          <cell r="T420">
            <v>0</v>
          </cell>
        </row>
        <row r="421">
          <cell r="A421" t="str">
            <v>San Luis ObispoALL COAs</v>
          </cell>
          <cell r="B421" t="str">
            <v>CenCal Health/San Luis Obispo</v>
          </cell>
          <cell r="C421" t="str">
            <v>ALL COAs</v>
          </cell>
          <cell r="D421">
            <v>546536</v>
          </cell>
          <cell r="E421">
            <v>7.4085586859786003</v>
          </cell>
          <cell r="F421">
            <v>8.9724352833116221</v>
          </cell>
          <cell r="G421">
            <v>5.3129849634790753</v>
          </cell>
          <cell r="H421">
            <v>0</v>
          </cell>
          <cell r="I421">
            <v>0</v>
          </cell>
          <cell r="J421">
            <v>0</v>
          </cell>
          <cell r="K421">
            <v>0</v>
          </cell>
          <cell r="L421">
            <v>21.693978932769294</v>
          </cell>
          <cell r="M421">
            <v>11856540.469999999</v>
          </cell>
          <cell r="N421">
            <v>9.4156725845115669E-2</v>
          </cell>
          <cell r="O421">
            <v>230.40286010428068</v>
          </cell>
          <cell r="P421"/>
          <cell r="Q421">
            <v>4903758.8900000006</v>
          </cell>
          <cell r="R421">
            <v>2903737.55</v>
          </cell>
          <cell r="S421">
            <v>7807496.4400000004</v>
          </cell>
          <cell r="T421">
            <v>14.285420246790697</v>
          </cell>
        </row>
        <row r="422">
          <cell r="A422" t="str">
            <v>OrangeChild</v>
          </cell>
          <cell r="B422" t="str">
            <v>CalOptima/Orange</v>
          </cell>
          <cell r="C422" t="str">
            <v>Child</v>
          </cell>
          <cell r="D422">
            <v>3700988</v>
          </cell>
          <cell r="E422">
            <v>10.1</v>
          </cell>
          <cell r="F422">
            <v>2.11</v>
          </cell>
          <cell r="G422">
            <v>1.62</v>
          </cell>
          <cell r="H422">
            <v>0</v>
          </cell>
          <cell r="I422">
            <v>0</v>
          </cell>
          <cell r="J422">
            <v>0</v>
          </cell>
          <cell r="K422">
            <v>0</v>
          </cell>
          <cell r="L422">
            <v>13.829999999999998</v>
          </cell>
          <cell r="M422">
            <v>51184664.039999992</v>
          </cell>
          <cell r="N422">
            <v>0.17987903970380825</v>
          </cell>
          <cell r="O422">
            <v>76.885000179969282</v>
          </cell>
          <cell r="P422"/>
          <cell r="Q422">
            <v>7809084.6799999997</v>
          </cell>
          <cell r="R422">
            <v>5995600.5600000005</v>
          </cell>
          <cell r="S422">
            <v>13804685.24</v>
          </cell>
          <cell r="T422">
            <v>3.73</v>
          </cell>
        </row>
        <row r="423">
          <cell r="A423" t="str">
            <v>OrangeAdult</v>
          </cell>
          <cell r="B423" t="str">
            <v>CalOptima/Orange</v>
          </cell>
          <cell r="C423" t="str">
            <v>Adult</v>
          </cell>
          <cell r="D423">
            <v>1101047</v>
          </cell>
          <cell r="E423">
            <v>13.57</v>
          </cell>
          <cell r="F423">
            <v>13.48</v>
          </cell>
          <cell r="G423">
            <v>5.04</v>
          </cell>
          <cell r="H423">
            <v>0</v>
          </cell>
          <cell r="I423">
            <v>0</v>
          </cell>
          <cell r="J423">
            <v>0</v>
          </cell>
          <cell r="K423">
            <v>0</v>
          </cell>
          <cell r="L423">
            <v>32.090000000000003</v>
          </cell>
          <cell r="M423">
            <v>35332598.230000004</v>
          </cell>
          <cell r="N423">
            <v>0.11422690725842138</v>
          </cell>
          <cell r="O423">
            <v>280.93205681741125</v>
          </cell>
          <cell r="P423"/>
          <cell r="Q423">
            <v>14842113.560000001</v>
          </cell>
          <cell r="R423">
            <v>5549276.8799999999</v>
          </cell>
          <cell r="S423">
            <v>20391390.440000001</v>
          </cell>
          <cell r="T423">
            <v>18.52</v>
          </cell>
        </row>
        <row r="424">
          <cell r="A424" t="str">
            <v>OrangeACA OE</v>
          </cell>
          <cell r="B424" t="str">
            <v>CalOptima/Orange</v>
          </cell>
          <cell r="C424" t="str">
            <v>ACA OE</v>
          </cell>
          <cell r="D424">
            <v>2783787</v>
          </cell>
          <cell r="E424">
            <v>13.5</v>
          </cell>
          <cell r="F424">
            <v>25.13</v>
          </cell>
          <cell r="G424">
            <v>8.48</v>
          </cell>
          <cell r="H424">
            <v>0</v>
          </cell>
          <cell r="I424">
            <v>0</v>
          </cell>
          <cell r="J424">
            <v>0</v>
          </cell>
          <cell r="K424">
            <v>0</v>
          </cell>
          <cell r="L424">
            <v>47.11</v>
          </cell>
          <cell r="M424">
            <v>131144205.56999999</v>
          </cell>
          <cell r="N424">
            <v>0.11601556528076462</v>
          </cell>
          <cell r="O424">
            <v>406.06620228924436</v>
          </cell>
          <cell r="P424"/>
          <cell r="Q424">
            <v>69956567.310000002</v>
          </cell>
          <cell r="R424">
            <v>23606513.760000002</v>
          </cell>
          <cell r="S424">
            <v>93563081.070000008</v>
          </cell>
          <cell r="T424">
            <v>33.61</v>
          </cell>
        </row>
        <row r="425">
          <cell r="A425" t="str">
            <v>OrangeSPD</v>
          </cell>
          <cell r="B425" t="str">
            <v>CalOptima/Orange</v>
          </cell>
          <cell r="C425" t="str">
            <v>SPD</v>
          </cell>
          <cell r="D425">
            <v>477134</v>
          </cell>
          <cell r="E425">
            <v>21.09</v>
          </cell>
          <cell r="F425">
            <v>36.19</v>
          </cell>
          <cell r="G425">
            <v>14.36</v>
          </cell>
          <cell r="H425">
            <v>0</v>
          </cell>
          <cell r="I425">
            <v>0</v>
          </cell>
          <cell r="J425">
            <v>0</v>
          </cell>
          <cell r="K425">
            <v>0</v>
          </cell>
          <cell r="L425">
            <v>71.64</v>
          </cell>
          <cell r="M425">
            <v>34181879.759999998</v>
          </cell>
          <cell r="N425">
            <v>0.10174745144345405</v>
          </cell>
          <cell r="O425">
            <v>704.09625974576659</v>
          </cell>
          <cell r="P425"/>
          <cell r="Q425">
            <v>17267479.459999997</v>
          </cell>
          <cell r="R425">
            <v>6851644.2399999993</v>
          </cell>
          <cell r="S425">
            <v>24119123.699999996</v>
          </cell>
          <cell r="T425">
            <v>50.55</v>
          </cell>
        </row>
        <row r="426">
          <cell r="A426" t="str">
            <v>OrangeBCCTP</v>
          </cell>
          <cell r="B426" t="str">
            <v>CalOptima/Orange</v>
          </cell>
          <cell r="C426" t="str">
            <v>BCCTP</v>
          </cell>
          <cell r="D426">
            <v>7243</v>
          </cell>
          <cell r="E426">
            <v>24.02</v>
          </cell>
          <cell r="F426">
            <v>30.79</v>
          </cell>
          <cell r="G426">
            <v>64.5</v>
          </cell>
          <cell r="H426">
            <v>0</v>
          </cell>
          <cell r="I426">
            <v>0</v>
          </cell>
          <cell r="J426">
            <v>0</v>
          </cell>
          <cell r="K426">
            <v>0</v>
          </cell>
          <cell r="L426">
            <v>119.31</v>
          </cell>
          <cell r="M426">
            <v>864162.33000000007</v>
          </cell>
          <cell r="N426">
            <v>0.1024902085182846</v>
          </cell>
          <cell r="O426">
            <v>1164.1112036445384</v>
          </cell>
          <cell r="P426"/>
          <cell r="Q426">
            <v>223011.97</v>
          </cell>
          <cell r="R426">
            <v>467173.5</v>
          </cell>
          <cell r="S426">
            <v>690185.47</v>
          </cell>
          <cell r="T426">
            <v>95.289999999999992</v>
          </cell>
        </row>
        <row r="427">
          <cell r="A427" t="str">
            <v>OrangeLTC</v>
          </cell>
          <cell r="B427" t="str">
            <v>CalOptima/Orange</v>
          </cell>
          <cell r="C427" t="str">
            <v>LTC</v>
          </cell>
          <cell r="D427">
            <v>14966</v>
          </cell>
          <cell r="E427">
            <v>13.68</v>
          </cell>
          <cell r="F427">
            <v>153.82</v>
          </cell>
          <cell r="G427">
            <v>23.6</v>
          </cell>
          <cell r="H427">
            <v>0</v>
          </cell>
          <cell r="I427">
            <v>0</v>
          </cell>
          <cell r="J427">
            <v>0</v>
          </cell>
          <cell r="K427">
            <v>0</v>
          </cell>
          <cell r="L427">
            <v>191.1</v>
          </cell>
          <cell r="M427">
            <v>2860002.6</v>
          </cell>
          <cell r="N427">
            <v>1.8685349314158693E-2</v>
          </cell>
          <cell r="O427">
            <v>10227.263980299009</v>
          </cell>
          <cell r="P427"/>
          <cell r="Q427">
            <v>2302070.12</v>
          </cell>
          <cell r="R427">
            <v>353197.60000000003</v>
          </cell>
          <cell r="S427">
            <v>2655267.7200000002</v>
          </cell>
          <cell r="T427">
            <v>177.42</v>
          </cell>
        </row>
        <row r="428">
          <cell r="A428" t="str">
            <v>OrangeOBRA</v>
          </cell>
          <cell r="B428" t="str">
            <v>CalOptima/Orange</v>
          </cell>
          <cell r="C428" t="str">
            <v>OBRA</v>
          </cell>
          <cell r="D428">
            <v>0</v>
          </cell>
          <cell r="E428">
            <v>0</v>
          </cell>
          <cell r="F428">
            <v>0</v>
          </cell>
          <cell r="G428">
            <v>0</v>
          </cell>
          <cell r="H428">
            <v>0</v>
          </cell>
          <cell r="I428">
            <v>0</v>
          </cell>
          <cell r="J428">
            <v>0</v>
          </cell>
          <cell r="K428">
            <v>0</v>
          </cell>
          <cell r="L428">
            <v>0</v>
          </cell>
          <cell r="M428">
            <v>0</v>
          </cell>
          <cell r="N428">
            <v>0</v>
          </cell>
          <cell r="O428">
            <v>0</v>
          </cell>
          <cell r="P428"/>
          <cell r="Q428">
            <v>0</v>
          </cell>
          <cell r="R428">
            <v>0</v>
          </cell>
          <cell r="S428">
            <v>0</v>
          </cell>
          <cell r="T428">
            <v>0</v>
          </cell>
        </row>
        <row r="429">
          <cell r="A429" t="str">
            <v>OrangeALL COAs</v>
          </cell>
          <cell r="B429" t="str">
            <v>CalOptima/Orange</v>
          </cell>
          <cell r="C429" t="str">
            <v>ALL COAs</v>
          </cell>
          <cell r="D429">
            <v>8085165</v>
          </cell>
          <cell r="E429">
            <v>12.410851094566407</v>
          </cell>
          <cell r="F429">
            <v>13.902044930437413</v>
          </cell>
          <cell r="G429">
            <v>5.2965408300263519</v>
          </cell>
          <cell r="H429">
            <v>0</v>
          </cell>
          <cell r="I429">
            <v>0</v>
          </cell>
          <cell r="J429">
            <v>0</v>
          </cell>
          <cell r="K429">
            <v>0</v>
          </cell>
          <cell r="L429">
            <v>31.609436855030165</v>
          </cell>
          <cell r="M429">
            <v>255567512.52999997</v>
          </cell>
          <cell r="N429">
            <v>0.11503174888834043</v>
          </cell>
          <cell r="O429">
            <v>274.78880535592799</v>
          </cell>
          <cell r="P429"/>
          <cell r="Q429">
            <v>112400327.10000001</v>
          </cell>
          <cell r="R429">
            <v>42823406.540000007</v>
          </cell>
          <cell r="S429">
            <v>155223733.64000002</v>
          </cell>
          <cell r="T429">
            <v>19.198585760463764</v>
          </cell>
        </row>
        <row r="430">
          <cell r="A430" t="str">
            <v>San MateoChild</v>
          </cell>
          <cell r="B430" t="str">
            <v>HP of San Mateo</v>
          </cell>
          <cell r="C430" t="str">
            <v>Child</v>
          </cell>
          <cell r="D430">
            <v>545959</v>
          </cell>
          <cell r="E430">
            <v>7.25</v>
          </cell>
          <cell r="F430">
            <v>1.76</v>
          </cell>
          <cell r="G430">
            <v>1.82</v>
          </cell>
          <cell r="H430">
            <v>0</v>
          </cell>
          <cell r="I430">
            <v>0</v>
          </cell>
          <cell r="J430">
            <v>0</v>
          </cell>
          <cell r="K430">
            <v>0</v>
          </cell>
          <cell r="L430">
            <v>10.83</v>
          </cell>
          <cell r="M430">
            <v>5912735.9699999997</v>
          </cell>
          <cell r="N430">
            <v>0.14417678325072408</v>
          </cell>
          <cell r="O430">
            <v>75.116116172231287</v>
          </cell>
          <cell r="P430"/>
          <cell r="Q430">
            <v>960887.84</v>
          </cell>
          <cell r="R430">
            <v>993645.38</v>
          </cell>
          <cell r="S430">
            <v>1954533.22</v>
          </cell>
          <cell r="T430">
            <v>3.58</v>
          </cell>
        </row>
        <row r="431">
          <cell r="A431" t="str">
            <v>San MateoAdult</v>
          </cell>
          <cell r="B431" t="str">
            <v>HP of San Mateo</v>
          </cell>
          <cell r="C431" t="str">
            <v>Adult</v>
          </cell>
          <cell r="D431">
            <v>153118</v>
          </cell>
          <cell r="E431">
            <v>7.53</v>
          </cell>
          <cell r="F431">
            <v>15.23</v>
          </cell>
          <cell r="G431">
            <v>8.2799999999999994</v>
          </cell>
          <cell r="H431">
            <v>0</v>
          </cell>
          <cell r="I431">
            <v>0</v>
          </cell>
          <cell r="J431">
            <v>0</v>
          </cell>
          <cell r="K431">
            <v>0</v>
          </cell>
          <cell r="L431">
            <v>31.04</v>
          </cell>
          <cell r="M431">
            <v>4752782.72</v>
          </cell>
          <cell r="N431">
            <v>0.10429604424036754</v>
          </cell>
          <cell r="O431">
            <v>297.61435561700853</v>
          </cell>
          <cell r="P431"/>
          <cell r="Q431">
            <v>2331987.14</v>
          </cell>
          <cell r="R431">
            <v>1267817.0399999998</v>
          </cell>
          <cell r="S431">
            <v>3599804.1799999997</v>
          </cell>
          <cell r="T431">
            <v>23.509999999999998</v>
          </cell>
        </row>
        <row r="432">
          <cell r="A432" t="str">
            <v>San MateoACA OE</v>
          </cell>
          <cell r="B432" t="str">
            <v>HP of San Mateo</v>
          </cell>
          <cell r="C432" t="str">
            <v>ACA OE</v>
          </cell>
          <cell r="D432">
            <v>393095</v>
          </cell>
          <cell r="E432">
            <v>7.65</v>
          </cell>
          <cell r="F432">
            <v>12.84</v>
          </cell>
          <cell r="G432">
            <v>8.1</v>
          </cell>
          <cell r="H432">
            <v>0</v>
          </cell>
          <cell r="I432">
            <v>0</v>
          </cell>
          <cell r="J432">
            <v>0</v>
          </cell>
          <cell r="K432">
            <v>0</v>
          </cell>
          <cell r="L432">
            <v>28.590000000000003</v>
          </cell>
          <cell r="M432">
            <v>11238586.050000001</v>
          </cell>
          <cell r="N432">
            <v>7.5614271739228148E-2</v>
          </cell>
          <cell r="O432">
            <v>378.10322499168785</v>
          </cell>
          <cell r="P432"/>
          <cell r="Q432">
            <v>5047339.8</v>
          </cell>
          <cell r="R432">
            <v>3184069.5</v>
          </cell>
          <cell r="S432">
            <v>8231409.2999999998</v>
          </cell>
          <cell r="T432">
            <v>20.939999999999998</v>
          </cell>
        </row>
        <row r="433">
          <cell r="A433" t="str">
            <v>San MateoSPD</v>
          </cell>
          <cell r="B433" t="str">
            <v>HP of San Mateo</v>
          </cell>
          <cell r="C433" t="str">
            <v>SPD</v>
          </cell>
          <cell r="D433">
            <v>85631</v>
          </cell>
          <cell r="E433">
            <v>13.02</v>
          </cell>
          <cell r="F433">
            <v>34.31</v>
          </cell>
          <cell r="G433">
            <v>19.350000000000001</v>
          </cell>
          <cell r="H433">
            <v>0</v>
          </cell>
          <cell r="I433">
            <v>0</v>
          </cell>
          <cell r="J433">
            <v>0</v>
          </cell>
          <cell r="K433">
            <v>0</v>
          </cell>
          <cell r="L433">
            <v>66.680000000000007</v>
          </cell>
          <cell r="M433">
            <v>5709875.080000001</v>
          </cell>
          <cell r="N433">
            <v>8.4121775703171503E-2</v>
          </cell>
          <cell r="O433">
            <v>792.66039551143331</v>
          </cell>
          <cell r="P433"/>
          <cell r="Q433">
            <v>2937999.6100000003</v>
          </cell>
          <cell r="R433">
            <v>1656959.85</v>
          </cell>
          <cell r="S433">
            <v>4594959.4600000009</v>
          </cell>
          <cell r="T433">
            <v>53.660000000000004</v>
          </cell>
        </row>
        <row r="434">
          <cell r="A434" t="str">
            <v>San MateoBCCTP</v>
          </cell>
          <cell r="B434" t="str">
            <v>HP of San Mateo</v>
          </cell>
          <cell r="C434" t="str">
            <v>BCCTP</v>
          </cell>
          <cell r="D434">
            <v>1261</v>
          </cell>
          <cell r="E434">
            <v>22.5</v>
          </cell>
          <cell r="F434">
            <v>14.38</v>
          </cell>
          <cell r="G434">
            <v>103.05</v>
          </cell>
          <cell r="H434">
            <v>0</v>
          </cell>
          <cell r="I434">
            <v>0</v>
          </cell>
          <cell r="J434">
            <v>0</v>
          </cell>
          <cell r="K434">
            <v>0</v>
          </cell>
          <cell r="L434">
            <v>139.93</v>
          </cell>
          <cell r="M434">
            <v>176451.73</v>
          </cell>
          <cell r="N434">
            <v>0.12055523507507174</v>
          </cell>
          <cell r="O434">
            <v>1160.712763015752</v>
          </cell>
          <cell r="P434"/>
          <cell r="Q434">
            <v>18133.18</v>
          </cell>
          <cell r="R434">
            <v>129946.05</v>
          </cell>
          <cell r="S434">
            <v>148079.23000000001</v>
          </cell>
          <cell r="T434">
            <v>117.42999999999999</v>
          </cell>
        </row>
        <row r="435">
          <cell r="A435" t="str">
            <v>San MateoLTC</v>
          </cell>
          <cell r="B435" t="str">
            <v>HP of San Mateo</v>
          </cell>
          <cell r="C435" t="str">
            <v>LTC</v>
          </cell>
          <cell r="D435">
            <v>3844</v>
          </cell>
          <cell r="E435">
            <v>13.81</v>
          </cell>
          <cell r="F435">
            <v>188.08</v>
          </cell>
          <cell r="G435">
            <v>36.92</v>
          </cell>
          <cell r="H435">
            <v>0</v>
          </cell>
          <cell r="I435">
            <v>0</v>
          </cell>
          <cell r="J435">
            <v>0</v>
          </cell>
          <cell r="K435">
            <v>0</v>
          </cell>
          <cell r="L435">
            <v>238.81</v>
          </cell>
          <cell r="M435">
            <v>917985.64</v>
          </cell>
          <cell r="N435">
            <v>2.0225339803122092E-2</v>
          </cell>
          <cell r="O435">
            <v>11807.465403529884</v>
          </cell>
          <cell r="P435"/>
          <cell r="Q435">
            <v>722979.52</v>
          </cell>
          <cell r="R435">
            <v>141920.48000000001</v>
          </cell>
          <cell r="S435">
            <v>864900</v>
          </cell>
          <cell r="T435">
            <v>225</v>
          </cell>
        </row>
        <row r="436">
          <cell r="A436" t="str">
            <v>San MateoOBRA</v>
          </cell>
          <cell r="B436" t="str">
            <v>HP of San Mateo</v>
          </cell>
          <cell r="C436" t="str">
            <v>OBRA</v>
          </cell>
          <cell r="D436"/>
          <cell r="E436">
            <v>0</v>
          </cell>
          <cell r="F436">
            <v>0</v>
          </cell>
          <cell r="G436">
            <v>0</v>
          </cell>
          <cell r="H436">
            <v>0</v>
          </cell>
          <cell r="I436">
            <v>0</v>
          </cell>
          <cell r="J436">
            <v>0</v>
          </cell>
          <cell r="K436">
            <v>0</v>
          </cell>
          <cell r="L436">
            <v>0</v>
          </cell>
          <cell r="M436">
            <v>0</v>
          </cell>
          <cell r="N436">
            <v>0</v>
          </cell>
          <cell r="O436">
            <v>0</v>
          </cell>
          <cell r="P436"/>
          <cell r="Q436">
            <v>0</v>
          </cell>
          <cell r="R436">
            <v>0</v>
          </cell>
          <cell r="S436">
            <v>0</v>
          </cell>
          <cell r="T436">
            <v>0</v>
          </cell>
        </row>
        <row r="437">
          <cell r="A437" t="str">
            <v>San MateoALL COAs</v>
          </cell>
          <cell r="B437" t="str">
            <v>HP of San Mateo</v>
          </cell>
          <cell r="C437" t="str">
            <v>ALL COAs</v>
          </cell>
          <cell r="D437">
            <v>1182908</v>
          </cell>
          <cell r="E437">
            <v>7.8744346982182902</v>
          </cell>
          <cell r="F437">
            <v>10.160829996922837</v>
          </cell>
          <cell r="G437">
            <v>6.2340928457665346</v>
          </cell>
          <cell r="H437">
            <v>0</v>
          </cell>
          <cell r="I437">
            <v>0</v>
          </cell>
          <cell r="J437">
            <v>0</v>
          </cell>
          <cell r="K437">
            <v>0</v>
          </cell>
          <cell r="L437">
            <v>24.269357540907667</v>
          </cell>
          <cell r="M437">
            <v>28708417.190000005</v>
          </cell>
          <cell r="N437">
            <v>8.2038398817658231E-2</v>
          </cell>
          <cell r="O437">
            <v>295.82924448403355</v>
          </cell>
          <cell r="P437"/>
          <cell r="Q437">
            <v>12019327.09</v>
          </cell>
          <cell r="R437">
            <v>7374358.2999999998</v>
          </cell>
          <cell r="S437">
            <v>19393685.390000001</v>
          </cell>
          <cell r="T437">
            <v>16.394922842689372</v>
          </cell>
        </row>
        <row r="438">
          <cell r="A438" t="str">
            <v>VenturaChild</v>
          </cell>
          <cell r="B438" t="str">
            <v>Gold Coast HP/Ventura</v>
          </cell>
          <cell r="C438" t="str">
            <v>Child</v>
          </cell>
          <cell r="D438">
            <v>1067744</v>
          </cell>
          <cell r="E438">
            <v>7.62</v>
          </cell>
          <cell r="F438">
            <v>0.56000000000000005</v>
          </cell>
          <cell r="G438">
            <v>1.89</v>
          </cell>
          <cell r="H438">
            <v>0</v>
          </cell>
          <cell r="I438">
            <v>0</v>
          </cell>
          <cell r="J438">
            <v>0</v>
          </cell>
          <cell r="K438">
            <v>0</v>
          </cell>
          <cell r="L438">
            <v>10.07</v>
          </cell>
          <cell r="M438">
            <v>10752182.08</v>
          </cell>
          <cell r="N438">
            <v>0.15477834917203062</v>
          </cell>
          <cell r="O438">
            <v>65.060779197273604</v>
          </cell>
          <cell r="P438"/>
          <cell r="Q438">
            <v>597936.64000000001</v>
          </cell>
          <cell r="R438">
            <v>2018036.16</v>
          </cell>
          <cell r="S438">
            <v>2615972.7999999998</v>
          </cell>
          <cell r="T438">
            <v>2.4500000000000002</v>
          </cell>
        </row>
        <row r="439">
          <cell r="A439" t="str">
            <v>VenturaAdult</v>
          </cell>
          <cell r="B439" t="str">
            <v>Gold Coast HP/Ventura</v>
          </cell>
          <cell r="C439" t="str">
            <v>Adult</v>
          </cell>
          <cell r="D439">
            <v>294561</v>
          </cell>
          <cell r="E439">
            <v>9.18</v>
          </cell>
          <cell r="F439">
            <v>10.49</v>
          </cell>
          <cell r="G439">
            <v>6.98</v>
          </cell>
          <cell r="H439">
            <v>0</v>
          </cell>
          <cell r="I439">
            <v>0</v>
          </cell>
          <cell r="J439">
            <v>0</v>
          </cell>
          <cell r="K439">
            <v>0</v>
          </cell>
          <cell r="L439">
            <v>26.650000000000002</v>
          </cell>
          <cell r="M439">
            <v>7850050.6500000004</v>
          </cell>
          <cell r="N439">
            <v>9.4987553115733217E-2</v>
          </cell>
          <cell r="O439">
            <v>280.56307511711071</v>
          </cell>
          <cell r="P439"/>
          <cell r="Q439">
            <v>3089944.89</v>
          </cell>
          <cell r="R439">
            <v>2056035.78</v>
          </cell>
          <cell r="S439">
            <v>5145980.67</v>
          </cell>
          <cell r="T439">
            <v>17.47</v>
          </cell>
        </row>
        <row r="440">
          <cell r="A440" t="str">
            <v>VenturaACA OE</v>
          </cell>
          <cell r="B440" t="str">
            <v>Gold Coast HP/Ventura</v>
          </cell>
          <cell r="C440" t="str">
            <v>ACA OE</v>
          </cell>
          <cell r="D440">
            <v>640866</v>
          </cell>
          <cell r="E440">
            <v>8.81</v>
          </cell>
          <cell r="F440">
            <v>13.99</v>
          </cell>
          <cell r="G440">
            <v>6.52</v>
          </cell>
          <cell r="H440">
            <v>0</v>
          </cell>
          <cell r="I440">
            <v>0</v>
          </cell>
          <cell r="J440">
            <v>0</v>
          </cell>
          <cell r="K440">
            <v>0</v>
          </cell>
          <cell r="L440">
            <v>29.32</v>
          </cell>
          <cell r="M440">
            <v>18790191.120000001</v>
          </cell>
          <cell r="N440">
            <v>8.5704282939899165E-2</v>
          </cell>
          <cell r="O440">
            <v>342.10659017543958</v>
          </cell>
          <cell r="P440"/>
          <cell r="Q440">
            <v>8965715.3399999999</v>
          </cell>
          <cell r="R440">
            <v>4178446.32</v>
          </cell>
          <cell r="S440">
            <v>13144161.66</v>
          </cell>
          <cell r="T440">
            <v>20.509999999999998</v>
          </cell>
        </row>
        <row r="441">
          <cell r="A441" t="str">
            <v>VenturaSPD</v>
          </cell>
          <cell r="B441" t="str">
            <v>Gold Coast HP/Ventura</v>
          </cell>
          <cell r="C441" t="str">
            <v>SPD</v>
          </cell>
          <cell r="D441">
            <v>121255</v>
          </cell>
          <cell r="E441">
            <v>16.14</v>
          </cell>
          <cell r="F441">
            <v>37.049999999999997</v>
          </cell>
          <cell r="G441">
            <v>17.07</v>
          </cell>
          <cell r="H441">
            <v>0</v>
          </cell>
          <cell r="I441">
            <v>0</v>
          </cell>
          <cell r="J441">
            <v>0</v>
          </cell>
          <cell r="K441">
            <v>0</v>
          </cell>
          <cell r="L441">
            <v>70.259999999999991</v>
          </cell>
          <cell r="M441">
            <v>8519376.2999999989</v>
          </cell>
          <cell r="N441">
            <v>7.2040637182675782E-2</v>
          </cell>
          <cell r="O441">
            <v>975.2828784931404</v>
          </cell>
          <cell r="P441"/>
          <cell r="Q441">
            <v>4492497.75</v>
          </cell>
          <cell r="R441">
            <v>2069822.85</v>
          </cell>
          <cell r="S441">
            <v>6562320.5999999996</v>
          </cell>
          <cell r="T441">
            <v>54.12</v>
          </cell>
        </row>
        <row r="442">
          <cell r="A442" t="str">
            <v>VenturaBCCTP</v>
          </cell>
          <cell r="B442" t="str">
            <v>Gold Coast HP/Ventura</v>
          </cell>
          <cell r="C442" t="str">
            <v>BCCTP</v>
          </cell>
          <cell r="D442">
            <v>2072</v>
          </cell>
          <cell r="E442">
            <v>19.43</v>
          </cell>
          <cell r="F442">
            <v>16.54</v>
          </cell>
          <cell r="G442">
            <v>44.61</v>
          </cell>
          <cell r="H442">
            <v>0</v>
          </cell>
          <cell r="I442">
            <v>0</v>
          </cell>
          <cell r="J442">
            <v>0</v>
          </cell>
          <cell r="K442">
            <v>0</v>
          </cell>
          <cell r="L442">
            <v>80.58</v>
          </cell>
          <cell r="M442">
            <v>166961.76</v>
          </cell>
          <cell r="N442">
            <v>6.6160935650775562E-2</v>
          </cell>
          <cell r="O442">
            <v>1217.9392447732926</v>
          </cell>
          <cell r="P442"/>
          <cell r="Q442">
            <v>34270.879999999997</v>
          </cell>
          <cell r="R442">
            <v>92431.92</v>
          </cell>
          <cell r="S442">
            <v>126702.79999999999</v>
          </cell>
          <cell r="T442">
            <v>61.15</v>
          </cell>
        </row>
        <row r="443">
          <cell r="A443" t="str">
            <v>VenturaLTC</v>
          </cell>
          <cell r="B443" t="str">
            <v>Gold Coast HP/Ventura</v>
          </cell>
          <cell r="C443" t="str">
            <v>LTC</v>
          </cell>
          <cell r="D443">
            <v>492</v>
          </cell>
          <cell r="E443">
            <v>15.55</v>
          </cell>
          <cell r="F443">
            <v>58.37</v>
          </cell>
          <cell r="G443">
            <v>53.52</v>
          </cell>
          <cell r="H443">
            <v>0</v>
          </cell>
          <cell r="I443">
            <v>0</v>
          </cell>
          <cell r="J443">
            <v>0</v>
          </cell>
          <cell r="K443">
            <v>0</v>
          </cell>
          <cell r="L443">
            <v>127.44</v>
          </cell>
          <cell r="M443">
            <v>62700.479999999996</v>
          </cell>
          <cell r="N443">
            <v>1.0275206241454591E-2</v>
          </cell>
          <cell r="O443">
            <v>12402.670759624498</v>
          </cell>
          <cell r="P443"/>
          <cell r="Q443">
            <v>28718.039999999997</v>
          </cell>
          <cell r="R443">
            <v>26331.84</v>
          </cell>
          <cell r="S443">
            <v>55049.88</v>
          </cell>
          <cell r="T443">
            <v>111.89</v>
          </cell>
        </row>
        <row r="444">
          <cell r="A444" t="str">
            <v>VenturaOBRA</v>
          </cell>
          <cell r="B444" t="str">
            <v>Gold Coast HP/Ventura</v>
          </cell>
          <cell r="C444" t="str">
            <v>OBRA</v>
          </cell>
          <cell r="D444">
            <v>0</v>
          </cell>
          <cell r="E444">
            <v>0</v>
          </cell>
          <cell r="F444">
            <v>0</v>
          </cell>
          <cell r="G444">
            <v>0</v>
          </cell>
          <cell r="H444">
            <v>0</v>
          </cell>
          <cell r="I444">
            <v>0</v>
          </cell>
          <cell r="J444">
            <v>0</v>
          </cell>
          <cell r="K444">
            <v>0</v>
          </cell>
          <cell r="L444">
            <v>0</v>
          </cell>
          <cell r="M444">
            <v>0</v>
          </cell>
          <cell r="N444">
            <v>0</v>
          </cell>
          <cell r="O444">
            <v>0</v>
          </cell>
          <cell r="P444"/>
          <cell r="Q444">
            <v>0</v>
          </cell>
          <cell r="R444">
            <v>0</v>
          </cell>
          <cell r="S444">
            <v>0</v>
          </cell>
          <cell r="T444">
            <v>0</v>
          </cell>
        </row>
        <row r="445">
          <cell r="A445" t="str">
            <v>VenturaALL COAs</v>
          </cell>
          <cell r="B445" t="str">
            <v>Gold Coast HP/Ventura</v>
          </cell>
          <cell r="C445" t="str">
            <v>ALL COAs</v>
          </cell>
          <cell r="D445">
            <v>2126990</v>
          </cell>
          <cell r="E445">
            <v>8.6936346574266921</v>
          </cell>
          <cell r="F445">
            <v>8.090815443420043</v>
          </cell>
          <cell r="G445">
            <v>4.9088641084349245</v>
          </cell>
          <cell r="H445">
            <v>0</v>
          </cell>
          <cell r="I445">
            <v>0</v>
          </cell>
          <cell r="J445">
            <v>0</v>
          </cell>
          <cell r="K445">
            <v>0</v>
          </cell>
          <cell r="L445">
            <v>21.693314209281656</v>
          </cell>
          <cell r="M445">
            <v>46141462.389999993</v>
          </cell>
          <cell r="N445">
            <v>9.260904044564594E-2</v>
          </cell>
          <cell r="O445">
            <v>234.2461827148926</v>
          </cell>
          <cell r="P445"/>
          <cell r="Q445">
            <v>17209083.539999999</v>
          </cell>
          <cell r="R445">
            <v>10441104.869999999</v>
          </cell>
          <cell r="S445">
            <v>27650188.409999996</v>
          </cell>
          <cell r="T445">
            <v>12.999679551854967</v>
          </cell>
        </row>
        <row r="446">
          <cell r="A446" t="str">
            <v>Partnership NorthChild</v>
          </cell>
          <cell r="B446" t="str">
            <v>Partnership Northern Health Plans</v>
          </cell>
          <cell r="C446" t="str">
            <v>Child</v>
          </cell>
          <cell r="D446">
            <v>1437239</v>
          </cell>
          <cell r="E446">
            <v>5.93</v>
          </cell>
          <cell r="F446">
            <v>3.22</v>
          </cell>
          <cell r="G446">
            <v>2.2599999999999998</v>
          </cell>
          <cell r="H446">
            <v>0</v>
          </cell>
          <cell r="I446">
            <v>0</v>
          </cell>
          <cell r="J446">
            <v>0</v>
          </cell>
          <cell r="K446">
            <v>0</v>
          </cell>
          <cell r="L446">
            <v>11.41</v>
          </cell>
          <cell r="M446">
            <v>16398896.99</v>
          </cell>
          <cell r="N446">
            <v>0.13999929954417636</v>
          </cell>
          <cell r="O446">
            <v>81.500407767394634</v>
          </cell>
          <cell r="P446"/>
          <cell r="Q446">
            <v>4627909.58</v>
          </cell>
          <cell r="R446">
            <v>3248160.1399999997</v>
          </cell>
          <cell r="S446">
            <v>7876069.7199999997</v>
          </cell>
          <cell r="T446">
            <v>5.48</v>
          </cell>
        </row>
        <row r="447">
          <cell r="A447" t="str">
            <v>Partnership NorthAdult</v>
          </cell>
          <cell r="B447" t="str">
            <v>Partnership Northern Health Plans</v>
          </cell>
          <cell r="C447" t="str">
            <v>Adult</v>
          </cell>
          <cell r="D447">
            <v>552806</v>
          </cell>
          <cell r="E447">
            <v>7.6</v>
          </cell>
          <cell r="F447">
            <v>20.72</v>
          </cell>
          <cell r="G447">
            <v>11.25</v>
          </cell>
          <cell r="H447">
            <v>0</v>
          </cell>
          <cell r="I447">
            <v>0</v>
          </cell>
          <cell r="J447">
            <v>0</v>
          </cell>
          <cell r="K447">
            <v>0</v>
          </cell>
          <cell r="L447">
            <v>39.57</v>
          </cell>
          <cell r="M447">
            <v>21874533.420000002</v>
          </cell>
          <cell r="N447">
            <v>0.11934914533979053</v>
          </cell>
          <cell r="O447">
            <v>331.54824768407889</v>
          </cell>
          <cell r="P447"/>
          <cell r="Q447">
            <v>11454140.32</v>
          </cell>
          <cell r="R447">
            <v>6219067.5</v>
          </cell>
          <cell r="S447">
            <v>17673207.82</v>
          </cell>
          <cell r="T447">
            <v>31.97</v>
          </cell>
        </row>
        <row r="448">
          <cell r="A448" t="str">
            <v>Partnership NorthACA OE</v>
          </cell>
          <cell r="B448" t="str">
            <v>Partnership Northern Health Plans</v>
          </cell>
          <cell r="C448" t="str">
            <v>ACA OE</v>
          </cell>
          <cell r="D448">
            <v>1162360</v>
          </cell>
          <cell r="E448">
            <v>7.22</v>
          </cell>
          <cell r="F448">
            <v>25.53</v>
          </cell>
          <cell r="G448">
            <v>14.66</v>
          </cell>
          <cell r="H448">
            <v>0</v>
          </cell>
          <cell r="I448">
            <v>0</v>
          </cell>
          <cell r="J448">
            <v>0</v>
          </cell>
          <cell r="K448">
            <v>0</v>
          </cell>
          <cell r="L448">
            <v>47.41</v>
          </cell>
          <cell r="M448">
            <v>55107487.599999994</v>
          </cell>
          <cell r="N448">
            <v>0.12070952187523469</v>
          </cell>
          <cell r="O448">
            <v>392.76106195667774</v>
          </cell>
          <cell r="P448"/>
          <cell r="Q448">
            <v>29675050.800000001</v>
          </cell>
          <cell r="R448">
            <v>17040197.600000001</v>
          </cell>
          <cell r="S448">
            <v>46715248.400000006</v>
          </cell>
          <cell r="T448">
            <v>40.19</v>
          </cell>
        </row>
        <row r="449">
          <cell r="A449" t="str">
            <v>Partnership NorthSPD</v>
          </cell>
          <cell r="B449" t="str">
            <v>Partnership Northern Health Plans</v>
          </cell>
          <cell r="C449" t="str">
            <v>SPD</v>
          </cell>
          <cell r="D449">
            <v>286025</v>
          </cell>
          <cell r="E449">
            <v>13.32</v>
          </cell>
          <cell r="F449">
            <v>69.849999999999994</v>
          </cell>
          <cell r="G449">
            <v>26.49</v>
          </cell>
          <cell r="H449">
            <v>0</v>
          </cell>
          <cell r="I449">
            <v>0</v>
          </cell>
          <cell r="J449">
            <v>0</v>
          </cell>
          <cell r="K449">
            <v>0</v>
          </cell>
          <cell r="L449">
            <v>109.65999999999998</v>
          </cell>
          <cell r="M449">
            <v>31365501.499999996</v>
          </cell>
          <cell r="N449">
            <v>0.10483754418686846</v>
          </cell>
          <cell r="O449">
            <v>1045.9993206683257</v>
          </cell>
          <cell r="P449"/>
          <cell r="Q449">
            <v>19978846.25</v>
          </cell>
          <cell r="R449">
            <v>7576802.25</v>
          </cell>
          <cell r="S449">
            <v>27555648.5</v>
          </cell>
          <cell r="T449">
            <v>96.339999999999989</v>
          </cell>
        </row>
        <row r="450">
          <cell r="A450" t="str">
            <v>Partnership NorthBCCTP</v>
          </cell>
          <cell r="B450" t="str">
            <v>Partnership Northern Health Plans</v>
          </cell>
          <cell r="C450" t="str">
            <v>BCCTP</v>
          </cell>
          <cell r="D450">
            <v>2200</v>
          </cell>
          <cell r="E450">
            <v>21.92</v>
          </cell>
          <cell r="F450">
            <v>26.67</v>
          </cell>
          <cell r="G450">
            <v>145.61000000000001</v>
          </cell>
          <cell r="H450">
            <v>0</v>
          </cell>
          <cell r="I450">
            <v>0</v>
          </cell>
          <cell r="J450">
            <v>0</v>
          </cell>
          <cell r="K450">
            <v>0</v>
          </cell>
          <cell r="L450">
            <v>194.20000000000002</v>
          </cell>
          <cell r="M450">
            <v>427240.00000000006</v>
          </cell>
          <cell r="N450">
            <v>0.12899588568472437</v>
          </cell>
          <cell r="O450">
            <v>1505.4743720636131</v>
          </cell>
          <cell r="P450"/>
          <cell r="Q450">
            <v>58674.000000000007</v>
          </cell>
          <cell r="R450">
            <v>320342.00000000006</v>
          </cell>
          <cell r="S450">
            <v>379016.00000000006</v>
          </cell>
          <cell r="T450">
            <v>172.28000000000003</v>
          </cell>
        </row>
        <row r="451">
          <cell r="A451" t="str">
            <v>Partnership NorthLTC</v>
          </cell>
          <cell r="B451" t="str">
            <v>Partnership Northern Health Plans</v>
          </cell>
          <cell r="C451" t="str">
            <v>LTC</v>
          </cell>
          <cell r="D451">
            <v>653</v>
          </cell>
          <cell r="E451">
            <v>11.16</v>
          </cell>
          <cell r="F451">
            <v>45.13</v>
          </cell>
          <cell r="G451">
            <v>45.8</v>
          </cell>
          <cell r="H451">
            <v>0</v>
          </cell>
          <cell r="I451">
            <v>0</v>
          </cell>
          <cell r="J451">
            <v>0</v>
          </cell>
          <cell r="K451">
            <v>0</v>
          </cell>
          <cell r="L451">
            <v>102.09</v>
          </cell>
          <cell r="M451">
            <v>66664.77</v>
          </cell>
          <cell r="N451">
            <v>1.6256034263969658E-2</v>
          </cell>
          <cell r="O451">
            <v>6280.1294794435325</v>
          </cell>
          <cell r="P451"/>
          <cell r="Q451">
            <v>29469.890000000003</v>
          </cell>
          <cell r="R451">
            <v>29907.399999999998</v>
          </cell>
          <cell r="S451">
            <v>59377.29</v>
          </cell>
          <cell r="T451">
            <v>90.93</v>
          </cell>
        </row>
        <row r="452">
          <cell r="A452" t="str">
            <v>Partnership NorthOBRA</v>
          </cell>
          <cell r="B452" t="str">
            <v>Partnership Northern Health Plans</v>
          </cell>
          <cell r="C452" t="str">
            <v>OBRA</v>
          </cell>
          <cell r="D452">
            <v>0</v>
          </cell>
          <cell r="E452">
            <v>0</v>
          </cell>
          <cell r="F452">
            <v>0</v>
          </cell>
          <cell r="G452">
            <v>0</v>
          </cell>
          <cell r="H452">
            <v>0</v>
          </cell>
          <cell r="I452">
            <v>0</v>
          </cell>
          <cell r="J452">
            <v>0</v>
          </cell>
          <cell r="K452">
            <v>0</v>
          </cell>
          <cell r="L452">
            <v>0</v>
          </cell>
          <cell r="M452">
            <v>0</v>
          </cell>
          <cell r="N452">
            <v>0</v>
          </cell>
          <cell r="O452">
            <v>0</v>
          </cell>
          <cell r="P452"/>
          <cell r="Q452">
            <v>0</v>
          </cell>
          <cell r="R452">
            <v>0</v>
          </cell>
          <cell r="S452">
            <v>0</v>
          </cell>
          <cell r="T452">
            <v>0</v>
          </cell>
        </row>
        <row r="453">
          <cell r="A453" t="str">
            <v>Partnership NorthALL COAs</v>
          </cell>
          <cell r="B453" t="str">
            <v>Partnership Northern Health Plans</v>
          </cell>
          <cell r="C453" t="str">
            <v>ALL COAs</v>
          </cell>
          <cell r="D453">
            <v>3441283</v>
          </cell>
          <cell r="E453">
            <v>7.2594310174432035</v>
          </cell>
          <cell r="F453">
            <v>19.127776134656756</v>
          </cell>
          <cell r="G453">
            <v>10.006290354498599</v>
          </cell>
          <cell r="H453">
            <v>0</v>
          </cell>
          <cell r="I453">
            <v>0</v>
          </cell>
          <cell r="J453">
            <v>0</v>
          </cell>
          <cell r="K453">
            <v>0</v>
          </cell>
          <cell r="L453">
            <v>36.39349750659855</v>
          </cell>
          <cell r="M453">
            <v>125240324.27999999</v>
          </cell>
          <cell r="N453">
            <v>0.11775774991175905</v>
          </cell>
          <cell r="O453">
            <v>309.05394790465817</v>
          </cell>
          <cell r="P453"/>
          <cell r="Q453">
            <v>65824090.840000004</v>
          </cell>
          <cell r="R453">
            <v>34434476.890000001</v>
          </cell>
          <cell r="S453">
            <v>100258567.73</v>
          </cell>
          <cell r="T453">
            <v>29.134066489155355</v>
          </cell>
        </row>
        <row r="454">
          <cell r="A454" t="str">
            <v>Partnership South 1HChild</v>
          </cell>
          <cell r="B454" t="str">
            <v>Partnership Southern Health Plans</v>
          </cell>
          <cell r="C454" t="str">
            <v>Child</v>
          </cell>
          <cell r="D454">
            <v>1064324</v>
          </cell>
          <cell r="E454">
            <v>6.82</v>
          </cell>
          <cell r="F454">
            <v>4.41</v>
          </cell>
          <cell r="G454">
            <v>2.44</v>
          </cell>
          <cell r="H454">
            <v>0</v>
          </cell>
          <cell r="I454">
            <v>0</v>
          </cell>
          <cell r="J454">
            <v>0</v>
          </cell>
          <cell r="K454">
            <v>0</v>
          </cell>
          <cell r="L454">
            <v>13.67</v>
          </cell>
          <cell r="M454">
            <v>14549309.08</v>
          </cell>
          <cell r="N454">
            <v>0.12502095269327693</v>
          </cell>
          <cell r="O454">
            <v>109.34167197987695</v>
          </cell>
          <cell r="P454"/>
          <cell r="Q454">
            <v>4693668.84</v>
          </cell>
          <cell r="R454">
            <v>2596950.56</v>
          </cell>
          <cell r="S454">
            <v>7290619.4000000004</v>
          </cell>
          <cell r="T454">
            <v>6.85</v>
          </cell>
        </row>
        <row r="455">
          <cell r="A455" t="str">
            <v>Partnership South 1HAdult</v>
          </cell>
          <cell r="B455" t="str">
            <v>Partnership Southern Health Plans</v>
          </cell>
          <cell r="C455" t="str">
            <v>Adult</v>
          </cell>
          <cell r="D455">
            <v>361615</v>
          </cell>
          <cell r="E455">
            <v>7.33</v>
          </cell>
          <cell r="F455">
            <v>22.01</v>
          </cell>
          <cell r="G455">
            <v>9.36</v>
          </cell>
          <cell r="H455">
            <v>0</v>
          </cell>
          <cell r="I455">
            <v>0</v>
          </cell>
          <cell r="J455">
            <v>0</v>
          </cell>
          <cell r="K455">
            <v>0</v>
          </cell>
          <cell r="L455">
            <v>38.700000000000003</v>
          </cell>
          <cell r="M455">
            <v>13994500.500000002</v>
          </cell>
          <cell r="N455">
            <v>0.11416219482830559</v>
          </cell>
          <cell r="O455">
            <v>338.99138027438005</v>
          </cell>
          <cell r="P455"/>
          <cell r="Q455">
            <v>7959146.1500000004</v>
          </cell>
          <cell r="R455">
            <v>3384716.4</v>
          </cell>
          <cell r="S455">
            <v>11343862.550000001</v>
          </cell>
          <cell r="T455">
            <v>31.37</v>
          </cell>
        </row>
        <row r="456">
          <cell r="A456" t="str">
            <v>Partnership South 1HACA OE</v>
          </cell>
          <cell r="B456" t="str">
            <v>Partnership Southern Health Plans</v>
          </cell>
          <cell r="C456" t="str">
            <v>ACA OE</v>
          </cell>
          <cell r="D456">
            <v>760285</v>
          </cell>
          <cell r="E456">
            <v>7.97</v>
          </cell>
          <cell r="F456">
            <v>26.69</v>
          </cell>
          <cell r="G456">
            <v>14.03</v>
          </cell>
          <cell r="H456">
            <v>0</v>
          </cell>
          <cell r="I456">
            <v>0</v>
          </cell>
          <cell r="J456">
            <v>0</v>
          </cell>
          <cell r="K456">
            <v>0</v>
          </cell>
          <cell r="L456">
            <v>48.690000000000005</v>
          </cell>
          <cell r="M456">
            <v>37018276.650000006</v>
          </cell>
          <cell r="N456">
            <v>0.1191384239857005</v>
          </cell>
          <cell r="O456">
            <v>408.68427138035656</v>
          </cell>
          <cell r="P456"/>
          <cell r="Q456">
            <v>20292006.650000002</v>
          </cell>
          <cell r="R456">
            <v>10666798.549999999</v>
          </cell>
          <cell r="S456">
            <v>30958805.200000003</v>
          </cell>
          <cell r="T456">
            <v>40.72</v>
          </cell>
        </row>
        <row r="457">
          <cell r="A457" t="str">
            <v>Partnership South 1HSPD</v>
          </cell>
          <cell r="B457" t="str">
            <v>Partnership Southern Health Plans</v>
          </cell>
          <cell r="C457" t="str">
            <v>SPD</v>
          </cell>
          <cell r="D457">
            <v>190930</v>
          </cell>
          <cell r="E457">
            <v>14.12</v>
          </cell>
          <cell r="F457">
            <v>59.41</v>
          </cell>
          <cell r="G457">
            <v>21.15</v>
          </cell>
          <cell r="H457">
            <v>0</v>
          </cell>
          <cell r="I457">
            <v>0</v>
          </cell>
          <cell r="J457">
            <v>0</v>
          </cell>
          <cell r="K457">
            <v>0</v>
          </cell>
          <cell r="L457">
            <v>94.68</v>
          </cell>
          <cell r="M457">
            <v>18077252.400000002</v>
          </cell>
          <cell r="N457">
            <v>8.8520817281676559E-2</v>
          </cell>
          <cell r="O457">
            <v>1069.578918354591</v>
          </cell>
          <cell r="P457"/>
          <cell r="Q457">
            <v>11343151.299999999</v>
          </cell>
          <cell r="R457">
            <v>4038169.4999999995</v>
          </cell>
          <cell r="S457">
            <v>15381320.799999999</v>
          </cell>
          <cell r="T457">
            <v>80.56</v>
          </cell>
        </row>
        <row r="458">
          <cell r="A458" t="str">
            <v>Partnership South 1HBCCTP</v>
          </cell>
          <cell r="B458" t="str">
            <v>Partnership Southern Health Plans</v>
          </cell>
          <cell r="C458" t="str">
            <v>BCCTP</v>
          </cell>
          <cell r="D458">
            <v>1464</v>
          </cell>
          <cell r="E458">
            <v>18.39</v>
          </cell>
          <cell r="F458">
            <v>32.979999999999997</v>
          </cell>
          <cell r="G458">
            <v>139.07</v>
          </cell>
          <cell r="H458">
            <v>0</v>
          </cell>
          <cell r="I458">
            <v>0</v>
          </cell>
          <cell r="J458">
            <v>0</v>
          </cell>
          <cell r="K458">
            <v>0</v>
          </cell>
          <cell r="L458">
            <v>190.44</v>
          </cell>
          <cell r="M458">
            <v>278804.15999999997</v>
          </cell>
          <cell r="N458">
            <v>0.10079295018304203</v>
          </cell>
          <cell r="O458">
            <v>1889.4178576394193</v>
          </cell>
          <cell r="P458"/>
          <cell r="Q458">
            <v>48282.719999999994</v>
          </cell>
          <cell r="R458">
            <v>203598.47999999998</v>
          </cell>
          <cell r="S458">
            <v>251881.19999999998</v>
          </cell>
          <cell r="T458">
            <v>172.04999999999998</v>
          </cell>
        </row>
        <row r="459">
          <cell r="A459" t="str">
            <v>Partnership South 1HLTC</v>
          </cell>
          <cell r="B459" t="str">
            <v>Partnership Southern Health Plans</v>
          </cell>
          <cell r="C459" t="str">
            <v>LTC</v>
          </cell>
          <cell r="D459">
            <v>650</v>
          </cell>
          <cell r="E459">
            <v>14.28</v>
          </cell>
          <cell r="F459">
            <v>112.15</v>
          </cell>
          <cell r="G459">
            <v>11.12</v>
          </cell>
          <cell r="H459">
            <v>0</v>
          </cell>
          <cell r="I459">
            <v>0</v>
          </cell>
          <cell r="J459">
            <v>0</v>
          </cell>
          <cell r="K459">
            <v>0</v>
          </cell>
          <cell r="L459">
            <v>137.55000000000001</v>
          </cell>
          <cell r="M459">
            <v>89407.500000000015</v>
          </cell>
          <cell r="N459">
            <v>2.1696489552142744E-2</v>
          </cell>
          <cell r="O459">
            <v>6339.7352677459094</v>
          </cell>
          <cell r="P459"/>
          <cell r="Q459">
            <v>72897.5</v>
          </cell>
          <cell r="R459">
            <v>7227.9999999999991</v>
          </cell>
          <cell r="S459">
            <v>80125.5</v>
          </cell>
          <cell r="T459">
            <v>123.27000000000001</v>
          </cell>
        </row>
        <row r="460">
          <cell r="A460" t="str">
            <v>Partnership South 1HOBRA</v>
          </cell>
          <cell r="B460" t="str">
            <v>Partnership Southern Health Plans</v>
          </cell>
          <cell r="C460" t="str">
            <v>OBRA</v>
          </cell>
          <cell r="D460">
            <v>1867</v>
          </cell>
          <cell r="E460">
            <v>7.33</v>
          </cell>
          <cell r="F460">
            <v>15.51</v>
          </cell>
          <cell r="G460">
            <v>9.92</v>
          </cell>
          <cell r="H460">
            <v>0</v>
          </cell>
          <cell r="I460">
            <v>0</v>
          </cell>
          <cell r="J460">
            <v>0</v>
          </cell>
          <cell r="K460">
            <v>0</v>
          </cell>
          <cell r="L460">
            <v>32.76</v>
          </cell>
          <cell r="M460">
            <v>61162.92</v>
          </cell>
          <cell r="N460">
            <v>0.14442876734919124</v>
          </cell>
          <cell r="O460">
            <v>226.82461812330524</v>
          </cell>
          <cell r="P460"/>
          <cell r="Q460">
            <v>28957.17</v>
          </cell>
          <cell r="R460">
            <v>18520.64</v>
          </cell>
          <cell r="S460">
            <v>47477.81</v>
          </cell>
          <cell r="T460">
            <v>25.43</v>
          </cell>
        </row>
        <row r="461">
          <cell r="A461" t="str">
            <v>Partnership South 1HALL COAs</v>
          </cell>
          <cell r="B461" t="str">
            <v>Partnership Southern Health Plans</v>
          </cell>
          <cell r="C461" t="str">
            <v>ALL COAs</v>
          </cell>
          <cell r="D461">
            <v>2381135</v>
          </cell>
          <cell r="E461">
            <v>7.8595378884439562</v>
          </cell>
          <cell r="F461">
            <v>18.662574919103704</v>
          </cell>
          <cell r="G461">
            <v>8.7840387588271973</v>
          </cell>
          <cell r="H461">
            <v>0</v>
          </cell>
          <cell r="I461">
            <v>0</v>
          </cell>
          <cell r="J461">
            <v>0</v>
          </cell>
          <cell r="K461">
            <v>0</v>
          </cell>
          <cell r="L461">
            <v>35.306151566374865</v>
          </cell>
          <cell r="M461">
            <v>84068713.210000008</v>
          </cell>
          <cell r="N461">
            <v>0.11044220378878132</v>
          </cell>
          <cell r="O461">
            <v>319.67989007080325</v>
          </cell>
          <cell r="P461"/>
          <cell r="Q461">
            <v>44438110.329999998</v>
          </cell>
          <cell r="R461">
            <v>20915982.129999999</v>
          </cell>
          <cell r="S461">
            <v>65354092.459999993</v>
          </cell>
          <cell r="T461">
            <v>27.446613677930902</v>
          </cell>
        </row>
        <row r="462">
          <cell r="A462" t="str">
            <v>Partnership South 2HChild</v>
          </cell>
          <cell r="B462" t="str">
            <v>Partnership Southern Health Plans</v>
          </cell>
          <cell r="C462" t="str">
            <v>Child</v>
          </cell>
          <cell r="D462">
            <v>1064324</v>
          </cell>
          <cell r="E462">
            <v>6.82</v>
          </cell>
          <cell r="F462">
            <v>4.41</v>
          </cell>
          <cell r="G462">
            <v>2.44</v>
          </cell>
          <cell r="H462">
            <v>0</v>
          </cell>
          <cell r="I462">
            <v>0</v>
          </cell>
          <cell r="J462">
            <v>0</v>
          </cell>
          <cell r="K462">
            <v>0</v>
          </cell>
          <cell r="L462">
            <v>13.67</v>
          </cell>
          <cell r="M462">
            <v>14549309.08</v>
          </cell>
          <cell r="N462">
            <v>0.12502095269327693</v>
          </cell>
          <cell r="O462">
            <v>109.34167197987695</v>
          </cell>
          <cell r="P462"/>
          <cell r="Q462">
            <v>4693668.84</v>
          </cell>
          <cell r="R462">
            <v>2596950.56</v>
          </cell>
          <cell r="S462">
            <v>7290619.4000000004</v>
          </cell>
          <cell r="T462">
            <v>6.85</v>
          </cell>
        </row>
        <row r="463">
          <cell r="A463" t="str">
            <v>Partnership South 2HAdult</v>
          </cell>
          <cell r="B463" t="str">
            <v>Partnership Southern Health Plans</v>
          </cell>
          <cell r="C463" t="str">
            <v>Adult</v>
          </cell>
          <cell r="D463">
            <v>361615</v>
          </cell>
          <cell r="E463">
            <v>7.33</v>
          </cell>
          <cell r="F463">
            <v>22.01</v>
          </cell>
          <cell r="G463">
            <v>9.36</v>
          </cell>
          <cell r="H463">
            <v>0</v>
          </cell>
          <cell r="I463">
            <v>0</v>
          </cell>
          <cell r="J463">
            <v>0</v>
          </cell>
          <cell r="K463">
            <v>0</v>
          </cell>
          <cell r="L463">
            <v>38.700000000000003</v>
          </cell>
          <cell r="M463">
            <v>13994500.500000002</v>
          </cell>
          <cell r="N463">
            <v>0.11416219482830559</v>
          </cell>
          <cell r="O463">
            <v>338.99138027438005</v>
          </cell>
          <cell r="P463"/>
          <cell r="Q463">
            <v>7959146.1500000004</v>
          </cell>
          <cell r="R463">
            <v>3384716.4</v>
          </cell>
          <cell r="S463">
            <v>11343862.550000001</v>
          </cell>
          <cell r="T463">
            <v>31.37</v>
          </cell>
        </row>
        <row r="464">
          <cell r="A464" t="str">
            <v>Partnership South 2HACA OE</v>
          </cell>
          <cell r="B464" t="str">
            <v>Partnership Southern Health Plans</v>
          </cell>
          <cell r="C464" t="str">
            <v>ACA OE</v>
          </cell>
          <cell r="D464">
            <v>760285</v>
          </cell>
          <cell r="E464">
            <v>7.97</v>
          </cell>
          <cell r="F464">
            <v>26.69</v>
          </cell>
          <cell r="G464">
            <v>14.03</v>
          </cell>
          <cell r="H464">
            <v>0</v>
          </cell>
          <cell r="I464">
            <v>0</v>
          </cell>
          <cell r="J464">
            <v>0</v>
          </cell>
          <cell r="K464">
            <v>0</v>
          </cell>
          <cell r="L464">
            <v>48.690000000000005</v>
          </cell>
          <cell r="M464">
            <v>37018276.650000006</v>
          </cell>
          <cell r="N464">
            <v>0.1191384239857005</v>
          </cell>
          <cell r="O464">
            <v>408.68427138035656</v>
          </cell>
          <cell r="P464"/>
          <cell r="Q464">
            <v>20292006.650000002</v>
          </cell>
          <cell r="R464">
            <v>10666798.549999999</v>
          </cell>
          <cell r="S464">
            <v>30958805.200000003</v>
          </cell>
          <cell r="T464">
            <v>40.72</v>
          </cell>
        </row>
        <row r="465">
          <cell r="A465" t="str">
            <v>Partnership South 2HSPD</v>
          </cell>
          <cell r="B465" t="str">
            <v>Partnership Southern Health Plans</v>
          </cell>
          <cell r="C465" t="str">
            <v>SPD</v>
          </cell>
          <cell r="D465">
            <v>190930</v>
          </cell>
          <cell r="E465">
            <v>14.12</v>
          </cell>
          <cell r="F465">
            <v>59.41</v>
          </cell>
          <cell r="G465">
            <v>21.15</v>
          </cell>
          <cell r="H465">
            <v>0</v>
          </cell>
          <cell r="I465">
            <v>0</v>
          </cell>
          <cell r="J465">
            <v>0</v>
          </cell>
          <cell r="K465">
            <v>0</v>
          </cell>
          <cell r="L465">
            <v>94.68</v>
          </cell>
          <cell r="M465">
            <v>18077252.400000002</v>
          </cell>
          <cell r="N465">
            <v>8.8520817281676559E-2</v>
          </cell>
          <cell r="O465">
            <v>1069.578918354591</v>
          </cell>
          <cell r="P465"/>
          <cell r="Q465">
            <v>11343151.299999999</v>
          </cell>
          <cell r="R465">
            <v>4038169.4999999995</v>
          </cell>
          <cell r="S465">
            <v>15381320.799999999</v>
          </cell>
          <cell r="T465">
            <v>80.56</v>
          </cell>
        </row>
        <row r="466">
          <cell r="A466" t="str">
            <v>Partnership South 2HBCCTP</v>
          </cell>
          <cell r="B466" t="str">
            <v>Partnership Southern Health Plans</v>
          </cell>
          <cell r="C466" t="str">
            <v>BCCTP</v>
          </cell>
          <cell r="D466">
            <v>1464</v>
          </cell>
          <cell r="E466">
            <v>18.39</v>
          </cell>
          <cell r="F466">
            <v>32.979999999999997</v>
          </cell>
          <cell r="G466">
            <v>139.07</v>
          </cell>
          <cell r="H466">
            <v>0</v>
          </cell>
          <cell r="I466">
            <v>0</v>
          </cell>
          <cell r="J466">
            <v>0</v>
          </cell>
          <cell r="K466">
            <v>0</v>
          </cell>
          <cell r="L466">
            <v>190.44</v>
          </cell>
          <cell r="M466">
            <v>278804.15999999997</v>
          </cell>
          <cell r="N466">
            <v>0.10079295018304203</v>
          </cell>
          <cell r="O466">
            <v>1889.4178576394193</v>
          </cell>
          <cell r="P466"/>
          <cell r="Q466">
            <v>48282.719999999994</v>
          </cell>
          <cell r="R466">
            <v>203598.47999999998</v>
          </cell>
          <cell r="S466">
            <v>251881.19999999998</v>
          </cell>
          <cell r="T466">
            <v>172.04999999999998</v>
          </cell>
        </row>
        <row r="467">
          <cell r="A467" t="str">
            <v>Partnership South 2HLTC</v>
          </cell>
          <cell r="B467" t="str">
            <v>Partnership Southern Health Plans</v>
          </cell>
          <cell r="C467" t="str">
            <v>LTC</v>
          </cell>
          <cell r="D467">
            <v>650</v>
          </cell>
          <cell r="E467">
            <v>14.28</v>
          </cell>
          <cell r="F467">
            <v>112.15</v>
          </cell>
          <cell r="G467">
            <v>11.12</v>
          </cell>
          <cell r="H467">
            <v>0</v>
          </cell>
          <cell r="I467">
            <v>0</v>
          </cell>
          <cell r="J467">
            <v>0</v>
          </cell>
          <cell r="K467">
            <v>0</v>
          </cell>
          <cell r="L467">
            <v>137.55000000000001</v>
          </cell>
          <cell r="M467">
            <v>89407.500000000015</v>
          </cell>
          <cell r="N467">
            <v>2.1696489552142744E-2</v>
          </cell>
          <cell r="O467">
            <v>6339.7352677459094</v>
          </cell>
          <cell r="P467"/>
          <cell r="Q467">
            <v>72897.5</v>
          </cell>
          <cell r="R467">
            <v>7227.9999999999991</v>
          </cell>
          <cell r="S467">
            <v>80125.5</v>
          </cell>
          <cell r="T467">
            <v>123.27000000000001</v>
          </cell>
        </row>
        <row r="468">
          <cell r="A468" t="str">
            <v>Partnership South 2HOBRA</v>
          </cell>
          <cell r="B468" t="str">
            <v>Partnership Southern Health Plans</v>
          </cell>
          <cell r="C468" t="str">
            <v>OBRA</v>
          </cell>
          <cell r="D468">
            <v>1867</v>
          </cell>
          <cell r="E468">
            <v>7.33</v>
          </cell>
          <cell r="F468">
            <v>15.51</v>
          </cell>
          <cell r="G468">
            <v>9.92</v>
          </cell>
          <cell r="H468">
            <v>0</v>
          </cell>
          <cell r="I468">
            <v>0</v>
          </cell>
          <cell r="J468">
            <v>0</v>
          </cell>
          <cell r="K468">
            <v>0</v>
          </cell>
          <cell r="L468">
            <v>32.76</v>
          </cell>
          <cell r="M468">
            <v>61162.92</v>
          </cell>
          <cell r="N468">
            <v>0.14442876734919124</v>
          </cell>
          <cell r="O468">
            <v>226.82461812330524</v>
          </cell>
          <cell r="P468"/>
          <cell r="Q468">
            <v>28957.17</v>
          </cell>
          <cell r="R468">
            <v>18520.64</v>
          </cell>
          <cell r="S468">
            <v>47477.81</v>
          </cell>
          <cell r="T468">
            <v>25.43</v>
          </cell>
        </row>
        <row r="469">
          <cell r="A469" t="str">
            <v>Partnership South 2HALL COAs</v>
          </cell>
          <cell r="B469" t="str">
            <v>Partnership Southern Health Plans</v>
          </cell>
          <cell r="C469" t="str">
            <v>ALL COAs</v>
          </cell>
          <cell r="D469">
            <v>2381135</v>
          </cell>
          <cell r="E469">
            <v>7.8595378884439562</v>
          </cell>
          <cell r="F469">
            <v>18.662574919103704</v>
          </cell>
          <cell r="G469">
            <v>8.7840387588271973</v>
          </cell>
          <cell r="H469">
            <v>0</v>
          </cell>
          <cell r="I469">
            <v>0</v>
          </cell>
          <cell r="J469">
            <v>0</v>
          </cell>
          <cell r="K469">
            <v>0</v>
          </cell>
          <cell r="L469">
            <v>35.306151566374865</v>
          </cell>
          <cell r="M469">
            <v>84068713.210000008</v>
          </cell>
          <cell r="N469">
            <v>0.11044220378878132</v>
          </cell>
          <cell r="O469">
            <v>319.67989007080325</v>
          </cell>
          <cell r="P469"/>
          <cell r="Q469">
            <v>44438110.329999998</v>
          </cell>
          <cell r="R469">
            <v>20915982.129999999</v>
          </cell>
          <cell r="S469">
            <v>65354092.459999993</v>
          </cell>
          <cell r="T469">
            <v>27.446613677930902</v>
          </cell>
        </row>
        <row r="470">
          <cell r="B470" t="str">
            <v>Central California Alliance/Monterey</v>
          </cell>
          <cell r="C470" t="str">
            <v>WCM</v>
          </cell>
          <cell r="D470">
            <v>35089</v>
          </cell>
          <cell r="E470">
            <v>21.62</v>
          </cell>
          <cell r="F470">
            <v>91.22</v>
          </cell>
          <cell r="G470">
            <v>23.02</v>
          </cell>
          <cell r="H470">
            <v>0</v>
          </cell>
          <cell r="I470">
            <v>0</v>
          </cell>
          <cell r="J470">
            <v>0</v>
          </cell>
          <cell r="K470">
            <v>0</v>
          </cell>
          <cell r="L470">
            <v>135.86000000000001</v>
          </cell>
          <cell r="M470">
            <v>4767191.54</v>
          </cell>
          <cell r="N470">
            <v>9.1463243296416766E-2</v>
          </cell>
          <cell r="O470">
            <v>1485.4054492655694</v>
          </cell>
          <cell r="P470"/>
          <cell r="Q470">
            <v>3200818.58</v>
          </cell>
          <cell r="R470">
            <v>807748.78</v>
          </cell>
          <cell r="S470">
            <v>4008567.3600000003</v>
          </cell>
          <cell r="T470">
            <v>114.24</v>
          </cell>
        </row>
        <row r="471">
          <cell r="B471" t="str">
            <v>Central California Alliance/Santa Cruz</v>
          </cell>
          <cell r="C471" t="str">
            <v>WCM</v>
          </cell>
          <cell r="D471">
            <v>13712</v>
          </cell>
          <cell r="E471">
            <v>21.92</v>
          </cell>
          <cell r="F471">
            <v>101.09</v>
          </cell>
          <cell r="G471">
            <v>28.13</v>
          </cell>
          <cell r="H471">
            <v>0</v>
          </cell>
          <cell r="I471">
            <v>0</v>
          </cell>
          <cell r="J471">
            <v>0</v>
          </cell>
          <cell r="K471">
            <v>0</v>
          </cell>
          <cell r="L471">
            <v>151.14000000000001</v>
          </cell>
          <cell r="M471">
            <v>2072431.6800000002</v>
          </cell>
          <cell r="N471">
            <v>0.10630870111293754</v>
          </cell>
          <cell r="O471">
            <v>1421.7086505406151</v>
          </cell>
          <cell r="P471"/>
          <cell r="Q471">
            <v>1386146.08</v>
          </cell>
          <cell r="R471">
            <v>385718.56</v>
          </cell>
          <cell r="S471">
            <v>1771864.6400000001</v>
          </cell>
          <cell r="T471">
            <v>129.22</v>
          </cell>
        </row>
        <row r="472">
          <cell r="B472" t="str">
            <v>Central California Alliance/Merced</v>
          </cell>
          <cell r="C472" t="str">
            <v>WCM</v>
          </cell>
          <cell r="D472">
            <v>30984</v>
          </cell>
          <cell r="E472">
            <v>16.739999999999998</v>
          </cell>
          <cell r="F472">
            <v>95.18</v>
          </cell>
          <cell r="G472">
            <v>27.24</v>
          </cell>
          <cell r="H472">
            <v>0</v>
          </cell>
          <cell r="I472">
            <v>0</v>
          </cell>
          <cell r="J472">
            <v>0</v>
          </cell>
          <cell r="K472">
            <v>0</v>
          </cell>
          <cell r="L472">
            <v>139.16</v>
          </cell>
          <cell r="M472">
            <v>4311733.4399999995</v>
          </cell>
          <cell r="N472">
            <v>0.10930351841755956</v>
          </cell>
          <cell r="O472">
            <v>1273.1520633067198</v>
          </cell>
          <cell r="P472"/>
          <cell r="Q472">
            <v>2949057.12</v>
          </cell>
          <cell r="R472">
            <v>844004.15999999992</v>
          </cell>
          <cell r="S472">
            <v>3793061.2800000003</v>
          </cell>
          <cell r="T472">
            <v>122.42</v>
          </cell>
        </row>
        <row r="473">
          <cell r="B473" t="str">
            <v>CenCal Health/Santa Barbara</v>
          </cell>
          <cell r="C473" t="str">
            <v>WCM</v>
          </cell>
          <cell r="D473">
            <v>24450</v>
          </cell>
          <cell r="E473">
            <v>25.88</v>
          </cell>
          <cell r="F473">
            <v>87.11</v>
          </cell>
          <cell r="G473">
            <v>25.6</v>
          </cell>
          <cell r="H473">
            <v>0</v>
          </cell>
          <cell r="I473">
            <v>0</v>
          </cell>
          <cell r="J473">
            <v>0</v>
          </cell>
          <cell r="K473">
            <v>0</v>
          </cell>
          <cell r="L473">
            <v>138.59</v>
          </cell>
          <cell r="M473">
            <v>3388525.5</v>
          </cell>
          <cell r="N473">
            <v>0.10043640958558396</v>
          </cell>
          <cell r="O473">
            <v>1379.8780797904228</v>
          </cell>
          <cell r="P473"/>
          <cell r="Q473">
            <v>2129839.5</v>
          </cell>
          <cell r="R473">
            <v>625920</v>
          </cell>
          <cell r="S473">
            <v>2755759.5</v>
          </cell>
          <cell r="T473">
            <v>112.71000000000001</v>
          </cell>
        </row>
        <row r="474">
          <cell r="B474" t="str">
            <v>CenCal Health/San Luis Obispo</v>
          </cell>
          <cell r="C474" t="str">
            <v>WCM</v>
          </cell>
          <cell r="D474">
            <v>10943</v>
          </cell>
          <cell r="E474">
            <v>18.27</v>
          </cell>
          <cell r="F474">
            <v>79.62</v>
          </cell>
          <cell r="G474">
            <v>25.37</v>
          </cell>
          <cell r="H474">
            <v>0</v>
          </cell>
          <cell r="I474">
            <v>0</v>
          </cell>
          <cell r="J474">
            <v>0</v>
          </cell>
          <cell r="K474">
            <v>0</v>
          </cell>
          <cell r="L474">
            <v>123.26</v>
          </cell>
          <cell r="M474">
            <v>1348834.1800000002</v>
          </cell>
          <cell r="N474">
            <v>8.7179742387037698E-2</v>
          </cell>
          <cell r="O474">
            <v>1413.8605669741792</v>
          </cell>
          <cell r="P474"/>
          <cell r="Q474">
            <v>871281.66</v>
          </cell>
          <cell r="R474">
            <v>277623.91000000003</v>
          </cell>
          <cell r="S474">
            <v>1148905.57</v>
          </cell>
          <cell r="T474">
            <v>104.99000000000001</v>
          </cell>
        </row>
        <row r="475">
          <cell r="B475" t="str">
            <v>CalOptima/Orange</v>
          </cell>
          <cell r="C475" t="str">
            <v>WCM</v>
          </cell>
          <cell r="D475">
            <v>0</v>
          </cell>
          <cell r="E475">
            <v>0</v>
          </cell>
          <cell r="F475">
            <v>0</v>
          </cell>
          <cell r="G475">
            <v>0</v>
          </cell>
          <cell r="H475">
            <v>0</v>
          </cell>
          <cell r="I475">
            <v>0</v>
          </cell>
          <cell r="J475">
            <v>0</v>
          </cell>
          <cell r="K475">
            <v>0</v>
          </cell>
          <cell r="L475">
            <v>0</v>
          </cell>
          <cell r="M475">
            <v>0</v>
          </cell>
          <cell r="N475">
            <v>0</v>
          </cell>
          <cell r="O475">
            <v>0</v>
          </cell>
          <cell r="P475"/>
          <cell r="Q475">
            <v>0</v>
          </cell>
          <cell r="R475">
            <v>0</v>
          </cell>
          <cell r="S475">
            <v>0</v>
          </cell>
          <cell r="T475">
            <v>0</v>
          </cell>
        </row>
        <row r="476">
          <cell r="B476" t="str">
            <v>HP of San Mateo</v>
          </cell>
          <cell r="C476" t="str">
            <v>WCM</v>
          </cell>
          <cell r="D476">
            <v>11992</v>
          </cell>
          <cell r="E476">
            <v>25.48</v>
          </cell>
          <cell r="F476">
            <v>78.16</v>
          </cell>
          <cell r="G476">
            <v>28.47</v>
          </cell>
          <cell r="H476">
            <v>0</v>
          </cell>
          <cell r="I476">
            <v>0</v>
          </cell>
          <cell r="J476">
            <v>0</v>
          </cell>
          <cell r="K476">
            <v>0</v>
          </cell>
          <cell r="L476">
            <v>132.11000000000001</v>
          </cell>
          <cell r="M476">
            <v>1584263.12</v>
          </cell>
          <cell r="N476">
            <v>9.325600853981568E-2</v>
          </cell>
          <cell r="O476">
            <v>1416.6379418179324</v>
          </cell>
          <cell r="P476"/>
          <cell r="Q476">
            <v>937294.72</v>
          </cell>
          <cell r="R476">
            <v>341412.24</v>
          </cell>
          <cell r="S476">
            <v>1278706.96</v>
          </cell>
          <cell r="T476">
            <v>106.63</v>
          </cell>
        </row>
        <row r="477">
          <cell r="B477" t="str">
            <v>Partnership Northern Health Plans</v>
          </cell>
          <cell r="C477" t="str">
            <v>WCM</v>
          </cell>
          <cell r="D477">
            <v>27543</v>
          </cell>
          <cell r="E477">
            <v>13.34</v>
          </cell>
          <cell r="F477">
            <v>143.84</v>
          </cell>
          <cell r="G477">
            <v>34.86</v>
          </cell>
          <cell r="H477">
            <v>0</v>
          </cell>
          <cell r="I477">
            <v>0</v>
          </cell>
          <cell r="J477">
            <v>0</v>
          </cell>
          <cell r="K477">
            <v>0</v>
          </cell>
          <cell r="L477">
            <v>192.04000000000002</v>
          </cell>
          <cell r="M477">
            <v>5289357.7200000007</v>
          </cell>
          <cell r="N477">
            <v>0.10727333429649585</v>
          </cell>
          <cell r="O477">
            <v>1790.1932596708064</v>
          </cell>
          <cell r="P477"/>
          <cell r="Q477">
            <v>3961785.12</v>
          </cell>
          <cell r="R477">
            <v>960148.98</v>
          </cell>
          <cell r="S477">
            <v>4921934.0999999996</v>
          </cell>
          <cell r="T477">
            <v>178.7</v>
          </cell>
        </row>
        <row r="478">
          <cell r="B478" t="str">
            <v>Partnership Southern Health Plans</v>
          </cell>
          <cell r="C478" t="str">
            <v>WCM</v>
          </cell>
          <cell r="D478">
            <v>17952</v>
          </cell>
          <cell r="E478">
            <v>24.25</v>
          </cell>
          <cell r="F478">
            <v>125.52</v>
          </cell>
          <cell r="G478">
            <v>28.8</v>
          </cell>
          <cell r="H478">
            <v>0</v>
          </cell>
          <cell r="I478">
            <v>0</v>
          </cell>
          <cell r="J478">
            <v>0</v>
          </cell>
          <cell r="K478">
            <v>0</v>
          </cell>
          <cell r="L478">
            <v>178.57</v>
          </cell>
          <cell r="M478">
            <v>3205688.6399999997</v>
          </cell>
          <cell r="N478">
            <v>9.8908091875739901E-2</v>
          </cell>
          <cell r="O478">
            <v>1805.413456204785</v>
          </cell>
          <cell r="P478"/>
          <cell r="Q478">
            <v>2253335.04</v>
          </cell>
          <cell r="R478">
            <v>517017.60000000003</v>
          </cell>
          <cell r="S478">
            <v>2770352.64</v>
          </cell>
          <cell r="T478">
            <v>154.32</v>
          </cell>
        </row>
        <row r="479">
          <cell r="B479" t="str">
            <v>All WCMs</v>
          </cell>
          <cell r="C479" t="str">
            <v>ALL COAs</v>
          </cell>
          <cell r="D479">
            <v>172665</v>
          </cell>
          <cell r="E479">
            <v>20.37977453450323</v>
          </cell>
          <cell r="F479">
            <v>102.45016546491762</v>
          </cell>
          <cell r="G479">
            <v>27.56548362435931</v>
          </cell>
          <cell r="H479">
            <v>0</v>
          </cell>
          <cell r="I479">
            <v>0</v>
          </cell>
          <cell r="J479">
            <v>0</v>
          </cell>
          <cell r="K479">
            <v>0</v>
          </cell>
          <cell r="L479">
            <v>150.39542362378015</v>
          </cell>
          <cell r="M479">
            <v>25968025.82</v>
          </cell>
          <cell r="N479">
            <v>0.10027058554919911</v>
          </cell>
          <cell r="O479">
            <v>1499.895735125498</v>
          </cell>
          <cell r="P479"/>
          <cell r="Q479">
            <v>17689557.82</v>
          </cell>
          <cell r="R479">
            <v>4759594.2300000004</v>
          </cell>
          <cell r="S479">
            <v>22449152.050000001</v>
          </cell>
          <cell r="T479">
            <v>130.01564908927693</v>
          </cell>
        </row>
        <row r="480">
          <cell r="B480" t="str">
            <v>All Plans</v>
          </cell>
          <cell r="C480" t="str">
            <v>Child</v>
          </cell>
          <cell r="D480">
            <v>52469370</v>
          </cell>
          <cell r="E480">
            <v>9.0637029813775136</v>
          </cell>
          <cell r="F480">
            <v>1.7204296030236308</v>
          </cell>
          <cell r="G480">
            <v>1.9192156580115214</v>
          </cell>
          <cell r="H480">
            <v>0</v>
          </cell>
          <cell r="I480">
            <v>0.11398830136515839</v>
          </cell>
          <cell r="J480">
            <v>8.7357974376288491E-2</v>
          </cell>
          <cell r="K480">
            <v>9.6358353073421693E-2</v>
          </cell>
          <cell r="L480">
            <v>13.001052871227534</v>
          </cell>
          <cell r="M480">
            <v>682157053.48999989</v>
          </cell>
          <cell r="N480">
            <v>0.19078045607808922</v>
          </cell>
          <cell r="O480">
            <v>68.146670463488221</v>
          </cell>
          <cell r="P480"/>
          <cell r="Q480">
            <v>90269857.400000006</v>
          </cell>
          <cell r="R480">
            <v>100700036.46999998</v>
          </cell>
          <cell r="S480">
            <v>190969893.87</v>
          </cell>
          <cell r="T480">
            <v>3.6396452610351524</v>
          </cell>
        </row>
        <row r="481">
          <cell r="B481" t="str">
            <v>All Plans</v>
          </cell>
          <cell r="C481" t="str">
            <v>Adult</v>
          </cell>
          <cell r="D481">
            <v>17947569</v>
          </cell>
          <cell r="E481">
            <v>9.6960462338938491</v>
          </cell>
          <cell r="F481">
            <v>14.597704222226419</v>
          </cell>
          <cell r="G481">
            <v>5.5926542218614692</v>
          </cell>
          <cell r="H481">
            <v>0</v>
          </cell>
          <cell r="I481">
            <v>0</v>
          </cell>
          <cell r="J481">
            <v>0</v>
          </cell>
          <cell r="K481">
            <v>0</v>
          </cell>
          <cell r="L481">
            <v>29.886404677981737</v>
          </cell>
          <cell r="M481">
            <v>536388310.12</v>
          </cell>
          <cell r="N481">
            <v>0.11759648527749947</v>
          </cell>
          <cell r="O481">
            <v>254.14368981740395</v>
          </cell>
          <cell r="P481"/>
          <cell r="Q481">
            <v>261993303.76999998</v>
          </cell>
          <cell r="R481">
            <v>100374547.54000002</v>
          </cell>
          <cell r="S481">
            <v>362367851.31</v>
          </cell>
          <cell r="T481">
            <v>20.190358444087888</v>
          </cell>
        </row>
        <row r="482">
          <cell r="B482" t="str">
            <v>All Plans</v>
          </cell>
          <cell r="C482" t="str">
            <v>ACA OE</v>
          </cell>
          <cell r="D482">
            <v>37054177</v>
          </cell>
          <cell r="E482">
            <v>9.9958648513499568</v>
          </cell>
          <cell r="F482">
            <v>15.150868156645332</v>
          </cell>
          <cell r="G482">
            <v>6.2891984288303044</v>
          </cell>
          <cell r="H482">
            <v>0.18373832618114824</v>
          </cell>
          <cell r="I482">
            <v>0</v>
          </cell>
          <cell r="J482">
            <v>0</v>
          </cell>
          <cell r="K482">
            <v>0</v>
          </cell>
          <cell r="L482">
            <v>31.619669763006744</v>
          </cell>
          <cell r="M482">
            <v>1171640840.0799999</v>
          </cell>
          <cell r="N482">
            <v>0.10273819020502353</v>
          </cell>
          <cell r="O482">
            <v>307.76938643659946</v>
          </cell>
          <cell r="P482"/>
          <cell r="Q482">
            <v>561402950.37999988</v>
          </cell>
          <cell r="R482">
            <v>233041071.77000001</v>
          </cell>
          <cell r="S482">
            <v>794444022.14999986</v>
          </cell>
          <cell r="T482">
            <v>21.440066585475638</v>
          </cell>
        </row>
        <row r="483">
          <cell r="B483" t="str">
            <v>All Plans</v>
          </cell>
          <cell r="C483" t="str">
            <v>SPD</v>
          </cell>
          <cell r="D483">
            <v>8997355</v>
          </cell>
          <cell r="E483">
            <v>14.645816336023197</v>
          </cell>
          <cell r="F483">
            <v>41.562573657480456</v>
          </cell>
          <cell r="G483">
            <v>13.993989276848589</v>
          </cell>
          <cell r="H483">
            <v>1.1089665762882537</v>
          </cell>
          <cell r="I483">
            <v>0.10909720134417282</v>
          </cell>
          <cell r="J483">
            <v>8.2502828886933999E-2</v>
          </cell>
          <cell r="K483">
            <v>9.1556028410571769E-2</v>
          </cell>
          <cell r="L483">
            <v>71.594501905282144</v>
          </cell>
          <cell r="M483">
            <v>644161149.68999982</v>
          </cell>
          <cell r="N483">
            <v>9.8064359804125631E-2</v>
          </cell>
          <cell r="O483">
            <v>730.07667666709347</v>
          </cell>
          <cell r="P483"/>
          <cell r="Q483">
            <v>373953229.91000009</v>
          </cell>
          <cell r="R483">
            <v>125908889.39000005</v>
          </cell>
          <cell r="S483">
            <v>499862119.30000013</v>
          </cell>
          <cell r="T483">
            <v>55.556562934329044</v>
          </cell>
        </row>
        <row r="484">
          <cell r="B484" t="str">
            <v>All Plans</v>
          </cell>
          <cell r="C484" t="str">
            <v>BCCTP</v>
          </cell>
          <cell r="D484">
            <v>24408</v>
          </cell>
          <cell r="E484">
            <v>22.590952966240575</v>
          </cell>
          <cell r="F484">
            <v>31.991427810553922</v>
          </cell>
          <cell r="G484">
            <v>62.168832350049165</v>
          </cell>
          <cell r="H484">
            <v>0</v>
          </cell>
          <cell r="I484">
            <v>0</v>
          </cell>
          <cell r="J484">
            <v>0</v>
          </cell>
          <cell r="K484">
            <v>0</v>
          </cell>
          <cell r="L484">
            <v>116.75121312684367</v>
          </cell>
          <cell r="M484">
            <v>2849663.6100000003</v>
          </cell>
          <cell r="N484">
            <v>9.5405133016040714E-2</v>
          </cell>
          <cell r="O484">
            <v>1223.7414218290958</v>
          </cell>
          <cell r="P484"/>
          <cell r="Q484">
            <v>780846.77000000014</v>
          </cell>
          <cell r="R484">
            <v>1517416.86</v>
          </cell>
          <cell r="S484">
            <v>2298263.6300000004</v>
          </cell>
          <cell r="T484">
            <v>94.160260160603087</v>
          </cell>
        </row>
        <row r="485">
          <cell r="B485" t="str">
            <v>All Plans</v>
          </cell>
          <cell r="C485" t="str">
            <v>LTC</v>
          </cell>
          <cell r="D485">
            <v>118853</v>
          </cell>
          <cell r="E485">
            <v>15.806498700074885</v>
          </cell>
          <cell r="F485">
            <v>185.95207685123646</v>
          </cell>
          <cell r="G485">
            <v>24.419550453080689</v>
          </cell>
          <cell r="H485">
            <v>0</v>
          </cell>
          <cell r="I485">
            <v>0</v>
          </cell>
          <cell r="J485">
            <v>0</v>
          </cell>
          <cell r="K485">
            <v>0</v>
          </cell>
          <cell r="L485">
            <v>226.17812600439206</v>
          </cell>
          <cell r="M485">
            <v>26881948.81000001</v>
          </cell>
          <cell r="N485">
            <v>2.3265573861711401E-2</v>
          </cell>
          <cell r="O485">
            <v>9721.5795040679277</v>
          </cell>
          <cell r="P485"/>
          <cell r="Q485">
            <v>22100962.190000005</v>
          </cell>
          <cell r="R485">
            <v>2902336.8299999991</v>
          </cell>
          <cell r="S485">
            <v>25003299.020000003</v>
          </cell>
          <cell r="T485">
            <v>210.37162730431714</v>
          </cell>
        </row>
        <row r="486">
          <cell r="B486" t="str">
            <v>All Plans</v>
          </cell>
          <cell r="C486" t="str">
            <v>OBRA</v>
          </cell>
          <cell r="D486">
            <v>1867</v>
          </cell>
          <cell r="E486">
            <v>7.33</v>
          </cell>
          <cell r="F486">
            <v>15.51</v>
          </cell>
          <cell r="G486">
            <v>9.92</v>
          </cell>
          <cell r="H486">
            <v>0</v>
          </cell>
          <cell r="I486">
            <v>0</v>
          </cell>
          <cell r="J486">
            <v>0</v>
          </cell>
          <cell r="K486">
            <v>0</v>
          </cell>
          <cell r="L486">
            <v>32.76</v>
          </cell>
          <cell r="M486">
            <v>61162.92</v>
          </cell>
          <cell r="N486">
            <v>0.14442876734919124</v>
          </cell>
          <cell r="O486">
            <v>226.82461812330524</v>
          </cell>
          <cell r="P486"/>
          <cell r="Q486">
            <v>28957.17</v>
          </cell>
          <cell r="R486">
            <v>18520.64</v>
          </cell>
          <cell r="S486">
            <v>47477.81</v>
          </cell>
          <cell r="T486">
            <v>25.43</v>
          </cell>
        </row>
        <row r="487">
          <cell r="B487" t="str">
            <v>All Plans</v>
          </cell>
          <cell r="C487" t="str">
            <v>WCM</v>
          </cell>
          <cell r="D487">
            <v>172665</v>
          </cell>
          <cell r="E487">
            <v>20.37977453450323</v>
          </cell>
          <cell r="F487">
            <v>102.45016546491762</v>
          </cell>
          <cell r="G487">
            <v>27.56548362435931</v>
          </cell>
          <cell r="H487">
            <v>0</v>
          </cell>
          <cell r="I487">
            <v>0</v>
          </cell>
          <cell r="J487">
            <v>0</v>
          </cell>
          <cell r="K487">
            <v>0</v>
          </cell>
          <cell r="L487">
            <v>150.39542362378015</v>
          </cell>
          <cell r="M487">
            <v>25968025.82</v>
          </cell>
          <cell r="N487">
            <v>0.10027058554919911</v>
          </cell>
          <cell r="O487">
            <v>1499.895735125498</v>
          </cell>
          <cell r="P487"/>
          <cell r="Q487">
            <v>17689557.82</v>
          </cell>
          <cell r="R487">
            <v>4759594.2300000004</v>
          </cell>
          <cell r="S487">
            <v>22449152.050000001</v>
          </cell>
          <cell r="T487">
            <v>130.01564908927693</v>
          </cell>
        </row>
        <row r="488">
          <cell r="B488" t="str">
            <v>All Plans</v>
          </cell>
          <cell r="C488" t="str">
            <v>ALL COAs</v>
          </cell>
          <cell r="D488">
            <v>116786264</v>
          </cell>
          <cell r="E488">
            <v>9.9130836745492577</v>
          </cell>
          <cell r="F488">
            <v>11.373081216212208</v>
          </cell>
          <cell r="G488">
            <v>4.8740527715656707</v>
          </cell>
          <cell r="H488">
            <v>0.14373298584155411</v>
          </cell>
          <cell r="I488">
            <v>5.9617290351885906E-2</v>
          </cell>
          <cell r="J488">
            <v>4.5604037132312071E-2</v>
          </cell>
          <cell r="K488">
            <v>5.0345168760600134E-2</v>
          </cell>
          <cell r="L488">
            <v>26.459517144413486</v>
          </cell>
          <cell r="M488">
            <v>3090108154.5399995</v>
          </cell>
          <cell r="N488">
            <v>0.11214537631022418</v>
          </cell>
          <cell r="O488">
            <v>235.93943874439697</v>
          </cell>
          <cell r="P488"/>
          <cell r="Q488">
            <v>1328219665.4100001</v>
          </cell>
          <cell r="R488">
            <v>569222413.73000014</v>
          </cell>
          <cell r="S488">
            <v>1897442079.1400001</v>
          </cell>
          <cell r="T488">
            <v>16.247133987777879</v>
          </cell>
        </row>
        <row r="489">
          <cell r="B489" t="str">
            <v>Total Impact (Millions)</v>
          </cell>
          <cell r="C489"/>
          <cell r="D489"/>
          <cell r="E489">
            <v>1157.7120070699998</v>
          </cell>
          <cell r="F489">
            <v>1328.2196654100001</v>
          </cell>
          <cell r="G489">
            <v>569.22241373000008</v>
          </cell>
          <cell r="H489">
            <v>16.786038430000001</v>
          </cell>
          <cell r="I489">
            <v>6.9624806100000001</v>
          </cell>
          <cell r="J489">
            <v>5.32592512</v>
          </cell>
          <cell r="K489">
            <v>5.8796241699999996</v>
          </cell>
          <cell r="L489">
            <v>0</v>
          </cell>
          <cell r="M489">
            <v>3090.1081545400007</v>
          </cell>
          <cell r="N489">
            <v>0.11214537631022423</v>
          </cell>
          <cell r="O489">
            <v>27554.485581214973</v>
          </cell>
          <cell r="P489"/>
        </row>
        <row r="490">
          <cell r="B490" t="str">
            <v>Impacts as % of Total Impact</v>
          </cell>
          <cell r="C490"/>
          <cell r="D490"/>
          <cell r="E490">
            <v>0.37465096662363878</v>
          </cell>
          <cell r="F490">
            <v>0.42982950724833818</v>
          </cell>
          <cell r="G490">
            <v>0.18420792582735201</v>
          </cell>
          <cell r="H490">
            <v>5.4321847619921912E-3</v>
          </cell>
          <cell r="I490">
            <v>2.2531511072745765E-3</v>
          </cell>
          <cell r="J490">
            <v>1.7235400360259647E-3</v>
          </cell>
          <cell r="K490">
            <v>1.9027243953780807E-3</v>
          </cell>
          <cell r="L490">
            <v>0</v>
          </cell>
          <cell r="M490">
            <v>1</v>
          </cell>
          <cell r="N490"/>
          <cell r="O490">
            <v>0.11214537631022423</v>
          </cell>
          <cell r="P490"/>
          <cell r="Q490"/>
          <cell r="R490"/>
          <cell r="S490"/>
          <cell r="T490"/>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ow r="266">
          <cell r="D266" t="str">
            <v>501</v>
          </cell>
        </row>
      </sheetData>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 sheetId="50"/>
      <sheetData sheetId="51"/>
      <sheetData sheetId="52"/>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F request"/>
      <sheetName val="Total"/>
      <sheetName val="Data"/>
      <sheetName val="Program_Changes"/>
      <sheetName val="Child"/>
      <sheetName val="COHS Eligibles"/>
      <sheetName val="DOF request (2)"/>
      <sheetName val="DOF_request"/>
      <sheetName val="COHS_Eligibles"/>
      <sheetName val="DOF_request_(2)"/>
    </sheetNames>
    <sheetDataSet>
      <sheetData sheetId="0"/>
      <sheetData sheetId="1"/>
      <sheetData sheetId="2"/>
      <sheetData sheetId="3">
        <row r="7">
          <cell r="C7" t="str">
            <v>MercedChild MCIP</v>
          </cell>
          <cell r="D7" t="str">
            <v>IP</v>
          </cell>
          <cell r="E7" t="str">
            <v>Child MC</v>
          </cell>
          <cell r="F7" t="str">
            <v xml:space="preserve">Inpatient Hospital Services </v>
          </cell>
          <cell r="G7">
            <v>0</v>
          </cell>
          <cell r="H7">
            <v>0</v>
          </cell>
          <cell r="I7">
            <v>0</v>
          </cell>
          <cell r="J7">
            <v>0</v>
          </cell>
          <cell r="K7">
            <v>0</v>
          </cell>
          <cell r="L7">
            <v>0</v>
          </cell>
        </row>
        <row r="8">
          <cell r="C8" t="str">
            <v>MercedChild MCOP</v>
          </cell>
          <cell r="D8" t="str">
            <v>OP</v>
          </cell>
          <cell r="E8" t="str">
            <v>Child MC</v>
          </cell>
          <cell r="F8" t="str">
            <v xml:space="preserve">Outpatient Facility Services </v>
          </cell>
          <cell r="G8">
            <v>0</v>
          </cell>
          <cell r="H8">
            <v>-2.1999999999999797E-3</v>
          </cell>
          <cell r="I8">
            <v>0</v>
          </cell>
          <cell r="J8">
            <v>0</v>
          </cell>
          <cell r="K8">
            <v>0</v>
          </cell>
          <cell r="L8">
            <v>0</v>
          </cell>
        </row>
        <row r="9">
          <cell r="C9" t="str">
            <v>MercedChild MCER</v>
          </cell>
          <cell r="D9" t="str">
            <v>ER</v>
          </cell>
          <cell r="E9" t="str">
            <v>Child MC</v>
          </cell>
          <cell r="F9" t="str">
            <v xml:space="preserve">Emergency Room Facility Services </v>
          </cell>
          <cell r="G9">
            <v>0</v>
          </cell>
          <cell r="H9">
            <v>0</v>
          </cell>
          <cell r="I9">
            <v>0</v>
          </cell>
          <cell r="J9">
            <v>0</v>
          </cell>
          <cell r="K9">
            <v>0</v>
          </cell>
          <cell r="L9">
            <v>0</v>
          </cell>
        </row>
        <row r="10">
          <cell r="C10" t="str">
            <v>MercedChild MCLTC</v>
          </cell>
          <cell r="D10" t="str">
            <v>LTC</v>
          </cell>
          <cell r="E10" t="str">
            <v>Child MC</v>
          </cell>
          <cell r="F10" t="str">
            <v xml:space="preserve">Long-Term Care Facility </v>
          </cell>
          <cell r="G10">
            <v>0</v>
          </cell>
          <cell r="H10">
            <v>0</v>
          </cell>
          <cell r="I10">
            <v>0</v>
          </cell>
          <cell r="J10">
            <v>0</v>
          </cell>
          <cell r="K10">
            <v>0</v>
          </cell>
          <cell r="L10">
            <v>0</v>
          </cell>
        </row>
        <row r="11">
          <cell r="C11" t="str">
            <v>MercedChild MCPCP</v>
          </cell>
          <cell r="D11" t="str">
            <v>PCP</v>
          </cell>
          <cell r="E11" t="str">
            <v>Child MC</v>
          </cell>
          <cell r="F11" t="str">
            <v xml:space="preserve">Physician Primary Care Services </v>
          </cell>
          <cell r="G11">
            <v>0</v>
          </cell>
          <cell r="H11">
            <v>0</v>
          </cell>
          <cell r="I11">
            <v>0</v>
          </cell>
          <cell r="J11">
            <v>0</v>
          </cell>
          <cell r="K11">
            <v>0</v>
          </cell>
          <cell r="L11">
            <v>0</v>
          </cell>
        </row>
        <row r="12">
          <cell r="C12" t="str">
            <v>MercedChild MCSP</v>
          </cell>
          <cell r="D12" t="str">
            <v>SP</v>
          </cell>
          <cell r="E12" t="str">
            <v>Child MC</v>
          </cell>
          <cell r="F12" t="str">
            <v xml:space="preserve">Physician Specialty Services </v>
          </cell>
          <cell r="G12">
            <v>0</v>
          </cell>
          <cell r="H12">
            <v>0</v>
          </cell>
          <cell r="I12">
            <v>0</v>
          </cell>
          <cell r="J12">
            <v>0</v>
          </cell>
          <cell r="K12">
            <v>0</v>
          </cell>
          <cell r="L12">
            <v>0</v>
          </cell>
        </row>
        <row r="13">
          <cell r="C13" t="str">
            <v>MercedChild MCFQHC</v>
          </cell>
          <cell r="D13" t="str">
            <v>FQHC</v>
          </cell>
          <cell r="E13" t="str">
            <v>Child MC</v>
          </cell>
          <cell r="F13" t="str">
            <v xml:space="preserve">FQHC Services </v>
          </cell>
          <cell r="G13">
            <v>0</v>
          </cell>
          <cell r="H13">
            <v>0</v>
          </cell>
          <cell r="I13">
            <v>0</v>
          </cell>
          <cell r="J13">
            <v>0</v>
          </cell>
          <cell r="K13">
            <v>0</v>
          </cell>
          <cell r="L13">
            <v>0</v>
          </cell>
        </row>
        <row r="14">
          <cell r="C14" t="str">
            <v>MercedChild MCNPP</v>
          </cell>
          <cell r="D14" t="str">
            <v>NPP</v>
          </cell>
          <cell r="E14" t="str">
            <v>Child MC</v>
          </cell>
          <cell r="F14" t="str">
            <v xml:space="preserve"> Other Medical Professional Services </v>
          </cell>
          <cell r="G14">
            <v>0</v>
          </cell>
          <cell r="H14">
            <v>-6.8899999999999961E-2</v>
          </cell>
          <cell r="I14">
            <v>0</v>
          </cell>
          <cell r="J14">
            <v>0</v>
          </cell>
          <cell r="K14">
            <v>0</v>
          </cell>
          <cell r="L14">
            <v>0</v>
          </cell>
        </row>
        <row r="15">
          <cell r="C15" t="str">
            <v>MercedChild MCRX</v>
          </cell>
          <cell r="D15" t="str">
            <v>RX</v>
          </cell>
          <cell r="E15" t="str">
            <v>Child MC</v>
          </cell>
          <cell r="F15" t="str">
            <v xml:space="preserve"> Pharmacy </v>
          </cell>
          <cell r="G15">
            <v>0</v>
          </cell>
          <cell r="H15">
            <v>0</v>
          </cell>
          <cell r="I15">
            <v>0</v>
          </cell>
          <cell r="J15">
            <v>0</v>
          </cell>
          <cell r="K15">
            <v>0</v>
          </cell>
          <cell r="L15">
            <v>0</v>
          </cell>
        </row>
        <row r="16">
          <cell r="C16" t="str">
            <v>MercedChild MCLR</v>
          </cell>
          <cell r="D16" t="str">
            <v>LR</v>
          </cell>
          <cell r="E16" t="str">
            <v>Child MC</v>
          </cell>
          <cell r="F16" t="str">
            <v xml:space="preserve"> Laboratory and Radiology </v>
          </cell>
          <cell r="G16">
            <v>0</v>
          </cell>
          <cell r="H16">
            <v>-6.8899999999999961E-2</v>
          </cell>
          <cell r="I16">
            <v>0</v>
          </cell>
          <cell r="J16">
            <v>0</v>
          </cell>
          <cell r="K16">
            <v>0</v>
          </cell>
          <cell r="L16">
            <v>0</v>
          </cell>
        </row>
        <row r="17">
          <cell r="C17" t="str">
            <v>MercedChild MCHCBS</v>
          </cell>
          <cell r="D17" t="str">
            <v>HCBS</v>
          </cell>
          <cell r="E17" t="str">
            <v>Child MC</v>
          </cell>
          <cell r="F17" t="str">
            <v xml:space="preserve"> HCBS </v>
          </cell>
          <cell r="G17">
            <v>9.1017760017141791E-2</v>
          </cell>
          <cell r="H17">
            <v>0</v>
          </cell>
          <cell r="I17">
            <v>0</v>
          </cell>
          <cell r="J17">
            <v>0</v>
          </cell>
          <cell r="K17">
            <v>0</v>
          </cell>
          <cell r="L17">
            <v>0</v>
          </cell>
        </row>
        <row r="18">
          <cell r="C18" t="str">
            <v>MercedChild MCOTH</v>
          </cell>
          <cell r="D18" t="str">
            <v>OTH</v>
          </cell>
          <cell r="E18" t="str">
            <v>Child MC</v>
          </cell>
          <cell r="F18" t="str">
            <v xml:space="preserve"> All Others </v>
          </cell>
          <cell r="G18">
            <v>0</v>
          </cell>
          <cell r="H18">
            <v>-3.0200000000000005E-2</v>
          </cell>
          <cell r="I18">
            <v>0</v>
          </cell>
          <cell r="J18">
            <v>0</v>
          </cell>
          <cell r="K18">
            <v>0</v>
          </cell>
          <cell r="L18">
            <v>0</v>
          </cell>
        </row>
        <row r="19">
          <cell r="C19" t="str">
            <v>MercedChild HFIP</v>
          </cell>
          <cell r="D19" t="str">
            <v>IP</v>
          </cell>
          <cell r="E19" t="str">
            <v>Child HF</v>
          </cell>
          <cell r="F19" t="str">
            <v xml:space="preserve">Inpatient Hospital Services </v>
          </cell>
          <cell r="G19">
            <v>0</v>
          </cell>
          <cell r="H19">
            <v>0</v>
          </cell>
          <cell r="I19">
            <v>0</v>
          </cell>
          <cell r="J19">
            <v>0</v>
          </cell>
          <cell r="K19">
            <v>-3.7500000000000311E-3</v>
          </cell>
          <cell r="L19">
            <v>0</v>
          </cell>
        </row>
        <row r="20">
          <cell r="C20" t="str">
            <v>MercedChild HFOP</v>
          </cell>
          <cell r="D20" t="str">
            <v>OP</v>
          </cell>
          <cell r="E20" t="str">
            <v>Child HF</v>
          </cell>
          <cell r="F20" t="str">
            <v xml:space="preserve">Outpatient Facility Services </v>
          </cell>
          <cell r="G20">
            <v>0</v>
          </cell>
          <cell r="H20">
            <v>-1.4999999999999458E-3</v>
          </cell>
          <cell r="I20">
            <v>0</v>
          </cell>
          <cell r="J20">
            <v>0</v>
          </cell>
          <cell r="K20">
            <v>-3.7500000000000311E-3</v>
          </cell>
          <cell r="L20">
            <v>0</v>
          </cell>
        </row>
        <row r="21">
          <cell r="C21" t="str">
            <v>MercedChild HFER</v>
          </cell>
          <cell r="D21" t="str">
            <v>ER</v>
          </cell>
          <cell r="E21" t="str">
            <v>Child HF</v>
          </cell>
          <cell r="F21" t="str">
            <v xml:space="preserve">Emergency Room Facility Services </v>
          </cell>
          <cell r="G21">
            <v>0</v>
          </cell>
          <cell r="H21">
            <v>0</v>
          </cell>
          <cell r="I21">
            <v>0</v>
          </cell>
          <cell r="J21">
            <v>0</v>
          </cell>
          <cell r="K21">
            <v>-3.7500000000000311E-3</v>
          </cell>
          <cell r="L21">
            <v>0</v>
          </cell>
        </row>
        <row r="22">
          <cell r="C22" t="str">
            <v>MercedChild HFLTC</v>
          </cell>
          <cell r="D22" t="str">
            <v>LTC</v>
          </cell>
          <cell r="E22" t="str">
            <v>Child HF</v>
          </cell>
          <cell r="F22" t="str">
            <v xml:space="preserve">Long-Term Care Facility </v>
          </cell>
          <cell r="G22">
            <v>0</v>
          </cell>
          <cell r="H22">
            <v>0</v>
          </cell>
          <cell r="I22">
            <v>0</v>
          </cell>
          <cell r="J22">
            <v>0</v>
          </cell>
          <cell r="K22">
            <v>-3.7500000000000311E-3</v>
          </cell>
          <cell r="L22">
            <v>0</v>
          </cell>
        </row>
        <row r="23">
          <cell r="C23" t="str">
            <v>MercedChild HFPCP</v>
          </cell>
          <cell r="D23" t="str">
            <v>PCP</v>
          </cell>
          <cell r="E23" t="str">
            <v>Child HF</v>
          </cell>
          <cell r="F23" t="str">
            <v xml:space="preserve">Physician Primary Care Services </v>
          </cell>
          <cell r="G23">
            <v>0</v>
          </cell>
          <cell r="H23">
            <v>0</v>
          </cell>
          <cell r="I23">
            <v>0</v>
          </cell>
          <cell r="J23">
            <v>0</v>
          </cell>
          <cell r="K23">
            <v>-3.7500000000000311E-3</v>
          </cell>
          <cell r="L23">
            <v>0</v>
          </cell>
        </row>
        <row r="24">
          <cell r="C24" t="str">
            <v>MercedChild HFSP</v>
          </cell>
          <cell r="D24" t="str">
            <v>SP</v>
          </cell>
          <cell r="E24" t="str">
            <v>Child HF</v>
          </cell>
          <cell r="F24" t="str">
            <v xml:space="preserve">Physician Specialty Services </v>
          </cell>
          <cell r="G24">
            <v>0</v>
          </cell>
          <cell r="H24">
            <v>0</v>
          </cell>
          <cell r="I24">
            <v>0</v>
          </cell>
          <cell r="J24">
            <v>0</v>
          </cell>
          <cell r="K24">
            <v>-3.7500000000000311E-3</v>
          </cell>
          <cell r="L24">
            <v>0</v>
          </cell>
        </row>
        <row r="25">
          <cell r="C25" t="str">
            <v>MercedChild HFFQHC</v>
          </cell>
          <cell r="D25" t="str">
            <v>FQHC</v>
          </cell>
          <cell r="E25" t="str">
            <v>Child HF</v>
          </cell>
          <cell r="F25" t="str">
            <v xml:space="preserve">FQHC Services </v>
          </cell>
          <cell r="G25">
            <v>0</v>
          </cell>
          <cell r="H25">
            <v>0</v>
          </cell>
          <cell r="I25">
            <v>0</v>
          </cell>
          <cell r="J25">
            <v>0</v>
          </cell>
          <cell r="K25">
            <v>-3.7500000000000311E-3</v>
          </cell>
          <cell r="L25">
            <v>0</v>
          </cell>
        </row>
        <row r="26">
          <cell r="C26" t="str">
            <v>MercedChild HFNPP</v>
          </cell>
          <cell r="D26" t="str">
            <v>NPP</v>
          </cell>
          <cell r="E26" t="str">
            <v>Child HF</v>
          </cell>
          <cell r="F26" t="str">
            <v xml:space="preserve"> Other Medical Professional Services </v>
          </cell>
          <cell r="G26">
            <v>0</v>
          </cell>
          <cell r="H26">
            <v>-4.8000000000000043E-2</v>
          </cell>
          <cell r="I26">
            <v>0</v>
          </cell>
          <cell r="J26">
            <v>0</v>
          </cell>
          <cell r="K26">
            <v>-3.7500000000000311E-3</v>
          </cell>
          <cell r="L26">
            <v>0</v>
          </cell>
        </row>
        <row r="27">
          <cell r="C27" t="str">
            <v>MercedChild HFRX</v>
          </cell>
          <cell r="D27" t="str">
            <v>RX</v>
          </cell>
          <cell r="E27" t="str">
            <v>Child HF</v>
          </cell>
          <cell r="F27" t="str">
            <v xml:space="preserve"> Pharmacy </v>
          </cell>
          <cell r="G27">
            <v>0</v>
          </cell>
          <cell r="H27">
            <v>0</v>
          </cell>
          <cell r="I27">
            <v>0</v>
          </cell>
          <cell r="J27">
            <v>0</v>
          </cell>
          <cell r="K27">
            <v>-3.7500000000000311E-3</v>
          </cell>
          <cell r="L27">
            <v>0</v>
          </cell>
        </row>
        <row r="28">
          <cell r="C28" t="str">
            <v>MercedChild HFLR</v>
          </cell>
          <cell r="D28" t="str">
            <v>LR</v>
          </cell>
          <cell r="E28" t="str">
            <v>Child HF</v>
          </cell>
          <cell r="F28" t="str">
            <v xml:space="preserve"> Laboratory and Radiology </v>
          </cell>
          <cell r="G28">
            <v>0</v>
          </cell>
          <cell r="H28">
            <v>-4.8000000000000043E-2</v>
          </cell>
          <cell r="I28">
            <v>0</v>
          </cell>
          <cell r="J28">
            <v>0</v>
          </cell>
          <cell r="K28">
            <v>-3.7500000000000311E-3</v>
          </cell>
          <cell r="L28">
            <v>0</v>
          </cell>
        </row>
        <row r="29">
          <cell r="C29" t="str">
            <v>MercedChild HFHCBS</v>
          </cell>
          <cell r="D29" t="str">
            <v>HCBS</v>
          </cell>
          <cell r="E29" t="str">
            <v>Child HF</v>
          </cell>
          <cell r="F29" t="str">
            <v xml:space="preserve"> HCBS </v>
          </cell>
          <cell r="G29">
            <v>9.1017760017141791E-2</v>
          </cell>
          <cell r="H29">
            <v>0</v>
          </cell>
          <cell r="I29">
            <v>0</v>
          </cell>
          <cell r="J29">
            <v>0</v>
          </cell>
          <cell r="K29">
            <v>-3.7500000000000311E-3</v>
          </cell>
          <cell r="L29">
            <v>0</v>
          </cell>
        </row>
        <row r="30">
          <cell r="C30" t="str">
            <v>MercedChild HFOTH</v>
          </cell>
          <cell r="D30" t="str">
            <v>OTH</v>
          </cell>
          <cell r="E30" t="str">
            <v>Child HF</v>
          </cell>
          <cell r="F30" t="str">
            <v xml:space="preserve"> All Others </v>
          </cell>
          <cell r="G30">
            <v>0</v>
          </cell>
          <cell r="H30">
            <v>-2.0800000000000041E-2</v>
          </cell>
          <cell r="I30">
            <v>0</v>
          </cell>
          <cell r="J30">
            <v>0</v>
          </cell>
          <cell r="K30">
            <v>-3.7500000000000311E-3</v>
          </cell>
          <cell r="L30">
            <v>0</v>
          </cell>
        </row>
        <row r="31">
          <cell r="C31" t="str">
            <v>MercedAdultIP</v>
          </cell>
          <cell r="D31" t="str">
            <v>IP</v>
          </cell>
          <cell r="E31" t="str">
            <v>Adult</v>
          </cell>
          <cell r="F31" t="str">
            <v xml:space="preserve">Inpatient Hospital Services </v>
          </cell>
          <cell r="G31">
            <v>0</v>
          </cell>
          <cell r="H31">
            <v>0</v>
          </cell>
          <cell r="I31">
            <v>0</v>
          </cell>
          <cell r="J31">
            <v>0</v>
          </cell>
          <cell r="K31">
            <v>-5.6249999999999911E-3</v>
          </cell>
          <cell r="L31">
            <v>0</v>
          </cell>
        </row>
        <row r="32">
          <cell r="C32" t="str">
            <v>MercedAdultOP</v>
          </cell>
          <cell r="D32" t="str">
            <v>OP</v>
          </cell>
          <cell r="E32" t="str">
            <v>Adult</v>
          </cell>
          <cell r="F32" t="str">
            <v xml:space="preserve">Outpatient Facility Services </v>
          </cell>
          <cell r="G32">
            <v>0</v>
          </cell>
          <cell r="H32">
            <v>-1.0499999999999954E-2</v>
          </cell>
          <cell r="I32">
            <v>0</v>
          </cell>
          <cell r="J32">
            <v>0</v>
          </cell>
          <cell r="K32">
            <v>-5.6249999999999911E-3</v>
          </cell>
          <cell r="L32">
            <v>0</v>
          </cell>
        </row>
        <row r="33">
          <cell r="C33" t="str">
            <v>MercedAdultER</v>
          </cell>
          <cell r="D33" t="str">
            <v>ER</v>
          </cell>
          <cell r="E33" t="str">
            <v>Adult</v>
          </cell>
          <cell r="F33" t="str">
            <v xml:space="preserve">Emergency Room Facility Services </v>
          </cell>
          <cell r="G33">
            <v>0</v>
          </cell>
          <cell r="H33">
            <v>0</v>
          </cell>
          <cell r="I33">
            <v>0</v>
          </cell>
          <cell r="J33">
            <v>0</v>
          </cell>
          <cell r="K33">
            <v>-5.6249999999999911E-3</v>
          </cell>
          <cell r="L33">
            <v>0</v>
          </cell>
        </row>
        <row r="34">
          <cell r="C34" t="str">
            <v>MercedAdultLTC</v>
          </cell>
          <cell r="D34" t="str">
            <v>LTC</v>
          </cell>
          <cell r="E34" t="str">
            <v>Adult</v>
          </cell>
          <cell r="F34" t="str">
            <v xml:space="preserve">Long-Term Care Facility </v>
          </cell>
          <cell r="G34">
            <v>0</v>
          </cell>
          <cell r="H34">
            <v>0</v>
          </cell>
          <cell r="I34">
            <v>0</v>
          </cell>
          <cell r="J34">
            <v>0</v>
          </cell>
          <cell r="K34">
            <v>-5.6249999999999911E-3</v>
          </cell>
          <cell r="L34">
            <v>0</v>
          </cell>
        </row>
        <row r="35">
          <cell r="C35" t="str">
            <v>MercedAdultPCP</v>
          </cell>
          <cell r="D35" t="str">
            <v>PCP</v>
          </cell>
          <cell r="E35" t="str">
            <v>Adult</v>
          </cell>
          <cell r="F35" t="str">
            <v xml:space="preserve">Physician Primary Care Services </v>
          </cell>
          <cell r="G35">
            <v>0</v>
          </cell>
          <cell r="H35">
            <v>-4.3300000000000005E-2</v>
          </cell>
          <cell r="I35">
            <v>0</v>
          </cell>
          <cell r="J35">
            <v>0</v>
          </cell>
          <cell r="K35">
            <v>-5.6249999999999911E-3</v>
          </cell>
          <cell r="L35">
            <v>0</v>
          </cell>
        </row>
        <row r="36">
          <cell r="C36" t="str">
            <v>MercedAdultSP</v>
          </cell>
          <cell r="D36" t="str">
            <v>SP</v>
          </cell>
          <cell r="E36" t="str">
            <v>Adult</v>
          </cell>
          <cell r="F36" t="str">
            <v xml:space="preserve">Physician Specialty Services </v>
          </cell>
          <cell r="G36">
            <v>0</v>
          </cell>
          <cell r="H36">
            <v>0</v>
          </cell>
          <cell r="I36">
            <v>0</v>
          </cell>
          <cell r="J36">
            <v>0</v>
          </cell>
          <cell r="K36">
            <v>-5.6249999999999911E-3</v>
          </cell>
          <cell r="L36">
            <v>0</v>
          </cell>
        </row>
        <row r="37">
          <cell r="C37" t="str">
            <v>MercedAdultFQHC</v>
          </cell>
          <cell r="D37" t="str">
            <v>FQHC</v>
          </cell>
          <cell r="E37" t="str">
            <v>Adult</v>
          </cell>
          <cell r="F37" t="str">
            <v xml:space="preserve">FQHC Services </v>
          </cell>
          <cell r="G37">
            <v>0</v>
          </cell>
          <cell r="H37">
            <v>0</v>
          </cell>
          <cell r="I37">
            <v>0</v>
          </cell>
          <cell r="J37">
            <v>0</v>
          </cell>
          <cell r="K37">
            <v>-5.6249999999999911E-3</v>
          </cell>
          <cell r="L37">
            <v>0</v>
          </cell>
        </row>
        <row r="38">
          <cell r="C38" t="str">
            <v>MercedAdultNPP</v>
          </cell>
          <cell r="D38" t="str">
            <v>NPP</v>
          </cell>
          <cell r="E38" t="str">
            <v>Adult</v>
          </cell>
          <cell r="F38" t="str">
            <v xml:space="preserve"> Other Medical Professional Services </v>
          </cell>
          <cell r="G38">
            <v>0</v>
          </cell>
          <cell r="H38">
            <v>-6.8899999999999961E-2</v>
          </cell>
          <cell r="I38">
            <v>0</v>
          </cell>
          <cell r="J38">
            <v>0</v>
          </cell>
          <cell r="K38">
            <v>-5.6249999999999911E-3</v>
          </cell>
          <cell r="L38">
            <v>0</v>
          </cell>
        </row>
        <row r="39">
          <cell r="C39" t="str">
            <v>MercedAdultRX</v>
          </cell>
          <cell r="D39" t="str">
            <v>RX</v>
          </cell>
          <cell r="E39" t="str">
            <v>Adult</v>
          </cell>
          <cell r="F39" t="str">
            <v xml:space="preserve"> Pharmacy </v>
          </cell>
          <cell r="G39">
            <v>0</v>
          </cell>
          <cell r="H39">
            <v>0</v>
          </cell>
          <cell r="I39">
            <v>-2.2109189928408712E-2</v>
          </cell>
          <cell r="J39">
            <v>-1.7950906486919882E-3</v>
          </cell>
          <cell r="K39">
            <v>-5.6249999999999911E-3</v>
          </cell>
          <cell r="L39">
            <v>0</v>
          </cell>
        </row>
        <row r="40">
          <cell r="C40" t="str">
            <v>MercedAdultLR</v>
          </cell>
          <cell r="D40" t="str">
            <v>LR</v>
          </cell>
          <cell r="E40" t="str">
            <v>Adult</v>
          </cell>
          <cell r="F40" t="str">
            <v xml:space="preserve"> Laboratory and Radiology </v>
          </cell>
          <cell r="G40">
            <v>0</v>
          </cell>
          <cell r="H40">
            <v>-6.8899999999999961E-2</v>
          </cell>
          <cell r="I40">
            <v>0</v>
          </cell>
          <cell r="J40">
            <v>0</v>
          </cell>
          <cell r="K40">
            <v>-5.6249999999999911E-3</v>
          </cell>
          <cell r="L40">
            <v>0</v>
          </cell>
        </row>
        <row r="41">
          <cell r="C41" t="str">
            <v>MercedAdultHCBS</v>
          </cell>
          <cell r="D41" t="str">
            <v>HCBS</v>
          </cell>
          <cell r="E41" t="str">
            <v>Adult</v>
          </cell>
          <cell r="F41" t="str">
            <v xml:space="preserve"> HCBS </v>
          </cell>
          <cell r="G41">
            <v>4.4851863464137498E-2</v>
          </cell>
          <cell r="H41">
            <v>0</v>
          </cell>
          <cell r="I41">
            <v>0</v>
          </cell>
          <cell r="J41">
            <v>0</v>
          </cell>
          <cell r="K41">
            <v>-5.6249999999999911E-3</v>
          </cell>
          <cell r="L41">
            <v>0</v>
          </cell>
        </row>
        <row r="42">
          <cell r="C42" t="str">
            <v>MercedAdultOTH</v>
          </cell>
          <cell r="D42" t="str">
            <v>OTH</v>
          </cell>
          <cell r="E42" t="str">
            <v>Adult</v>
          </cell>
          <cell r="F42" t="str">
            <v xml:space="preserve"> All Others </v>
          </cell>
          <cell r="G42">
            <v>0</v>
          </cell>
          <cell r="H42">
            <v>-3.0200000000000005E-2</v>
          </cell>
          <cell r="I42">
            <v>0</v>
          </cell>
          <cell r="J42">
            <v>0</v>
          </cell>
          <cell r="K42">
            <v>-5.6249999999999911E-3</v>
          </cell>
          <cell r="L42">
            <v>0</v>
          </cell>
        </row>
        <row r="43">
          <cell r="C43" t="str">
            <v>MercedAged&amp;DisabledNonDualIP</v>
          </cell>
          <cell r="D43" t="str">
            <v>IP</v>
          </cell>
          <cell r="E43" t="str">
            <v>Aged&amp;DisabledNonDual</v>
          </cell>
          <cell r="F43" t="str">
            <v xml:space="preserve">Inpatient Hospital Services </v>
          </cell>
          <cell r="G43">
            <v>0</v>
          </cell>
          <cell r="H43">
            <v>0</v>
          </cell>
          <cell r="I43">
            <v>0</v>
          </cell>
          <cell r="J43">
            <v>0</v>
          </cell>
          <cell r="K43">
            <v>0</v>
          </cell>
          <cell r="L43">
            <v>0</v>
          </cell>
        </row>
        <row r="44">
          <cell r="C44" t="str">
            <v>MercedAged&amp;DisabledNonDualOP</v>
          </cell>
          <cell r="D44" t="str">
            <v>OP</v>
          </cell>
          <cell r="E44" t="str">
            <v>Aged&amp;DisabledNonDual</v>
          </cell>
          <cell r="F44" t="str">
            <v xml:space="preserve">Outpatient Facility Services </v>
          </cell>
          <cell r="G44">
            <v>0</v>
          </cell>
          <cell r="H44">
            <v>-1.3100000000000001E-2</v>
          </cell>
          <cell r="I44">
            <v>0</v>
          </cell>
          <cell r="J44">
            <v>0</v>
          </cell>
          <cell r="K44">
            <v>0</v>
          </cell>
          <cell r="L44">
            <v>0</v>
          </cell>
        </row>
        <row r="45">
          <cell r="C45" t="str">
            <v>MercedAged&amp;DisabledNonDualER</v>
          </cell>
          <cell r="D45" t="str">
            <v>ER</v>
          </cell>
          <cell r="E45" t="str">
            <v>Aged&amp;DisabledNonDual</v>
          </cell>
          <cell r="F45" t="str">
            <v xml:space="preserve">Emergency Room Facility Services </v>
          </cell>
          <cell r="G45">
            <v>0</v>
          </cell>
          <cell r="H45">
            <v>0</v>
          </cell>
          <cell r="I45">
            <v>0</v>
          </cell>
          <cell r="J45">
            <v>0</v>
          </cell>
          <cell r="K45">
            <v>0</v>
          </cell>
          <cell r="L45">
            <v>0</v>
          </cell>
        </row>
        <row r="46">
          <cell r="C46" t="str">
            <v>MercedAged&amp;DisabledNonDualLTC</v>
          </cell>
          <cell r="D46" t="str">
            <v>LTC</v>
          </cell>
          <cell r="E46" t="str">
            <v>Aged&amp;DisabledNonDual</v>
          </cell>
          <cell r="F46" t="str">
            <v xml:space="preserve">Long-Term Care Facility </v>
          </cell>
          <cell r="G46">
            <v>0</v>
          </cell>
          <cell r="H46">
            <v>0</v>
          </cell>
          <cell r="I46">
            <v>0</v>
          </cell>
          <cell r="J46">
            <v>0</v>
          </cell>
          <cell r="K46">
            <v>0</v>
          </cell>
          <cell r="L46">
            <v>0</v>
          </cell>
        </row>
        <row r="47">
          <cell r="C47" t="str">
            <v>MercedAged&amp;DisabledNonDualPCP</v>
          </cell>
          <cell r="D47" t="str">
            <v>PCP</v>
          </cell>
          <cell r="E47" t="str">
            <v>Aged&amp;DisabledNonDual</v>
          </cell>
          <cell r="F47" t="str">
            <v xml:space="preserve">Physician Primary Care Services </v>
          </cell>
          <cell r="G47">
            <v>0</v>
          </cell>
          <cell r="H47">
            <v>-6.030000000000002E-2</v>
          </cell>
          <cell r="I47">
            <v>0</v>
          </cell>
          <cell r="J47">
            <v>0</v>
          </cell>
          <cell r="K47">
            <v>0</v>
          </cell>
          <cell r="L47">
            <v>0</v>
          </cell>
        </row>
        <row r="48">
          <cell r="C48" t="str">
            <v>MercedAged&amp;DisabledNonDualSP</v>
          </cell>
          <cell r="D48" t="str">
            <v>SP</v>
          </cell>
          <cell r="E48" t="str">
            <v>Aged&amp;DisabledNonDual</v>
          </cell>
          <cell r="F48" t="str">
            <v xml:space="preserve">Physician Specialty Services </v>
          </cell>
          <cell r="G48">
            <v>0</v>
          </cell>
          <cell r="H48">
            <v>0</v>
          </cell>
          <cell r="I48">
            <v>0</v>
          </cell>
          <cell r="J48">
            <v>0</v>
          </cell>
          <cell r="K48">
            <v>0</v>
          </cell>
          <cell r="L48">
            <v>0</v>
          </cell>
        </row>
        <row r="49">
          <cell r="C49" t="str">
            <v>MercedAged&amp;DisabledNonDualFQHC</v>
          </cell>
          <cell r="D49" t="str">
            <v>FQHC</v>
          </cell>
          <cell r="E49" t="str">
            <v>Aged&amp;DisabledNonDual</v>
          </cell>
          <cell r="F49" t="str">
            <v xml:space="preserve">FQHC Services </v>
          </cell>
          <cell r="G49">
            <v>0</v>
          </cell>
          <cell r="H49">
            <v>0</v>
          </cell>
          <cell r="I49">
            <v>0</v>
          </cell>
          <cell r="J49">
            <v>0</v>
          </cell>
          <cell r="K49">
            <v>0</v>
          </cell>
          <cell r="L49">
            <v>0</v>
          </cell>
        </row>
        <row r="50">
          <cell r="C50" t="str">
            <v>MercedAged&amp;DisabledNonDualNPP</v>
          </cell>
          <cell r="D50" t="str">
            <v>NPP</v>
          </cell>
          <cell r="E50" t="str">
            <v>Aged&amp;DisabledNonDual</v>
          </cell>
          <cell r="F50" t="str">
            <v xml:space="preserve"> Other Medical Professional Services </v>
          </cell>
          <cell r="G50">
            <v>0</v>
          </cell>
          <cell r="H50">
            <v>-6.8899999999999961E-2</v>
          </cell>
          <cell r="I50">
            <v>0</v>
          </cell>
          <cell r="J50">
            <v>0</v>
          </cell>
          <cell r="K50">
            <v>0</v>
          </cell>
          <cell r="L50">
            <v>0</v>
          </cell>
        </row>
        <row r="51">
          <cell r="C51" t="str">
            <v>MercedAged&amp;DisabledNonDualRX</v>
          </cell>
          <cell r="D51" t="str">
            <v>RX</v>
          </cell>
          <cell r="E51" t="str">
            <v>Aged&amp;DisabledNonDual</v>
          </cell>
          <cell r="F51" t="str">
            <v xml:space="preserve"> Pharmacy </v>
          </cell>
          <cell r="G51">
            <v>0</v>
          </cell>
          <cell r="H51">
            <v>0</v>
          </cell>
          <cell r="I51">
            <v>-3.4994009476116972E-3</v>
          </cell>
          <cell r="J51">
            <v>-7.1608339141993049E-5</v>
          </cell>
          <cell r="K51">
            <v>0</v>
          </cell>
          <cell r="L51">
            <v>0</v>
          </cell>
        </row>
        <row r="52">
          <cell r="C52" t="str">
            <v>MercedAged&amp;DisabledNonDualLR</v>
          </cell>
          <cell r="D52" t="str">
            <v>LR</v>
          </cell>
          <cell r="E52" t="str">
            <v>Aged&amp;DisabledNonDual</v>
          </cell>
          <cell r="F52" t="str">
            <v xml:space="preserve"> Laboratory and Radiology </v>
          </cell>
          <cell r="G52">
            <v>0</v>
          </cell>
          <cell r="H52">
            <v>-6.8899999999999961E-2</v>
          </cell>
          <cell r="I52">
            <v>0</v>
          </cell>
          <cell r="J52">
            <v>0</v>
          </cell>
          <cell r="K52">
            <v>0</v>
          </cell>
          <cell r="L52">
            <v>0</v>
          </cell>
        </row>
        <row r="53">
          <cell r="C53" t="str">
            <v>MercedAged&amp;DisabledNonDualHCBS</v>
          </cell>
          <cell r="D53" t="str">
            <v>HCBS</v>
          </cell>
          <cell r="E53" t="str">
            <v>Aged&amp;DisabledNonDual</v>
          </cell>
          <cell r="F53" t="str">
            <v xml:space="preserve"> HCBS </v>
          </cell>
          <cell r="G53">
            <v>4.8072854793889341E-2</v>
          </cell>
          <cell r="H53">
            <v>0</v>
          </cell>
          <cell r="I53">
            <v>0</v>
          </cell>
          <cell r="J53">
            <v>0</v>
          </cell>
          <cell r="K53">
            <v>0</v>
          </cell>
          <cell r="L53">
            <v>0</v>
          </cell>
        </row>
        <row r="54">
          <cell r="C54" t="str">
            <v>MercedAged&amp;DisabledNonDualOTH</v>
          </cell>
          <cell r="D54" t="str">
            <v>OTH</v>
          </cell>
          <cell r="E54" t="str">
            <v>Aged&amp;DisabledNonDual</v>
          </cell>
          <cell r="F54" t="str">
            <v xml:space="preserve"> All Others </v>
          </cell>
          <cell r="G54">
            <v>0</v>
          </cell>
          <cell r="H54">
            <v>-3.0200000000000005E-2</v>
          </cell>
          <cell r="I54">
            <v>0</v>
          </cell>
          <cell r="J54">
            <v>0</v>
          </cell>
          <cell r="K54">
            <v>0</v>
          </cell>
          <cell r="L54">
            <v>-2.1612767874700234E-3</v>
          </cell>
        </row>
        <row r="55">
          <cell r="C55" t="str">
            <v>MercedDisabledDualIP</v>
          </cell>
          <cell r="D55" t="str">
            <v>IP</v>
          </cell>
          <cell r="E55" t="str">
            <v>DisabledDual</v>
          </cell>
          <cell r="F55" t="str">
            <v xml:space="preserve">Inpatient Hospital Services </v>
          </cell>
          <cell r="G55">
            <v>0</v>
          </cell>
          <cell r="H55">
            <v>0</v>
          </cell>
          <cell r="I55">
            <v>0</v>
          </cell>
          <cell r="J55">
            <v>0</v>
          </cell>
          <cell r="K55">
            <v>0</v>
          </cell>
          <cell r="L55">
            <v>0</v>
          </cell>
        </row>
        <row r="56">
          <cell r="C56" t="str">
            <v>MercedDisabledDualOP</v>
          </cell>
          <cell r="D56" t="str">
            <v>OP</v>
          </cell>
          <cell r="E56" t="str">
            <v>DisabledDual</v>
          </cell>
          <cell r="F56" t="str">
            <v xml:space="preserve">Outpatient Facility Services </v>
          </cell>
          <cell r="G56">
            <v>0</v>
          </cell>
          <cell r="H56">
            <v>0</v>
          </cell>
          <cell r="I56">
            <v>0</v>
          </cell>
          <cell r="J56">
            <v>0</v>
          </cell>
          <cell r="K56">
            <v>0</v>
          </cell>
          <cell r="L56">
            <v>0</v>
          </cell>
        </row>
        <row r="57">
          <cell r="C57" t="str">
            <v>MercedDisabledDualER</v>
          </cell>
          <cell r="D57" t="str">
            <v>ER</v>
          </cell>
          <cell r="E57" t="str">
            <v>DisabledDual</v>
          </cell>
          <cell r="F57" t="str">
            <v xml:space="preserve">Emergency Room Facility Services </v>
          </cell>
          <cell r="G57">
            <v>0</v>
          </cell>
          <cell r="H57">
            <v>0</v>
          </cell>
          <cell r="I57">
            <v>0</v>
          </cell>
          <cell r="J57">
            <v>0</v>
          </cell>
          <cell r="K57">
            <v>0</v>
          </cell>
          <cell r="L57">
            <v>0</v>
          </cell>
        </row>
        <row r="58">
          <cell r="C58" t="str">
            <v>MercedDisabledDualLTC</v>
          </cell>
          <cell r="D58" t="str">
            <v>LTC</v>
          </cell>
          <cell r="E58" t="str">
            <v>DisabledDual</v>
          </cell>
          <cell r="F58" t="str">
            <v xml:space="preserve">Long-Term Care Facility </v>
          </cell>
          <cell r="G58">
            <v>0</v>
          </cell>
          <cell r="H58">
            <v>0</v>
          </cell>
          <cell r="I58">
            <v>0</v>
          </cell>
          <cell r="J58">
            <v>0</v>
          </cell>
          <cell r="K58">
            <v>0</v>
          </cell>
          <cell r="L58">
            <v>0</v>
          </cell>
        </row>
        <row r="59">
          <cell r="C59" t="str">
            <v>MercedDisabledDualPCP</v>
          </cell>
          <cell r="D59" t="str">
            <v>PCP</v>
          </cell>
          <cell r="E59" t="str">
            <v>DisabledDual</v>
          </cell>
          <cell r="F59" t="str">
            <v xml:space="preserve">Physician Primary Care Services </v>
          </cell>
          <cell r="G59">
            <v>0</v>
          </cell>
          <cell r="H59">
            <v>0</v>
          </cell>
          <cell r="I59">
            <v>0</v>
          </cell>
          <cell r="J59">
            <v>0</v>
          </cell>
          <cell r="K59">
            <v>0</v>
          </cell>
          <cell r="L59">
            <v>0</v>
          </cell>
        </row>
        <row r="60">
          <cell r="C60" t="str">
            <v>MercedDisabledDualSP</v>
          </cell>
          <cell r="D60" t="str">
            <v>SP</v>
          </cell>
          <cell r="E60" t="str">
            <v>DisabledDual</v>
          </cell>
          <cell r="F60" t="str">
            <v xml:space="preserve">Physician Specialty Services </v>
          </cell>
          <cell r="G60">
            <v>0</v>
          </cell>
          <cell r="H60">
            <v>0</v>
          </cell>
          <cell r="I60">
            <v>0</v>
          </cell>
          <cell r="J60">
            <v>0</v>
          </cell>
          <cell r="K60">
            <v>0</v>
          </cell>
          <cell r="L60">
            <v>0</v>
          </cell>
        </row>
        <row r="61">
          <cell r="C61" t="str">
            <v>MercedDisabledDualFQHC</v>
          </cell>
          <cell r="D61" t="str">
            <v>FQHC</v>
          </cell>
          <cell r="E61" t="str">
            <v>DisabledDual</v>
          </cell>
          <cell r="F61" t="str">
            <v xml:space="preserve">FQHC Services </v>
          </cell>
          <cell r="G61">
            <v>0</v>
          </cell>
          <cell r="H61">
            <v>0</v>
          </cell>
          <cell r="I61">
            <v>0</v>
          </cell>
          <cell r="J61">
            <v>0</v>
          </cell>
          <cell r="K61">
            <v>0</v>
          </cell>
          <cell r="L61">
            <v>0</v>
          </cell>
        </row>
        <row r="62">
          <cell r="C62" t="str">
            <v>MercedDisabledDualNPP</v>
          </cell>
          <cell r="D62" t="str">
            <v>NPP</v>
          </cell>
          <cell r="E62" t="str">
            <v>DisabledDual</v>
          </cell>
          <cell r="F62" t="str">
            <v xml:space="preserve"> Other Medical Professional Services </v>
          </cell>
          <cell r="G62">
            <v>0</v>
          </cell>
          <cell r="H62">
            <v>0</v>
          </cell>
          <cell r="I62">
            <v>0</v>
          </cell>
          <cell r="J62">
            <v>0</v>
          </cell>
          <cell r="K62">
            <v>0</v>
          </cell>
          <cell r="L62">
            <v>0</v>
          </cell>
        </row>
        <row r="63">
          <cell r="C63" t="str">
            <v>MercedDisabledDualRX</v>
          </cell>
          <cell r="D63" t="str">
            <v>RX</v>
          </cell>
          <cell r="E63" t="str">
            <v>DisabledDual</v>
          </cell>
          <cell r="F63" t="str">
            <v xml:space="preserve"> Pharmacy </v>
          </cell>
          <cell r="G63">
            <v>0</v>
          </cell>
          <cell r="H63">
            <v>0</v>
          </cell>
          <cell r="I63">
            <v>0</v>
          </cell>
          <cell r="J63">
            <v>0</v>
          </cell>
          <cell r="K63">
            <v>0</v>
          </cell>
          <cell r="L63">
            <v>0</v>
          </cell>
        </row>
        <row r="64">
          <cell r="C64" t="str">
            <v>MercedDisabledDualLR</v>
          </cell>
          <cell r="D64" t="str">
            <v>LR</v>
          </cell>
          <cell r="E64" t="str">
            <v>DisabledDual</v>
          </cell>
          <cell r="F64" t="str">
            <v xml:space="preserve"> Laboratory and Radiology </v>
          </cell>
          <cell r="G64">
            <v>0</v>
          </cell>
          <cell r="H64">
            <v>0</v>
          </cell>
          <cell r="I64">
            <v>0</v>
          </cell>
          <cell r="J64">
            <v>0</v>
          </cell>
          <cell r="K64">
            <v>0</v>
          </cell>
          <cell r="L64">
            <v>0</v>
          </cell>
        </row>
        <row r="65">
          <cell r="C65" t="str">
            <v>MercedDisabledDualHCBS</v>
          </cell>
          <cell r="D65" t="str">
            <v>HCBS</v>
          </cell>
          <cell r="E65" t="str">
            <v>DisabledDual</v>
          </cell>
          <cell r="F65" t="str">
            <v xml:space="preserve"> HCBS </v>
          </cell>
          <cell r="G65">
            <v>1.0528173733326041E-2</v>
          </cell>
          <cell r="H65">
            <v>0</v>
          </cell>
          <cell r="I65">
            <v>0</v>
          </cell>
          <cell r="J65">
            <v>0</v>
          </cell>
          <cell r="K65">
            <v>0</v>
          </cell>
          <cell r="L65">
            <v>0</v>
          </cell>
        </row>
        <row r="66">
          <cell r="C66" t="str">
            <v>MercedDisabledDualOTH</v>
          </cell>
          <cell r="D66" t="str">
            <v>OTH</v>
          </cell>
          <cell r="E66" t="str">
            <v>DisabledDual</v>
          </cell>
          <cell r="F66" t="str">
            <v xml:space="preserve"> All Others </v>
          </cell>
          <cell r="G66">
            <v>0</v>
          </cell>
          <cell r="H66">
            <v>0</v>
          </cell>
          <cell r="I66">
            <v>0</v>
          </cell>
          <cell r="J66">
            <v>0</v>
          </cell>
          <cell r="K66">
            <v>0</v>
          </cell>
          <cell r="L66">
            <v>-3.1386001320526935E-3</v>
          </cell>
        </row>
        <row r="67">
          <cell r="C67" t="str">
            <v>MercedAgedDualIP</v>
          </cell>
          <cell r="D67" t="str">
            <v>IP</v>
          </cell>
          <cell r="E67" t="str">
            <v>AgedDual</v>
          </cell>
          <cell r="F67" t="str">
            <v xml:space="preserve">Inpatient Hospital Services </v>
          </cell>
          <cell r="G67">
            <v>0</v>
          </cell>
          <cell r="H67">
            <v>0</v>
          </cell>
          <cell r="I67">
            <v>0</v>
          </cell>
          <cell r="J67">
            <v>0</v>
          </cell>
          <cell r="K67">
            <v>0</v>
          </cell>
          <cell r="L67">
            <v>0</v>
          </cell>
        </row>
        <row r="68">
          <cell r="C68" t="str">
            <v>MercedAgedDualOP</v>
          </cell>
          <cell r="D68" t="str">
            <v>OP</v>
          </cell>
          <cell r="E68" t="str">
            <v>AgedDual</v>
          </cell>
          <cell r="F68" t="str">
            <v xml:space="preserve">Outpatient Facility Services </v>
          </cell>
          <cell r="G68">
            <v>0</v>
          </cell>
          <cell r="H68">
            <v>0</v>
          </cell>
          <cell r="I68">
            <v>0</v>
          </cell>
          <cell r="J68">
            <v>0</v>
          </cell>
          <cell r="K68">
            <v>0</v>
          </cell>
          <cell r="L68">
            <v>0</v>
          </cell>
        </row>
        <row r="69">
          <cell r="C69" t="str">
            <v>MercedAgedDualER</v>
          </cell>
          <cell r="D69" t="str">
            <v>ER</v>
          </cell>
          <cell r="E69" t="str">
            <v>AgedDual</v>
          </cell>
          <cell r="F69" t="str">
            <v xml:space="preserve">Emergency Room Facility Services </v>
          </cell>
          <cell r="G69">
            <v>0</v>
          </cell>
          <cell r="H69">
            <v>0</v>
          </cell>
          <cell r="I69">
            <v>0</v>
          </cell>
          <cell r="J69">
            <v>0</v>
          </cell>
          <cell r="K69">
            <v>0</v>
          </cell>
          <cell r="L69">
            <v>0</v>
          </cell>
        </row>
        <row r="70">
          <cell r="C70" t="str">
            <v>MercedAgedDualLTC</v>
          </cell>
          <cell r="D70" t="str">
            <v>LTC</v>
          </cell>
          <cell r="E70" t="str">
            <v>AgedDual</v>
          </cell>
          <cell r="F70" t="str">
            <v xml:space="preserve">Long-Term Care Facility </v>
          </cell>
          <cell r="G70">
            <v>0</v>
          </cell>
          <cell r="H70">
            <v>0</v>
          </cell>
          <cell r="I70">
            <v>0</v>
          </cell>
          <cell r="J70">
            <v>0</v>
          </cell>
          <cell r="K70">
            <v>0</v>
          </cell>
          <cell r="L70">
            <v>0</v>
          </cell>
        </row>
        <row r="71">
          <cell r="C71" t="str">
            <v>MercedAgedDualPCP</v>
          </cell>
          <cell r="D71" t="str">
            <v>PCP</v>
          </cell>
          <cell r="E71" t="str">
            <v>AgedDual</v>
          </cell>
          <cell r="F71" t="str">
            <v xml:space="preserve">Physician Primary Care Services </v>
          </cell>
          <cell r="G71">
            <v>0</v>
          </cell>
          <cell r="H71">
            <v>0</v>
          </cell>
          <cell r="I71">
            <v>0</v>
          </cell>
          <cell r="J71">
            <v>0</v>
          </cell>
          <cell r="K71">
            <v>0</v>
          </cell>
          <cell r="L71">
            <v>0</v>
          </cell>
        </row>
        <row r="72">
          <cell r="C72" t="str">
            <v>MercedAgedDualSP</v>
          </cell>
          <cell r="D72" t="str">
            <v>SP</v>
          </cell>
          <cell r="E72" t="str">
            <v>AgedDual</v>
          </cell>
          <cell r="F72" t="str">
            <v xml:space="preserve">Physician Specialty Services </v>
          </cell>
          <cell r="G72">
            <v>0</v>
          </cell>
          <cell r="H72">
            <v>0</v>
          </cell>
          <cell r="I72">
            <v>0</v>
          </cell>
          <cell r="J72">
            <v>0</v>
          </cell>
          <cell r="K72">
            <v>0</v>
          </cell>
          <cell r="L72">
            <v>0</v>
          </cell>
        </row>
        <row r="73">
          <cell r="C73" t="str">
            <v>MercedAgedDualFQHC</v>
          </cell>
          <cell r="D73" t="str">
            <v>FQHC</v>
          </cell>
          <cell r="E73" t="str">
            <v>AgedDual</v>
          </cell>
          <cell r="F73" t="str">
            <v xml:space="preserve">FQHC Services </v>
          </cell>
          <cell r="G73">
            <v>0</v>
          </cell>
          <cell r="H73">
            <v>0</v>
          </cell>
          <cell r="I73">
            <v>0</v>
          </cell>
          <cell r="J73">
            <v>0</v>
          </cell>
          <cell r="K73">
            <v>0</v>
          </cell>
          <cell r="L73">
            <v>0</v>
          </cell>
        </row>
        <row r="74">
          <cell r="C74" t="str">
            <v>MercedAgedDualNPP</v>
          </cell>
          <cell r="D74" t="str">
            <v>NPP</v>
          </cell>
          <cell r="E74" t="str">
            <v>AgedDual</v>
          </cell>
          <cell r="F74" t="str">
            <v xml:space="preserve"> Other Medical Professional Services </v>
          </cell>
          <cell r="G74">
            <v>0</v>
          </cell>
          <cell r="H74">
            <v>0</v>
          </cell>
          <cell r="I74">
            <v>0</v>
          </cell>
          <cell r="J74">
            <v>0</v>
          </cell>
          <cell r="K74">
            <v>0</v>
          </cell>
          <cell r="L74">
            <v>0</v>
          </cell>
        </row>
        <row r="75">
          <cell r="C75" t="str">
            <v>MercedAgedDualRX</v>
          </cell>
          <cell r="D75" t="str">
            <v>RX</v>
          </cell>
          <cell r="E75" t="str">
            <v>AgedDual</v>
          </cell>
          <cell r="F75" t="str">
            <v xml:space="preserve"> Pharmacy </v>
          </cell>
          <cell r="G75">
            <v>0</v>
          </cell>
          <cell r="H75">
            <v>0</v>
          </cell>
          <cell r="I75">
            <v>0</v>
          </cell>
          <cell r="J75">
            <v>0</v>
          </cell>
          <cell r="K75">
            <v>0</v>
          </cell>
          <cell r="L75">
            <v>0</v>
          </cell>
        </row>
        <row r="76">
          <cell r="C76" t="str">
            <v>MercedAgedDualLR</v>
          </cell>
          <cell r="D76" t="str">
            <v>LR</v>
          </cell>
          <cell r="E76" t="str">
            <v>AgedDual</v>
          </cell>
          <cell r="F76" t="str">
            <v xml:space="preserve"> Laboratory and Radiology </v>
          </cell>
          <cell r="G76">
            <v>0</v>
          </cell>
          <cell r="H76">
            <v>0</v>
          </cell>
          <cell r="I76">
            <v>0</v>
          </cell>
          <cell r="J76">
            <v>0</v>
          </cell>
          <cell r="K76">
            <v>0</v>
          </cell>
          <cell r="L76">
            <v>0</v>
          </cell>
        </row>
        <row r="77">
          <cell r="C77" t="str">
            <v>MercedAgedDualHCBS</v>
          </cell>
          <cell r="D77" t="str">
            <v>HCBS</v>
          </cell>
          <cell r="E77" t="str">
            <v>AgedDual</v>
          </cell>
          <cell r="F77" t="str">
            <v xml:space="preserve"> HCBS </v>
          </cell>
          <cell r="G77">
            <v>9.9377850583755034E-3</v>
          </cell>
          <cell r="H77">
            <v>0</v>
          </cell>
          <cell r="I77">
            <v>0</v>
          </cell>
          <cell r="J77">
            <v>0</v>
          </cell>
          <cell r="K77">
            <v>0</v>
          </cell>
          <cell r="L77">
            <v>0</v>
          </cell>
        </row>
        <row r="78">
          <cell r="C78" t="str">
            <v>MercedAgedDualOTH</v>
          </cell>
          <cell r="D78" t="str">
            <v>OTH</v>
          </cell>
          <cell r="E78" t="str">
            <v>AgedDual</v>
          </cell>
          <cell r="F78" t="str">
            <v xml:space="preserve"> All Others </v>
          </cell>
          <cell r="G78">
            <v>0</v>
          </cell>
          <cell r="H78">
            <v>0</v>
          </cell>
          <cell r="I78">
            <v>0</v>
          </cell>
          <cell r="J78">
            <v>0</v>
          </cell>
          <cell r="K78">
            <v>0</v>
          </cell>
          <cell r="L78">
            <v>-5.430511926332704E-3</v>
          </cell>
        </row>
        <row r="79">
          <cell r="C79" t="str">
            <v>MercedBCCTPIP</v>
          </cell>
          <cell r="D79" t="str">
            <v>IP</v>
          </cell>
          <cell r="E79" t="str">
            <v>BCCTP</v>
          </cell>
          <cell r="F79" t="str">
            <v xml:space="preserve">Inpatient Hospital Services </v>
          </cell>
          <cell r="G79">
            <v>0</v>
          </cell>
          <cell r="H79">
            <v>0</v>
          </cell>
          <cell r="I79">
            <v>0</v>
          </cell>
          <cell r="J79">
            <v>0</v>
          </cell>
          <cell r="K79">
            <v>0</v>
          </cell>
          <cell r="L79">
            <v>0</v>
          </cell>
        </row>
        <row r="80">
          <cell r="C80" t="str">
            <v>MercedBCCTPOP</v>
          </cell>
          <cell r="D80" t="str">
            <v>OP</v>
          </cell>
          <cell r="E80" t="str">
            <v>BCCTP</v>
          </cell>
          <cell r="F80" t="str">
            <v xml:space="preserve">Outpatient Facility Services </v>
          </cell>
          <cell r="G80">
            <v>0</v>
          </cell>
          <cell r="H80">
            <v>0</v>
          </cell>
          <cell r="I80">
            <v>0</v>
          </cell>
          <cell r="J80">
            <v>0</v>
          </cell>
          <cell r="K80">
            <v>0</v>
          </cell>
          <cell r="L80">
            <v>0</v>
          </cell>
        </row>
        <row r="81">
          <cell r="C81" t="str">
            <v>MercedBCCTPER</v>
          </cell>
          <cell r="D81" t="str">
            <v>ER</v>
          </cell>
          <cell r="E81" t="str">
            <v>BCCTP</v>
          </cell>
          <cell r="F81" t="str">
            <v xml:space="preserve">Emergency Room Facility Services </v>
          </cell>
          <cell r="G81">
            <v>0</v>
          </cell>
          <cell r="H81">
            <v>0</v>
          </cell>
          <cell r="I81">
            <v>0</v>
          </cell>
          <cell r="J81">
            <v>0</v>
          </cell>
          <cell r="K81">
            <v>0</v>
          </cell>
          <cell r="L81">
            <v>0</v>
          </cell>
        </row>
        <row r="82">
          <cell r="C82" t="str">
            <v>MercedBCCTPLTC</v>
          </cell>
          <cell r="D82" t="str">
            <v>LTC</v>
          </cell>
          <cell r="E82" t="str">
            <v>BCCTP</v>
          </cell>
          <cell r="F82" t="str">
            <v xml:space="preserve">Long-Term Care Facility </v>
          </cell>
          <cell r="G82">
            <v>0</v>
          </cell>
          <cell r="H82">
            <v>0</v>
          </cell>
          <cell r="I82">
            <v>0</v>
          </cell>
          <cell r="J82">
            <v>0</v>
          </cell>
          <cell r="K82">
            <v>0</v>
          </cell>
          <cell r="L82">
            <v>0</v>
          </cell>
        </row>
        <row r="83">
          <cell r="C83" t="str">
            <v>MercedBCCTPPCP</v>
          </cell>
          <cell r="D83" t="str">
            <v>PCP</v>
          </cell>
          <cell r="E83" t="str">
            <v>BCCTP</v>
          </cell>
          <cell r="F83" t="str">
            <v xml:space="preserve">Physician Primary Care Services </v>
          </cell>
          <cell r="G83">
            <v>0</v>
          </cell>
          <cell r="H83">
            <v>0</v>
          </cell>
          <cell r="I83">
            <v>0</v>
          </cell>
          <cell r="J83">
            <v>0</v>
          </cell>
          <cell r="K83">
            <v>0</v>
          </cell>
          <cell r="L83">
            <v>0</v>
          </cell>
        </row>
        <row r="84">
          <cell r="C84" t="str">
            <v>MercedBCCTPSP</v>
          </cell>
          <cell r="D84" t="str">
            <v>SP</v>
          </cell>
          <cell r="E84" t="str">
            <v>BCCTP</v>
          </cell>
          <cell r="F84" t="str">
            <v xml:space="preserve">Physician Specialty Services </v>
          </cell>
          <cell r="G84">
            <v>0</v>
          </cell>
          <cell r="H84">
            <v>0</v>
          </cell>
          <cell r="I84">
            <v>0</v>
          </cell>
          <cell r="J84">
            <v>0</v>
          </cell>
          <cell r="K84">
            <v>0</v>
          </cell>
          <cell r="L84">
            <v>0</v>
          </cell>
        </row>
        <row r="85">
          <cell r="C85" t="str">
            <v>MercedBCCTPFQHC</v>
          </cell>
          <cell r="D85" t="str">
            <v>FQHC</v>
          </cell>
          <cell r="E85" t="str">
            <v>BCCTP</v>
          </cell>
          <cell r="F85" t="str">
            <v xml:space="preserve">FQHC Services </v>
          </cell>
          <cell r="G85">
            <v>0</v>
          </cell>
          <cell r="H85">
            <v>0</v>
          </cell>
          <cell r="I85">
            <v>0</v>
          </cell>
          <cell r="J85">
            <v>0</v>
          </cell>
          <cell r="K85">
            <v>0</v>
          </cell>
          <cell r="L85">
            <v>0</v>
          </cell>
        </row>
        <row r="86">
          <cell r="C86" t="str">
            <v>MercedBCCTPNPP</v>
          </cell>
          <cell r="D86" t="str">
            <v>NPP</v>
          </cell>
          <cell r="E86" t="str">
            <v>BCCTP</v>
          </cell>
          <cell r="F86" t="str">
            <v xml:space="preserve"> Other Medical Professional Services </v>
          </cell>
          <cell r="G86">
            <v>0</v>
          </cell>
          <cell r="H86">
            <v>0</v>
          </cell>
          <cell r="I86">
            <v>0</v>
          </cell>
          <cell r="J86">
            <v>0</v>
          </cell>
          <cell r="K86">
            <v>0</v>
          </cell>
          <cell r="L86">
            <v>0</v>
          </cell>
        </row>
        <row r="87">
          <cell r="C87" t="str">
            <v>MercedBCCTPRX</v>
          </cell>
          <cell r="D87" t="str">
            <v>RX</v>
          </cell>
          <cell r="E87" t="str">
            <v>BCCTP</v>
          </cell>
          <cell r="F87" t="str">
            <v xml:space="preserve"> Pharmacy </v>
          </cell>
          <cell r="G87">
            <v>0</v>
          </cell>
          <cell r="H87">
            <v>0</v>
          </cell>
          <cell r="I87">
            <v>0</v>
          </cell>
          <cell r="J87">
            <v>0</v>
          </cell>
          <cell r="K87">
            <v>0</v>
          </cell>
          <cell r="L87">
            <v>0</v>
          </cell>
        </row>
        <row r="88">
          <cell r="C88" t="str">
            <v>MercedBCCTPLR</v>
          </cell>
          <cell r="D88" t="str">
            <v>LR</v>
          </cell>
          <cell r="E88" t="str">
            <v>BCCTP</v>
          </cell>
          <cell r="F88" t="str">
            <v xml:space="preserve"> Laboratory and Radiology </v>
          </cell>
          <cell r="G88">
            <v>0</v>
          </cell>
          <cell r="H88">
            <v>0</v>
          </cell>
          <cell r="I88">
            <v>0</v>
          </cell>
          <cell r="J88">
            <v>0</v>
          </cell>
          <cell r="K88">
            <v>0</v>
          </cell>
          <cell r="L88">
            <v>0</v>
          </cell>
        </row>
        <row r="89">
          <cell r="C89" t="str">
            <v>MercedBCCTPHCBS</v>
          </cell>
          <cell r="D89" t="str">
            <v>HCBS</v>
          </cell>
          <cell r="E89" t="str">
            <v>BCCTP</v>
          </cell>
          <cell r="F89" t="str">
            <v xml:space="preserve"> HCBS </v>
          </cell>
          <cell r="G89">
            <v>0</v>
          </cell>
          <cell r="H89">
            <v>0</v>
          </cell>
          <cell r="I89">
            <v>0</v>
          </cell>
          <cell r="J89">
            <v>0</v>
          </cell>
          <cell r="K89">
            <v>0</v>
          </cell>
          <cell r="L89">
            <v>0</v>
          </cell>
        </row>
        <row r="90">
          <cell r="C90" t="str">
            <v>MercedBCCTPOTH</v>
          </cell>
          <cell r="D90" t="str">
            <v>OTH</v>
          </cell>
          <cell r="E90" t="str">
            <v>BCCTP</v>
          </cell>
          <cell r="F90" t="str">
            <v xml:space="preserve"> All Others </v>
          </cell>
          <cell r="G90">
            <v>0</v>
          </cell>
          <cell r="H90">
            <v>0</v>
          </cell>
          <cell r="I90">
            <v>0</v>
          </cell>
          <cell r="J90">
            <v>0</v>
          </cell>
          <cell r="K90">
            <v>0</v>
          </cell>
          <cell r="L90">
            <v>0</v>
          </cell>
        </row>
        <row r="91">
          <cell r="C91" t="str">
            <v>MercedAIDSNonDualIP</v>
          </cell>
          <cell r="D91" t="str">
            <v>IP</v>
          </cell>
          <cell r="E91" t="str">
            <v>AIDSNonDual</v>
          </cell>
          <cell r="F91" t="str">
            <v xml:space="preserve">Inpatient Hospital Services </v>
          </cell>
          <cell r="G91">
            <v>0</v>
          </cell>
          <cell r="H91">
            <v>0</v>
          </cell>
          <cell r="I91">
            <v>0</v>
          </cell>
          <cell r="J91">
            <v>0</v>
          </cell>
          <cell r="K91">
            <v>0</v>
          </cell>
          <cell r="L91">
            <v>0</v>
          </cell>
        </row>
        <row r="92">
          <cell r="C92" t="str">
            <v>MercedAIDSNonDualOP</v>
          </cell>
          <cell r="D92" t="str">
            <v>OP</v>
          </cell>
          <cell r="E92" t="str">
            <v>AIDSNonDual</v>
          </cell>
          <cell r="F92" t="str">
            <v xml:space="preserve">Outpatient Facility Services </v>
          </cell>
          <cell r="G92">
            <v>0</v>
          </cell>
          <cell r="H92">
            <v>-1.3100000000000001E-2</v>
          </cell>
          <cell r="I92">
            <v>0</v>
          </cell>
          <cell r="J92">
            <v>0</v>
          </cell>
          <cell r="K92">
            <v>0</v>
          </cell>
          <cell r="L92">
            <v>0</v>
          </cell>
        </row>
        <row r="93">
          <cell r="C93" t="str">
            <v>MercedAIDSNonDualER</v>
          </cell>
          <cell r="D93" t="str">
            <v>ER</v>
          </cell>
          <cell r="E93" t="str">
            <v>AIDSNonDual</v>
          </cell>
          <cell r="F93" t="str">
            <v xml:space="preserve">Emergency Room Facility Services </v>
          </cell>
          <cell r="G93">
            <v>0</v>
          </cell>
          <cell r="H93">
            <v>0</v>
          </cell>
          <cell r="I93">
            <v>0</v>
          </cell>
          <cell r="J93">
            <v>0</v>
          </cell>
          <cell r="K93">
            <v>0</v>
          </cell>
          <cell r="L93">
            <v>0</v>
          </cell>
        </row>
        <row r="94">
          <cell r="C94" t="str">
            <v>MercedAIDSNonDualLTC</v>
          </cell>
          <cell r="D94" t="str">
            <v>LTC</v>
          </cell>
          <cell r="E94" t="str">
            <v>AIDSNonDual</v>
          </cell>
          <cell r="F94" t="str">
            <v xml:space="preserve">Long-Term Care Facility </v>
          </cell>
          <cell r="G94">
            <v>0</v>
          </cell>
          <cell r="H94">
            <v>0</v>
          </cell>
          <cell r="I94">
            <v>0</v>
          </cell>
          <cell r="J94">
            <v>0</v>
          </cell>
          <cell r="K94">
            <v>0</v>
          </cell>
          <cell r="L94">
            <v>0</v>
          </cell>
        </row>
        <row r="95">
          <cell r="C95" t="str">
            <v>MercedAIDSNonDualPCP</v>
          </cell>
          <cell r="D95" t="str">
            <v>PCP</v>
          </cell>
          <cell r="E95" t="str">
            <v>AIDSNonDual</v>
          </cell>
          <cell r="F95" t="str">
            <v xml:space="preserve">Physician Primary Care Services </v>
          </cell>
          <cell r="G95">
            <v>0</v>
          </cell>
          <cell r="H95">
            <v>-6.030000000000002E-2</v>
          </cell>
          <cell r="I95">
            <v>0</v>
          </cell>
          <cell r="J95">
            <v>0</v>
          </cell>
          <cell r="K95">
            <v>0</v>
          </cell>
          <cell r="L95">
            <v>0</v>
          </cell>
        </row>
        <row r="96">
          <cell r="C96" t="str">
            <v>MercedAIDSNonDualSP</v>
          </cell>
          <cell r="D96" t="str">
            <v>SP</v>
          </cell>
          <cell r="E96" t="str">
            <v>AIDSNonDual</v>
          </cell>
          <cell r="F96" t="str">
            <v xml:space="preserve">Physician Specialty Services </v>
          </cell>
          <cell r="G96">
            <v>0</v>
          </cell>
          <cell r="H96">
            <v>0</v>
          </cell>
          <cell r="I96">
            <v>0</v>
          </cell>
          <cell r="J96">
            <v>0</v>
          </cell>
          <cell r="K96">
            <v>0</v>
          </cell>
          <cell r="L96">
            <v>0</v>
          </cell>
        </row>
        <row r="97">
          <cell r="C97" t="str">
            <v>MercedAIDSNonDualFQHC</v>
          </cell>
          <cell r="D97" t="str">
            <v>FQHC</v>
          </cell>
          <cell r="E97" t="str">
            <v>AIDSNonDual</v>
          </cell>
          <cell r="F97" t="str">
            <v xml:space="preserve">FQHC Services </v>
          </cell>
          <cell r="G97">
            <v>0</v>
          </cell>
          <cell r="H97">
            <v>0</v>
          </cell>
          <cell r="I97">
            <v>0</v>
          </cell>
          <cell r="J97">
            <v>0</v>
          </cell>
          <cell r="K97">
            <v>0</v>
          </cell>
          <cell r="L97">
            <v>0</v>
          </cell>
        </row>
        <row r="98">
          <cell r="C98" t="str">
            <v>MercedAIDSNonDualNPP</v>
          </cell>
          <cell r="D98" t="str">
            <v>NPP</v>
          </cell>
          <cell r="E98" t="str">
            <v>AIDSNonDual</v>
          </cell>
          <cell r="F98" t="str">
            <v xml:space="preserve"> Other Medical Professional Services </v>
          </cell>
          <cell r="G98">
            <v>0</v>
          </cell>
          <cell r="H98">
            <v>-6.8899999999999961E-2</v>
          </cell>
          <cell r="I98">
            <v>0</v>
          </cell>
          <cell r="J98">
            <v>0</v>
          </cell>
          <cell r="K98">
            <v>0</v>
          </cell>
          <cell r="L98">
            <v>0</v>
          </cell>
        </row>
        <row r="99">
          <cell r="C99" t="str">
            <v>MercedAIDSNonDualRX</v>
          </cell>
          <cell r="D99" t="str">
            <v>RX</v>
          </cell>
          <cell r="E99" t="str">
            <v>AIDSNonDual</v>
          </cell>
          <cell r="F99" t="str">
            <v xml:space="preserve"> Pharmacy </v>
          </cell>
          <cell r="G99">
            <v>0</v>
          </cell>
          <cell r="H99">
            <v>0</v>
          </cell>
          <cell r="I99">
            <v>0</v>
          </cell>
          <cell r="J99">
            <v>0</v>
          </cell>
          <cell r="K99">
            <v>0</v>
          </cell>
          <cell r="L99">
            <v>0</v>
          </cell>
        </row>
        <row r="100">
          <cell r="C100" t="str">
            <v>MercedAIDSNonDualLR</v>
          </cell>
          <cell r="D100" t="str">
            <v>LR</v>
          </cell>
          <cell r="E100" t="str">
            <v>AIDSNonDual</v>
          </cell>
          <cell r="F100" t="str">
            <v xml:space="preserve"> Laboratory and Radiology </v>
          </cell>
          <cell r="G100">
            <v>0</v>
          </cell>
          <cell r="H100">
            <v>-6.8899999999999961E-2</v>
          </cell>
          <cell r="I100">
            <v>0</v>
          </cell>
          <cell r="J100">
            <v>0</v>
          </cell>
          <cell r="K100">
            <v>0</v>
          </cell>
          <cell r="L100">
            <v>0</v>
          </cell>
        </row>
        <row r="101">
          <cell r="C101" t="str">
            <v>MercedAIDSNonDualHCBS</v>
          </cell>
          <cell r="D101" t="str">
            <v>HCBS</v>
          </cell>
          <cell r="E101" t="str">
            <v>AIDSNonDual</v>
          </cell>
          <cell r="F101" t="str">
            <v xml:space="preserve"> HCBS </v>
          </cell>
          <cell r="G101">
            <v>0</v>
          </cell>
          <cell r="H101">
            <v>0</v>
          </cell>
          <cell r="I101">
            <v>0</v>
          </cell>
          <cell r="J101">
            <v>0</v>
          </cell>
          <cell r="K101">
            <v>0</v>
          </cell>
          <cell r="L101">
            <v>0</v>
          </cell>
        </row>
        <row r="102">
          <cell r="C102" t="str">
            <v>MercedAIDSNonDualOTH</v>
          </cell>
          <cell r="D102" t="str">
            <v>OTH</v>
          </cell>
          <cell r="E102" t="str">
            <v>AIDSNonDual</v>
          </cell>
          <cell r="F102" t="str">
            <v xml:space="preserve"> All Others </v>
          </cell>
          <cell r="G102">
            <v>0</v>
          </cell>
          <cell r="H102">
            <v>-3.0200000000000005E-2</v>
          </cell>
          <cell r="I102">
            <v>0</v>
          </cell>
          <cell r="J102">
            <v>0</v>
          </cell>
          <cell r="K102">
            <v>0</v>
          </cell>
          <cell r="L102">
            <v>0</v>
          </cell>
        </row>
        <row r="103">
          <cell r="C103" t="str">
            <v>MercedAIDSDualIP</v>
          </cell>
          <cell r="D103" t="str">
            <v>IP</v>
          </cell>
          <cell r="E103" t="str">
            <v>AIDSDual</v>
          </cell>
          <cell r="F103" t="str">
            <v xml:space="preserve">Inpatient Hospital Services </v>
          </cell>
          <cell r="G103">
            <v>0</v>
          </cell>
          <cell r="H103">
            <v>0</v>
          </cell>
          <cell r="I103">
            <v>0</v>
          </cell>
          <cell r="J103">
            <v>0</v>
          </cell>
          <cell r="K103">
            <v>0</v>
          </cell>
          <cell r="L103">
            <v>0</v>
          </cell>
        </row>
        <row r="104">
          <cell r="C104" t="str">
            <v>MercedAIDSDualOP</v>
          </cell>
          <cell r="D104" t="str">
            <v>OP</v>
          </cell>
          <cell r="E104" t="str">
            <v>AIDSDual</v>
          </cell>
          <cell r="F104" t="str">
            <v xml:space="preserve">Outpatient Facility Services </v>
          </cell>
          <cell r="G104">
            <v>0</v>
          </cell>
          <cell r="H104">
            <v>0</v>
          </cell>
          <cell r="I104">
            <v>0</v>
          </cell>
          <cell r="J104">
            <v>0</v>
          </cell>
          <cell r="K104">
            <v>0</v>
          </cell>
          <cell r="L104">
            <v>0</v>
          </cell>
        </row>
        <row r="105">
          <cell r="C105" t="str">
            <v>MercedAIDSDualER</v>
          </cell>
          <cell r="D105" t="str">
            <v>ER</v>
          </cell>
          <cell r="E105" t="str">
            <v>AIDSDual</v>
          </cell>
          <cell r="F105" t="str">
            <v xml:space="preserve">Emergency Room Facility Services </v>
          </cell>
          <cell r="G105">
            <v>0</v>
          </cell>
          <cell r="H105">
            <v>0</v>
          </cell>
          <cell r="I105">
            <v>0</v>
          </cell>
          <cell r="J105">
            <v>0</v>
          </cell>
          <cell r="K105">
            <v>0</v>
          </cell>
          <cell r="L105">
            <v>0</v>
          </cell>
        </row>
        <row r="106">
          <cell r="C106" t="str">
            <v>MercedAIDSDualLTC</v>
          </cell>
          <cell r="D106" t="str">
            <v>LTC</v>
          </cell>
          <cell r="E106" t="str">
            <v>AIDSDual</v>
          </cell>
          <cell r="F106" t="str">
            <v xml:space="preserve">Long-Term Care Facility </v>
          </cell>
          <cell r="G106">
            <v>0</v>
          </cell>
          <cell r="H106">
            <v>0</v>
          </cell>
          <cell r="I106">
            <v>0</v>
          </cell>
          <cell r="J106">
            <v>0</v>
          </cell>
          <cell r="K106">
            <v>0</v>
          </cell>
          <cell r="L106">
            <v>0</v>
          </cell>
        </row>
        <row r="107">
          <cell r="C107" t="str">
            <v>MercedAIDSDualPCP</v>
          </cell>
          <cell r="D107" t="str">
            <v>PCP</v>
          </cell>
          <cell r="E107" t="str">
            <v>AIDSDual</v>
          </cell>
          <cell r="F107" t="str">
            <v xml:space="preserve">Physician Primary Care Services </v>
          </cell>
          <cell r="G107">
            <v>0</v>
          </cell>
          <cell r="H107">
            <v>0</v>
          </cell>
          <cell r="I107">
            <v>0</v>
          </cell>
          <cell r="J107">
            <v>0</v>
          </cell>
          <cell r="K107">
            <v>0</v>
          </cell>
          <cell r="L107">
            <v>0</v>
          </cell>
        </row>
        <row r="108">
          <cell r="C108" t="str">
            <v>MercedAIDSDualSP</v>
          </cell>
          <cell r="D108" t="str">
            <v>SP</v>
          </cell>
          <cell r="E108" t="str">
            <v>AIDSDual</v>
          </cell>
          <cell r="F108" t="str">
            <v xml:space="preserve">Physician Specialty Services </v>
          </cell>
          <cell r="G108">
            <v>0</v>
          </cell>
          <cell r="H108">
            <v>0</v>
          </cell>
          <cell r="I108">
            <v>0</v>
          </cell>
          <cell r="J108">
            <v>0</v>
          </cell>
          <cell r="K108">
            <v>0</v>
          </cell>
          <cell r="L108">
            <v>0</v>
          </cell>
        </row>
        <row r="109">
          <cell r="C109" t="str">
            <v>MercedAIDSDualFQHC</v>
          </cell>
          <cell r="D109" t="str">
            <v>FQHC</v>
          </cell>
          <cell r="E109" t="str">
            <v>AIDSDual</v>
          </cell>
          <cell r="F109" t="str">
            <v xml:space="preserve">FQHC Services </v>
          </cell>
          <cell r="G109">
            <v>0</v>
          </cell>
          <cell r="H109">
            <v>0</v>
          </cell>
          <cell r="I109">
            <v>0</v>
          </cell>
          <cell r="J109">
            <v>0</v>
          </cell>
          <cell r="K109">
            <v>0</v>
          </cell>
          <cell r="L109">
            <v>0</v>
          </cell>
        </row>
        <row r="110">
          <cell r="C110" t="str">
            <v>MercedAIDSDualNPP</v>
          </cell>
          <cell r="D110" t="str">
            <v>NPP</v>
          </cell>
          <cell r="E110" t="str">
            <v>AIDSDual</v>
          </cell>
          <cell r="F110" t="str">
            <v xml:space="preserve"> Other Medical Professional Services </v>
          </cell>
          <cell r="G110">
            <v>0</v>
          </cell>
          <cell r="H110">
            <v>0</v>
          </cell>
          <cell r="I110">
            <v>0</v>
          </cell>
          <cell r="J110">
            <v>0</v>
          </cell>
          <cell r="K110">
            <v>0</v>
          </cell>
          <cell r="L110">
            <v>0</v>
          </cell>
        </row>
        <row r="111">
          <cell r="C111" t="str">
            <v>MercedAIDSDualRX</v>
          </cell>
          <cell r="D111" t="str">
            <v>RX</v>
          </cell>
          <cell r="E111" t="str">
            <v>AIDSDual</v>
          </cell>
          <cell r="F111" t="str">
            <v xml:space="preserve"> Pharmacy </v>
          </cell>
          <cell r="G111">
            <v>0</v>
          </cell>
          <cell r="H111">
            <v>0</v>
          </cell>
          <cell r="I111">
            <v>0</v>
          </cell>
          <cell r="J111">
            <v>0</v>
          </cell>
          <cell r="K111">
            <v>0</v>
          </cell>
          <cell r="L111">
            <v>0</v>
          </cell>
        </row>
        <row r="112">
          <cell r="C112" t="str">
            <v>MercedAIDSDualLR</v>
          </cell>
          <cell r="D112" t="str">
            <v>LR</v>
          </cell>
          <cell r="E112" t="str">
            <v>AIDSDual</v>
          </cell>
          <cell r="F112" t="str">
            <v xml:space="preserve"> Laboratory and Radiology </v>
          </cell>
          <cell r="G112">
            <v>0</v>
          </cell>
          <cell r="H112">
            <v>0</v>
          </cell>
          <cell r="I112">
            <v>0</v>
          </cell>
          <cell r="J112">
            <v>0</v>
          </cell>
          <cell r="K112">
            <v>0</v>
          </cell>
          <cell r="L112">
            <v>0</v>
          </cell>
        </row>
        <row r="113">
          <cell r="C113" t="str">
            <v>MercedAIDSDualHCBS</v>
          </cell>
          <cell r="D113" t="str">
            <v>HCBS</v>
          </cell>
          <cell r="E113" t="str">
            <v>AIDSDual</v>
          </cell>
          <cell r="F113" t="str">
            <v xml:space="preserve"> HCBS </v>
          </cell>
          <cell r="G113">
            <v>9.1017760017141791E-2</v>
          </cell>
          <cell r="H113">
            <v>0</v>
          </cell>
          <cell r="I113">
            <v>0</v>
          </cell>
          <cell r="J113">
            <v>0</v>
          </cell>
          <cell r="K113">
            <v>0</v>
          </cell>
          <cell r="L113">
            <v>0</v>
          </cell>
        </row>
        <row r="114">
          <cell r="C114" t="str">
            <v>MercedAIDSDualOTH</v>
          </cell>
          <cell r="D114" t="str">
            <v>OTH</v>
          </cell>
          <cell r="E114" t="str">
            <v>AIDSDual</v>
          </cell>
          <cell r="F114" t="str">
            <v xml:space="preserve"> All Others </v>
          </cell>
          <cell r="G114">
            <v>0</v>
          </cell>
          <cell r="H114">
            <v>0</v>
          </cell>
          <cell r="I114">
            <v>0</v>
          </cell>
          <cell r="J114">
            <v>0</v>
          </cell>
          <cell r="K114">
            <v>0</v>
          </cell>
          <cell r="L114">
            <v>0</v>
          </cell>
        </row>
        <row r="115">
          <cell r="C115" t="str">
            <v>MercedLTCNonDualIP</v>
          </cell>
          <cell r="D115" t="str">
            <v>IP</v>
          </cell>
          <cell r="E115" t="str">
            <v>LTCNonDual</v>
          </cell>
          <cell r="F115" t="str">
            <v xml:space="preserve">Inpatient Hospital Services </v>
          </cell>
          <cell r="G115">
            <v>0</v>
          </cell>
          <cell r="H115">
            <v>0</v>
          </cell>
          <cell r="I115">
            <v>0</v>
          </cell>
          <cell r="J115">
            <v>0</v>
          </cell>
          <cell r="K115">
            <v>0</v>
          </cell>
          <cell r="L115">
            <v>0</v>
          </cell>
        </row>
        <row r="116">
          <cell r="C116" t="str">
            <v>MercedLTCNonDualOP</v>
          </cell>
          <cell r="D116" t="str">
            <v>OP</v>
          </cell>
          <cell r="E116" t="str">
            <v>LTCNonDual</v>
          </cell>
          <cell r="F116" t="str">
            <v xml:space="preserve">Outpatient Facility Services </v>
          </cell>
          <cell r="G116">
            <v>0</v>
          </cell>
          <cell r="H116">
            <v>-1.3100000000000001E-2</v>
          </cell>
          <cell r="I116">
            <v>0</v>
          </cell>
          <cell r="J116">
            <v>0</v>
          </cell>
          <cell r="K116">
            <v>0</v>
          </cell>
          <cell r="L116">
            <v>0</v>
          </cell>
        </row>
        <row r="117">
          <cell r="C117" t="str">
            <v>MercedLTCNonDualER</v>
          </cell>
          <cell r="D117" t="str">
            <v>ER</v>
          </cell>
          <cell r="E117" t="str">
            <v>LTCNonDual</v>
          </cell>
          <cell r="F117" t="str">
            <v xml:space="preserve">Emergency Room Facility Services </v>
          </cell>
          <cell r="G117">
            <v>0</v>
          </cell>
          <cell r="H117">
            <v>0</v>
          </cell>
          <cell r="I117">
            <v>0</v>
          </cell>
          <cell r="J117">
            <v>0</v>
          </cell>
          <cell r="K117">
            <v>0</v>
          </cell>
          <cell r="L117">
            <v>0</v>
          </cell>
        </row>
        <row r="118">
          <cell r="C118" t="str">
            <v>MercedLTCNonDualLTC</v>
          </cell>
          <cell r="D118" t="str">
            <v>LTC</v>
          </cell>
          <cell r="E118" t="str">
            <v>LTCNonDual</v>
          </cell>
          <cell r="F118" t="str">
            <v xml:space="preserve">Long-Term Care Facility </v>
          </cell>
          <cell r="G118">
            <v>0</v>
          </cell>
          <cell r="H118">
            <v>0</v>
          </cell>
          <cell r="I118">
            <v>0</v>
          </cell>
          <cell r="J118">
            <v>0</v>
          </cell>
          <cell r="K118">
            <v>0</v>
          </cell>
          <cell r="L118">
            <v>0</v>
          </cell>
        </row>
        <row r="119">
          <cell r="C119" t="str">
            <v>MercedLTCNonDualPCP</v>
          </cell>
          <cell r="D119" t="str">
            <v>PCP</v>
          </cell>
          <cell r="E119" t="str">
            <v>LTCNonDual</v>
          </cell>
          <cell r="F119" t="str">
            <v xml:space="preserve">Physician Primary Care Services </v>
          </cell>
          <cell r="G119">
            <v>0</v>
          </cell>
          <cell r="H119">
            <v>-6.030000000000002E-2</v>
          </cell>
          <cell r="I119">
            <v>0</v>
          </cell>
          <cell r="J119">
            <v>0</v>
          </cell>
          <cell r="K119">
            <v>0</v>
          </cell>
          <cell r="L119">
            <v>0</v>
          </cell>
        </row>
        <row r="120">
          <cell r="C120" t="str">
            <v>MercedLTCNonDualSP</v>
          </cell>
          <cell r="D120" t="str">
            <v>SP</v>
          </cell>
          <cell r="E120" t="str">
            <v>LTCNonDual</v>
          </cell>
          <cell r="F120" t="str">
            <v xml:space="preserve">Physician Specialty Services </v>
          </cell>
          <cell r="G120">
            <v>0</v>
          </cell>
          <cell r="H120">
            <v>0</v>
          </cell>
          <cell r="I120">
            <v>0</v>
          </cell>
          <cell r="J120">
            <v>0</v>
          </cell>
          <cell r="K120">
            <v>0</v>
          </cell>
          <cell r="L120">
            <v>0</v>
          </cell>
        </row>
        <row r="121">
          <cell r="C121" t="str">
            <v>MercedLTCNonDualFQHC</v>
          </cell>
          <cell r="D121" t="str">
            <v>FQHC</v>
          </cell>
          <cell r="E121" t="str">
            <v>LTCNonDual</v>
          </cell>
          <cell r="F121" t="str">
            <v xml:space="preserve">FQHC Services </v>
          </cell>
          <cell r="G121">
            <v>0</v>
          </cell>
          <cell r="H121">
            <v>0</v>
          </cell>
          <cell r="I121">
            <v>0</v>
          </cell>
          <cell r="J121">
            <v>0</v>
          </cell>
          <cell r="K121">
            <v>0</v>
          </cell>
          <cell r="L121">
            <v>0</v>
          </cell>
        </row>
        <row r="122">
          <cell r="C122" t="str">
            <v>MercedLTCNonDualNPP</v>
          </cell>
          <cell r="D122" t="str">
            <v>NPP</v>
          </cell>
          <cell r="E122" t="str">
            <v>LTCNonDual</v>
          </cell>
          <cell r="F122" t="str">
            <v xml:space="preserve"> Other Medical Professional Services </v>
          </cell>
          <cell r="G122">
            <v>0</v>
          </cell>
          <cell r="H122">
            <v>-6.8899999999999961E-2</v>
          </cell>
          <cell r="I122">
            <v>0</v>
          </cell>
          <cell r="J122">
            <v>0</v>
          </cell>
          <cell r="K122">
            <v>0</v>
          </cell>
          <cell r="L122">
            <v>0</v>
          </cell>
        </row>
        <row r="123">
          <cell r="C123" t="str">
            <v>MercedLTCNonDualRX</v>
          </cell>
          <cell r="D123" t="str">
            <v>RX</v>
          </cell>
          <cell r="E123" t="str">
            <v>LTCNonDual</v>
          </cell>
          <cell r="F123" t="str">
            <v xml:space="preserve"> Pharmacy </v>
          </cell>
          <cell r="G123">
            <v>0</v>
          </cell>
          <cell r="H123">
            <v>0</v>
          </cell>
          <cell r="I123">
            <v>0</v>
          </cell>
          <cell r="J123">
            <v>0</v>
          </cell>
          <cell r="K123">
            <v>0</v>
          </cell>
          <cell r="L123">
            <v>0</v>
          </cell>
        </row>
        <row r="124">
          <cell r="C124" t="str">
            <v>MercedLTCNonDualLR</v>
          </cell>
          <cell r="D124" t="str">
            <v>LR</v>
          </cell>
          <cell r="E124" t="str">
            <v>LTCNonDual</v>
          </cell>
          <cell r="F124" t="str">
            <v xml:space="preserve"> Laboratory and Radiology </v>
          </cell>
          <cell r="G124">
            <v>0</v>
          </cell>
          <cell r="H124">
            <v>-6.8899999999999961E-2</v>
          </cell>
          <cell r="I124">
            <v>0</v>
          </cell>
          <cell r="J124">
            <v>0</v>
          </cell>
          <cell r="K124">
            <v>0</v>
          </cell>
          <cell r="L124">
            <v>0</v>
          </cell>
        </row>
        <row r="125">
          <cell r="C125" t="str">
            <v>MercedLTCNonDualHCBS</v>
          </cell>
          <cell r="D125" t="str">
            <v>HCBS</v>
          </cell>
          <cell r="E125" t="str">
            <v>LTCNonDual</v>
          </cell>
          <cell r="F125" t="str">
            <v xml:space="preserve"> HCBS </v>
          </cell>
          <cell r="G125">
            <v>8.4083073539645392E-2</v>
          </cell>
          <cell r="H125">
            <v>0</v>
          </cell>
          <cell r="I125">
            <v>0</v>
          </cell>
          <cell r="J125">
            <v>0</v>
          </cell>
          <cell r="K125">
            <v>0</v>
          </cell>
          <cell r="L125">
            <v>0</v>
          </cell>
        </row>
        <row r="126">
          <cell r="C126" t="str">
            <v>MercedLTCNonDualOTH</v>
          </cell>
          <cell r="D126" t="str">
            <v>OTH</v>
          </cell>
          <cell r="E126" t="str">
            <v>LTCNonDual</v>
          </cell>
          <cell r="F126" t="str">
            <v xml:space="preserve"> All Others </v>
          </cell>
          <cell r="G126">
            <v>0</v>
          </cell>
          <cell r="H126">
            <v>-3.0200000000000005E-2</v>
          </cell>
          <cell r="I126">
            <v>0</v>
          </cell>
          <cell r="J126">
            <v>0</v>
          </cell>
          <cell r="K126">
            <v>0</v>
          </cell>
          <cell r="L126">
            <v>0</v>
          </cell>
        </row>
        <row r="127">
          <cell r="C127" t="str">
            <v>MercedLTCDualIP</v>
          </cell>
          <cell r="D127" t="str">
            <v>IP</v>
          </cell>
          <cell r="E127" t="str">
            <v>LTCDual</v>
          </cell>
          <cell r="F127" t="str">
            <v xml:space="preserve">Inpatient Hospital Services </v>
          </cell>
          <cell r="G127">
            <v>0</v>
          </cell>
          <cell r="H127">
            <v>0</v>
          </cell>
          <cell r="I127">
            <v>0</v>
          </cell>
          <cell r="J127">
            <v>0</v>
          </cell>
          <cell r="K127">
            <v>0</v>
          </cell>
          <cell r="L127">
            <v>0</v>
          </cell>
        </row>
        <row r="128">
          <cell r="C128" t="str">
            <v>MercedLTCDualOP</v>
          </cell>
          <cell r="D128" t="str">
            <v>OP</v>
          </cell>
          <cell r="E128" t="str">
            <v>LTCDual</v>
          </cell>
          <cell r="F128" t="str">
            <v xml:space="preserve">Outpatient Facility Services </v>
          </cell>
          <cell r="G128">
            <v>0</v>
          </cell>
          <cell r="H128">
            <v>0</v>
          </cell>
          <cell r="I128">
            <v>0</v>
          </cell>
          <cell r="J128">
            <v>0</v>
          </cell>
          <cell r="K128">
            <v>0</v>
          </cell>
          <cell r="L128">
            <v>0</v>
          </cell>
        </row>
        <row r="129">
          <cell r="C129" t="str">
            <v>MercedLTCDualER</v>
          </cell>
          <cell r="D129" t="str">
            <v>ER</v>
          </cell>
          <cell r="E129" t="str">
            <v>LTCDual</v>
          </cell>
          <cell r="F129" t="str">
            <v xml:space="preserve">Emergency Room Facility Services </v>
          </cell>
          <cell r="G129">
            <v>0</v>
          </cell>
          <cell r="H129">
            <v>0</v>
          </cell>
          <cell r="I129">
            <v>0</v>
          </cell>
          <cell r="J129">
            <v>0</v>
          </cell>
          <cell r="K129">
            <v>0</v>
          </cell>
          <cell r="L129">
            <v>0</v>
          </cell>
        </row>
        <row r="130">
          <cell r="C130" t="str">
            <v>MercedLTCDualLTC</v>
          </cell>
          <cell r="D130" t="str">
            <v>LTC</v>
          </cell>
          <cell r="E130" t="str">
            <v>LTCDual</v>
          </cell>
          <cell r="F130" t="str">
            <v xml:space="preserve">Long-Term Care Facility </v>
          </cell>
          <cell r="G130">
            <v>0</v>
          </cell>
          <cell r="H130">
            <v>0</v>
          </cell>
          <cell r="I130">
            <v>0</v>
          </cell>
          <cell r="J130">
            <v>0</v>
          </cell>
          <cell r="K130">
            <v>0</v>
          </cell>
          <cell r="L130">
            <v>0</v>
          </cell>
        </row>
        <row r="131">
          <cell r="C131" t="str">
            <v>MercedLTCDualPCP</v>
          </cell>
          <cell r="D131" t="str">
            <v>PCP</v>
          </cell>
          <cell r="E131" t="str">
            <v>LTCDual</v>
          </cell>
          <cell r="F131" t="str">
            <v xml:space="preserve">Physician Primary Care Services </v>
          </cell>
          <cell r="G131">
            <v>0</v>
          </cell>
          <cell r="H131">
            <v>0</v>
          </cell>
          <cell r="I131">
            <v>0</v>
          </cell>
          <cell r="J131">
            <v>0</v>
          </cell>
          <cell r="K131">
            <v>0</v>
          </cell>
          <cell r="L131">
            <v>0</v>
          </cell>
        </row>
        <row r="132">
          <cell r="C132" t="str">
            <v>MercedLTCDualSP</v>
          </cell>
          <cell r="D132" t="str">
            <v>SP</v>
          </cell>
          <cell r="E132" t="str">
            <v>LTCDual</v>
          </cell>
          <cell r="F132" t="str">
            <v xml:space="preserve">Physician Specialty Services </v>
          </cell>
          <cell r="G132">
            <v>0</v>
          </cell>
          <cell r="H132">
            <v>0</v>
          </cell>
          <cell r="I132">
            <v>0</v>
          </cell>
          <cell r="J132">
            <v>0</v>
          </cell>
          <cell r="K132">
            <v>0</v>
          </cell>
          <cell r="L132">
            <v>0</v>
          </cell>
        </row>
        <row r="133">
          <cell r="C133" t="str">
            <v>MercedLTCDualFQHC</v>
          </cell>
          <cell r="D133" t="str">
            <v>FQHC</v>
          </cell>
          <cell r="E133" t="str">
            <v>LTCDual</v>
          </cell>
          <cell r="F133" t="str">
            <v xml:space="preserve">FQHC Services </v>
          </cell>
          <cell r="G133">
            <v>0</v>
          </cell>
          <cell r="H133">
            <v>0</v>
          </cell>
          <cell r="I133">
            <v>0</v>
          </cell>
          <cell r="J133">
            <v>0</v>
          </cell>
          <cell r="K133">
            <v>0</v>
          </cell>
          <cell r="L133">
            <v>0</v>
          </cell>
        </row>
        <row r="134">
          <cell r="C134" t="str">
            <v>MercedLTCDualNPP</v>
          </cell>
          <cell r="D134" t="str">
            <v>NPP</v>
          </cell>
          <cell r="E134" t="str">
            <v>LTCDual</v>
          </cell>
          <cell r="F134" t="str">
            <v xml:space="preserve"> Other Medical Professional Services </v>
          </cell>
          <cell r="G134">
            <v>0</v>
          </cell>
          <cell r="H134">
            <v>0</v>
          </cell>
          <cell r="I134">
            <v>0</v>
          </cell>
          <cell r="J134">
            <v>0</v>
          </cell>
          <cell r="K134">
            <v>0</v>
          </cell>
          <cell r="L134">
            <v>0</v>
          </cell>
        </row>
        <row r="135">
          <cell r="C135" t="str">
            <v>MercedLTCDualRX</v>
          </cell>
          <cell r="D135" t="str">
            <v>RX</v>
          </cell>
          <cell r="E135" t="str">
            <v>LTCDual</v>
          </cell>
          <cell r="F135" t="str">
            <v xml:space="preserve"> Pharmacy </v>
          </cell>
          <cell r="G135">
            <v>0</v>
          </cell>
          <cell r="H135">
            <v>0</v>
          </cell>
          <cell r="I135">
            <v>0</v>
          </cell>
          <cell r="J135">
            <v>0</v>
          </cell>
          <cell r="K135">
            <v>0</v>
          </cell>
          <cell r="L135">
            <v>0</v>
          </cell>
        </row>
        <row r="136">
          <cell r="C136" t="str">
            <v>MercedLTCDualLR</v>
          </cell>
          <cell r="D136" t="str">
            <v>LR</v>
          </cell>
          <cell r="E136" t="str">
            <v>LTCDual</v>
          </cell>
          <cell r="F136" t="str">
            <v xml:space="preserve"> Laboratory and Radiology </v>
          </cell>
          <cell r="G136">
            <v>0</v>
          </cell>
          <cell r="H136">
            <v>0</v>
          </cell>
          <cell r="I136">
            <v>0</v>
          </cell>
          <cell r="J136">
            <v>0</v>
          </cell>
          <cell r="K136">
            <v>0</v>
          </cell>
          <cell r="L136">
            <v>0</v>
          </cell>
        </row>
        <row r="137">
          <cell r="C137" t="str">
            <v>MercedLTCDualHCBS</v>
          </cell>
          <cell r="D137" t="str">
            <v>HCBS</v>
          </cell>
          <cell r="E137" t="str">
            <v>LTCDual</v>
          </cell>
          <cell r="F137" t="str">
            <v xml:space="preserve"> HCBS </v>
          </cell>
          <cell r="G137">
            <v>9.1017760017141791E-2</v>
          </cell>
          <cell r="H137">
            <v>0</v>
          </cell>
          <cell r="I137">
            <v>0</v>
          </cell>
          <cell r="J137">
            <v>0</v>
          </cell>
          <cell r="K137">
            <v>0</v>
          </cell>
          <cell r="L137">
            <v>0</v>
          </cell>
        </row>
        <row r="138">
          <cell r="C138" t="str">
            <v>MercedLTCDualOTH</v>
          </cell>
          <cell r="D138" t="str">
            <v>OTH</v>
          </cell>
          <cell r="E138" t="str">
            <v>LTCDual</v>
          </cell>
          <cell r="F138" t="str">
            <v xml:space="preserve"> All Others </v>
          </cell>
          <cell r="G138">
            <v>0</v>
          </cell>
          <cell r="H138">
            <v>0</v>
          </cell>
          <cell r="I138">
            <v>0</v>
          </cell>
          <cell r="J138">
            <v>0</v>
          </cell>
          <cell r="K138">
            <v>0</v>
          </cell>
          <cell r="L138">
            <v>0</v>
          </cell>
        </row>
        <row r="139">
          <cell r="C139" t="str">
            <v>MercedOBRAIP</v>
          </cell>
          <cell r="D139" t="str">
            <v>IP</v>
          </cell>
          <cell r="E139" t="str">
            <v>OBRA</v>
          </cell>
          <cell r="F139" t="str">
            <v xml:space="preserve">Inpatient Hospital Services </v>
          </cell>
          <cell r="G139">
            <v>0</v>
          </cell>
          <cell r="H139">
            <v>0</v>
          </cell>
          <cell r="I139">
            <v>0</v>
          </cell>
          <cell r="J139">
            <v>0</v>
          </cell>
          <cell r="K139">
            <v>0</v>
          </cell>
          <cell r="L139">
            <v>0</v>
          </cell>
        </row>
        <row r="140">
          <cell r="C140" t="str">
            <v>MercedOBRAOP</v>
          </cell>
          <cell r="D140" t="str">
            <v>OP</v>
          </cell>
          <cell r="E140" t="str">
            <v>OBRA</v>
          </cell>
          <cell r="F140" t="str">
            <v xml:space="preserve">Outpatient Facility Services </v>
          </cell>
          <cell r="G140">
            <v>0</v>
          </cell>
          <cell r="H140">
            <v>-2.1999999999999797E-3</v>
          </cell>
          <cell r="I140">
            <v>0</v>
          </cell>
          <cell r="J140">
            <v>0</v>
          </cell>
          <cell r="K140">
            <v>0</v>
          </cell>
          <cell r="L140">
            <v>0</v>
          </cell>
        </row>
        <row r="141">
          <cell r="C141" t="str">
            <v>MercedOBRAER</v>
          </cell>
          <cell r="D141" t="str">
            <v>ER</v>
          </cell>
          <cell r="E141" t="str">
            <v>OBRA</v>
          </cell>
          <cell r="F141" t="str">
            <v xml:space="preserve">Emergency Room Facility Services </v>
          </cell>
          <cell r="G141">
            <v>0</v>
          </cell>
          <cell r="H141">
            <v>0</v>
          </cell>
          <cell r="I141">
            <v>0</v>
          </cell>
          <cell r="J141">
            <v>0</v>
          </cell>
          <cell r="K141">
            <v>0</v>
          </cell>
          <cell r="L141">
            <v>0</v>
          </cell>
        </row>
        <row r="142">
          <cell r="C142" t="str">
            <v>MercedOBRALTC</v>
          </cell>
          <cell r="D142" t="str">
            <v>LTC</v>
          </cell>
          <cell r="E142" t="str">
            <v>OBRA</v>
          </cell>
          <cell r="F142" t="str">
            <v xml:space="preserve">Long-Term Care Facility </v>
          </cell>
          <cell r="G142">
            <v>0</v>
          </cell>
          <cell r="H142">
            <v>0</v>
          </cell>
          <cell r="I142">
            <v>0</v>
          </cell>
          <cell r="J142">
            <v>0</v>
          </cell>
          <cell r="K142">
            <v>0</v>
          </cell>
          <cell r="L142">
            <v>0</v>
          </cell>
        </row>
        <row r="143">
          <cell r="C143" t="str">
            <v>MercedOBRAPCP</v>
          </cell>
          <cell r="D143" t="str">
            <v>PCP</v>
          </cell>
          <cell r="E143" t="str">
            <v>OBRA</v>
          </cell>
          <cell r="F143" t="str">
            <v xml:space="preserve">Physician Primary Care Services </v>
          </cell>
          <cell r="G143">
            <v>0</v>
          </cell>
          <cell r="H143">
            <v>0</v>
          </cell>
          <cell r="I143">
            <v>0</v>
          </cell>
          <cell r="J143">
            <v>0</v>
          </cell>
          <cell r="K143">
            <v>0</v>
          </cell>
          <cell r="L143">
            <v>0</v>
          </cell>
        </row>
        <row r="144">
          <cell r="C144" t="str">
            <v>MercedOBRASP</v>
          </cell>
          <cell r="D144" t="str">
            <v>SP</v>
          </cell>
          <cell r="E144" t="str">
            <v>OBRA</v>
          </cell>
          <cell r="F144" t="str">
            <v xml:space="preserve">Physician Specialty Services </v>
          </cell>
          <cell r="G144">
            <v>0</v>
          </cell>
          <cell r="H144">
            <v>0</v>
          </cell>
          <cell r="I144">
            <v>0</v>
          </cell>
          <cell r="J144">
            <v>0</v>
          </cell>
          <cell r="K144">
            <v>0</v>
          </cell>
          <cell r="L144">
            <v>0</v>
          </cell>
        </row>
        <row r="145">
          <cell r="C145" t="str">
            <v>MercedOBRAFQHC</v>
          </cell>
          <cell r="D145" t="str">
            <v>FQHC</v>
          </cell>
          <cell r="E145" t="str">
            <v>OBRA</v>
          </cell>
          <cell r="F145" t="str">
            <v xml:space="preserve">FQHC Services </v>
          </cell>
          <cell r="G145">
            <v>0</v>
          </cell>
          <cell r="H145">
            <v>0</v>
          </cell>
          <cell r="I145">
            <v>0</v>
          </cell>
          <cell r="J145">
            <v>0</v>
          </cell>
          <cell r="K145">
            <v>0</v>
          </cell>
          <cell r="L145">
            <v>0</v>
          </cell>
        </row>
        <row r="146">
          <cell r="C146" t="str">
            <v>MercedOBRANPP</v>
          </cell>
          <cell r="D146" t="str">
            <v>NPP</v>
          </cell>
          <cell r="E146" t="str">
            <v>OBRA</v>
          </cell>
          <cell r="F146" t="str">
            <v xml:space="preserve"> Other Medical Professional Services </v>
          </cell>
          <cell r="G146">
            <v>0</v>
          </cell>
          <cell r="H146">
            <v>-6.8899999999999961E-2</v>
          </cell>
          <cell r="I146">
            <v>0</v>
          </cell>
          <cell r="J146">
            <v>0</v>
          </cell>
          <cell r="K146">
            <v>0</v>
          </cell>
          <cell r="L146">
            <v>0</v>
          </cell>
        </row>
        <row r="147">
          <cell r="C147" t="str">
            <v>MercedOBRARX</v>
          </cell>
          <cell r="D147" t="str">
            <v>RX</v>
          </cell>
          <cell r="E147" t="str">
            <v>OBRA</v>
          </cell>
          <cell r="F147" t="str">
            <v xml:space="preserve"> Pharmacy </v>
          </cell>
          <cell r="G147">
            <v>0</v>
          </cell>
          <cell r="H147">
            <v>0</v>
          </cell>
          <cell r="I147">
            <v>0</v>
          </cell>
          <cell r="J147">
            <v>0</v>
          </cell>
          <cell r="K147">
            <v>0</v>
          </cell>
          <cell r="L147">
            <v>0</v>
          </cell>
        </row>
        <row r="148">
          <cell r="C148" t="str">
            <v>MercedOBRALR</v>
          </cell>
          <cell r="D148" t="str">
            <v>LR</v>
          </cell>
          <cell r="E148" t="str">
            <v>OBRA</v>
          </cell>
          <cell r="F148" t="str">
            <v xml:space="preserve"> Laboratory and Radiology </v>
          </cell>
          <cell r="G148">
            <v>0</v>
          </cell>
          <cell r="H148">
            <v>-6.8899999999999961E-2</v>
          </cell>
          <cell r="I148">
            <v>0</v>
          </cell>
          <cell r="J148">
            <v>0</v>
          </cell>
          <cell r="K148">
            <v>0</v>
          </cell>
          <cell r="L148">
            <v>0</v>
          </cell>
        </row>
        <row r="149">
          <cell r="C149" t="str">
            <v>MercedOBRAHCBS</v>
          </cell>
          <cell r="D149" t="str">
            <v>HCBS</v>
          </cell>
          <cell r="E149" t="str">
            <v>OBRA</v>
          </cell>
          <cell r="F149" t="str">
            <v xml:space="preserve"> HCBS </v>
          </cell>
          <cell r="G149">
            <v>0</v>
          </cell>
          <cell r="H149">
            <v>0</v>
          </cell>
          <cell r="I149">
            <v>0</v>
          </cell>
          <cell r="J149">
            <v>0</v>
          </cell>
          <cell r="K149">
            <v>0</v>
          </cell>
          <cell r="L149">
            <v>0</v>
          </cell>
        </row>
        <row r="150">
          <cell r="C150" t="str">
            <v>MercedOBRAOTH</v>
          </cell>
          <cell r="D150" t="str">
            <v>OTH</v>
          </cell>
          <cell r="E150" t="str">
            <v>OBRA</v>
          </cell>
          <cell r="F150" t="str">
            <v xml:space="preserve"> All Others </v>
          </cell>
          <cell r="G150">
            <v>0</v>
          </cell>
          <cell r="H150">
            <v>-3.0200000000000005E-2</v>
          </cell>
          <cell r="I150">
            <v>0</v>
          </cell>
          <cell r="J150">
            <v>0</v>
          </cell>
          <cell r="K150">
            <v>0</v>
          </cell>
          <cell r="L150">
            <v>0</v>
          </cell>
        </row>
        <row r="151">
          <cell r="C151" t="str">
            <v>marinChild MCIP</v>
          </cell>
          <cell r="D151" t="str">
            <v>IP</v>
          </cell>
          <cell r="E151" t="str">
            <v>Child MC</v>
          </cell>
          <cell r="F151" t="str">
            <v xml:space="preserve">Inpatient Hospital Services </v>
          </cell>
          <cell r="G151">
            <v>0</v>
          </cell>
          <cell r="H151">
            <v>0</v>
          </cell>
          <cell r="I151">
            <v>0</v>
          </cell>
          <cell r="J151">
            <v>0</v>
          </cell>
          <cell r="K151">
            <v>-2.4999999999999467E-3</v>
          </cell>
          <cell r="L151">
            <v>0</v>
          </cell>
        </row>
        <row r="152">
          <cell r="C152" t="str">
            <v>marinChild MCOP</v>
          </cell>
          <cell r="D152" t="str">
            <v>OP</v>
          </cell>
          <cell r="E152" t="str">
            <v>Child MC</v>
          </cell>
          <cell r="F152" t="str">
            <v xml:space="preserve">Outpatient Facility Services </v>
          </cell>
          <cell r="G152">
            <v>0</v>
          </cell>
          <cell r="H152">
            <v>-2.1999999999999797E-3</v>
          </cell>
          <cell r="I152">
            <v>0</v>
          </cell>
          <cell r="J152">
            <v>0</v>
          </cell>
          <cell r="K152">
            <v>-2.4999999999999467E-3</v>
          </cell>
          <cell r="L152">
            <v>0</v>
          </cell>
        </row>
        <row r="153">
          <cell r="C153" t="str">
            <v>marinChild MCER</v>
          </cell>
          <cell r="D153" t="str">
            <v>ER</v>
          </cell>
          <cell r="E153" t="str">
            <v>Child MC</v>
          </cell>
          <cell r="F153" t="str">
            <v xml:space="preserve">Emergency Room Facility Services </v>
          </cell>
          <cell r="G153">
            <v>0</v>
          </cell>
          <cell r="H153">
            <v>0</v>
          </cell>
          <cell r="I153">
            <v>0</v>
          </cell>
          <cell r="J153">
            <v>0</v>
          </cell>
          <cell r="K153">
            <v>-2.4999999999999467E-3</v>
          </cell>
          <cell r="L153">
            <v>0</v>
          </cell>
        </row>
        <row r="154">
          <cell r="C154" t="str">
            <v>marinChild MCLTC</v>
          </cell>
          <cell r="D154" t="str">
            <v>LTC</v>
          </cell>
          <cell r="E154" t="str">
            <v>Child MC</v>
          </cell>
          <cell r="F154" t="str">
            <v xml:space="preserve">Long-Term Care Facility </v>
          </cell>
          <cell r="G154">
            <v>0</v>
          </cell>
          <cell r="H154">
            <v>0</v>
          </cell>
          <cell r="I154">
            <v>0</v>
          </cell>
          <cell r="J154">
            <v>0</v>
          </cell>
          <cell r="K154">
            <v>-2.4999999999999467E-3</v>
          </cell>
          <cell r="L154">
            <v>0</v>
          </cell>
        </row>
        <row r="155">
          <cell r="C155" t="str">
            <v>marinChild MCPCP</v>
          </cell>
          <cell r="D155" t="str">
            <v>PCP</v>
          </cell>
          <cell r="E155" t="str">
            <v>Child MC</v>
          </cell>
          <cell r="F155" t="str">
            <v xml:space="preserve">Physician Primary Care Services </v>
          </cell>
          <cell r="G155">
            <v>0</v>
          </cell>
          <cell r="H155">
            <v>0</v>
          </cell>
          <cell r="I155">
            <v>0</v>
          </cell>
          <cell r="J155">
            <v>0</v>
          </cell>
          <cell r="K155">
            <v>-2.4999999999999467E-3</v>
          </cell>
          <cell r="L155">
            <v>0</v>
          </cell>
        </row>
        <row r="156">
          <cell r="C156" t="str">
            <v>marinChild MCSP</v>
          </cell>
          <cell r="D156" t="str">
            <v>SP</v>
          </cell>
          <cell r="E156" t="str">
            <v>Child MC</v>
          </cell>
          <cell r="F156" t="str">
            <v xml:space="preserve">Physician Specialty Services </v>
          </cell>
          <cell r="G156">
            <v>0</v>
          </cell>
          <cell r="H156">
            <v>0</v>
          </cell>
          <cell r="I156">
            <v>0</v>
          </cell>
          <cell r="J156">
            <v>0</v>
          </cell>
          <cell r="K156">
            <v>-2.4999999999999467E-3</v>
          </cell>
          <cell r="L156">
            <v>0</v>
          </cell>
        </row>
        <row r="157">
          <cell r="C157" t="str">
            <v>marinChild MCFQHC</v>
          </cell>
          <cell r="D157" t="str">
            <v>FQHC</v>
          </cell>
          <cell r="E157" t="str">
            <v>Child MC</v>
          </cell>
          <cell r="F157" t="str">
            <v xml:space="preserve">FQHC Services </v>
          </cell>
          <cell r="G157">
            <v>0</v>
          </cell>
          <cell r="H157">
            <v>0</v>
          </cell>
          <cell r="I157">
            <v>0</v>
          </cell>
          <cell r="J157">
            <v>0</v>
          </cell>
          <cell r="K157">
            <v>-2.4999999999999467E-3</v>
          </cell>
          <cell r="L157">
            <v>0</v>
          </cell>
        </row>
        <row r="158">
          <cell r="C158" t="str">
            <v>marinChild MCNPP</v>
          </cell>
          <cell r="D158" t="str">
            <v>NPP</v>
          </cell>
          <cell r="E158" t="str">
            <v>Child MC</v>
          </cell>
          <cell r="F158" t="str">
            <v xml:space="preserve"> Other Medical Professional Services </v>
          </cell>
          <cell r="G158">
            <v>0</v>
          </cell>
          <cell r="H158">
            <v>-6.8899999999999961E-2</v>
          </cell>
          <cell r="I158">
            <v>0</v>
          </cell>
          <cell r="J158">
            <v>0</v>
          </cell>
          <cell r="K158">
            <v>-2.4999999999999467E-3</v>
          </cell>
          <cell r="L158">
            <v>0</v>
          </cell>
        </row>
        <row r="159">
          <cell r="C159" t="str">
            <v>marinChild MCRX</v>
          </cell>
          <cell r="D159" t="str">
            <v>RX</v>
          </cell>
          <cell r="E159" t="str">
            <v>Child MC</v>
          </cell>
          <cell r="F159" t="str">
            <v xml:space="preserve"> Pharmacy </v>
          </cell>
          <cell r="G159">
            <v>0</v>
          </cell>
          <cell r="H159">
            <v>0</v>
          </cell>
          <cell r="I159">
            <v>0</v>
          </cell>
          <cell r="J159">
            <v>0</v>
          </cell>
          <cell r="K159">
            <v>-2.4999999999999467E-3</v>
          </cell>
          <cell r="L159">
            <v>0</v>
          </cell>
        </row>
        <row r="160">
          <cell r="C160" t="str">
            <v>marinChild MCLR</v>
          </cell>
          <cell r="D160" t="str">
            <v>LR</v>
          </cell>
          <cell r="E160" t="str">
            <v>Child MC</v>
          </cell>
          <cell r="F160" t="str">
            <v xml:space="preserve"> Laboratory and Radiology </v>
          </cell>
          <cell r="G160">
            <v>0</v>
          </cell>
          <cell r="H160">
            <v>-6.8899999999999961E-2</v>
          </cell>
          <cell r="I160">
            <v>0</v>
          </cell>
          <cell r="J160">
            <v>0</v>
          </cell>
          <cell r="K160">
            <v>-2.4999999999999467E-3</v>
          </cell>
          <cell r="L160">
            <v>0</v>
          </cell>
        </row>
        <row r="161">
          <cell r="C161" t="str">
            <v>marinChild MCHCBS</v>
          </cell>
          <cell r="D161" t="str">
            <v>HCBS</v>
          </cell>
          <cell r="E161" t="str">
            <v>Child MC</v>
          </cell>
          <cell r="F161" t="str">
            <v xml:space="preserve"> HCBS </v>
          </cell>
          <cell r="G161">
            <v>0</v>
          </cell>
          <cell r="H161">
            <v>0</v>
          </cell>
          <cell r="I161">
            <v>0</v>
          </cell>
          <cell r="J161">
            <v>0</v>
          </cell>
          <cell r="K161">
            <v>-2.4999999999999467E-3</v>
          </cell>
          <cell r="L161">
            <v>0</v>
          </cell>
        </row>
        <row r="162">
          <cell r="C162" t="str">
            <v>marinChild MCOTH</v>
          </cell>
          <cell r="D162" t="str">
            <v>OTH</v>
          </cell>
          <cell r="E162" t="str">
            <v>Child MC</v>
          </cell>
          <cell r="F162" t="str">
            <v xml:space="preserve"> All Others </v>
          </cell>
          <cell r="G162">
            <v>0</v>
          </cell>
          <cell r="H162">
            <v>-3.0200000000000005E-2</v>
          </cell>
          <cell r="I162">
            <v>0</v>
          </cell>
          <cell r="J162">
            <v>0</v>
          </cell>
          <cell r="K162">
            <v>-2.4999999999999467E-3</v>
          </cell>
          <cell r="L162">
            <v>0</v>
          </cell>
        </row>
        <row r="163">
          <cell r="C163" t="str">
            <v>marinChild HFIP</v>
          </cell>
          <cell r="D163" t="str">
            <v>IP</v>
          </cell>
          <cell r="E163" t="str">
            <v>Child HF</v>
          </cell>
          <cell r="F163" t="str">
            <v xml:space="preserve">Inpatient Hospital Services </v>
          </cell>
          <cell r="G163">
            <v>0</v>
          </cell>
          <cell r="H163">
            <v>0</v>
          </cell>
          <cell r="I163">
            <v>0</v>
          </cell>
          <cell r="J163">
            <v>0</v>
          </cell>
          <cell r="K163">
            <v>-1.2499999999999734E-3</v>
          </cell>
          <cell r="L163">
            <v>0</v>
          </cell>
        </row>
        <row r="164">
          <cell r="C164" t="str">
            <v>marinChild HFOP</v>
          </cell>
          <cell r="D164" t="str">
            <v>OP</v>
          </cell>
          <cell r="E164" t="str">
            <v>Child HF</v>
          </cell>
          <cell r="F164" t="str">
            <v xml:space="preserve">Outpatient Facility Services </v>
          </cell>
          <cell r="G164">
            <v>0</v>
          </cell>
          <cell r="H164">
            <v>-1.8000000000000238E-3</v>
          </cell>
          <cell r="I164">
            <v>0</v>
          </cell>
          <cell r="J164">
            <v>0</v>
          </cell>
          <cell r="K164">
            <v>-1.2499999999999734E-3</v>
          </cell>
          <cell r="L164">
            <v>0</v>
          </cell>
        </row>
        <row r="165">
          <cell r="C165" t="str">
            <v>marinChild HFER</v>
          </cell>
          <cell r="D165" t="str">
            <v>ER</v>
          </cell>
          <cell r="E165" t="str">
            <v>Child HF</v>
          </cell>
          <cell r="F165" t="str">
            <v xml:space="preserve">Emergency Room Facility Services </v>
          </cell>
          <cell r="G165">
            <v>0</v>
          </cell>
          <cell r="H165">
            <v>0</v>
          </cell>
          <cell r="I165">
            <v>0</v>
          </cell>
          <cell r="J165">
            <v>0</v>
          </cell>
          <cell r="K165">
            <v>-1.2499999999999734E-3</v>
          </cell>
          <cell r="L165">
            <v>0</v>
          </cell>
        </row>
        <row r="166">
          <cell r="C166" t="str">
            <v>marinChild HFLTC</v>
          </cell>
          <cell r="D166" t="str">
            <v>LTC</v>
          </cell>
          <cell r="E166" t="str">
            <v>Child HF</v>
          </cell>
          <cell r="F166" t="str">
            <v xml:space="preserve">Long-Term Care Facility </v>
          </cell>
          <cell r="G166">
            <v>0</v>
          </cell>
          <cell r="H166">
            <v>0</v>
          </cell>
          <cell r="I166">
            <v>0</v>
          </cell>
          <cell r="J166">
            <v>0</v>
          </cell>
          <cell r="K166">
            <v>-1.2499999999999734E-3</v>
          </cell>
          <cell r="L166">
            <v>0</v>
          </cell>
        </row>
        <row r="167">
          <cell r="C167" t="str">
            <v>marinChild HFPCP</v>
          </cell>
          <cell r="D167" t="str">
            <v>PCP</v>
          </cell>
          <cell r="E167" t="str">
            <v>Child HF</v>
          </cell>
          <cell r="F167" t="str">
            <v xml:space="preserve">Physician Primary Care Services </v>
          </cell>
          <cell r="G167">
            <v>0</v>
          </cell>
          <cell r="H167">
            <v>0</v>
          </cell>
          <cell r="I167">
            <v>0</v>
          </cell>
          <cell r="J167">
            <v>0</v>
          </cell>
          <cell r="K167">
            <v>-1.2499999999999734E-3</v>
          </cell>
          <cell r="L167">
            <v>0</v>
          </cell>
        </row>
        <row r="168">
          <cell r="C168" t="str">
            <v>marinChild HFSP</v>
          </cell>
          <cell r="D168" t="str">
            <v>SP</v>
          </cell>
          <cell r="E168" t="str">
            <v>Child HF</v>
          </cell>
          <cell r="F168" t="str">
            <v xml:space="preserve">Physician Specialty Services </v>
          </cell>
          <cell r="G168">
            <v>0</v>
          </cell>
          <cell r="H168">
            <v>0</v>
          </cell>
          <cell r="I168">
            <v>0</v>
          </cell>
          <cell r="J168">
            <v>0</v>
          </cell>
          <cell r="K168">
            <v>-1.2499999999999734E-3</v>
          </cell>
          <cell r="L168">
            <v>0</v>
          </cell>
        </row>
        <row r="169">
          <cell r="C169" t="str">
            <v>marinChild HFFQHC</v>
          </cell>
          <cell r="D169" t="str">
            <v>FQHC</v>
          </cell>
          <cell r="E169" t="str">
            <v>Child HF</v>
          </cell>
          <cell r="F169" t="str">
            <v xml:space="preserve">FQHC Services </v>
          </cell>
          <cell r="G169">
            <v>0</v>
          </cell>
          <cell r="H169">
            <v>0</v>
          </cell>
          <cell r="I169">
            <v>0</v>
          </cell>
          <cell r="J169">
            <v>0</v>
          </cell>
          <cell r="K169">
            <v>-1.2499999999999734E-3</v>
          </cell>
          <cell r="L169">
            <v>0</v>
          </cell>
        </row>
        <row r="170">
          <cell r="C170" t="str">
            <v>marinChild HFNPP</v>
          </cell>
          <cell r="D170" t="str">
            <v>NPP</v>
          </cell>
          <cell r="E170" t="str">
            <v>Child HF</v>
          </cell>
          <cell r="F170" t="str">
            <v xml:space="preserve"> Other Medical Professional Services </v>
          </cell>
          <cell r="G170">
            <v>0</v>
          </cell>
          <cell r="H170">
            <v>-5.5499999999999994E-2</v>
          </cell>
          <cell r="I170">
            <v>0</v>
          </cell>
          <cell r="J170">
            <v>0</v>
          </cell>
          <cell r="K170">
            <v>-1.2499999999999734E-3</v>
          </cell>
          <cell r="L170">
            <v>0</v>
          </cell>
        </row>
        <row r="171">
          <cell r="C171" t="str">
            <v>marinChild HFRX</v>
          </cell>
          <cell r="D171" t="str">
            <v>RX</v>
          </cell>
          <cell r="E171" t="str">
            <v>Child HF</v>
          </cell>
          <cell r="F171" t="str">
            <v xml:space="preserve"> Pharmacy </v>
          </cell>
          <cell r="G171">
            <v>0</v>
          </cell>
          <cell r="H171">
            <v>0</v>
          </cell>
          <cell r="I171">
            <v>0</v>
          </cell>
          <cell r="J171">
            <v>0</v>
          </cell>
          <cell r="K171">
            <v>-1.2499999999999734E-3</v>
          </cell>
          <cell r="L171">
            <v>0</v>
          </cell>
        </row>
        <row r="172">
          <cell r="C172" t="str">
            <v>marinChild HFLR</v>
          </cell>
          <cell r="D172" t="str">
            <v>LR</v>
          </cell>
          <cell r="E172" t="str">
            <v>Child HF</v>
          </cell>
          <cell r="F172" t="str">
            <v xml:space="preserve"> Laboratory and Radiology </v>
          </cell>
          <cell r="G172">
            <v>0</v>
          </cell>
          <cell r="H172">
            <v>-5.5499999999999994E-2</v>
          </cell>
          <cell r="I172">
            <v>0</v>
          </cell>
          <cell r="J172">
            <v>0</v>
          </cell>
          <cell r="K172">
            <v>-1.2499999999999734E-3</v>
          </cell>
          <cell r="L172">
            <v>0</v>
          </cell>
        </row>
        <row r="173">
          <cell r="C173" t="str">
            <v>marinChild HFHCBS</v>
          </cell>
          <cell r="D173" t="str">
            <v>HCBS</v>
          </cell>
          <cell r="E173" t="str">
            <v>Child HF</v>
          </cell>
          <cell r="F173" t="str">
            <v xml:space="preserve"> HCBS </v>
          </cell>
          <cell r="G173">
            <v>0</v>
          </cell>
          <cell r="H173">
            <v>0</v>
          </cell>
          <cell r="I173">
            <v>0</v>
          </cell>
          <cell r="J173">
            <v>0</v>
          </cell>
          <cell r="K173">
            <v>-1.2499999999999734E-3</v>
          </cell>
          <cell r="L173">
            <v>0</v>
          </cell>
        </row>
        <row r="174">
          <cell r="C174" t="str">
            <v>marinChild HFOTH</v>
          </cell>
          <cell r="D174" t="str">
            <v>OTH</v>
          </cell>
          <cell r="E174" t="str">
            <v>Child HF</v>
          </cell>
          <cell r="F174" t="str">
            <v xml:space="preserve"> All Others </v>
          </cell>
          <cell r="G174">
            <v>0</v>
          </cell>
          <cell r="H174">
            <v>-2.4199999999999999E-2</v>
          </cell>
          <cell r="I174">
            <v>0</v>
          </cell>
          <cell r="J174">
            <v>0</v>
          </cell>
          <cell r="K174">
            <v>-1.2499999999999734E-3</v>
          </cell>
          <cell r="L174">
            <v>0</v>
          </cell>
        </row>
        <row r="175">
          <cell r="C175" t="str">
            <v>marinAdultIP</v>
          </cell>
          <cell r="D175" t="str">
            <v>IP</v>
          </cell>
          <cell r="E175" t="str">
            <v>Adult</v>
          </cell>
          <cell r="F175" t="str">
            <v xml:space="preserve">Inpatient Hospital Services </v>
          </cell>
          <cell r="G175">
            <v>0</v>
          </cell>
          <cell r="H175">
            <v>0</v>
          </cell>
          <cell r="I175">
            <v>0</v>
          </cell>
          <cell r="J175">
            <v>0</v>
          </cell>
          <cell r="K175">
            <v>-1.6874999999999973E-2</v>
          </cell>
          <cell r="L175">
            <v>0</v>
          </cell>
        </row>
        <row r="176">
          <cell r="C176" t="str">
            <v>marinAdultOP</v>
          </cell>
          <cell r="D176" t="str">
            <v>OP</v>
          </cell>
          <cell r="E176" t="str">
            <v>Adult</v>
          </cell>
          <cell r="F176" t="str">
            <v xml:space="preserve">Outpatient Facility Services </v>
          </cell>
          <cell r="G176">
            <v>0</v>
          </cell>
          <cell r="H176">
            <v>-1.0499999999999954E-2</v>
          </cell>
          <cell r="I176">
            <v>0</v>
          </cell>
          <cell r="J176">
            <v>0</v>
          </cell>
          <cell r="K176">
            <v>-1.6874999999999973E-2</v>
          </cell>
          <cell r="L176">
            <v>0</v>
          </cell>
        </row>
        <row r="177">
          <cell r="C177" t="str">
            <v>marinAdultER</v>
          </cell>
          <cell r="D177" t="str">
            <v>ER</v>
          </cell>
          <cell r="E177" t="str">
            <v>Adult</v>
          </cell>
          <cell r="F177" t="str">
            <v xml:space="preserve">Emergency Room Facility Services </v>
          </cell>
          <cell r="G177">
            <v>0</v>
          </cell>
          <cell r="H177">
            <v>0</v>
          </cell>
          <cell r="I177">
            <v>0</v>
          </cell>
          <cell r="J177">
            <v>0</v>
          </cell>
          <cell r="K177">
            <v>-1.6874999999999973E-2</v>
          </cell>
          <cell r="L177">
            <v>0</v>
          </cell>
        </row>
        <row r="178">
          <cell r="C178" t="str">
            <v>marinAdultLTC</v>
          </cell>
          <cell r="D178" t="str">
            <v>LTC</v>
          </cell>
          <cell r="E178" t="str">
            <v>Adult</v>
          </cell>
          <cell r="F178" t="str">
            <v xml:space="preserve">Long-Term Care Facility </v>
          </cell>
          <cell r="G178">
            <v>0</v>
          </cell>
          <cell r="H178">
            <v>0</v>
          </cell>
          <cell r="I178">
            <v>0</v>
          </cell>
          <cell r="J178">
            <v>0</v>
          </cell>
          <cell r="K178">
            <v>-1.6874999999999973E-2</v>
          </cell>
          <cell r="L178">
            <v>0</v>
          </cell>
        </row>
        <row r="179">
          <cell r="C179" t="str">
            <v>marinAdultPCP</v>
          </cell>
          <cell r="D179" t="str">
            <v>PCP</v>
          </cell>
          <cell r="E179" t="str">
            <v>Adult</v>
          </cell>
          <cell r="F179" t="str">
            <v xml:space="preserve">Physician Primary Care Services </v>
          </cell>
          <cell r="G179">
            <v>0</v>
          </cell>
          <cell r="H179">
            <v>-4.3300000000000005E-2</v>
          </cell>
          <cell r="I179">
            <v>0</v>
          </cell>
          <cell r="J179">
            <v>0</v>
          </cell>
          <cell r="K179">
            <v>-1.6874999999999973E-2</v>
          </cell>
          <cell r="L179">
            <v>0</v>
          </cell>
        </row>
        <row r="180">
          <cell r="C180" t="str">
            <v>marinAdultSP</v>
          </cell>
          <cell r="D180" t="str">
            <v>SP</v>
          </cell>
          <cell r="E180" t="str">
            <v>Adult</v>
          </cell>
          <cell r="F180" t="str">
            <v xml:space="preserve">Physician Specialty Services </v>
          </cell>
          <cell r="G180">
            <v>0</v>
          </cell>
          <cell r="H180">
            <v>0</v>
          </cell>
          <cell r="I180">
            <v>0</v>
          </cell>
          <cell r="J180">
            <v>0</v>
          </cell>
          <cell r="K180">
            <v>-1.6874999999999973E-2</v>
          </cell>
          <cell r="L180">
            <v>0</v>
          </cell>
        </row>
        <row r="181">
          <cell r="C181" t="str">
            <v>marinAdultFQHC</v>
          </cell>
          <cell r="D181" t="str">
            <v>FQHC</v>
          </cell>
          <cell r="E181" t="str">
            <v>Adult</v>
          </cell>
          <cell r="F181" t="str">
            <v xml:space="preserve">FQHC Services </v>
          </cell>
          <cell r="G181">
            <v>0</v>
          </cell>
          <cell r="H181">
            <v>0</v>
          </cell>
          <cell r="I181">
            <v>0</v>
          </cell>
          <cell r="J181">
            <v>0</v>
          </cell>
          <cell r="K181">
            <v>-1.6874999999999973E-2</v>
          </cell>
          <cell r="L181">
            <v>0</v>
          </cell>
        </row>
        <row r="182">
          <cell r="C182" t="str">
            <v>marinAdultNPP</v>
          </cell>
          <cell r="D182" t="str">
            <v>NPP</v>
          </cell>
          <cell r="E182" t="str">
            <v>Adult</v>
          </cell>
          <cell r="F182" t="str">
            <v xml:space="preserve"> Other Medical Professional Services </v>
          </cell>
          <cell r="G182">
            <v>0</v>
          </cell>
          <cell r="H182">
            <v>-6.8899999999999961E-2</v>
          </cell>
          <cell r="I182">
            <v>0</v>
          </cell>
          <cell r="J182">
            <v>0</v>
          </cell>
          <cell r="K182">
            <v>-1.6874999999999973E-2</v>
          </cell>
          <cell r="L182">
            <v>0</v>
          </cell>
        </row>
        <row r="183">
          <cell r="C183" t="str">
            <v>marinAdultRX</v>
          </cell>
          <cell r="D183" t="str">
            <v>RX</v>
          </cell>
          <cell r="E183" t="str">
            <v>Adult</v>
          </cell>
          <cell r="F183" t="str">
            <v xml:space="preserve"> Pharmacy </v>
          </cell>
          <cell r="G183">
            <v>0</v>
          </cell>
          <cell r="H183">
            <v>0</v>
          </cell>
          <cell r="I183">
            <v>-2.3456925065995504E-3</v>
          </cell>
          <cell r="J183">
            <v>0</v>
          </cell>
          <cell r="K183">
            <v>-1.6874999999999973E-2</v>
          </cell>
          <cell r="L183">
            <v>0</v>
          </cell>
        </row>
        <row r="184">
          <cell r="C184" t="str">
            <v>marinAdultLR</v>
          </cell>
          <cell r="D184" t="str">
            <v>LR</v>
          </cell>
          <cell r="E184" t="str">
            <v>Adult</v>
          </cell>
          <cell r="F184" t="str">
            <v xml:space="preserve"> Laboratory and Radiology </v>
          </cell>
          <cell r="G184">
            <v>0</v>
          </cell>
          <cell r="H184">
            <v>-6.8899999999999961E-2</v>
          </cell>
          <cell r="I184">
            <v>0</v>
          </cell>
          <cell r="J184">
            <v>0</v>
          </cell>
          <cell r="K184">
            <v>-1.6874999999999973E-2</v>
          </cell>
          <cell r="L184">
            <v>0</v>
          </cell>
        </row>
        <row r="185">
          <cell r="C185" t="str">
            <v>marinAdultHCBS</v>
          </cell>
          <cell r="D185" t="str">
            <v>HCBS</v>
          </cell>
          <cell r="E185" t="str">
            <v>Adult</v>
          </cell>
          <cell r="F185" t="str">
            <v xml:space="preserve"> HCBS </v>
          </cell>
          <cell r="G185">
            <v>9.3351548735529644E-3</v>
          </cell>
          <cell r="H185">
            <v>0</v>
          </cell>
          <cell r="I185">
            <v>0</v>
          </cell>
          <cell r="J185">
            <v>0</v>
          </cell>
          <cell r="K185">
            <v>-1.6874999999999973E-2</v>
          </cell>
          <cell r="L185">
            <v>0</v>
          </cell>
        </row>
        <row r="186">
          <cell r="C186" t="str">
            <v>marinAdultOTH</v>
          </cell>
          <cell r="D186" t="str">
            <v>OTH</v>
          </cell>
          <cell r="E186" t="str">
            <v>Adult</v>
          </cell>
          <cell r="F186" t="str">
            <v xml:space="preserve"> All Others </v>
          </cell>
          <cell r="G186">
            <v>0</v>
          </cell>
          <cell r="H186">
            <v>-3.0200000000000005E-2</v>
          </cell>
          <cell r="I186">
            <v>0</v>
          </cell>
          <cell r="J186">
            <v>0</v>
          </cell>
          <cell r="K186">
            <v>-1.6874999999999973E-2</v>
          </cell>
          <cell r="L186">
            <v>0</v>
          </cell>
        </row>
        <row r="187">
          <cell r="C187" t="str">
            <v>marinAged&amp;DisabledNonDualIP</v>
          </cell>
          <cell r="D187" t="str">
            <v>IP</v>
          </cell>
          <cell r="E187" t="str">
            <v>Aged&amp;DisabledNonDual</v>
          </cell>
          <cell r="F187" t="str">
            <v xml:space="preserve">Inpatient Hospital Services </v>
          </cell>
          <cell r="G187">
            <v>0</v>
          </cell>
          <cell r="H187">
            <v>0</v>
          </cell>
          <cell r="I187">
            <v>0</v>
          </cell>
          <cell r="J187">
            <v>0</v>
          </cell>
          <cell r="K187">
            <v>0</v>
          </cell>
          <cell r="L187">
            <v>0</v>
          </cell>
        </row>
        <row r="188">
          <cell r="C188" t="str">
            <v>marinAged&amp;DisabledNonDualOP</v>
          </cell>
          <cell r="D188" t="str">
            <v>OP</v>
          </cell>
          <cell r="E188" t="str">
            <v>Aged&amp;DisabledNonDual</v>
          </cell>
          <cell r="F188" t="str">
            <v xml:space="preserve">Outpatient Facility Services </v>
          </cell>
          <cell r="G188">
            <v>0</v>
          </cell>
          <cell r="H188">
            <v>-1.3100000000000001E-2</v>
          </cell>
          <cell r="I188">
            <v>0</v>
          </cell>
          <cell r="J188">
            <v>0</v>
          </cell>
          <cell r="K188">
            <v>0</v>
          </cell>
          <cell r="L188">
            <v>0</v>
          </cell>
        </row>
        <row r="189">
          <cell r="C189" t="str">
            <v>marinAged&amp;DisabledNonDualER</v>
          </cell>
          <cell r="D189" t="str">
            <v>ER</v>
          </cell>
          <cell r="E189" t="str">
            <v>Aged&amp;DisabledNonDual</v>
          </cell>
          <cell r="F189" t="str">
            <v xml:space="preserve">Emergency Room Facility Services </v>
          </cell>
          <cell r="G189">
            <v>0</v>
          </cell>
          <cell r="H189">
            <v>0</v>
          </cell>
          <cell r="I189">
            <v>0</v>
          </cell>
          <cell r="J189">
            <v>0</v>
          </cell>
          <cell r="K189">
            <v>0</v>
          </cell>
          <cell r="L189">
            <v>0</v>
          </cell>
        </row>
        <row r="190">
          <cell r="C190" t="str">
            <v>marinAged&amp;DisabledNonDualLTC</v>
          </cell>
          <cell r="D190" t="str">
            <v>LTC</v>
          </cell>
          <cell r="E190" t="str">
            <v>Aged&amp;DisabledNonDual</v>
          </cell>
          <cell r="F190" t="str">
            <v xml:space="preserve">Long-Term Care Facility </v>
          </cell>
          <cell r="G190">
            <v>0</v>
          </cell>
          <cell r="H190">
            <v>0</v>
          </cell>
          <cell r="I190">
            <v>0</v>
          </cell>
          <cell r="J190">
            <v>0</v>
          </cell>
          <cell r="K190">
            <v>0</v>
          </cell>
          <cell r="L190">
            <v>0</v>
          </cell>
        </row>
        <row r="191">
          <cell r="C191" t="str">
            <v>marinAged&amp;DisabledNonDualPCP</v>
          </cell>
          <cell r="D191" t="str">
            <v>PCP</v>
          </cell>
          <cell r="E191" t="str">
            <v>Aged&amp;DisabledNonDual</v>
          </cell>
          <cell r="F191" t="str">
            <v xml:space="preserve">Physician Primary Care Services </v>
          </cell>
          <cell r="G191">
            <v>0</v>
          </cell>
          <cell r="H191">
            <v>-6.030000000000002E-2</v>
          </cell>
          <cell r="I191">
            <v>0</v>
          </cell>
          <cell r="J191">
            <v>0</v>
          </cell>
          <cell r="K191">
            <v>0</v>
          </cell>
          <cell r="L191">
            <v>0</v>
          </cell>
        </row>
        <row r="192">
          <cell r="C192" t="str">
            <v>marinAged&amp;DisabledNonDualSP</v>
          </cell>
          <cell r="D192" t="str">
            <v>SP</v>
          </cell>
          <cell r="E192" t="str">
            <v>Aged&amp;DisabledNonDual</v>
          </cell>
          <cell r="F192" t="str">
            <v xml:space="preserve">Physician Specialty Services </v>
          </cell>
          <cell r="G192">
            <v>0</v>
          </cell>
          <cell r="H192">
            <v>0</v>
          </cell>
          <cell r="I192">
            <v>0</v>
          </cell>
          <cell r="J192">
            <v>0</v>
          </cell>
          <cell r="K192">
            <v>0</v>
          </cell>
          <cell r="L192">
            <v>0</v>
          </cell>
        </row>
        <row r="193">
          <cell r="C193" t="str">
            <v>marinAged&amp;DisabledNonDualFQHC</v>
          </cell>
          <cell r="D193" t="str">
            <v>FQHC</v>
          </cell>
          <cell r="E193" t="str">
            <v>Aged&amp;DisabledNonDual</v>
          </cell>
          <cell r="F193" t="str">
            <v xml:space="preserve">FQHC Services </v>
          </cell>
          <cell r="G193">
            <v>0</v>
          </cell>
          <cell r="H193">
            <v>0</v>
          </cell>
          <cell r="I193">
            <v>0</v>
          </cell>
          <cell r="J193">
            <v>0</v>
          </cell>
          <cell r="K193">
            <v>0</v>
          </cell>
          <cell r="L193">
            <v>0</v>
          </cell>
        </row>
        <row r="194">
          <cell r="C194" t="str">
            <v>marinAged&amp;DisabledNonDualNPP</v>
          </cell>
          <cell r="D194" t="str">
            <v>NPP</v>
          </cell>
          <cell r="E194" t="str">
            <v>Aged&amp;DisabledNonDual</v>
          </cell>
          <cell r="F194" t="str">
            <v xml:space="preserve"> Other Medical Professional Services </v>
          </cell>
          <cell r="G194">
            <v>0</v>
          </cell>
          <cell r="H194">
            <v>-6.8899999999999961E-2</v>
          </cell>
          <cell r="I194">
            <v>0</v>
          </cell>
          <cell r="J194">
            <v>0</v>
          </cell>
          <cell r="K194">
            <v>0</v>
          </cell>
          <cell r="L194">
            <v>0</v>
          </cell>
        </row>
        <row r="195">
          <cell r="C195" t="str">
            <v>marinAged&amp;DisabledNonDualRX</v>
          </cell>
          <cell r="D195" t="str">
            <v>RX</v>
          </cell>
          <cell r="E195" t="str">
            <v>Aged&amp;DisabledNonDual</v>
          </cell>
          <cell r="F195" t="str">
            <v xml:space="preserve"> Pharmacy </v>
          </cell>
          <cell r="G195">
            <v>0</v>
          </cell>
          <cell r="H195">
            <v>0</v>
          </cell>
          <cell r="I195">
            <v>0</v>
          </cell>
          <cell r="J195">
            <v>-0.62406149878246886</v>
          </cell>
          <cell r="K195">
            <v>0</v>
          </cell>
          <cell r="L195">
            <v>0</v>
          </cell>
        </row>
        <row r="196">
          <cell r="C196" t="str">
            <v>marinAged&amp;DisabledNonDualLR</v>
          </cell>
          <cell r="D196" t="str">
            <v>LR</v>
          </cell>
          <cell r="E196" t="str">
            <v>Aged&amp;DisabledNonDual</v>
          </cell>
          <cell r="F196" t="str">
            <v xml:space="preserve"> Laboratory and Radiology </v>
          </cell>
          <cell r="G196">
            <v>0</v>
          </cell>
          <cell r="H196">
            <v>-6.8899999999999961E-2</v>
          </cell>
          <cell r="I196">
            <v>0</v>
          </cell>
          <cell r="J196">
            <v>0</v>
          </cell>
          <cell r="K196">
            <v>0</v>
          </cell>
          <cell r="L196">
            <v>0</v>
          </cell>
        </row>
        <row r="197">
          <cell r="C197" t="str">
            <v>marinAged&amp;DisabledNonDualHCBS</v>
          </cell>
          <cell r="D197" t="str">
            <v>HCBS</v>
          </cell>
          <cell r="E197" t="str">
            <v>Aged&amp;DisabledNonDual</v>
          </cell>
          <cell r="F197" t="str">
            <v xml:space="preserve"> HCBS </v>
          </cell>
          <cell r="G197">
            <v>3.8847261019739676E-2</v>
          </cell>
          <cell r="H197">
            <v>0</v>
          </cell>
          <cell r="I197">
            <v>0</v>
          </cell>
          <cell r="J197">
            <v>0</v>
          </cell>
          <cell r="K197">
            <v>0</v>
          </cell>
          <cell r="L197">
            <v>0</v>
          </cell>
        </row>
        <row r="198">
          <cell r="C198" t="str">
            <v>marinAged&amp;DisabledNonDualOTH</v>
          </cell>
          <cell r="D198" t="str">
            <v>OTH</v>
          </cell>
          <cell r="E198" t="str">
            <v>Aged&amp;DisabledNonDual</v>
          </cell>
          <cell r="F198" t="str">
            <v xml:space="preserve"> All Others </v>
          </cell>
          <cell r="G198">
            <v>0</v>
          </cell>
          <cell r="H198">
            <v>-3.0200000000000005E-2</v>
          </cell>
          <cell r="I198">
            <v>0</v>
          </cell>
          <cell r="J198">
            <v>0</v>
          </cell>
          <cell r="K198">
            <v>0</v>
          </cell>
          <cell r="L198">
            <v>0</v>
          </cell>
        </row>
        <row r="199">
          <cell r="C199" t="str">
            <v>marinDisabledDualIP</v>
          </cell>
          <cell r="D199" t="str">
            <v>IP</v>
          </cell>
          <cell r="E199" t="str">
            <v>DisabledDual</v>
          </cell>
          <cell r="F199" t="str">
            <v xml:space="preserve">Inpatient Hospital Services </v>
          </cell>
          <cell r="G199">
            <v>0</v>
          </cell>
          <cell r="H199">
            <v>0</v>
          </cell>
          <cell r="I199">
            <v>0</v>
          </cell>
          <cell r="J199">
            <v>0</v>
          </cell>
          <cell r="K199">
            <v>0</v>
          </cell>
          <cell r="L199">
            <v>0</v>
          </cell>
        </row>
        <row r="200">
          <cell r="C200" t="str">
            <v>marinDisabledDualOP</v>
          </cell>
          <cell r="D200" t="str">
            <v>OP</v>
          </cell>
          <cell r="E200" t="str">
            <v>DisabledDual</v>
          </cell>
          <cell r="F200" t="str">
            <v xml:space="preserve">Outpatient Facility Services </v>
          </cell>
          <cell r="G200">
            <v>0</v>
          </cell>
          <cell r="H200">
            <v>0</v>
          </cell>
          <cell r="I200">
            <v>0</v>
          </cell>
          <cell r="J200">
            <v>0</v>
          </cell>
          <cell r="K200">
            <v>0</v>
          </cell>
          <cell r="L200">
            <v>0</v>
          </cell>
        </row>
        <row r="201">
          <cell r="C201" t="str">
            <v>marinDisabledDualER</v>
          </cell>
          <cell r="D201" t="str">
            <v>ER</v>
          </cell>
          <cell r="E201" t="str">
            <v>DisabledDual</v>
          </cell>
          <cell r="F201" t="str">
            <v xml:space="preserve">Emergency Room Facility Services </v>
          </cell>
          <cell r="G201">
            <v>0</v>
          </cell>
          <cell r="H201">
            <v>0</v>
          </cell>
          <cell r="I201">
            <v>0</v>
          </cell>
          <cell r="J201">
            <v>0</v>
          </cell>
          <cell r="K201">
            <v>0</v>
          </cell>
          <cell r="L201">
            <v>0</v>
          </cell>
        </row>
        <row r="202">
          <cell r="C202" t="str">
            <v>marinDisabledDualLTC</v>
          </cell>
          <cell r="D202" t="str">
            <v>LTC</v>
          </cell>
          <cell r="E202" t="str">
            <v>DisabledDual</v>
          </cell>
          <cell r="F202" t="str">
            <v xml:space="preserve">Long-Term Care Facility </v>
          </cell>
          <cell r="G202">
            <v>0</v>
          </cell>
          <cell r="H202">
            <v>0</v>
          </cell>
          <cell r="I202">
            <v>0</v>
          </cell>
          <cell r="J202">
            <v>0</v>
          </cell>
          <cell r="K202">
            <v>0</v>
          </cell>
          <cell r="L202">
            <v>0</v>
          </cell>
        </row>
        <row r="203">
          <cell r="C203" t="str">
            <v>marinDisabledDualPCP</v>
          </cell>
          <cell r="D203" t="str">
            <v>PCP</v>
          </cell>
          <cell r="E203" t="str">
            <v>DisabledDual</v>
          </cell>
          <cell r="F203" t="str">
            <v xml:space="preserve">Physician Primary Care Services </v>
          </cell>
          <cell r="G203">
            <v>0</v>
          </cell>
          <cell r="H203">
            <v>0</v>
          </cell>
          <cell r="I203">
            <v>0</v>
          </cell>
          <cell r="J203">
            <v>0</v>
          </cell>
          <cell r="K203">
            <v>0</v>
          </cell>
          <cell r="L203">
            <v>0</v>
          </cell>
        </row>
        <row r="204">
          <cell r="C204" t="str">
            <v>marinDisabledDualSP</v>
          </cell>
          <cell r="D204" t="str">
            <v>SP</v>
          </cell>
          <cell r="E204" t="str">
            <v>DisabledDual</v>
          </cell>
          <cell r="F204" t="str">
            <v xml:space="preserve">Physician Specialty Services </v>
          </cell>
          <cell r="G204">
            <v>0</v>
          </cell>
          <cell r="H204">
            <v>0</v>
          </cell>
          <cell r="I204">
            <v>0</v>
          </cell>
          <cell r="J204">
            <v>0</v>
          </cell>
          <cell r="K204">
            <v>0</v>
          </cell>
          <cell r="L204">
            <v>0</v>
          </cell>
        </row>
        <row r="205">
          <cell r="C205" t="str">
            <v>marinDisabledDualFQHC</v>
          </cell>
          <cell r="D205" t="str">
            <v>FQHC</v>
          </cell>
          <cell r="E205" t="str">
            <v>DisabledDual</v>
          </cell>
          <cell r="F205" t="str">
            <v xml:space="preserve">FQHC Services </v>
          </cell>
          <cell r="G205">
            <v>0</v>
          </cell>
          <cell r="H205">
            <v>0</v>
          </cell>
          <cell r="I205">
            <v>0</v>
          </cell>
          <cell r="J205">
            <v>0</v>
          </cell>
          <cell r="K205">
            <v>0</v>
          </cell>
          <cell r="L205">
            <v>0</v>
          </cell>
        </row>
        <row r="206">
          <cell r="C206" t="str">
            <v>marinDisabledDualNPP</v>
          </cell>
          <cell r="D206" t="str">
            <v>NPP</v>
          </cell>
          <cell r="E206" t="str">
            <v>DisabledDual</v>
          </cell>
          <cell r="F206" t="str">
            <v xml:space="preserve"> Other Medical Professional Services </v>
          </cell>
          <cell r="G206">
            <v>0</v>
          </cell>
          <cell r="H206">
            <v>0</v>
          </cell>
          <cell r="I206">
            <v>0</v>
          </cell>
          <cell r="J206">
            <v>0</v>
          </cell>
          <cell r="K206">
            <v>0</v>
          </cell>
          <cell r="L206">
            <v>0</v>
          </cell>
        </row>
        <row r="207">
          <cell r="C207" t="str">
            <v>marinDisabledDualRX</v>
          </cell>
          <cell r="D207" t="str">
            <v>RX</v>
          </cell>
          <cell r="E207" t="str">
            <v>DisabledDual</v>
          </cell>
          <cell r="F207" t="str">
            <v xml:space="preserve"> Pharmacy </v>
          </cell>
          <cell r="G207">
            <v>0</v>
          </cell>
          <cell r="H207">
            <v>0</v>
          </cell>
          <cell r="I207">
            <v>0</v>
          </cell>
          <cell r="J207">
            <v>0</v>
          </cell>
          <cell r="K207">
            <v>0</v>
          </cell>
          <cell r="L207">
            <v>0</v>
          </cell>
        </row>
        <row r="208">
          <cell r="C208" t="str">
            <v>marinDisabledDualLR</v>
          </cell>
          <cell r="D208" t="str">
            <v>LR</v>
          </cell>
          <cell r="E208" t="str">
            <v>DisabledDual</v>
          </cell>
          <cell r="F208" t="str">
            <v xml:space="preserve"> Laboratory and Radiology </v>
          </cell>
          <cell r="G208">
            <v>0</v>
          </cell>
          <cell r="H208">
            <v>0</v>
          </cell>
          <cell r="I208">
            <v>0</v>
          </cell>
          <cell r="J208">
            <v>0</v>
          </cell>
          <cell r="K208">
            <v>0</v>
          </cell>
          <cell r="L208">
            <v>0</v>
          </cell>
        </row>
        <row r="209">
          <cell r="C209" t="str">
            <v>marinDisabledDualHCBS</v>
          </cell>
          <cell r="D209" t="str">
            <v>HCBS</v>
          </cell>
          <cell r="E209" t="str">
            <v>DisabledDual</v>
          </cell>
          <cell r="F209" t="str">
            <v xml:space="preserve"> HCBS </v>
          </cell>
          <cell r="G209">
            <v>4.786962780870363E-2</v>
          </cell>
          <cell r="H209">
            <v>0</v>
          </cell>
          <cell r="I209">
            <v>0</v>
          </cell>
          <cell r="J209">
            <v>0</v>
          </cell>
          <cell r="K209">
            <v>0</v>
          </cell>
          <cell r="L209">
            <v>0</v>
          </cell>
        </row>
        <row r="210">
          <cell r="C210" t="str">
            <v>marinDisabledDualOTH</v>
          </cell>
          <cell r="D210" t="str">
            <v>OTH</v>
          </cell>
          <cell r="E210" t="str">
            <v>DisabledDual</v>
          </cell>
          <cell r="F210" t="str">
            <v xml:space="preserve"> All Others </v>
          </cell>
          <cell r="G210">
            <v>0</v>
          </cell>
          <cell r="H210">
            <v>0</v>
          </cell>
          <cell r="I210">
            <v>0</v>
          </cell>
          <cell r="J210">
            <v>0</v>
          </cell>
          <cell r="K210">
            <v>0</v>
          </cell>
          <cell r="L210">
            <v>0</v>
          </cell>
        </row>
        <row r="211">
          <cell r="C211" t="str">
            <v>marinAgedDualIP</v>
          </cell>
          <cell r="D211" t="str">
            <v>IP</v>
          </cell>
          <cell r="E211" t="str">
            <v>AgedDual</v>
          </cell>
          <cell r="F211" t="str">
            <v xml:space="preserve">Inpatient Hospital Services </v>
          </cell>
          <cell r="G211">
            <v>0</v>
          </cell>
          <cell r="H211">
            <v>0</v>
          </cell>
          <cell r="I211">
            <v>0</v>
          </cell>
          <cell r="J211">
            <v>0</v>
          </cell>
          <cell r="K211">
            <v>0</v>
          </cell>
          <cell r="L211">
            <v>0</v>
          </cell>
        </row>
        <row r="212">
          <cell r="C212" t="str">
            <v>marinAgedDualOP</v>
          </cell>
          <cell r="D212" t="str">
            <v>OP</v>
          </cell>
          <cell r="E212" t="str">
            <v>AgedDual</v>
          </cell>
          <cell r="F212" t="str">
            <v xml:space="preserve">Outpatient Facility Services </v>
          </cell>
          <cell r="G212">
            <v>0</v>
          </cell>
          <cell r="H212">
            <v>0</v>
          </cell>
          <cell r="I212">
            <v>0</v>
          </cell>
          <cell r="J212">
            <v>0</v>
          </cell>
          <cell r="K212">
            <v>0</v>
          </cell>
          <cell r="L212">
            <v>0</v>
          </cell>
        </row>
        <row r="213">
          <cell r="C213" t="str">
            <v>marinAgedDualER</v>
          </cell>
          <cell r="D213" t="str">
            <v>ER</v>
          </cell>
          <cell r="E213" t="str">
            <v>AgedDual</v>
          </cell>
          <cell r="F213" t="str">
            <v xml:space="preserve">Emergency Room Facility Services </v>
          </cell>
          <cell r="G213">
            <v>0</v>
          </cell>
          <cell r="H213">
            <v>0</v>
          </cell>
          <cell r="I213">
            <v>0</v>
          </cell>
          <cell r="J213">
            <v>0</v>
          </cell>
          <cell r="K213">
            <v>0</v>
          </cell>
          <cell r="L213">
            <v>0</v>
          </cell>
        </row>
        <row r="214">
          <cell r="C214" t="str">
            <v>marinAgedDualLTC</v>
          </cell>
          <cell r="D214" t="str">
            <v>LTC</v>
          </cell>
          <cell r="E214" t="str">
            <v>AgedDual</v>
          </cell>
          <cell r="F214" t="str">
            <v xml:space="preserve">Long-Term Care Facility </v>
          </cell>
          <cell r="G214">
            <v>0</v>
          </cell>
          <cell r="H214">
            <v>0</v>
          </cell>
          <cell r="I214">
            <v>0</v>
          </cell>
          <cell r="J214">
            <v>0</v>
          </cell>
          <cell r="K214">
            <v>0</v>
          </cell>
          <cell r="L214">
            <v>0</v>
          </cell>
        </row>
        <row r="215">
          <cell r="C215" t="str">
            <v>marinAgedDualPCP</v>
          </cell>
          <cell r="D215" t="str">
            <v>PCP</v>
          </cell>
          <cell r="E215" t="str">
            <v>AgedDual</v>
          </cell>
          <cell r="F215" t="str">
            <v xml:space="preserve">Physician Primary Care Services </v>
          </cell>
          <cell r="G215">
            <v>0</v>
          </cell>
          <cell r="H215">
            <v>0</v>
          </cell>
          <cell r="I215">
            <v>0</v>
          </cell>
          <cell r="J215">
            <v>0</v>
          </cell>
          <cell r="K215">
            <v>0</v>
          </cell>
          <cell r="L215">
            <v>0</v>
          </cell>
        </row>
        <row r="216">
          <cell r="C216" t="str">
            <v>marinAgedDualSP</v>
          </cell>
          <cell r="D216" t="str">
            <v>SP</v>
          </cell>
          <cell r="E216" t="str">
            <v>AgedDual</v>
          </cell>
          <cell r="F216" t="str">
            <v xml:space="preserve">Physician Specialty Services </v>
          </cell>
          <cell r="G216">
            <v>0</v>
          </cell>
          <cell r="H216">
            <v>0</v>
          </cell>
          <cell r="I216">
            <v>0</v>
          </cell>
          <cell r="J216">
            <v>0</v>
          </cell>
          <cell r="K216">
            <v>0</v>
          </cell>
          <cell r="L216">
            <v>0</v>
          </cell>
        </row>
        <row r="217">
          <cell r="C217" t="str">
            <v>marinAgedDualFQHC</v>
          </cell>
          <cell r="D217" t="str">
            <v>FQHC</v>
          </cell>
          <cell r="E217" t="str">
            <v>AgedDual</v>
          </cell>
          <cell r="F217" t="str">
            <v xml:space="preserve">FQHC Services </v>
          </cell>
          <cell r="G217">
            <v>0</v>
          </cell>
          <cell r="H217">
            <v>0</v>
          </cell>
          <cell r="I217">
            <v>0</v>
          </cell>
          <cell r="J217">
            <v>0</v>
          </cell>
          <cell r="K217">
            <v>0</v>
          </cell>
          <cell r="L217">
            <v>0</v>
          </cell>
        </row>
        <row r="218">
          <cell r="C218" t="str">
            <v>marinAgedDualNPP</v>
          </cell>
          <cell r="D218" t="str">
            <v>NPP</v>
          </cell>
          <cell r="E218" t="str">
            <v>AgedDual</v>
          </cell>
          <cell r="F218" t="str">
            <v xml:space="preserve"> Other Medical Professional Services </v>
          </cell>
          <cell r="G218">
            <v>0</v>
          </cell>
          <cell r="H218">
            <v>0</v>
          </cell>
          <cell r="I218">
            <v>0</v>
          </cell>
          <cell r="J218">
            <v>0</v>
          </cell>
          <cell r="K218">
            <v>0</v>
          </cell>
          <cell r="L218">
            <v>0</v>
          </cell>
        </row>
        <row r="219">
          <cell r="C219" t="str">
            <v>marinAgedDualRX</v>
          </cell>
          <cell r="D219" t="str">
            <v>RX</v>
          </cell>
          <cell r="E219" t="str">
            <v>AgedDual</v>
          </cell>
          <cell r="F219" t="str">
            <v xml:space="preserve"> Pharmacy </v>
          </cell>
          <cell r="G219">
            <v>0</v>
          </cell>
          <cell r="H219">
            <v>0</v>
          </cell>
          <cell r="I219">
            <v>0</v>
          </cell>
          <cell r="J219">
            <v>0</v>
          </cell>
          <cell r="K219">
            <v>0</v>
          </cell>
          <cell r="L219">
            <v>0</v>
          </cell>
        </row>
        <row r="220">
          <cell r="C220" t="str">
            <v>marinAgedDualLR</v>
          </cell>
          <cell r="D220" t="str">
            <v>LR</v>
          </cell>
          <cell r="E220" t="str">
            <v>AgedDual</v>
          </cell>
          <cell r="F220" t="str">
            <v xml:space="preserve"> Laboratory and Radiology </v>
          </cell>
          <cell r="G220">
            <v>0</v>
          </cell>
          <cell r="H220">
            <v>0</v>
          </cell>
          <cell r="I220">
            <v>0</v>
          </cell>
          <cell r="J220">
            <v>0</v>
          </cell>
          <cell r="K220">
            <v>0</v>
          </cell>
          <cell r="L220">
            <v>0</v>
          </cell>
        </row>
        <row r="221">
          <cell r="C221" t="str">
            <v>marinAgedDualHCBS</v>
          </cell>
          <cell r="D221" t="str">
            <v>HCBS</v>
          </cell>
          <cell r="E221" t="str">
            <v>AgedDual</v>
          </cell>
          <cell r="F221" t="str">
            <v xml:space="preserve"> HCBS </v>
          </cell>
          <cell r="G221">
            <v>5.4121739790971901E-2</v>
          </cell>
          <cell r="H221">
            <v>0</v>
          </cell>
          <cell r="I221">
            <v>0</v>
          </cell>
          <cell r="J221">
            <v>0</v>
          </cell>
          <cell r="K221">
            <v>0</v>
          </cell>
          <cell r="L221">
            <v>0</v>
          </cell>
        </row>
        <row r="222">
          <cell r="C222" t="str">
            <v>marinAgedDualOTH</v>
          </cell>
          <cell r="D222" t="str">
            <v>OTH</v>
          </cell>
          <cell r="E222" t="str">
            <v>AgedDual</v>
          </cell>
          <cell r="F222" t="str">
            <v xml:space="preserve"> All Others </v>
          </cell>
          <cell r="G222">
            <v>0</v>
          </cell>
          <cell r="H222">
            <v>0</v>
          </cell>
          <cell r="I222">
            <v>0</v>
          </cell>
          <cell r="J222">
            <v>0</v>
          </cell>
          <cell r="K222">
            <v>0</v>
          </cell>
          <cell r="L222">
            <v>0</v>
          </cell>
        </row>
        <row r="223">
          <cell r="C223" t="str">
            <v>marinBCCTPIP</v>
          </cell>
          <cell r="D223" t="str">
            <v>IP</v>
          </cell>
          <cell r="E223" t="str">
            <v>BCCTP</v>
          </cell>
          <cell r="F223" t="str">
            <v xml:space="preserve">Inpatient Hospital Services </v>
          </cell>
          <cell r="G223">
            <v>0</v>
          </cell>
          <cell r="H223">
            <v>0</v>
          </cell>
          <cell r="I223">
            <v>0</v>
          </cell>
          <cell r="J223">
            <v>0</v>
          </cell>
          <cell r="K223">
            <v>0</v>
          </cell>
          <cell r="L223">
            <v>0</v>
          </cell>
        </row>
        <row r="224">
          <cell r="C224" t="str">
            <v>marinBCCTPOP</v>
          </cell>
          <cell r="D224" t="str">
            <v>OP</v>
          </cell>
          <cell r="E224" t="str">
            <v>BCCTP</v>
          </cell>
          <cell r="F224" t="str">
            <v xml:space="preserve">Outpatient Facility Services </v>
          </cell>
          <cell r="G224">
            <v>0</v>
          </cell>
          <cell r="H224">
            <v>0</v>
          </cell>
          <cell r="I224">
            <v>0</v>
          </cell>
          <cell r="J224">
            <v>0</v>
          </cell>
          <cell r="K224">
            <v>0</v>
          </cell>
          <cell r="L224">
            <v>0</v>
          </cell>
        </row>
        <row r="225">
          <cell r="C225" t="str">
            <v>marinBCCTPER</v>
          </cell>
          <cell r="D225" t="str">
            <v>ER</v>
          </cell>
          <cell r="E225" t="str">
            <v>BCCTP</v>
          </cell>
          <cell r="F225" t="str">
            <v xml:space="preserve">Emergency Room Facility Services </v>
          </cell>
          <cell r="G225">
            <v>0</v>
          </cell>
          <cell r="H225">
            <v>0</v>
          </cell>
          <cell r="I225">
            <v>0</v>
          </cell>
          <cell r="J225">
            <v>0</v>
          </cell>
          <cell r="K225">
            <v>0</v>
          </cell>
          <cell r="L225">
            <v>0</v>
          </cell>
        </row>
        <row r="226">
          <cell r="C226" t="str">
            <v>marinBCCTPLTC</v>
          </cell>
          <cell r="D226" t="str">
            <v>LTC</v>
          </cell>
          <cell r="E226" t="str">
            <v>BCCTP</v>
          </cell>
          <cell r="F226" t="str">
            <v xml:space="preserve">Long-Term Care Facility </v>
          </cell>
          <cell r="G226">
            <v>0</v>
          </cell>
          <cell r="H226">
            <v>0</v>
          </cell>
          <cell r="I226">
            <v>0</v>
          </cell>
          <cell r="J226">
            <v>0</v>
          </cell>
          <cell r="K226">
            <v>0</v>
          </cell>
          <cell r="L226">
            <v>0</v>
          </cell>
        </row>
        <row r="227">
          <cell r="C227" t="str">
            <v>marinBCCTPPCP</v>
          </cell>
          <cell r="D227" t="str">
            <v>PCP</v>
          </cell>
          <cell r="E227" t="str">
            <v>BCCTP</v>
          </cell>
          <cell r="F227" t="str">
            <v xml:space="preserve">Physician Primary Care Services </v>
          </cell>
          <cell r="G227">
            <v>0</v>
          </cell>
          <cell r="H227">
            <v>0</v>
          </cell>
          <cell r="I227">
            <v>0</v>
          </cell>
          <cell r="J227">
            <v>0</v>
          </cell>
          <cell r="K227">
            <v>0</v>
          </cell>
          <cell r="L227">
            <v>0</v>
          </cell>
        </row>
        <row r="228">
          <cell r="C228" t="str">
            <v>marinBCCTPSP</v>
          </cell>
          <cell r="D228" t="str">
            <v>SP</v>
          </cell>
          <cell r="E228" t="str">
            <v>BCCTP</v>
          </cell>
          <cell r="F228" t="str">
            <v xml:space="preserve">Physician Specialty Services </v>
          </cell>
          <cell r="G228">
            <v>0</v>
          </cell>
          <cell r="H228">
            <v>0</v>
          </cell>
          <cell r="I228">
            <v>0</v>
          </cell>
          <cell r="J228">
            <v>0</v>
          </cell>
          <cell r="K228">
            <v>0</v>
          </cell>
          <cell r="L228">
            <v>0</v>
          </cell>
        </row>
        <row r="229">
          <cell r="C229" t="str">
            <v>marinBCCTPFQHC</v>
          </cell>
          <cell r="D229" t="str">
            <v>FQHC</v>
          </cell>
          <cell r="E229" t="str">
            <v>BCCTP</v>
          </cell>
          <cell r="F229" t="str">
            <v xml:space="preserve">FQHC Services </v>
          </cell>
          <cell r="G229">
            <v>0</v>
          </cell>
          <cell r="H229">
            <v>0</v>
          </cell>
          <cell r="I229">
            <v>0</v>
          </cell>
          <cell r="J229">
            <v>0</v>
          </cell>
          <cell r="K229">
            <v>0</v>
          </cell>
          <cell r="L229">
            <v>0</v>
          </cell>
        </row>
        <row r="230">
          <cell r="C230" t="str">
            <v>marinBCCTPNPP</v>
          </cell>
          <cell r="D230" t="str">
            <v>NPP</v>
          </cell>
          <cell r="E230" t="str">
            <v>BCCTP</v>
          </cell>
          <cell r="F230" t="str">
            <v xml:space="preserve"> Other Medical Professional Services </v>
          </cell>
          <cell r="G230">
            <v>0</v>
          </cell>
          <cell r="H230">
            <v>0</v>
          </cell>
          <cell r="I230">
            <v>0</v>
          </cell>
          <cell r="J230">
            <v>0</v>
          </cell>
          <cell r="K230">
            <v>0</v>
          </cell>
          <cell r="L230">
            <v>0</v>
          </cell>
        </row>
        <row r="231">
          <cell r="C231" t="str">
            <v>marinBCCTPRX</v>
          </cell>
          <cell r="D231" t="str">
            <v>RX</v>
          </cell>
          <cell r="E231" t="str">
            <v>BCCTP</v>
          </cell>
          <cell r="F231" t="str">
            <v xml:space="preserve"> Pharmacy </v>
          </cell>
          <cell r="G231">
            <v>0</v>
          </cell>
          <cell r="H231">
            <v>0</v>
          </cell>
          <cell r="I231">
            <v>0</v>
          </cell>
          <cell r="J231">
            <v>0</v>
          </cell>
          <cell r="K231">
            <v>0</v>
          </cell>
          <cell r="L231">
            <v>0</v>
          </cell>
        </row>
        <row r="232">
          <cell r="C232" t="str">
            <v>marinBCCTPLR</v>
          </cell>
          <cell r="D232" t="str">
            <v>LR</v>
          </cell>
          <cell r="E232" t="str">
            <v>BCCTP</v>
          </cell>
          <cell r="F232" t="str">
            <v xml:space="preserve"> Laboratory and Radiology </v>
          </cell>
          <cell r="G232">
            <v>0</v>
          </cell>
          <cell r="H232">
            <v>0</v>
          </cell>
          <cell r="I232">
            <v>0</v>
          </cell>
          <cell r="J232">
            <v>0</v>
          </cell>
          <cell r="K232">
            <v>0</v>
          </cell>
          <cell r="L232">
            <v>0</v>
          </cell>
        </row>
        <row r="233">
          <cell r="C233" t="str">
            <v>marinBCCTPHCBS</v>
          </cell>
          <cell r="D233" t="str">
            <v>HCBS</v>
          </cell>
          <cell r="E233" t="str">
            <v>BCCTP</v>
          </cell>
          <cell r="F233" t="str">
            <v xml:space="preserve"> HCBS </v>
          </cell>
          <cell r="G233">
            <v>9.1017760017141791E-2</v>
          </cell>
          <cell r="H233">
            <v>0</v>
          </cell>
          <cell r="I233">
            <v>0</v>
          </cell>
          <cell r="J233">
            <v>0</v>
          </cell>
          <cell r="K233">
            <v>0</v>
          </cell>
          <cell r="L233">
            <v>0</v>
          </cell>
        </row>
        <row r="234">
          <cell r="C234" t="str">
            <v>marinBCCTPOTH</v>
          </cell>
          <cell r="D234" t="str">
            <v>OTH</v>
          </cell>
          <cell r="E234" t="str">
            <v>BCCTP</v>
          </cell>
          <cell r="F234" t="str">
            <v xml:space="preserve"> All Others </v>
          </cell>
          <cell r="G234">
            <v>0</v>
          </cell>
          <cell r="H234">
            <v>0</v>
          </cell>
          <cell r="I234">
            <v>0</v>
          </cell>
          <cell r="J234">
            <v>0</v>
          </cell>
          <cell r="K234">
            <v>0</v>
          </cell>
          <cell r="L234">
            <v>0</v>
          </cell>
        </row>
        <row r="235">
          <cell r="C235" t="str">
            <v>marinAIDSNonDualIP</v>
          </cell>
          <cell r="D235" t="str">
            <v>IP</v>
          </cell>
          <cell r="E235" t="str">
            <v>AIDSNonDual</v>
          </cell>
          <cell r="F235" t="str">
            <v xml:space="preserve">Inpatient Hospital Services </v>
          </cell>
          <cell r="G235">
            <v>0</v>
          </cell>
          <cell r="H235">
            <v>0</v>
          </cell>
          <cell r="I235">
            <v>0</v>
          </cell>
          <cell r="J235">
            <v>0</v>
          </cell>
          <cell r="K235">
            <v>0</v>
          </cell>
          <cell r="L235">
            <v>0</v>
          </cell>
        </row>
        <row r="236">
          <cell r="C236" t="str">
            <v>marinAIDSNonDualOP</v>
          </cell>
          <cell r="D236" t="str">
            <v>OP</v>
          </cell>
          <cell r="E236" t="str">
            <v>AIDSNonDual</v>
          </cell>
          <cell r="F236" t="str">
            <v xml:space="preserve">Outpatient Facility Services </v>
          </cell>
          <cell r="G236">
            <v>0</v>
          </cell>
          <cell r="H236">
            <v>-1.3100000000000001E-2</v>
          </cell>
          <cell r="I236">
            <v>0</v>
          </cell>
          <cell r="J236">
            <v>0</v>
          </cell>
          <cell r="K236">
            <v>0</v>
          </cell>
          <cell r="L236">
            <v>0</v>
          </cell>
        </row>
        <row r="237">
          <cell r="C237" t="str">
            <v>marinAIDSNonDualER</v>
          </cell>
          <cell r="D237" t="str">
            <v>ER</v>
          </cell>
          <cell r="E237" t="str">
            <v>AIDSNonDual</v>
          </cell>
          <cell r="F237" t="str">
            <v xml:space="preserve">Emergency Room Facility Services </v>
          </cell>
          <cell r="G237">
            <v>0</v>
          </cell>
          <cell r="H237">
            <v>0</v>
          </cell>
          <cell r="I237">
            <v>0</v>
          </cell>
          <cell r="J237">
            <v>0</v>
          </cell>
          <cell r="K237">
            <v>0</v>
          </cell>
          <cell r="L237">
            <v>0</v>
          </cell>
        </row>
        <row r="238">
          <cell r="C238" t="str">
            <v>marinAIDSNonDualLTC</v>
          </cell>
          <cell r="D238" t="str">
            <v>LTC</v>
          </cell>
          <cell r="E238" t="str">
            <v>AIDSNonDual</v>
          </cell>
          <cell r="F238" t="str">
            <v xml:space="preserve">Long-Term Care Facility </v>
          </cell>
          <cell r="G238">
            <v>0</v>
          </cell>
          <cell r="H238">
            <v>0</v>
          </cell>
          <cell r="I238">
            <v>0</v>
          </cell>
          <cell r="J238">
            <v>0</v>
          </cell>
          <cell r="K238">
            <v>0</v>
          </cell>
          <cell r="L238">
            <v>0</v>
          </cell>
        </row>
        <row r="239">
          <cell r="C239" t="str">
            <v>marinAIDSNonDualPCP</v>
          </cell>
          <cell r="D239" t="str">
            <v>PCP</v>
          </cell>
          <cell r="E239" t="str">
            <v>AIDSNonDual</v>
          </cell>
          <cell r="F239" t="str">
            <v xml:space="preserve">Physician Primary Care Services </v>
          </cell>
          <cell r="G239">
            <v>0</v>
          </cell>
          <cell r="H239">
            <v>-6.030000000000002E-2</v>
          </cell>
          <cell r="I239">
            <v>0</v>
          </cell>
          <cell r="J239">
            <v>0</v>
          </cell>
          <cell r="K239">
            <v>0</v>
          </cell>
          <cell r="L239">
            <v>0</v>
          </cell>
        </row>
        <row r="240">
          <cell r="C240" t="str">
            <v>marinAIDSNonDualSP</v>
          </cell>
          <cell r="D240" t="str">
            <v>SP</v>
          </cell>
          <cell r="E240" t="str">
            <v>AIDSNonDual</v>
          </cell>
          <cell r="F240" t="str">
            <v xml:space="preserve">Physician Specialty Services </v>
          </cell>
          <cell r="G240">
            <v>0</v>
          </cell>
          <cell r="H240">
            <v>0</v>
          </cell>
          <cell r="I240">
            <v>0</v>
          </cell>
          <cell r="J240">
            <v>0</v>
          </cell>
          <cell r="K240">
            <v>0</v>
          </cell>
          <cell r="L240">
            <v>0</v>
          </cell>
        </row>
        <row r="241">
          <cell r="C241" t="str">
            <v>marinAIDSNonDualFQHC</v>
          </cell>
          <cell r="D241" t="str">
            <v>FQHC</v>
          </cell>
          <cell r="E241" t="str">
            <v>AIDSNonDual</v>
          </cell>
          <cell r="F241" t="str">
            <v xml:space="preserve">FQHC Services </v>
          </cell>
          <cell r="G241">
            <v>0</v>
          </cell>
          <cell r="H241">
            <v>0</v>
          </cell>
          <cell r="I241">
            <v>0</v>
          </cell>
          <cell r="J241">
            <v>0</v>
          </cell>
          <cell r="K241">
            <v>0</v>
          </cell>
          <cell r="L241">
            <v>0</v>
          </cell>
        </row>
        <row r="242">
          <cell r="C242" t="str">
            <v>marinAIDSNonDualNPP</v>
          </cell>
          <cell r="D242" t="str">
            <v>NPP</v>
          </cell>
          <cell r="E242" t="str">
            <v>AIDSNonDual</v>
          </cell>
          <cell r="F242" t="str">
            <v xml:space="preserve"> Other Medical Professional Services </v>
          </cell>
          <cell r="G242">
            <v>0</v>
          </cell>
          <cell r="H242">
            <v>-6.8899999999999961E-2</v>
          </cell>
          <cell r="I242">
            <v>0</v>
          </cell>
          <cell r="J242">
            <v>0</v>
          </cell>
          <cell r="K242">
            <v>0</v>
          </cell>
          <cell r="L242">
            <v>0</v>
          </cell>
        </row>
        <row r="243">
          <cell r="C243" t="str">
            <v>marinAIDSNonDualRX</v>
          </cell>
          <cell r="D243" t="str">
            <v>RX</v>
          </cell>
          <cell r="E243" t="str">
            <v>AIDSNonDual</v>
          </cell>
          <cell r="F243" t="str">
            <v xml:space="preserve"> Pharmacy </v>
          </cell>
          <cell r="G243">
            <v>0</v>
          </cell>
          <cell r="H243">
            <v>0</v>
          </cell>
          <cell r="I243">
            <v>0</v>
          </cell>
          <cell r="J243">
            <v>0</v>
          </cell>
          <cell r="K243">
            <v>0</v>
          </cell>
          <cell r="L243">
            <v>0</v>
          </cell>
        </row>
        <row r="244">
          <cell r="C244" t="str">
            <v>marinAIDSNonDualLR</v>
          </cell>
          <cell r="D244" t="str">
            <v>LR</v>
          </cell>
          <cell r="E244" t="str">
            <v>AIDSNonDual</v>
          </cell>
          <cell r="F244" t="str">
            <v xml:space="preserve"> Laboratory and Radiology </v>
          </cell>
          <cell r="G244">
            <v>0</v>
          </cell>
          <cell r="H244">
            <v>-6.8899999999999961E-2</v>
          </cell>
          <cell r="I244">
            <v>0</v>
          </cell>
          <cell r="J244">
            <v>0</v>
          </cell>
          <cell r="K244">
            <v>0</v>
          </cell>
          <cell r="L244">
            <v>0</v>
          </cell>
        </row>
        <row r="245">
          <cell r="C245" t="str">
            <v>marinAIDSNonDualHCBS</v>
          </cell>
          <cell r="D245" t="str">
            <v>HCBS</v>
          </cell>
          <cell r="E245" t="str">
            <v>AIDSNonDual</v>
          </cell>
          <cell r="F245" t="str">
            <v xml:space="preserve"> HCBS </v>
          </cell>
          <cell r="G245">
            <v>0</v>
          </cell>
          <cell r="H245">
            <v>0</v>
          </cell>
          <cell r="I245">
            <v>0</v>
          </cell>
          <cell r="J245">
            <v>0</v>
          </cell>
          <cell r="K245">
            <v>0</v>
          </cell>
          <cell r="L245">
            <v>0</v>
          </cell>
        </row>
        <row r="246">
          <cell r="C246" t="str">
            <v>marinAIDSNonDualOTH</v>
          </cell>
          <cell r="D246" t="str">
            <v>OTH</v>
          </cell>
          <cell r="E246" t="str">
            <v>AIDSNonDual</v>
          </cell>
          <cell r="F246" t="str">
            <v xml:space="preserve"> All Others </v>
          </cell>
          <cell r="G246">
            <v>0</v>
          </cell>
          <cell r="H246">
            <v>-3.0200000000000005E-2</v>
          </cell>
          <cell r="I246">
            <v>0</v>
          </cell>
          <cell r="J246">
            <v>0</v>
          </cell>
          <cell r="K246">
            <v>0</v>
          </cell>
          <cell r="L246">
            <v>0</v>
          </cell>
        </row>
        <row r="247">
          <cell r="C247" t="str">
            <v>marinAIDSDualIP</v>
          </cell>
          <cell r="D247" t="str">
            <v>IP</v>
          </cell>
          <cell r="E247" t="str">
            <v>AIDSDual</v>
          </cell>
          <cell r="F247" t="str">
            <v xml:space="preserve">Inpatient Hospital Services </v>
          </cell>
          <cell r="G247">
            <v>0</v>
          </cell>
          <cell r="H247">
            <v>0</v>
          </cell>
          <cell r="I247">
            <v>0</v>
          </cell>
          <cell r="J247">
            <v>0</v>
          </cell>
          <cell r="K247">
            <v>0</v>
          </cell>
          <cell r="L247">
            <v>0</v>
          </cell>
        </row>
        <row r="248">
          <cell r="C248" t="str">
            <v>marinAIDSDualOP</v>
          </cell>
          <cell r="D248" t="str">
            <v>OP</v>
          </cell>
          <cell r="E248" t="str">
            <v>AIDSDual</v>
          </cell>
          <cell r="F248" t="str">
            <v xml:space="preserve">Outpatient Facility Services </v>
          </cell>
          <cell r="G248">
            <v>0</v>
          </cell>
          <cell r="H248">
            <v>0</v>
          </cell>
          <cell r="I248">
            <v>0</v>
          </cell>
          <cell r="J248">
            <v>0</v>
          </cell>
          <cell r="K248">
            <v>0</v>
          </cell>
          <cell r="L248">
            <v>0</v>
          </cell>
        </row>
        <row r="249">
          <cell r="C249" t="str">
            <v>marinAIDSDualER</v>
          </cell>
          <cell r="D249" t="str">
            <v>ER</v>
          </cell>
          <cell r="E249" t="str">
            <v>AIDSDual</v>
          </cell>
          <cell r="F249" t="str">
            <v xml:space="preserve">Emergency Room Facility Services </v>
          </cell>
          <cell r="G249">
            <v>0</v>
          </cell>
          <cell r="H249">
            <v>0</v>
          </cell>
          <cell r="I249">
            <v>0</v>
          </cell>
          <cell r="J249">
            <v>0</v>
          </cell>
          <cell r="K249">
            <v>0</v>
          </cell>
          <cell r="L249">
            <v>0</v>
          </cell>
        </row>
        <row r="250">
          <cell r="C250" t="str">
            <v>marinAIDSDualLTC</v>
          </cell>
          <cell r="D250" t="str">
            <v>LTC</v>
          </cell>
          <cell r="E250" t="str">
            <v>AIDSDual</v>
          </cell>
          <cell r="F250" t="str">
            <v xml:space="preserve">Long-Term Care Facility </v>
          </cell>
          <cell r="G250">
            <v>0</v>
          </cell>
          <cell r="H250">
            <v>0</v>
          </cell>
          <cell r="I250">
            <v>0</v>
          </cell>
          <cell r="J250">
            <v>0</v>
          </cell>
          <cell r="K250">
            <v>0</v>
          </cell>
          <cell r="L250">
            <v>0</v>
          </cell>
        </row>
        <row r="251">
          <cell r="C251" t="str">
            <v>marinAIDSDualPCP</v>
          </cell>
          <cell r="D251" t="str">
            <v>PCP</v>
          </cell>
          <cell r="E251" t="str">
            <v>AIDSDual</v>
          </cell>
          <cell r="F251" t="str">
            <v xml:space="preserve">Physician Primary Care Services </v>
          </cell>
          <cell r="G251">
            <v>0</v>
          </cell>
          <cell r="H251">
            <v>0</v>
          </cell>
          <cell r="I251">
            <v>0</v>
          </cell>
          <cell r="J251">
            <v>0</v>
          </cell>
          <cell r="K251">
            <v>0</v>
          </cell>
          <cell r="L251">
            <v>0</v>
          </cell>
        </row>
        <row r="252">
          <cell r="C252" t="str">
            <v>marinAIDSDualSP</v>
          </cell>
          <cell r="D252" t="str">
            <v>SP</v>
          </cell>
          <cell r="E252" t="str">
            <v>AIDSDual</v>
          </cell>
          <cell r="F252" t="str">
            <v xml:space="preserve">Physician Specialty Services </v>
          </cell>
          <cell r="G252">
            <v>0</v>
          </cell>
          <cell r="H252">
            <v>0</v>
          </cell>
          <cell r="I252">
            <v>0</v>
          </cell>
          <cell r="J252">
            <v>0</v>
          </cell>
          <cell r="K252">
            <v>0</v>
          </cell>
          <cell r="L252">
            <v>0</v>
          </cell>
        </row>
        <row r="253">
          <cell r="C253" t="str">
            <v>marinAIDSDualFQHC</v>
          </cell>
          <cell r="D253" t="str">
            <v>FQHC</v>
          </cell>
          <cell r="E253" t="str">
            <v>AIDSDual</v>
          </cell>
          <cell r="F253" t="str">
            <v xml:space="preserve">FQHC Services </v>
          </cell>
          <cell r="G253">
            <v>0</v>
          </cell>
          <cell r="H253">
            <v>0</v>
          </cell>
          <cell r="I253">
            <v>0</v>
          </cell>
          <cell r="J253">
            <v>0</v>
          </cell>
          <cell r="K253">
            <v>0</v>
          </cell>
          <cell r="L253">
            <v>0</v>
          </cell>
        </row>
        <row r="254">
          <cell r="C254" t="str">
            <v>marinAIDSDualNPP</v>
          </cell>
          <cell r="D254" t="str">
            <v>NPP</v>
          </cell>
          <cell r="E254" t="str">
            <v>AIDSDual</v>
          </cell>
          <cell r="F254" t="str">
            <v xml:space="preserve"> Other Medical Professional Services </v>
          </cell>
          <cell r="G254">
            <v>0</v>
          </cell>
          <cell r="H254">
            <v>0</v>
          </cell>
          <cell r="I254">
            <v>0</v>
          </cell>
          <cell r="J254">
            <v>0</v>
          </cell>
          <cell r="K254">
            <v>0</v>
          </cell>
          <cell r="L254">
            <v>0</v>
          </cell>
        </row>
        <row r="255">
          <cell r="C255" t="str">
            <v>marinAIDSDualRX</v>
          </cell>
          <cell r="D255" t="str">
            <v>RX</v>
          </cell>
          <cell r="E255" t="str">
            <v>AIDSDual</v>
          </cell>
          <cell r="F255" t="str">
            <v xml:space="preserve"> Pharmacy </v>
          </cell>
          <cell r="G255">
            <v>0</v>
          </cell>
          <cell r="H255">
            <v>0</v>
          </cell>
          <cell r="I255">
            <v>0</v>
          </cell>
          <cell r="J255">
            <v>0</v>
          </cell>
          <cell r="K255">
            <v>0</v>
          </cell>
          <cell r="L255">
            <v>0</v>
          </cell>
        </row>
        <row r="256">
          <cell r="C256" t="str">
            <v>marinAIDSDualLR</v>
          </cell>
          <cell r="D256" t="str">
            <v>LR</v>
          </cell>
          <cell r="E256" t="str">
            <v>AIDSDual</v>
          </cell>
          <cell r="F256" t="str">
            <v xml:space="preserve"> Laboratory and Radiology </v>
          </cell>
          <cell r="G256">
            <v>0</v>
          </cell>
          <cell r="H256">
            <v>0</v>
          </cell>
          <cell r="I256">
            <v>0</v>
          </cell>
          <cell r="J256">
            <v>0</v>
          </cell>
          <cell r="K256">
            <v>0</v>
          </cell>
          <cell r="L256">
            <v>0</v>
          </cell>
        </row>
        <row r="257">
          <cell r="C257" t="str">
            <v>marinAIDSDualHCBS</v>
          </cell>
          <cell r="D257" t="str">
            <v>HCBS</v>
          </cell>
          <cell r="E257" t="str">
            <v>AIDSDual</v>
          </cell>
          <cell r="F257" t="str">
            <v xml:space="preserve"> HCBS </v>
          </cell>
          <cell r="G257">
            <v>9.1017760017141791E-2</v>
          </cell>
          <cell r="H257">
            <v>0</v>
          </cell>
          <cell r="I257">
            <v>0</v>
          </cell>
          <cell r="J257">
            <v>0</v>
          </cell>
          <cell r="K257">
            <v>0</v>
          </cell>
          <cell r="L257">
            <v>0</v>
          </cell>
        </row>
        <row r="258">
          <cell r="C258" t="str">
            <v>marinAIDSDualOTH</v>
          </cell>
          <cell r="D258" t="str">
            <v>OTH</v>
          </cell>
          <cell r="E258" t="str">
            <v>AIDSDual</v>
          </cell>
          <cell r="F258" t="str">
            <v xml:space="preserve"> All Others </v>
          </cell>
          <cell r="G258">
            <v>0</v>
          </cell>
          <cell r="H258">
            <v>0</v>
          </cell>
          <cell r="I258">
            <v>0</v>
          </cell>
          <cell r="J258">
            <v>0</v>
          </cell>
          <cell r="K258">
            <v>0</v>
          </cell>
          <cell r="L258">
            <v>0</v>
          </cell>
        </row>
        <row r="259">
          <cell r="C259" t="str">
            <v>marinLTCNonDualIP</v>
          </cell>
          <cell r="D259" t="str">
            <v>IP</v>
          </cell>
          <cell r="E259" t="str">
            <v>LTCNonDual</v>
          </cell>
          <cell r="F259" t="str">
            <v xml:space="preserve">Inpatient Hospital Services </v>
          </cell>
          <cell r="G259">
            <v>0</v>
          </cell>
          <cell r="H259">
            <v>0</v>
          </cell>
          <cell r="I259">
            <v>0</v>
          </cell>
          <cell r="J259">
            <v>0</v>
          </cell>
          <cell r="K259">
            <v>0</v>
          </cell>
          <cell r="L259">
            <v>0</v>
          </cell>
        </row>
        <row r="260">
          <cell r="C260" t="str">
            <v>marinLTCNonDualOP</v>
          </cell>
          <cell r="D260" t="str">
            <v>OP</v>
          </cell>
          <cell r="E260" t="str">
            <v>LTCNonDual</v>
          </cell>
          <cell r="F260" t="str">
            <v xml:space="preserve">Outpatient Facility Services </v>
          </cell>
          <cell r="G260">
            <v>0</v>
          </cell>
          <cell r="H260">
            <v>-1.3100000000000001E-2</v>
          </cell>
          <cell r="I260">
            <v>0</v>
          </cell>
          <cell r="J260">
            <v>0</v>
          </cell>
          <cell r="K260">
            <v>0</v>
          </cell>
          <cell r="L260">
            <v>0</v>
          </cell>
        </row>
        <row r="261">
          <cell r="C261" t="str">
            <v>marinLTCNonDualER</v>
          </cell>
          <cell r="D261" t="str">
            <v>ER</v>
          </cell>
          <cell r="E261" t="str">
            <v>LTCNonDual</v>
          </cell>
          <cell r="F261" t="str">
            <v xml:space="preserve">Emergency Room Facility Services </v>
          </cell>
          <cell r="G261">
            <v>0</v>
          </cell>
          <cell r="H261">
            <v>0</v>
          </cell>
          <cell r="I261">
            <v>0</v>
          </cell>
          <cell r="J261">
            <v>0</v>
          </cell>
          <cell r="K261">
            <v>0</v>
          </cell>
          <cell r="L261">
            <v>0</v>
          </cell>
        </row>
        <row r="262">
          <cell r="C262" t="str">
            <v>marinLTCNonDualLTC</v>
          </cell>
          <cell r="D262" t="str">
            <v>LTC</v>
          </cell>
          <cell r="E262" t="str">
            <v>LTCNonDual</v>
          </cell>
          <cell r="F262" t="str">
            <v xml:space="preserve">Long-Term Care Facility </v>
          </cell>
          <cell r="G262">
            <v>0</v>
          </cell>
          <cell r="H262">
            <v>0</v>
          </cell>
          <cell r="I262">
            <v>0</v>
          </cell>
          <cell r="J262">
            <v>0</v>
          </cell>
          <cell r="K262">
            <v>0</v>
          </cell>
          <cell r="L262">
            <v>0</v>
          </cell>
        </row>
        <row r="263">
          <cell r="C263" t="str">
            <v>marinLTCNonDualPCP</v>
          </cell>
          <cell r="D263" t="str">
            <v>PCP</v>
          </cell>
          <cell r="E263" t="str">
            <v>LTCNonDual</v>
          </cell>
          <cell r="F263" t="str">
            <v xml:space="preserve">Physician Primary Care Services </v>
          </cell>
          <cell r="G263">
            <v>0</v>
          </cell>
          <cell r="H263">
            <v>-6.030000000000002E-2</v>
          </cell>
          <cell r="I263">
            <v>0</v>
          </cell>
          <cell r="J263">
            <v>0</v>
          </cell>
          <cell r="K263">
            <v>0</v>
          </cell>
          <cell r="L263">
            <v>0</v>
          </cell>
        </row>
        <row r="264">
          <cell r="C264" t="str">
            <v>marinLTCNonDualSP</v>
          </cell>
          <cell r="D264" t="str">
            <v>SP</v>
          </cell>
          <cell r="E264" t="str">
            <v>LTCNonDual</v>
          </cell>
          <cell r="F264" t="str">
            <v xml:space="preserve">Physician Specialty Services </v>
          </cell>
          <cell r="G264">
            <v>0</v>
          </cell>
          <cell r="H264">
            <v>0</v>
          </cell>
          <cell r="I264">
            <v>0</v>
          </cell>
          <cell r="J264">
            <v>0</v>
          </cell>
          <cell r="K264">
            <v>0</v>
          </cell>
          <cell r="L264">
            <v>0</v>
          </cell>
        </row>
        <row r="265">
          <cell r="C265" t="str">
            <v>marinLTCNonDualFQHC</v>
          </cell>
          <cell r="D265" t="str">
            <v>FQHC</v>
          </cell>
          <cell r="E265" t="str">
            <v>LTCNonDual</v>
          </cell>
          <cell r="F265" t="str">
            <v xml:space="preserve">FQHC Services </v>
          </cell>
          <cell r="G265">
            <v>0</v>
          </cell>
          <cell r="H265">
            <v>0</v>
          </cell>
          <cell r="I265">
            <v>0</v>
          </cell>
          <cell r="J265">
            <v>0</v>
          </cell>
          <cell r="K265">
            <v>0</v>
          </cell>
          <cell r="L265">
            <v>0</v>
          </cell>
        </row>
        <row r="266">
          <cell r="C266" t="str">
            <v>marinLTCNonDualNPP</v>
          </cell>
          <cell r="D266" t="str">
            <v>NPP</v>
          </cell>
          <cell r="E266" t="str">
            <v>LTCNonDual</v>
          </cell>
          <cell r="F266" t="str">
            <v xml:space="preserve"> Other Medical Professional Services </v>
          </cell>
          <cell r="G266">
            <v>0</v>
          </cell>
          <cell r="H266">
            <v>-6.8899999999999961E-2</v>
          </cell>
          <cell r="I266">
            <v>0</v>
          </cell>
          <cell r="J266">
            <v>0</v>
          </cell>
          <cell r="K266">
            <v>0</v>
          </cell>
          <cell r="L266">
            <v>0</v>
          </cell>
        </row>
        <row r="267">
          <cell r="C267" t="str">
            <v>marinLTCNonDualRX</v>
          </cell>
          <cell r="D267" t="str">
            <v>RX</v>
          </cell>
          <cell r="E267" t="str">
            <v>LTCNonDual</v>
          </cell>
          <cell r="F267" t="str">
            <v xml:space="preserve"> Pharmacy </v>
          </cell>
          <cell r="G267">
            <v>0</v>
          </cell>
          <cell r="H267">
            <v>0</v>
          </cell>
          <cell r="I267">
            <v>0</v>
          </cell>
          <cell r="J267">
            <v>0</v>
          </cell>
          <cell r="K267">
            <v>0</v>
          </cell>
          <cell r="L267">
            <v>0</v>
          </cell>
        </row>
        <row r="268">
          <cell r="C268" t="str">
            <v>marinLTCNonDualLR</v>
          </cell>
          <cell r="D268" t="str">
            <v>LR</v>
          </cell>
          <cell r="E268" t="str">
            <v>LTCNonDual</v>
          </cell>
          <cell r="F268" t="str">
            <v xml:space="preserve"> Laboratory and Radiology </v>
          </cell>
          <cell r="G268">
            <v>0</v>
          </cell>
          <cell r="H268">
            <v>-6.8899999999999961E-2</v>
          </cell>
          <cell r="I268">
            <v>0</v>
          </cell>
          <cell r="J268">
            <v>0</v>
          </cell>
          <cell r="K268">
            <v>0</v>
          </cell>
          <cell r="L268">
            <v>0</v>
          </cell>
        </row>
        <row r="269">
          <cell r="C269" t="str">
            <v>marinLTCNonDualHCBS</v>
          </cell>
          <cell r="D269" t="str">
            <v>HCBS</v>
          </cell>
          <cell r="E269" t="str">
            <v>LTCNonDual</v>
          </cell>
          <cell r="F269" t="str">
            <v xml:space="preserve"> HCBS </v>
          </cell>
          <cell r="G269">
            <v>8.614384150465404E-2</v>
          </cell>
          <cell r="H269">
            <v>0</v>
          </cell>
          <cell r="I269">
            <v>0</v>
          </cell>
          <cell r="J269">
            <v>0</v>
          </cell>
          <cell r="K269">
            <v>0</v>
          </cell>
          <cell r="L269">
            <v>0</v>
          </cell>
        </row>
        <row r="270">
          <cell r="C270" t="str">
            <v>marinLTCNonDualOTH</v>
          </cell>
          <cell r="D270" t="str">
            <v>OTH</v>
          </cell>
          <cell r="E270" t="str">
            <v>LTCNonDual</v>
          </cell>
          <cell r="F270" t="str">
            <v xml:space="preserve"> All Others </v>
          </cell>
          <cell r="G270">
            <v>0</v>
          </cell>
          <cell r="H270">
            <v>-3.0200000000000005E-2</v>
          </cell>
          <cell r="I270">
            <v>0</v>
          </cell>
          <cell r="J270">
            <v>0</v>
          </cell>
          <cell r="K270">
            <v>0</v>
          </cell>
          <cell r="L270">
            <v>0</v>
          </cell>
        </row>
        <row r="271">
          <cell r="C271" t="str">
            <v>marinLTCDualIP</v>
          </cell>
          <cell r="D271" t="str">
            <v>IP</v>
          </cell>
          <cell r="E271" t="str">
            <v>LTCDual</v>
          </cell>
          <cell r="F271" t="str">
            <v xml:space="preserve">Inpatient Hospital Services </v>
          </cell>
          <cell r="G271">
            <v>0</v>
          </cell>
          <cell r="H271">
            <v>0</v>
          </cell>
          <cell r="I271">
            <v>0</v>
          </cell>
          <cell r="J271">
            <v>0</v>
          </cell>
          <cell r="K271">
            <v>0</v>
          </cell>
          <cell r="L271">
            <v>0</v>
          </cell>
        </row>
        <row r="272">
          <cell r="C272" t="str">
            <v>marinLTCDualOP</v>
          </cell>
          <cell r="D272" t="str">
            <v>OP</v>
          </cell>
          <cell r="E272" t="str">
            <v>LTCDual</v>
          </cell>
          <cell r="F272" t="str">
            <v xml:space="preserve">Outpatient Facility Services </v>
          </cell>
          <cell r="G272">
            <v>0</v>
          </cell>
          <cell r="H272">
            <v>0</v>
          </cell>
          <cell r="I272">
            <v>0</v>
          </cell>
          <cell r="J272">
            <v>0</v>
          </cell>
          <cell r="K272">
            <v>0</v>
          </cell>
          <cell r="L272">
            <v>0</v>
          </cell>
        </row>
        <row r="273">
          <cell r="C273" t="str">
            <v>marinLTCDualER</v>
          </cell>
          <cell r="D273" t="str">
            <v>ER</v>
          </cell>
          <cell r="E273" t="str">
            <v>LTCDual</v>
          </cell>
          <cell r="F273" t="str">
            <v xml:space="preserve">Emergency Room Facility Services </v>
          </cell>
          <cell r="G273">
            <v>0</v>
          </cell>
          <cell r="H273">
            <v>0</v>
          </cell>
          <cell r="I273">
            <v>0</v>
          </cell>
          <cell r="J273">
            <v>0</v>
          </cell>
          <cell r="K273">
            <v>0</v>
          </cell>
          <cell r="L273">
            <v>0</v>
          </cell>
        </row>
        <row r="274">
          <cell r="C274" t="str">
            <v>marinLTCDualLTC</v>
          </cell>
          <cell r="D274" t="str">
            <v>LTC</v>
          </cell>
          <cell r="E274" t="str">
            <v>LTCDual</v>
          </cell>
          <cell r="F274" t="str">
            <v xml:space="preserve">Long-Term Care Facility </v>
          </cell>
          <cell r="G274">
            <v>0</v>
          </cell>
          <cell r="H274">
            <v>0</v>
          </cell>
          <cell r="I274">
            <v>0</v>
          </cell>
          <cell r="J274">
            <v>0</v>
          </cell>
          <cell r="K274">
            <v>0</v>
          </cell>
          <cell r="L274">
            <v>0</v>
          </cell>
        </row>
        <row r="275">
          <cell r="C275" t="str">
            <v>marinLTCDualPCP</v>
          </cell>
          <cell r="D275" t="str">
            <v>PCP</v>
          </cell>
          <cell r="E275" t="str">
            <v>LTCDual</v>
          </cell>
          <cell r="F275" t="str">
            <v xml:space="preserve">Physician Primary Care Services </v>
          </cell>
          <cell r="G275">
            <v>0</v>
          </cell>
          <cell r="H275">
            <v>0</v>
          </cell>
          <cell r="I275">
            <v>0</v>
          </cell>
          <cell r="J275">
            <v>0</v>
          </cell>
          <cell r="K275">
            <v>0</v>
          </cell>
          <cell r="L275">
            <v>0</v>
          </cell>
        </row>
        <row r="276">
          <cell r="C276" t="str">
            <v>marinLTCDualSP</v>
          </cell>
          <cell r="D276" t="str">
            <v>SP</v>
          </cell>
          <cell r="E276" t="str">
            <v>LTCDual</v>
          </cell>
          <cell r="F276" t="str">
            <v xml:space="preserve">Physician Specialty Services </v>
          </cell>
          <cell r="G276">
            <v>0</v>
          </cell>
          <cell r="H276">
            <v>0</v>
          </cell>
          <cell r="I276">
            <v>0</v>
          </cell>
          <cell r="J276">
            <v>0</v>
          </cell>
          <cell r="K276">
            <v>0</v>
          </cell>
          <cell r="L276">
            <v>0</v>
          </cell>
        </row>
        <row r="277">
          <cell r="C277" t="str">
            <v>marinLTCDualFQHC</v>
          </cell>
          <cell r="D277" t="str">
            <v>FQHC</v>
          </cell>
          <cell r="E277" t="str">
            <v>LTCDual</v>
          </cell>
          <cell r="F277" t="str">
            <v xml:space="preserve">FQHC Services </v>
          </cell>
          <cell r="G277">
            <v>0</v>
          </cell>
          <cell r="H277">
            <v>0</v>
          </cell>
          <cell r="I277">
            <v>0</v>
          </cell>
          <cell r="J277">
            <v>0</v>
          </cell>
          <cell r="K277">
            <v>0</v>
          </cell>
          <cell r="L277">
            <v>0</v>
          </cell>
        </row>
        <row r="278">
          <cell r="C278" t="str">
            <v>marinLTCDualNPP</v>
          </cell>
          <cell r="D278" t="str">
            <v>NPP</v>
          </cell>
          <cell r="E278" t="str">
            <v>LTCDual</v>
          </cell>
          <cell r="F278" t="str">
            <v xml:space="preserve"> Other Medical Professional Services </v>
          </cell>
          <cell r="G278">
            <v>0</v>
          </cell>
          <cell r="H278">
            <v>0</v>
          </cell>
          <cell r="I278">
            <v>0</v>
          </cell>
          <cell r="J278">
            <v>0</v>
          </cell>
          <cell r="K278">
            <v>0</v>
          </cell>
          <cell r="L278">
            <v>0</v>
          </cell>
        </row>
        <row r="279">
          <cell r="C279" t="str">
            <v>marinLTCDualRX</v>
          </cell>
          <cell r="D279" t="str">
            <v>RX</v>
          </cell>
          <cell r="E279" t="str">
            <v>LTCDual</v>
          </cell>
          <cell r="F279" t="str">
            <v xml:space="preserve"> Pharmacy </v>
          </cell>
          <cell r="G279">
            <v>0</v>
          </cell>
          <cell r="H279">
            <v>0</v>
          </cell>
          <cell r="I279">
            <v>0</v>
          </cell>
          <cell r="J279">
            <v>0</v>
          </cell>
          <cell r="K279">
            <v>0</v>
          </cell>
          <cell r="L279">
            <v>0</v>
          </cell>
        </row>
        <row r="280">
          <cell r="C280" t="str">
            <v>marinLTCDualLR</v>
          </cell>
          <cell r="D280" t="str">
            <v>LR</v>
          </cell>
          <cell r="E280" t="str">
            <v>LTCDual</v>
          </cell>
          <cell r="F280" t="str">
            <v xml:space="preserve"> Laboratory and Radiology </v>
          </cell>
          <cell r="G280">
            <v>0</v>
          </cell>
          <cell r="H280">
            <v>0</v>
          </cell>
          <cell r="I280">
            <v>0</v>
          </cell>
          <cell r="J280">
            <v>0</v>
          </cell>
          <cell r="K280">
            <v>0</v>
          </cell>
          <cell r="L280">
            <v>0</v>
          </cell>
        </row>
        <row r="281">
          <cell r="C281" t="str">
            <v>marinLTCDualHCBS</v>
          </cell>
          <cell r="D281" t="str">
            <v>HCBS</v>
          </cell>
          <cell r="E281" t="str">
            <v>LTCDual</v>
          </cell>
          <cell r="F281" t="str">
            <v xml:space="preserve"> HCBS </v>
          </cell>
          <cell r="G281">
            <v>9.1017760017141791E-2</v>
          </cell>
          <cell r="H281">
            <v>0</v>
          </cell>
          <cell r="I281">
            <v>0</v>
          </cell>
          <cell r="J281">
            <v>0</v>
          </cell>
          <cell r="K281">
            <v>0</v>
          </cell>
          <cell r="L281">
            <v>0</v>
          </cell>
        </row>
        <row r="282">
          <cell r="C282" t="str">
            <v>marinLTCDualOTH</v>
          </cell>
          <cell r="D282" t="str">
            <v>OTH</v>
          </cell>
          <cell r="E282" t="str">
            <v>LTCDual</v>
          </cell>
          <cell r="F282" t="str">
            <v xml:space="preserve"> All Others </v>
          </cell>
          <cell r="G282">
            <v>0</v>
          </cell>
          <cell r="H282">
            <v>0</v>
          </cell>
          <cell r="I282">
            <v>0</v>
          </cell>
          <cell r="J282">
            <v>0</v>
          </cell>
          <cell r="K282">
            <v>0</v>
          </cell>
          <cell r="L282">
            <v>0</v>
          </cell>
        </row>
        <row r="283">
          <cell r="C283" t="str">
            <v>marinOBRAIP</v>
          </cell>
          <cell r="D283" t="str">
            <v>IP</v>
          </cell>
          <cell r="E283" t="str">
            <v>OBRA</v>
          </cell>
          <cell r="F283" t="str">
            <v xml:space="preserve">Inpatient Hospital Services </v>
          </cell>
          <cell r="G283">
            <v>0</v>
          </cell>
          <cell r="H283">
            <v>0</v>
          </cell>
          <cell r="I283">
            <v>0</v>
          </cell>
          <cell r="J283">
            <v>0</v>
          </cell>
          <cell r="K283">
            <v>0</v>
          </cell>
          <cell r="L283">
            <v>0</v>
          </cell>
        </row>
        <row r="284">
          <cell r="C284" t="str">
            <v>marinOBRAOP</v>
          </cell>
          <cell r="D284" t="str">
            <v>OP</v>
          </cell>
          <cell r="E284" t="str">
            <v>OBRA</v>
          </cell>
          <cell r="F284" t="str">
            <v xml:space="preserve">Outpatient Facility Services </v>
          </cell>
          <cell r="G284">
            <v>0</v>
          </cell>
          <cell r="H284">
            <v>-2.1999999999999797E-3</v>
          </cell>
          <cell r="I284">
            <v>0</v>
          </cell>
          <cell r="J284">
            <v>0</v>
          </cell>
          <cell r="K284">
            <v>0</v>
          </cell>
          <cell r="L284">
            <v>0</v>
          </cell>
        </row>
        <row r="285">
          <cell r="C285" t="str">
            <v>marinOBRAER</v>
          </cell>
          <cell r="D285" t="str">
            <v>ER</v>
          </cell>
          <cell r="E285" t="str">
            <v>OBRA</v>
          </cell>
          <cell r="F285" t="str">
            <v xml:space="preserve">Emergency Room Facility Services </v>
          </cell>
          <cell r="G285">
            <v>0</v>
          </cell>
          <cell r="H285">
            <v>0</v>
          </cell>
          <cell r="I285">
            <v>0</v>
          </cell>
          <cell r="J285">
            <v>0</v>
          </cell>
          <cell r="K285">
            <v>0</v>
          </cell>
          <cell r="L285">
            <v>0</v>
          </cell>
        </row>
        <row r="286">
          <cell r="C286" t="str">
            <v>marinOBRALTC</v>
          </cell>
          <cell r="D286" t="str">
            <v>LTC</v>
          </cell>
          <cell r="E286" t="str">
            <v>OBRA</v>
          </cell>
          <cell r="F286" t="str">
            <v xml:space="preserve">Long-Term Care Facility </v>
          </cell>
          <cell r="G286">
            <v>0</v>
          </cell>
          <cell r="H286">
            <v>0</v>
          </cell>
          <cell r="I286">
            <v>0</v>
          </cell>
          <cell r="J286">
            <v>0</v>
          </cell>
          <cell r="K286">
            <v>0</v>
          </cell>
          <cell r="L286">
            <v>0</v>
          </cell>
        </row>
        <row r="287">
          <cell r="C287" t="str">
            <v>marinOBRAPCP</v>
          </cell>
          <cell r="D287" t="str">
            <v>PCP</v>
          </cell>
          <cell r="E287" t="str">
            <v>OBRA</v>
          </cell>
          <cell r="F287" t="str">
            <v xml:space="preserve">Physician Primary Care Services </v>
          </cell>
          <cell r="G287">
            <v>0</v>
          </cell>
          <cell r="H287">
            <v>0</v>
          </cell>
          <cell r="I287">
            <v>0</v>
          </cell>
          <cell r="J287">
            <v>0</v>
          </cell>
          <cell r="K287">
            <v>0</v>
          </cell>
          <cell r="L287">
            <v>0</v>
          </cell>
        </row>
        <row r="288">
          <cell r="C288" t="str">
            <v>marinOBRASP</v>
          </cell>
          <cell r="D288" t="str">
            <v>SP</v>
          </cell>
          <cell r="E288" t="str">
            <v>OBRA</v>
          </cell>
          <cell r="F288" t="str">
            <v xml:space="preserve">Physician Specialty Services </v>
          </cell>
          <cell r="G288">
            <v>0</v>
          </cell>
          <cell r="H288">
            <v>0</v>
          </cell>
          <cell r="I288">
            <v>0</v>
          </cell>
          <cell r="J288">
            <v>0</v>
          </cell>
          <cell r="K288">
            <v>0</v>
          </cell>
          <cell r="L288">
            <v>0</v>
          </cell>
        </row>
        <row r="289">
          <cell r="C289" t="str">
            <v>marinOBRAFQHC</v>
          </cell>
          <cell r="D289" t="str">
            <v>FQHC</v>
          </cell>
          <cell r="E289" t="str">
            <v>OBRA</v>
          </cell>
          <cell r="F289" t="str">
            <v xml:space="preserve">FQHC Services </v>
          </cell>
          <cell r="G289">
            <v>0</v>
          </cell>
          <cell r="H289">
            <v>0</v>
          </cell>
          <cell r="I289">
            <v>0</v>
          </cell>
          <cell r="J289">
            <v>0</v>
          </cell>
          <cell r="K289">
            <v>0</v>
          </cell>
          <cell r="L289">
            <v>0</v>
          </cell>
        </row>
        <row r="290">
          <cell r="C290" t="str">
            <v>marinOBRANPP</v>
          </cell>
          <cell r="D290" t="str">
            <v>NPP</v>
          </cell>
          <cell r="E290" t="str">
            <v>OBRA</v>
          </cell>
          <cell r="F290" t="str">
            <v xml:space="preserve"> Other Medical Professional Services </v>
          </cell>
          <cell r="G290">
            <v>0</v>
          </cell>
          <cell r="H290">
            <v>-6.8899999999999961E-2</v>
          </cell>
          <cell r="I290">
            <v>0</v>
          </cell>
          <cell r="J290">
            <v>0</v>
          </cell>
          <cell r="K290">
            <v>0</v>
          </cell>
          <cell r="L290">
            <v>0</v>
          </cell>
        </row>
        <row r="291">
          <cell r="C291" t="str">
            <v>marinOBRARX</v>
          </cell>
          <cell r="D291" t="str">
            <v>RX</v>
          </cell>
          <cell r="E291" t="str">
            <v>OBRA</v>
          </cell>
          <cell r="F291" t="str">
            <v xml:space="preserve"> Pharmacy </v>
          </cell>
          <cell r="G291">
            <v>0</v>
          </cell>
          <cell r="H291">
            <v>0</v>
          </cell>
          <cell r="I291">
            <v>0</v>
          </cell>
          <cell r="J291">
            <v>0</v>
          </cell>
          <cell r="K291">
            <v>0</v>
          </cell>
          <cell r="L291">
            <v>0</v>
          </cell>
        </row>
        <row r="292">
          <cell r="C292" t="str">
            <v>marinOBRALR</v>
          </cell>
          <cell r="D292" t="str">
            <v>LR</v>
          </cell>
          <cell r="E292" t="str">
            <v>OBRA</v>
          </cell>
          <cell r="F292" t="str">
            <v xml:space="preserve"> Laboratory and Radiology </v>
          </cell>
          <cell r="G292">
            <v>0</v>
          </cell>
          <cell r="H292">
            <v>-6.8899999999999961E-2</v>
          </cell>
          <cell r="I292">
            <v>0</v>
          </cell>
          <cell r="J292">
            <v>0</v>
          </cell>
          <cell r="K292">
            <v>0</v>
          </cell>
          <cell r="L292">
            <v>0</v>
          </cell>
        </row>
        <row r="293">
          <cell r="C293" t="str">
            <v>marinOBRAHCBS</v>
          </cell>
          <cell r="D293" t="str">
            <v>HCBS</v>
          </cell>
          <cell r="E293" t="str">
            <v>OBRA</v>
          </cell>
          <cell r="F293" t="str">
            <v xml:space="preserve"> HCBS </v>
          </cell>
          <cell r="G293">
            <v>0</v>
          </cell>
          <cell r="H293">
            <v>0</v>
          </cell>
          <cell r="I293">
            <v>0</v>
          </cell>
          <cell r="J293">
            <v>0</v>
          </cell>
          <cell r="K293">
            <v>0</v>
          </cell>
          <cell r="L293">
            <v>0</v>
          </cell>
        </row>
        <row r="294">
          <cell r="C294" t="str">
            <v>marinOBRAOTH</v>
          </cell>
          <cell r="D294" t="str">
            <v>OTH</v>
          </cell>
          <cell r="E294" t="str">
            <v>OBRA</v>
          </cell>
          <cell r="F294" t="str">
            <v xml:space="preserve"> All Others </v>
          </cell>
          <cell r="G294">
            <v>0</v>
          </cell>
          <cell r="H294">
            <v>-3.0200000000000005E-2</v>
          </cell>
          <cell r="I294">
            <v>0</v>
          </cell>
          <cell r="J294">
            <v>0</v>
          </cell>
          <cell r="K294">
            <v>0</v>
          </cell>
          <cell r="L294">
            <v>0</v>
          </cell>
        </row>
        <row r="295">
          <cell r="C295" t="str">
            <v>MendocinoChild MCIP</v>
          </cell>
          <cell r="D295" t="str">
            <v>IP</v>
          </cell>
          <cell r="E295" t="str">
            <v>Child MC</v>
          </cell>
          <cell r="F295" t="str">
            <v xml:space="preserve">Inpatient Hospital Services </v>
          </cell>
          <cell r="G295">
            <v>0</v>
          </cell>
          <cell r="H295">
            <v>0</v>
          </cell>
          <cell r="I295">
            <v>0</v>
          </cell>
          <cell r="J295">
            <v>0</v>
          </cell>
          <cell r="K295">
            <v>0</v>
          </cell>
          <cell r="L295">
            <v>0</v>
          </cell>
        </row>
        <row r="296">
          <cell r="C296" t="str">
            <v>MendocinoChild MCOP</v>
          </cell>
          <cell r="D296" t="str">
            <v>OP</v>
          </cell>
          <cell r="E296" t="str">
            <v>Child MC</v>
          </cell>
          <cell r="F296" t="str">
            <v xml:space="preserve">Outpatient Facility Services </v>
          </cell>
          <cell r="G296">
            <v>0</v>
          </cell>
          <cell r="H296">
            <v>-2.1999999999999797E-3</v>
          </cell>
          <cell r="I296">
            <v>0</v>
          </cell>
          <cell r="J296">
            <v>0</v>
          </cell>
          <cell r="K296">
            <v>0</v>
          </cell>
          <cell r="L296">
            <v>0</v>
          </cell>
        </row>
        <row r="297">
          <cell r="C297" t="str">
            <v>MendocinoChild MCER</v>
          </cell>
          <cell r="D297" t="str">
            <v>ER</v>
          </cell>
          <cell r="E297" t="str">
            <v>Child MC</v>
          </cell>
          <cell r="F297" t="str">
            <v xml:space="preserve">Emergency Room Facility Services </v>
          </cell>
          <cell r="G297">
            <v>0</v>
          </cell>
          <cell r="H297">
            <v>0</v>
          </cell>
          <cell r="I297">
            <v>0</v>
          </cell>
          <cell r="J297">
            <v>0</v>
          </cell>
          <cell r="K297">
            <v>0</v>
          </cell>
          <cell r="L297">
            <v>0</v>
          </cell>
        </row>
        <row r="298">
          <cell r="C298" t="str">
            <v>MendocinoChild MCLTC</v>
          </cell>
          <cell r="D298" t="str">
            <v>LTC</v>
          </cell>
          <cell r="E298" t="str">
            <v>Child MC</v>
          </cell>
          <cell r="F298" t="str">
            <v xml:space="preserve">Long-Term Care Facility </v>
          </cell>
          <cell r="G298">
            <v>0</v>
          </cell>
          <cell r="H298">
            <v>0</v>
          </cell>
          <cell r="I298">
            <v>0</v>
          </cell>
          <cell r="J298">
            <v>0</v>
          </cell>
          <cell r="K298">
            <v>0</v>
          </cell>
          <cell r="L298">
            <v>0</v>
          </cell>
        </row>
        <row r="299">
          <cell r="C299" t="str">
            <v>MendocinoChild MCPCP</v>
          </cell>
          <cell r="D299" t="str">
            <v>PCP</v>
          </cell>
          <cell r="E299" t="str">
            <v>Child MC</v>
          </cell>
          <cell r="F299" t="str">
            <v xml:space="preserve">Physician Primary Care Services </v>
          </cell>
          <cell r="G299">
            <v>0</v>
          </cell>
          <cell r="H299">
            <v>0</v>
          </cell>
          <cell r="I299">
            <v>0</v>
          </cell>
          <cell r="J299">
            <v>0</v>
          </cell>
          <cell r="K299">
            <v>0</v>
          </cell>
          <cell r="L299">
            <v>0</v>
          </cell>
        </row>
        <row r="300">
          <cell r="C300" t="str">
            <v>MendocinoChild MCSP</v>
          </cell>
          <cell r="D300" t="str">
            <v>SP</v>
          </cell>
          <cell r="E300" t="str">
            <v>Child MC</v>
          </cell>
          <cell r="F300" t="str">
            <v xml:space="preserve">Physician Specialty Services </v>
          </cell>
          <cell r="G300">
            <v>0</v>
          </cell>
          <cell r="H300">
            <v>0</v>
          </cell>
          <cell r="I300">
            <v>0</v>
          </cell>
          <cell r="J300">
            <v>0</v>
          </cell>
          <cell r="K300">
            <v>0</v>
          </cell>
          <cell r="L300">
            <v>0</v>
          </cell>
        </row>
        <row r="301">
          <cell r="C301" t="str">
            <v>MendocinoChild MCFQHC</v>
          </cell>
          <cell r="D301" t="str">
            <v>FQHC</v>
          </cell>
          <cell r="E301" t="str">
            <v>Child MC</v>
          </cell>
          <cell r="F301" t="str">
            <v xml:space="preserve">FQHC Services </v>
          </cell>
          <cell r="G301">
            <v>0</v>
          </cell>
          <cell r="H301">
            <v>0</v>
          </cell>
          <cell r="I301">
            <v>0</v>
          </cell>
          <cell r="J301">
            <v>0</v>
          </cell>
          <cell r="K301">
            <v>0</v>
          </cell>
          <cell r="L301">
            <v>0</v>
          </cell>
        </row>
        <row r="302">
          <cell r="C302" t="str">
            <v>MendocinoChild MCNPP</v>
          </cell>
          <cell r="D302" t="str">
            <v>NPP</v>
          </cell>
          <cell r="E302" t="str">
            <v>Child MC</v>
          </cell>
          <cell r="F302" t="str">
            <v xml:space="preserve"> Other Medical Professional Services </v>
          </cell>
          <cell r="G302">
            <v>0</v>
          </cell>
          <cell r="H302">
            <v>-6.8899999999999961E-2</v>
          </cell>
          <cell r="I302">
            <v>0</v>
          </cell>
          <cell r="J302">
            <v>0</v>
          </cell>
          <cell r="K302">
            <v>0</v>
          </cell>
          <cell r="L302">
            <v>0</v>
          </cell>
        </row>
        <row r="303">
          <cell r="C303" t="str">
            <v>MendocinoChild MCRX</v>
          </cell>
          <cell r="D303" t="str">
            <v>RX</v>
          </cell>
          <cell r="E303" t="str">
            <v>Child MC</v>
          </cell>
          <cell r="F303" t="str">
            <v xml:space="preserve"> Pharmacy </v>
          </cell>
          <cell r="G303">
            <v>0</v>
          </cell>
          <cell r="H303">
            <v>0</v>
          </cell>
          <cell r="I303">
            <v>0</v>
          </cell>
          <cell r="J303">
            <v>0</v>
          </cell>
          <cell r="K303">
            <v>0</v>
          </cell>
          <cell r="L303">
            <v>0</v>
          </cell>
        </row>
        <row r="304">
          <cell r="C304" t="str">
            <v>MendocinoChild MCLR</v>
          </cell>
          <cell r="D304" t="str">
            <v>LR</v>
          </cell>
          <cell r="E304" t="str">
            <v>Child MC</v>
          </cell>
          <cell r="F304" t="str">
            <v xml:space="preserve"> Laboratory and Radiology </v>
          </cell>
          <cell r="G304">
            <v>0</v>
          </cell>
          <cell r="H304">
            <v>-6.8899999999999961E-2</v>
          </cell>
          <cell r="I304">
            <v>0</v>
          </cell>
          <cell r="J304">
            <v>0</v>
          </cell>
          <cell r="K304">
            <v>0</v>
          </cell>
          <cell r="L304">
            <v>0</v>
          </cell>
        </row>
        <row r="305">
          <cell r="C305" t="str">
            <v>MendocinoChild MCHCBS</v>
          </cell>
          <cell r="D305" t="str">
            <v>HCBS</v>
          </cell>
          <cell r="E305" t="str">
            <v>Child MC</v>
          </cell>
          <cell r="F305" t="str">
            <v xml:space="preserve"> HCBS </v>
          </cell>
          <cell r="G305">
            <v>0</v>
          </cell>
          <cell r="H305">
            <v>0</v>
          </cell>
          <cell r="I305">
            <v>0</v>
          </cell>
          <cell r="J305">
            <v>0</v>
          </cell>
          <cell r="K305">
            <v>0</v>
          </cell>
          <cell r="L305">
            <v>0</v>
          </cell>
        </row>
        <row r="306">
          <cell r="C306" t="str">
            <v>MendocinoChild MCOTH</v>
          </cell>
          <cell r="D306" t="str">
            <v>OTH</v>
          </cell>
          <cell r="E306" t="str">
            <v>Child MC</v>
          </cell>
          <cell r="F306" t="str">
            <v xml:space="preserve"> All Others </v>
          </cell>
          <cell r="G306">
            <v>0</v>
          </cell>
          <cell r="H306">
            <v>-3.0200000000000005E-2</v>
          </cell>
          <cell r="I306">
            <v>0</v>
          </cell>
          <cell r="J306">
            <v>0</v>
          </cell>
          <cell r="K306">
            <v>0</v>
          </cell>
          <cell r="L306">
            <v>0</v>
          </cell>
        </row>
        <row r="307">
          <cell r="C307" t="str">
            <v>MendocinoChild HFIP</v>
          </cell>
          <cell r="D307" t="str">
            <v>IP</v>
          </cell>
          <cell r="E307" t="str">
            <v>Child HF</v>
          </cell>
          <cell r="F307" t="str">
            <v xml:space="preserve">Inpatient Hospital Services </v>
          </cell>
          <cell r="G307">
            <v>0</v>
          </cell>
          <cell r="H307">
            <v>0</v>
          </cell>
          <cell r="I307">
            <v>0</v>
          </cell>
          <cell r="J307">
            <v>0</v>
          </cell>
          <cell r="K307">
            <v>-5.0000000000000044E-3</v>
          </cell>
          <cell r="L307">
            <v>0</v>
          </cell>
        </row>
        <row r="308">
          <cell r="C308" t="str">
            <v>MendocinoChild HFOP</v>
          </cell>
          <cell r="D308" t="str">
            <v>OP</v>
          </cell>
          <cell r="E308" t="str">
            <v>Child HF</v>
          </cell>
          <cell r="F308" t="str">
            <v xml:space="preserve">Outpatient Facility Services </v>
          </cell>
          <cell r="G308">
            <v>0</v>
          </cell>
          <cell r="H308">
            <v>-1.4999999999999458E-3</v>
          </cell>
          <cell r="I308">
            <v>0</v>
          </cell>
          <cell r="J308">
            <v>0</v>
          </cell>
          <cell r="K308">
            <v>-5.0000000000000044E-3</v>
          </cell>
          <cell r="L308">
            <v>0</v>
          </cell>
        </row>
        <row r="309">
          <cell r="C309" t="str">
            <v>MendocinoChild HFER</v>
          </cell>
          <cell r="D309" t="str">
            <v>ER</v>
          </cell>
          <cell r="E309" t="str">
            <v>Child HF</v>
          </cell>
          <cell r="F309" t="str">
            <v xml:space="preserve">Emergency Room Facility Services </v>
          </cell>
          <cell r="G309">
            <v>0</v>
          </cell>
          <cell r="H309">
            <v>0</v>
          </cell>
          <cell r="I309">
            <v>0</v>
          </cell>
          <cell r="J309">
            <v>0</v>
          </cell>
          <cell r="K309">
            <v>-5.0000000000000044E-3</v>
          </cell>
          <cell r="L309">
            <v>0</v>
          </cell>
        </row>
        <row r="310">
          <cell r="C310" t="str">
            <v>MendocinoChild HFLTC</v>
          </cell>
          <cell r="D310" t="str">
            <v>LTC</v>
          </cell>
          <cell r="E310" t="str">
            <v>Child HF</v>
          </cell>
          <cell r="F310" t="str">
            <v xml:space="preserve">Long-Term Care Facility </v>
          </cell>
          <cell r="G310">
            <v>0</v>
          </cell>
          <cell r="H310">
            <v>0</v>
          </cell>
          <cell r="I310">
            <v>0</v>
          </cell>
          <cell r="J310">
            <v>0</v>
          </cell>
          <cell r="K310">
            <v>-5.0000000000000044E-3</v>
          </cell>
          <cell r="L310">
            <v>0</v>
          </cell>
        </row>
        <row r="311">
          <cell r="C311" t="str">
            <v>MendocinoChild HFPCP</v>
          </cell>
          <cell r="D311" t="str">
            <v>PCP</v>
          </cell>
          <cell r="E311" t="str">
            <v>Child HF</v>
          </cell>
          <cell r="F311" t="str">
            <v xml:space="preserve">Physician Primary Care Services </v>
          </cell>
          <cell r="G311">
            <v>0</v>
          </cell>
          <cell r="H311">
            <v>0</v>
          </cell>
          <cell r="I311">
            <v>0</v>
          </cell>
          <cell r="J311">
            <v>0</v>
          </cell>
          <cell r="K311">
            <v>-5.0000000000000044E-3</v>
          </cell>
          <cell r="L311">
            <v>0</v>
          </cell>
        </row>
        <row r="312">
          <cell r="C312" t="str">
            <v>MendocinoChild HFSP</v>
          </cell>
          <cell r="D312" t="str">
            <v>SP</v>
          </cell>
          <cell r="E312" t="str">
            <v>Child HF</v>
          </cell>
          <cell r="F312" t="str">
            <v xml:space="preserve">Physician Specialty Services </v>
          </cell>
          <cell r="G312">
            <v>0</v>
          </cell>
          <cell r="H312">
            <v>0</v>
          </cell>
          <cell r="I312">
            <v>0</v>
          </cell>
          <cell r="J312">
            <v>0</v>
          </cell>
          <cell r="K312">
            <v>-5.0000000000000044E-3</v>
          </cell>
          <cell r="L312">
            <v>0</v>
          </cell>
        </row>
        <row r="313">
          <cell r="C313" t="str">
            <v>MendocinoChild HFFQHC</v>
          </cell>
          <cell r="D313" t="str">
            <v>FQHC</v>
          </cell>
          <cell r="E313" t="str">
            <v>Child HF</v>
          </cell>
          <cell r="F313" t="str">
            <v xml:space="preserve">FQHC Services </v>
          </cell>
          <cell r="G313">
            <v>0</v>
          </cell>
          <cell r="H313">
            <v>0</v>
          </cell>
          <cell r="I313">
            <v>0</v>
          </cell>
          <cell r="J313">
            <v>0</v>
          </cell>
          <cell r="K313">
            <v>-5.0000000000000044E-3</v>
          </cell>
          <cell r="L313">
            <v>0</v>
          </cell>
        </row>
        <row r="314">
          <cell r="C314" t="str">
            <v>MendocinoChild HFNPP</v>
          </cell>
          <cell r="D314" t="str">
            <v>NPP</v>
          </cell>
          <cell r="E314" t="str">
            <v>Child HF</v>
          </cell>
          <cell r="F314" t="str">
            <v xml:space="preserve"> Other Medical Professional Services </v>
          </cell>
          <cell r="G314">
            <v>0</v>
          </cell>
          <cell r="H314">
            <v>-4.8200000000000021E-2</v>
          </cell>
          <cell r="I314">
            <v>0</v>
          </cell>
          <cell r="J314">
            <v>0</v>
          </cell>
          <cell r="K314">
            <v>-5.0000000000000044E-3</v>
          </cell>
          <cell r="L314">
            <v>0</v>
          </cell>
        </row>
        <row r="315">
          <cell r="C315" t="str">
            <v>MendocinoChild HFRX</v>
          </cell>
          <cell r="D315" t="str">
            <v>RX</v>
          </cell>
          <cell r="E315" t="str">
            <v>Child HF</v>
          </cell>
          <cell r="F315" t="str">
            <v xml:space="preserve"> Pharmacy </v>
          </cell>
          <cell r="G315">
            <v>0</v>
          </cell>
          <cell r="H315">
            <v>0</v>
          </cell>
          <cell r="I315">
            <v>0</v>
          </cell>
          <cell r="J315">
            <v>0</v>
          </cell>
          <cell r="K315">
            <v>-5.0000000000000044E-3</v>
          </cell>
          <cell r="L315">
            <v>0</v>
          </cell>
        </row>
        <row r="316">
          <cell r="C316" t="str">
            <v>MendocinoChild HFLR</v>
          </cell>
          <cell r="D316" t="str">
            <v>LR</v>
          </cell>
          <cell r="E316" t="str">
            <v>Child HF</v>
          </cell>
          <cell r="F316" t="str">
            <v xml:space="preserve"> Laboratory and Radiology </v>
          </cell>
          <cell r="G316">
            <v>0</v>
          </cell>
          <cell r="H316">
            <v>-4.8200000000000021E-2</v>
          </cell>
          <cell r="I316">
            <v>0</v>
          </cell>
          <cell r="J316">
            <v>0</v>
          </cell>
          <cell r="K316">
            <v>-5.0000000000000044E-3</v>
          </cell>
          <cell r="L316">
            <v>0</v>
          </cell>
        </row>
        <row r="317">
          <cell r="C317" t="str">
            <v>MendocinoChild HFHCBS</v>
          </cell>
          <cell r="D317" t="str">
            <v>HCBS</v>
          </cell>
          <cell r="E317" t="str">
            <v>Child HF</v>
          </cell>
          <cell r="F317" t="str">
            <v xml:space="preserve"> HCBS </v>
          </cell>
          <cell r="G317">
            <v>0</v>
          </cell>
          <cell r="H317">
            <v>0</v>
          </cell>
          <cell r="I317">
            <v>0</v>
          </cell>
          <cell r="J317">
            <v>0</v>
          </cell>
          <cell r="K317">
            <v>-5.0000000000000044E-3</v>
          </cell>
          <cell r="L317">
            <v>0</v>
          </cell>
        </row>
        <row r="318">
          <cell r="C318" t="str">
            <v>MendocinoChild HFOTH</v>
          </cell>
          <cell r="D318" t="str">
            <v>OTH</v>
          </cell>
          <cell r="E318" t="str">
            <v>Child HF</v>
          </cell>
          <cell r="F318" t="str">
            <v xml:space="preserve"> All Others </v>
          </cell>
          <cell r="G318">
            <v>0</v>
          </cell>
          <cell r="H318">
            <v>-2.090000000000003E-2</v>
          </cell>
          <cell r="I318">
            <v>0</v>
          </cell>
          <cell r="J318">
            <v>0</v>
          </cell>
          <cell r="K318">
            <v>-5.0000000000000044E-3</v>
          </cell>
          <cell r="L318">
            <v>0</v>
          </cell>
        </row>
        <row r="319">
          <cell r="C319" t="str">
            <v>MendocinoAdultIP</v>
          </cell>
          <cell r="D319" t="str">
            <v>IP</v>
          </cell>
          <cell r="E319" t="str">
            <v>Adult</v>
          </cell>
          <cell r="F319" t="str">
            <v xml:space="preserve">Inpatient Hospital Services </v>
          </cell>
          <cell r="G319">
            <v>0</v>
          </cell>
          <cell r="H319">
            <v>0</v>
          </cell>
          <cell r="I319">
            <v>0</v>
          </cell>
          <cell r="J319">
            <v>0</v>
          </cell>
          <cell r="K319">
            <v>-5.6249999999999911E-3</v>
          </cell>
          <cell r="L319">
            <v>0</v>
          </cell>
        </row>
        <row r="320">
          <cell r="C320" t="str">
            <v>MendocinoAdultOP</v>
          </cell>
          <cell r="D320" t="str">
            <v>OP</v>
          </cell>
          <cell r="E320" t="str">
            <v>Adult</v>
          </cell>
          <cell r="F320" t="str">
            <v xml:space="preserve">Outpatient Facility Services </v>
          </cell>
          <cell r="G320">
            <v>0</v>
          </cell>
          <cell r="H320">
            <v>-1.0499999999999954E-2</v>
          </cell>
          <cell r="I320">
            <v>0</v>
          </cell>
          <cell r="J320">
            <v>0</v>
          </cell>
          <cell r="K320">
            <v>-5.6249999999999911E-3</v>
          </cell>
          <cell r="L320">
            <v>0</v>
          </cell>
        </row>
        <row r="321">
          <cell r="C321" t="str">
            <v>MendocinoAdultER</v>
          </cell>
          <cell r="D321" t="str">
            <v>ER</v>
          </cell>
          <cell r="E321" t="str">
            <v>Adult</v>
          </cell>
          <cell r="F321" t="str">
            <v xml:space="preserve">Emergency Room Facility Services </v>
          </cell>
          <cell r="G321">
            <v>0</v>
          </cell>
          <cell r="H321">
            <v>0</v>
          </cell>
          <cell r="I321">
            <v>0</v>
          </cell>
          <cell r="J321">
            <v>0</v>
          </cell>
          <cell r="K321">
            <v>-5.6249999999999911E-3</v>
          </cell>
          <cell r="L321">
            <v>0</v>
          </cell>
        </row>
        <row r="322">
          <cell r="C322" t="str">
            <v>MendocinoAdultLTC</v>
          </cell>
          <cell r="D322" t="str">
            <v>LTC</v>
          </cell>
          <cell r="E322" t="str">
            <v>Adult</v>
          </cell>
          <cell r="F322" t="str">
            <v xml:space="preserve">Long-Term Care Facility </v>
          </cell>
          <cell r="G322">
            <v>0</v>
          </cell>
          <cell r="H322">
            <v>0</v>
          </cell>
          <cell r="I322">
            <v>0</v>
          </cell>
          <cell r="J322">
            <v>0</v>
          </cell>
          <cell r="K322">
            <v>-5.6249999999999911E-3</v>
          </cell>
          <cell r="L322">
            <v>0</v>
          </cell>
        </row>
        <row r="323">
          <cell r="C323" t="str">
            <v>MendocinoAdultPCP</v>
          </cell>
          <cell r="D323" t="str">
            <v>PCP</v>
          </cell>
          <cell r="E323" t="str">
            <v>Adult</v>
          </cell>
          <cell r="F323" t="str">
            <v xml:space="preserve">Physician Primary Care Services </v>
          </cell>
          <cell r="G323">
            <v>0</v>
          </cell>
          <cell r="H323">
            <v>-4.3300000000000005E-2</v>
          </cell>
          <cell r="I323">
            <v>0</v>
          </cell>
          <cell r="J323">
            <v>0</v>
          </cell>
          <cell r="K323">
            <v>-5.6249999999999911E-3</v>
          </cell>
          <cell r="L323">
            <v>0</v>
          </cell>
        </row>
        <row r="324">
          <cell r="C324" t="str">
            <v>MendocinoAdultSP</v>
          </cell>
          <cell r="D324" t="str">
            <v>SP</v>
          </cell>
          <cell r="E324" t="str">
            <v>Adult</v>
          </cell>
          <cell r="F324" t="str">
            <v xml:space="preserve">Physician Specialty Services </v>
          </cell>
          <cell r="G324">
            <v>0</v>
          </cell>
          <cell r="H324">
            <v>0</v>
          </cell>
          <cell r="I324">
            <v>0</v>
          </cell>
          <cell r="J324">
            <v>0</v>
          </cell>
          <cell r="K324">
            <v>-5.6249999999999911E-3</v>
          </cell>
          <cell r="L324">
            <v>0</v>
          </cell>
        </row>
        <row r="325">
          <cell r="C325" t="str">
            <v>MendocinoAdultFQHC</v>
          </cell>
          <cell r="D325" t="str">
            <v>FQHC</v>
          </cell>
          <cell r="E325" t="str">
            <v>Adult</v>
          </cell>
          <cell r="F325" t="str">
            <v xml:space="preserve">FQHC Services </v>
          </cell>
          <cell r="G325">
            <v>0</v>
          </cell>
          <cell r="H325">
            <v>0</v>
          </cell>
          <cell r="I325">
            <v>0</v>
          </cell>
          <cell r="J325">
            <v>0</v>
          </cell>
          <cell r="K325">
            <v>-5.6249999999999911E-3</v>
          </cell>
          <cell r="L325">
            <v>0</v>
          </cell>
        </row>
        <row r="326">
          <cell r="C326" t="str">
            <v>MendocinoAdultNPP</v>
          </cell>
          <cell r="D326" t="str">
            <v>NPP</v>
          </cell>
          <cell r="E326" t="str">
            <v>Adult</v>
          </cell>
          <cell r="F326" t="str">
            <v xml:space="preserve"> Other Medical Professional Services </v>
          </cell>
          <cell r="G326">
            <v>0</v>
          </cell>
          <cell r="H326">
            <v>-6.8899999999999961E-2</v>
          </cell>
          <cell r="I326">
            <v>0</v>
          </cell>
          <cell r="J326">
            <v>0</v>
          </cell>
          <cell r="K326">
            <v>-5.6249999999999911E-3</v>
          </cell>
          <cell r="L326">
            <v>0</v>
          </cell>
        </row>
        <row r="327">
          <cell r="C327" t="str">
            <v>MendocinoAdultRX</v>
          </cell>
          <cell r="D327" t="str">
            <v>RX</v>
          </cell>
          <cell r="E327" t="str">
            <v>Adult</v>
          </cell>
          <cell r="F327" t="str">
            <v xml:space="preserve"> Pharmacy </v>
          </cell>
          <cell r="G327">
            <v>0</v>
          </cell>
          <cell r="H327">
            <v>0</v>
          </cell>
          <cell r="I327">
            <v>-1.705643497514997E-2</v>
          </cell>
          <cell r="J327">
            <v>-1.073880518021042E-5</v>
          </cell>
          <cell r="K327">
            <v>-5.6249999999999911E-3</v>
          </cell>
          <cell r="L327">
            <v>0</v>
          </cell>
        </row>
        <row r="328">
          <cell r="C328" t="str">
            <v>MendocinoAdultLR</v>
          </cell>
          <cell r="D328" t="str">
            <v>LR</v>
          </cell>
          <cell r="E328" t="str">
            <v>Adult</v>
          </cell>
          <cell r="F328" t="str">
            <v xml:space="preserve"> Laboratory and Radiology </v>
          </cell>
          <cell r="G328">
            <v>0</v>
          </cell>
          <cell r="H328">
            <v>-6.8899999999999961E-2</v>
          </cell>
          <cell r="I328">
            <v>0</v>
          </cell>
          <cell r="J328">
            <v>0</v>
          </cell>
          <cell r="K328">
            <v>-5.6249999999999911E-3</v>
          </cell>
          <cell r="L328">
            <v>0</v>
          </cell>
        </row>
        <row r="329">
          <cell r="C329" t="str">
            <v>MendocinoAdultHCBS</v>
          </cell>
          <cell r="D329" t="str">
            <v>HCBS</v>
          </cell>
          <cell r="E329" t="str">
            <v>Adult</v>
          </cell>
          <cell r="F329" t="str">
            <v xml:space="preserve"> HCBS </v>
          </cell>
          <cell r="G329">
            <v>5.3601379423315887E-3</v>
          </cell>
          <cell r="H329">
            <v>0</v>
          </cell>
          <cell r="I329">
            <v>0</v>
          </cell>
          <cell r="J329">
            <v>0</v>
          </cell>
          <cell r="K329">
            <v>-5.6249999999999911E-3</v>
          </cell>
          <cell r="L329">
            <v>0</v>
          </cell>
        </row>
        <row r="330">
          <cell r="C330" t="str">
            <v>MendocinoAdultOTH</v>
          </cell>
          <cell r="D330" t="str">
            <v>OTH</v>
          </cell>
          <cell r="E330" t="str">
            <v>Adult</v>
          </cell>
          <cell r="F330" t="str">
            <v xml:space="preserve"> All Others </v>
          </cell>
          <cell r="G330">
            <v>0</v>
          </cell>
          <cell r="H330">
            <v>-3.0200000000000005E-2</v>
          </cell>
          <cell r="I330">
            <v>0</v>
          </cell>
          <cell r="J330">
            <v>0</v>
          </cell>
          <cell r="K330">
            <v>-5.6249999999999911E-3</v>
          </cell>
          <cell r="L330">
            <v>0</v>
          </cell>
        </row>
        <row r="331">
          <cell r="C331" t="str">
            <v>MendocinoAged&amp;DisabledNonDualIP</v>
          </cell>
          <cell r="D331" t="str">
            <v>IP</v>
          </cell>
          <cell r="E331" t="str">
            <v>Aged&amp;DisabledNonDual</v>
          </cell>
          <cell r="F331" t="str">
            <v xml:space="preserve">Inpatient Hospital Services </v>
          </cell>
          <cell r="G331">
            <v>0</v>
          </cell>
          <cell r="H331">
            <v>0</v>
          </cell>
          <cell r="I331">
            <v>0</v>
          </cell>
          <cell r="J331">
            <v>0</v>
          </cell>
          <cell r="K331">
            <v>0</v>
          </cell>
          <cell r="L331">
            <v>0</v>
          </cell>
        </row>
        <row r="332">
          <cell r="C332" t="str">
            <v>MendocinoAged&amp;DisabledNonDualOP</v>
          </cell>
          <cell r="D332" t="str">
            <v>OP</v>
          </cell>
          <cell r="E332" t="str">
            <v>Aged&amp;DisabledNonDual</v>
          </cell>
          <cell r="F332" t="str">
            <v xml:space="preserve">Outpatient Facility Services </v>
          </cell>
          <cell r="G332">
            <v>0</v>
          </cell>
          <cell r="H332">
            <v>-1.3100000000000001E-2</v>
          </cell>
          <cell r="I332">
            <v>0</v>
          </cell>
          <cell r="J332">
            <v>0</v>
          </cell>
          <cell r="K332">
            <v>0</v>
          </cell>
          <cell r="L332">
            <v>0</v>
          </cell>
        </row>
        <row r="333">
          <cell r="C333" t="str">
            <v>MendocinoAged&amp;DisabledNonDualER</v>
          </cell>
          <cell r="D333" t="str">
            <v>ER</v>
          </cell>
          <cell r="E333" t="str">
            <v>Aged&amp;DisabledNonDual</v>
          </cell>
          <cell r="F333" t="str">
            <v xml:space="preserve">Emergency Room Facility Services </v>
          </cell>
          <cell r="G333">
            <v>0</v>
          </cell>
          <cell r="H333">
            <v>0</v>
          </cell>
          <cell r="I333">
            <v>0</v>
          </cell>
          <cell r="J333">
            <v>0</v>
          </cell>
          <cell r="K333">
            <v>0</v>
          </cell>
          <cell r="L333">
            <v>0</v>
          </cell>
        </row>
        <row r="334">
          <cell r="C334" t="str">
            <v>MendocinoAged&amp;DisabledNonDualLTC</v>
          </cell>
          <cell r="D334" t="str">
            <v>LTC</v>
          </cell>
          <cell r="E334" t="str">
            <v>Aged&amp;DisabledNonDual</v>
          </cell>
          <cell r="F334" t="str">
            <v xml:space="preserve">Long-Term Care Facility </v>
          </cell>
          <cell r="G334">
            <v>0</v>
          </cell>
          <cell r="H334">
            <v>0</v>
          </cell>
          <cell r="I334">
            <v>0</v>
          </cell>
          <cell r="J334">
            <v>0</v>
          </cell>
          <cell r="K334">
            <v>0</v>
          </cell>
          <cell r="L334">
            <v>0</v>
          </cell>
        </row>
        <row r="335">
          <cell r="C335" t="str">
            <v>MendocinoAged&amp;DisabledNonDualPCP</v>
          </cell>
          <cell r="D335" t="str">
            <v>PCP</v>
          </cell>
          <cell r="E335" t="str">
            <v>Aged&amp;DisabledNonDual</v>
          </cell>
          <cell r="F335" t="str">
            <v xml:space="preserve">Physician Primary Care Services </v>
          </cell>
          <cell r="G335">
            <v>0</v>
          </cell>
          <cell r="H335">
            <v>-6.030000000000002E-2</v>
          </cell>
          <cell r="I335">
            <v>0</v>
          </cell>
          <cell r="J335">
            <v>0</v>
          </cell>
          <cell r="K335">
            <v>0</v>
          </cell>
          <cell r="L335">
            <v>0</v>
          </cell>
        </row>
        <row r="336">
          <cell r="C336" t="str">
            <v>MendocinoAged&amp;DisabledNonDualSP</v>
          </cell>
          <cell r="D336" t="str">
            <v>SP</v>
          </cell>
          <cell r="E336" t="str">
            <v>Aged&amp;DisabledNonDual</v>
          </cell>
          <cell r="F336" t="str">
            <v xml:space="preserve">Physician Specialty Services </v>
          </cell>
          <cell r="G336">
            <v>0</v>
          </cell>
          <cell r="H336">
            <v>0</v>
          </cell>
          <cell r="I336">
            <v>0</v>
          </cell>
          <cell r="J336">
            <v>0</v>
          </cell>
          <cell r="K336">
            <v>0</v>
          </cell>
          <cell r="L336">
            <v>0</v>
          </cell>
        </row>
        <row r="337">
          <cell r="C337" t="str">
            <v>MendocinoAged&amp;DisabledNonDualFQHC</v>
          </cell>
          <cell r="D337" t="str">
            <v>FQHC</v>
          </cell>
          <cell r="E337" t="str">
            <v>Aged&amp;DisabledNonDual</v>
          </cell>
          <cell r="F337" t="str">
            <v xml:space="preserve">FQHC Services </v>
          </cell>
          <cell r="G337">
            <v>0</v>
          </cell>
          <cell r="H337">
            <v>0</v>
          </cell>
          <cell r="I337">
            <v>0</v>
          </cell>
          <cell r="J337">
            <v>0</v>
          </cell>
          <cell r="K337">
            <v>0</v>
          </cell>
          <cell r="L337">
            <v>0</v>
          </cell>
        </row>
        <row r="338">
          <cell r="C338" t="str">
            <v>MendocinoAged&amp;DisabledNonDualNPP</v>
          </cell>
          <cell r="D338" t="str">
            <v>NPP</v>
          </cell>
          <cell r="E338" t="str">
            <v>Aged&amp;DisabledNonDual</v>
          </cell>
          <cell r="F338" t="str">
            <v xml:space="preserve"> Other Medical Professional Services </v>
          </cell>
          <cell r="G338">
            <v>0</v>
          </cell>
          <cell r="H338">
            <v>-6.8899999999999961E-2</v>
          </cell>
          <cell r="I338">
            <v>0</v>
          </cell>
          <cell r="J338">
            <v>0</v>
          </cell>
          <cell r="K338">
            <v>0</v>
          </cell>
          <cell r="L338">
            <v>0</v>
          </cell>
        </row>
        <row r="339">
          <cell r="C339" t="str">
            <v>MendocinoAged&amp;DisabledNonDualRX</v>
          </cell>
          <cell r="D339" t="str">
            <v>RX</v>
          </cell>
          <cell r="E339" t="str">
            <v>Aged&amp;DisabledNonDual</v>
          </cell>
          <cell r="F339" t="str">
            <v xml:space="preserve"> Pharmacy </v>
          </cell>
          <cell r="G339">
            <v>0</v>
          </cell>
          <cell r="H339">
            <v>0</v>
          </cell>
          <cell r="I339">
            <v>-1.1245719964761314E-2</v>
          </cell>
          <cell r="J339">
            <v>0</v>
          </cell>
          <cell r="K339">
            <v>0</v>
          </cell>
          <cell r="L339">
            <v>0</v>
          </cell>
        </row>
        <row r="340">
          <cell r="C340" t="str">
            <v>MendocinoAged&amp;DisabledNonDualLR</v>
          </cell>
          <cell r="D340" t="str">
            <v>LR</v>
          </cell>
          <cell r="E340" t="str">
            <v>Aged&amp;DisabledNonDual</v>
          </cell>
          <cell r="F340" t="str">
            <v xml:space="preserve"> Laboratory and Radiology </v>
          </cell>
          <cell r="G340">
            <v>0</v>
          </cell>
          <cell r="H340">
            <v>-6.8899999999999961E-2</v>
          </cell>
          <cell r="I340">
            <v>0</v>
          </cell>
          <cell r="J340">
            <v>0</v>
          </cell>
          <cell r="K340">
            <v>0</v>
          </cell>
          <cell r="L340">
            <v>0</v>
          </cell>
        </row>
        <row r="341">
          <cell r="C341" t="str">
            <v>MendocinoAged&amp;DisabledNonDualHCBS</v>
          </cell>
          <cell r="D341" t="str">
            <v>HCBS</v>
          </cell>
          <cell r="E341" t="str">
            <v>Aged&amp;DisabledNonDual</v>
          </cell>
          <cell r="F341" t="str">
            <v xml:space="preserve"> HCBS </v>
          </cell>
          <cell r="G341">
            <v>3.596128201920501E-2</v>
          </cell>
          <cell r="H341">
            <v>0</v>
          </cell>
          <cell r="I341">
            <v>0</v>
          </cell>
          <cell r="J341">
            <v>0</v>
          </cell>
          <cell r="K341">
            <v>0</v>
          </cell>
          <cell r="L341">
            <v>0</v>
          </cell>
        </row>
        <row r="342">
          <cell r="C342" t="str">
            <v>MendocinoAged&amp;DisabledNonDualOTH</v>
          </cell>
          <cell r="D342" t="str">
            <v>OTH</v>
          </cell>
          <cell r="E342" t="str">
            <v>Aged&amp;DisabledNonDual</v>
          </cell>
          <cell r="F342" t="str">
            <v xml:space="preserve"> All Others </v>
          </cell>
          <cell r="G342">
            <v>0</v>
          </cell>
          <cell r="H342">
            <v>-3.0200000000000005E-2</v>
          </cell>
          <cell r="I342">
            <v>0</v>
          </cell>
          <cell r="J342">
            <v>0</v>
          </cell>
          <cell r="K342">
            <v>0</v>
          </cell>
          <cell r="L342">
            <v>0</v>
          </cell>
        </row>
        <row r="343">
          <cell r="C343" t="str">
            <v>MendocinoDisabledDualIP</v>
          </cell>
          <cell r="D343" t="str">
            <v>IP</v>
          </cell>
          <cell r="E343" t="str">
            <v>DisabledDual</v>
          </cell>
          <cell r="F343" t="str">
            <v xml:space="preserve">Inpatient Hospital Services </v>
          </cell>
          <cell r="G343">
            <v>0</v>
          </cell>
          <cell r="H343">
            <v>0</v>
          </cell>
          <cell r="I343">
            <v>0</v>
          </cell>
          <cell r="J343">
            <v>0</v>
          </cell>
          <cell r="K343">
            <v>0</v>
          </cell>
          <cell r="L343">
            <v>0</v>
          </cell>
        </row>
        <row r="344">
          <cell r="C344" t="str">
            <v>MendocinoDisabledDualOP</v>
          </cell>
          <cell r="D344" t="str">
            <v>OP</v>
          </cell>
          <cell r="E344" t="str">
            <v>DisabledDual</v>
          </cell>
          <cell r="F344" t="str">
            <v xml:space="preserve">Outpatient Facility Services </v>
          </cell>
          <cell r="G344">
            <v>0</v>
          </cell>
          <cell r="H344">
            <v>0</v>
          </cell>
          <cell r="I344">
            <v>0</v>
          </cell>
          <cell r="J344">
            <v>0</v>
          </cell>
          <cell r="K344">
            <v>0</v>
          </cell>
          <cell r="L344">
            <v>0</v>
          </cell>
        </row>
        <row r="345">
          <cell r="C345" t="str">
            <v>MendocinoDisabledDualER</v>
          </cell>
          <cell r="D345" t="str">
            <v>ER</v>
          </cell>
          <cell r="E345" t="str">
            <v>DisabledDual</v>
          </cell>
          <cell r="F345" t="str">
            <v xml:space="preserve">Emergency Room Facility Services </v>
          </cell>
          <cell r="G345">
            <v>0</v>
          </cell>
          <cell r="H345">
            <v>0</v>
          </cell>
          <cell r="I345">
            <v>0</v>
          </cell>
          <cell r="J345">
            <v>0</v>
          </cell>
          <cell r="K345">
            <v>0</v>
          </cell>
          <cell r="L345">
            <v>0</v>
          </cell>
        </row>
        <row r="346">
          <cell r="C346" t="str">
            <v>MendocinoDisabledDualLTC</v>
          </cell>
          <cell r="D346" t="str">
            <v>LTC</v>
          </cell>
          <cell r="E346" t="str">
            <v>DisabledDual</v>
          </cell>
          <cell r="F346" t="str">
            <v xml:space="preserve">Long-Term Care Facility </v>
          </cell>
          <cell r="G346">
            <v>0</v>
          </cell>
          <cell r="H346">
            <v>0</v>
          </cell>
          <cell r="I346">
            <v>0</v>
          </cell>
          <cell r="J346">
            <v>0</v>
          </cell>
          <cell r="K346">
            <v>0</v>
          </cell>
          <cell r="L346">
            <v>0</v>
          </cell>
        </row>
        <row r="347">
          <cell r="C347" t="str">
            <v>MendocinoDisabledDualPCP</v>
          </cell>
          <cell r="D347" t="str">
            <v>PCP</v>
          </cell>
          <cell r="E347" t="str">
            <v>DisabledDual</v>
          </cell>
          <cell r="F347" t="str">
            <v xml:space="preserve">Physician Primary Care Services </v>
          </cell>
          <cell r="G347">
            <v>0</v>
          </cell>
          <cell r="H347">
            <v>0</v>
          </cell>
          <cell r="I347">
            <v>0</v>
          </cell>
          <cell r="J347">
            <v>0</v>
          </cell>
          <cell r="K347">
            <v>0</v>
          </cell>
          <cell r="L347">
            <v>0</v>
          </cell>
        </row>
        <row r="348">
          <cell r="C348" t="str">
            <v>MendocinoDisabledDualSP</v>
          </cell>
          <cell r="D348" t="str">
            <v>SP</v>
          </cell>
          <cell r="E348" t="str">
            <v>DisabledDual</v>
          </cell>
          <cell r="F348" t="str">
            <v xml:space="preserve">Physician Specialty Services </v>
          </cell>
          <cell r="G348">
            <v>0</v>
          </cell>
          <cell r="H348">
            <v>0</v>
          </cell>
          <cell r="I348">
            <v>0</v>
          </cell>
          <cell r="J348">
            <v>0</v>
          </cell>
          <cell r="K348">
            <v>0</v>
          </cell>
          <cell r="L348">
            <v>0</v>
          </cell>
        </row>
        <row r="349">
          <cell r="C349" t="str">
            <v>MendocinoDisabledDualFQHC</v>
          </cell>
          <cell r="D349" t="str">
            <v>FQHC</v>
          </cell>
          <cell r="E349" t="str">
            <v>DisabledDual</v>
          </cell>
          <cell r="F349" t="str">
            <v xml:space="preserve">FQHC Services </v>
          </cell>
          <cell r="G349">
            <v>0</v>
          </cell>
          <cell r="H349">
            <v>0</v>
          </cell>
          <cell r="I349">
            <v>0</v>
          </cell>
          <cell r="J349">
            <v>0</v>
          </cell>
          <cell r="K349">
            <v>0</v>
          </cell>
          <cell r="L349">
            <v>0</v>
          </cell>
        </row>
        <row r="350">
          <cell r="C350" t="str">
            <v>MendocinoDisabledDualNPP</v>
          </cell>
          <cell r="D350" t="str">
            <v>NPP</v>
          </cell>
          <cell r="E350" t="str">
            <v>DisabledDual</v>
          </cell>
          <cell r="F350" t="str">
            <v xml:space="preserve"> Other Medical Professional Services </v>
          </cell>
          <cell r="G350">
            <v>0</v>
          </cell>
          <cell r="H350">
            <v>0</v>
          </cell>
          <cell r="I350">
            <v>0</v>
          </cell>
          <cell r="J350">
            <v>0</v>
          </cell>
          <cell r="K350">
            <v>0</v>
          </cell>
          <cell r="L350">
            <v>0</v>
          </cell>
        </row>
        <row r="351">
          <cell r="C351" t="str">
            <v>MendocinoDisabledDualRX</v>
          </cell>
          <cell r="D351" t="str">
            <v>RX</v>
          </cell>
          <cell r="E351" t="str">
            <v>DisabledDual</v>
          </cell>
          <cell r="F351" t="str">
            <v xml:space="preserve"> Pharmacy </v>
          </cell>
          <cell r="G351">
            <v>0</v>
          </cell>
          <cell r="H351">
            <v>0</v>
          </cell>
          <cell r="I351">
            <v>0</v>
          </cell>
          <cell r="J351">
            <v>0</v>
          </cell>
          <cell r="K351">
            <v>0</v>
          </cell>
          <cell r="L351">
            <v>0</v>
          </cell>
        </row>
        <row r="352">
          <cell r="C352" t="str">
            <v>MendocinoDisabledDualLR</v>
          </cell>
          <cell r="D352" t="str">
            <v>LR</v>
          </cell>
          <cell r="E352" t="str">
            <v>DisabledDual</v>
          </cell>
          <cell r="F352" t="str">
            <v xml:space="preserve"> Laboratory and Radiology </v>
          </cell>
          <cell r="G352">
            <v>0</v>
          </cell>
          <cell r="H352">
            <v>0</v>
          </cell>
          <cell r="I352">
            <v>0</v>
          </cell>
          <cell r="J352">
            <v>0</v>
          </cell>
          <cell r="K352">
            <v>0</v>
          </cell>
          <cell r="L352">
            <v>0</v>
          </cell>
        </row>
        <row r="353">
          <cell r="C353" t="str">
            <v>MendocinoDisabledDualHCBS</v>
          </cell>
          <cell r="D353" t="str">
            <v>HCBS</v>
          </cell>
          <cell r="E353" t="str">
            <v>DisabledDual</v>
          </cell>
          <cell r="F353" t="str">
            <v xml:space="preserve"> HCBS </v>
          </cell>
          <cell r="G353">
            <v>0</v>
          </cell>
          <cell r="H353">
            <v>0</v>
          </cell>
          <cell r="I353">
            <v>0</v>
          </cell>
          <cell r="J353">
            <v>0</v>
          </cell>
          <cell r="K353">
            <v>0</v>
          </cell>
          <cell r="L353">
            <v>0</v>
          </cell>
        </row>
        <row r="354">
          <cell r="C354" t="str">
            <v>MendocinoDisabledDualOTH</v>
          </cell>
          <cell r="D354" t="str">
            <v>OTH</v>
          </cell>
          <cell r="E354" t="str">
            <v>DisabledDual</v>
          </cell>
          <cell r="F354" t="str">
            <v xml:space="preserve"> All Others </v>
          </cell>
          <cell r="G354">
            <v>0</v>
          </cell>
          <cell r="H354">
            <v>0</v>
          </cell>
          <cell r="I354">
            <v>0</v>
          </cell>
          <cell r="J354">
            <v>0</v>
          </cell>
          <cell r="K354">
            <v>0</v>
          </cell>
          <cell r="L354">
            <v>0</v>
          </cell>
        </row>
        <row r="355">
          <cell r="C355" t="str">
            <v>MendocinoAgedDualIP</v>
          </cell>
          <cell r="D355" t="str">
            <v>IP</v>
          </cell>
          <cell r="E355" t="str">
            <v>AgedDual</v>
          </cell>
          <cell r="F355" t="str">
            <v xml:space="preserve">Inpatient Hospital Services </v>
          </cell>
          <cell r="G355">
            <v>0</v>
          </cell>
          <cell r="H355">
            <v>0</v>
          </cell>
          <cell r="I355">
            <v>0</v>
          </cell>
          <cell r="J355">
            <v>0</v>
          </cell>
          <cell r="K355">
            <v>0</v>
          </cell>
          <cell r="L355">
            <v>0</v>
          </cell>
        </row>
        <row r="356">
          <cell r="C356" t="str">
            <v>MendocinoAgedDualOP</v>
          </cell>
          <cell r="D356" t="str">
            <v>OP</v>
          </cell>
          <cell r="E356" t="str">
            <v>AgedDual</v>
          </cell>
          <cell r="F356" t="str">
            <v xml:space="preserve">Outpatient Facility Services </v>
          </cell>
          <cell r="G356">
            <v>0</v>
          </cell>
          <cell r="H356">
            <v>0</v>
          </cell>
          <cell r="I356">
            <v>0</v>
          </cell>
          <cell r="J356">
            <v>0</v>
          </cell>
          <cell r="K356">
            <v>0</v>
          </cell>
          <cell r="L356">
            <v>0</v>
          </cell>
        </row>
        <row r="357">
          <cell r="C357" t="str">
            <v>MendocinoAgedDualER</v>
          </cell>
          <cell r="D357" t="str">
            <v>ER</v>
          </cell>
          <cell r="E357" t="str">
            <v>AgedDual</v>
          </cell>
          <cell r="F357" t="str">
            <v xml:space="preserve">Emergency Room Facility Services </v>
          </cell>
          <cell r="G357">
            <v>0</v>
          </cell>
          <cell r="H357">
            <v>0</v>
          </cell>
          <cell r="I357">
            <v>0</v>
          </cell>
          <cell r="J357">
            <v>0</v>
          </cell>
          <cell r="K357">
            <v>0</v>
          </cell>
          <cell r="L357">
            <v>0</v>
          </cell>
        </row>
        <row r="358">
          <cell r="C358" t="str">
            <v>MendocinoAgedDualLTC</v>
          </cell>
          <cell r="D358" t="str">
            <v>LTC</v>
          </cell>
          <cell r="E358" t="str">
            <v>AgedDual</v>
          </cell>
          <cell r="F358" t="str">
            <v xml:space="preserve">Long-Term Care Facility </v>
          </cell>
          <cell r="G358">
            <v>0</v>
          </cell>
          <cell r="H358">
            <v>0</v>
          </cell>
          <cell r="I358">
            <v>0</v>
          </cell>
          <cell r="J358">
            <v>0</v>
          </cell>
          <cell r="K358">
            <v>0</v>
          </cell>
          <cell r="L358">
            <v>0</v>
          </cell>
        </row>
        <row r="359">
          <cell r="C359" t="str">
            <v>MendocinoAgedDualPCP</v>
          </cell>
          <cell r="D359" t="str">
            <v>PCP</v>
          </cell>
          <cell r="E359" t="str">
            <v>AgedDual</v>
          </cell>
          <cell r="F359" t="str">
            <v xml:space="preserve">Physician Primary Care Services </v>
          </cell>
          <cell r="G359">
            <v>0</v>
          </cell>
          <cell r="H359">
            <v>0</v>
          </cell>
          <cell r="I359">
            <v>0</v>
          </cell>
          <cell r="J359">
            <v>0</v>
          </cell>
          <cell r="K359">
            <v>0</v>
          </cell>
          <cell r="L359">
            <v>0</v>
          </cell>
        </row>
        <row r="360">
          <cell r="C360" t="str">
            <v>MendocinoAgedDualSP</v>
          </cell>
          <cell r="D360" t="str">
            <v>SP</v>
          </cell>
          <cell r="E360" t="str">
            <v>AgedDual</v>
          </cell>
          <cell r="F360" t="str">
            <v xml:space="preserve">Physician Specialty Services </v>
          </cell>
          <cell r="G360">
            <v>0</v>
          </cell>
          <cell r="H360">
            <v>0</v>
          </cell>
          <cell r="I360">
            <v>0</v>
          </cell>
          <cell r="J360">
            <v>0</v>
          </cell>
          <cell r="K360">
            <v>0</v>
          </cell>
          <cell r="L360">
            <v>0</v>
          </cell>
        </row>
        <row r="361">
          <cell r="C361" t="str">
            <v>MendocinoAgedDualFQHC</v>
          </cell>
          <cell r="D361" t="str">
            <v>FQHC</v>
          </cell>
          <cell r="E361" t="str">
            <v>AgedDual</v>
          </cell>
          <cell r="F361" t="str">
            <v xml:space="preserve">FQHC Services </v>
          </cell>
          <cell r="G361">
            <v>0</v>
          </cell>
          <cell r="H361">
            <v>0</v>
          </cell>
          <cell r="I361">
            <v>0</v>
          </cell>
          <cell r="J361">
            <v>0</v>
          </cell>
          <cell r="K361">
            <v>0</v>
          </cell>
          <cell r="L361">
            <v>0</v>
          </cell>
        </row>
        <row r="362">
          <cell r="C362" t="str">
            <v>MendocinoAgedDualNPP</v>
          </cell>
          <cell r="D362" t="str">
            <v>NPP</v>
          </cell>
          <cell r="E362" t="str">
            <v>AgedDual</v>
          </cell>
          <cell r="F362" t="str">
            <v xml:space="preserve"> Other Medical Professional Services </v>
          </cell>
          <cell r="G362">
            <v>0</v>
          </cell>
          <cell r="H362">
            <v>0</v>
          </cell>
          <cell r="I362">
            <v>0</v>
          </cell>
          <cell r="J362">
            <v>0</v>
          </cell>
          <cell r="K362">
            <v>0</v>
          </cell>
          <cell r="L362">
            <v>0</v>
          </cell>
        </row>
        <row r="363">
          <cell r="C363" t="str">
            <v>MendocinoAgedDualRX</v>
          </cell>
          <cell r="D363" t="str">
            <v>RX</v>
          </cell>
          <cell r="E363" t="str">
            <v>AgedDual</v>
          </cell>
          <cell r="F363" t="str">
            <v xml:space="preserve"> Pharmacy </v>
          </cell>
          <cell r="G363">
            <v>0</v>
          </cell>
          <cell r="H363">
            <v>0</v>
          </cell>
          <cell r="I363">
            <v>0</v>
          </cell>
          <cell r="J363">
            <v>-0.427022678758184</v>
          </cell>
          <cell r="K363">
            <v>0</v>
          </cell>
          <cell r="L363">
            <v>0</v>
          </cell>
        </row>
        <row r="364">
          <cell r="C364" t="str">
            <v>MendocinoAgedDualLR</v>
          </cell>
          <cell r="D364" t="str">
            <v>LR</v>
          </cell>
          <cell r="E364" t="str">
            <v>AgedDual</v>
          </cell>
          <cell r="F364" t="str">
            <v xml:space="preserve"> Laboratory and Radiology </v>
          </cell>
          <cell r="G364">
            <v>0</v>
          </cell>
          <cell r="H364">
            <v>0</v>
          </cell>
          <cell r="I364">
            <v>0</v>
          </cell>
          <cell r="J364">
            <v>0</v>
          </cell>
          <cell r="K364">
            <v>0</v>
          </cell>
          <cell r="L364">
            <v>0</v>
          </cell>
        </row>
        <row r="365">
          <cell r="C365" t="str">
            <v>MendocinoAgedDualHCBS</v>
          </cell>
          <cell r="D365" t="str">
            <v>HCBS</v>
          </cell>
          <cell r="E365" t="str">
            <v>AgedDual</v>
          </cell>
          <cell r="F365" t="str">
            <v xml:space="preserve"> HCBS </v>
          </cell>
          <cell r="G365">
            <v>9.1017760017141791E-2</v>
          </cell>
          <cell r="H365">
            <v>0</v>
          </cell>
          <cell r="I365">
            <v>0</v>
          </cell>
          <cell r="J365">
            <v>0</v>
          </cell>
          <cell r="K365">
            <v>0</v>
          </cell>
          <cell r="L365">
            <v>0</v>
          </cell>
        </row>
        <row r="366">
          <cell r="C366" t="str">
            <v>MendocinoAgedDualOTH</v>
          </cell>
          <cell r="D366" t="str">
            <v>OTH</v>
          </cell>
          <cell r="E366" t="str">
            <v>AgedDual</v>
          </cell>
          <cell r="F366" t="str">
            <v xml:space="preserve"> All Others </v>
          </cell>
          <cell r="G366">
            <v>0</v>
          </cell>
          <cell r="H366">
            <v>0</v>
          </cell>
          <cell r="I366">
            <v>0</v>
          </cell>
          <cell r="J366">
            <v>0</v>
          </cell>
          <cell r="K366">
            <v>0</v>
          </cell>
          <cell r="L366">
            <v>0</v>
          </cell>
        </row>
        <row r="367">
          <cell r="C367" t="str">
            <v>MendocinoBCCTPIP</v>
          </cell>
          <cell r="D367" t="str">
            <v>IP</v>
          </cell>
          <cell r="E367" t="str">
            <v>BCCTP</v>
          </cell>
          <cell r="F367" t="str">
            <v xml:space="preserve">Inpatient Hospital Services </v>
          </cell>
          <cell r="G367">
            <v>0</v>
          </cell>
          <cell r="H367">
            <v>0</v>
          </cell>
          <cell r="I367">
            <v>0</v>
          </cell>
          <cell r="J367">
            <v>0</v>
          </cell>
          <cell r="K367">
            <v>0</v>
          </cell>
          <cell r="L367">
            <v>0</v>
          </cell>
        </row>
        <row r="368">
          <cell r="C368" t="str">
            <v>MendocinoBCCTPOP</v>
          </cell>
          <cell r="D368" t="str">
            <v>OP</v>
          </cell>
          <cell r="E368" t="str">
            <v>BCCTP</v>
          </cell>
          <cell r="F368" t="str">
            <v xml:space="preserve">Outpatient Facility Services </v>
          </cell>
          <cell r="G368">
            <v>0</v>
          </cell>
          <cell r="H368">
            <v>0</v>
          </cell>
          <cell r="I368">
            <v>0</v>
          </cell>
          <cell r="J368">
            <v>0</v>
          </cell>
          <cell r="K368">
            <v>0</v>
          </cell>
          <cell r="L368">
            <v>0</v>
          </cell>
        </row>
        <row r="369">
          <cell r="C369" t="str">
            <v>MendocinoBCCTPER</v>
          </cell>
          <cell r="D369" t="str">
            <v>ER</v>
          </cell>
          <cell r="E369" t="str">
            <v>BCCTP</v>
          </cell>
          <cell r="F369" t="str">
            <v xml:space="preserve">Emergency Room Facility Services </v>
          </cell>
          <cell r="G369">
            <v>0</v>
          </cell>
          <cell r="H369">
            <v>0</v>
          </cell>
          <cell r="I369">
            <v>0</v>
          </cell>
          <cell r="J369">
            <v>0</v>
          </cell>
          <cell r="K369">
            <v>0</v>
          </cell>
          <cell r="L369">
            <v>0</v>
          </cell>
        </row>
        <row r="370">
          <cell r="C370" t="str">
            <v>MendocinoBCCTPLTC</v>
          </cell>
          <cell r="D370" t="str">
            <v>LTC</v>
          </cell>
          <cell r="E370" t="str">
            <v>BCCTP</v>
          </cell>
          <cell r="F370" t="str">
            <v xml:space="preserve">Long-Term Care Facility </v>
          </cell>
          <cell r="G370">
            <v>0</v>
          </cell>
          <cell r="H370">
            <v>0</v>
          </cell>
          <cell r="I370">
            <v>0</v>
          </cell>
          <cell r="J370">
            <v>0</v>
          </cell>
          <cell r="K370">
            <v>0</v>
          </cell>
          <cell r="L370">
            <v>0</v>
          </cell>
        </row>
        <row r="371">
          <cell r="C371" t="str">
            <v>MendocinoBCCTPPCP</v>
          </cell>
          <cell r="D371" t="str">
            <v>PCP</v>
          </cell>
          <cell r="E371" t="str">
            <v>BCCTP</v>
          </cell>
          <cell r="F371" t="str">
            <v xml:space="preserve">Physician Primary Care Services </v>
          </cell>
          <cell r="G371">
            <v>0</v>
          </cell>
          <cell r="H371">
            <v>0</v>
          </cell>
          <cell r="I371">
            <v>0</v>
          </cell>
          <cell r="J371">
            <v>0</v>
          </cell>
          <cell r="K371">
            <v>0</v>
          </cell>
          <cell r="L371">
            <v>0</v>
          </cell>
        </row>
        <row r="372">
          <cell r="C372" t="str">
            <v>MendocinoBCCTPSP</v>
          </cell>
          <cell r="D372" t="str">
            <v>SP</v>
          </cell>
          <cell r="E372" t="str">
            <v>BCCTP</v>
          </cell>
          <cell r="F372" t="str">
            <v xml:space="preserve">Physician Specialty Services </v>
          </cell>
          <cell r="G372">
            <v>0</v>
          </cell>
          <cell r="H372">
            <v>0</v>
          </cell>
          <cell r="I372">
            <v>0</v>
          </cell>
          <cell r="J372">
            <v>0</v>
          </cell>
          <cell r="K372">
            <v>0</v>
          </cell>
          <cell r="L372">
            <v>0</v>
          </cell>
        </row>
        <row r="373">
          <cell r="C373" t="str">
            <v>MendocinoBCCTPFQHC</v>
          </cell>
          <cell r="D373" t="str">
            <v>FQHC</v>
          </cell>
          <cell r="E373" t="str">
            <v>BCCTP</v>
          </cell>
          <cell r="F373" t="str">
            <v xml:space="preserve">FQHC Services </v>
          </cell>
          <cell r="G373">
            <v>0</v>
          </cell>
          <cell r="H373">
            <v>0</v>
          </cell>
          <cell r="I373">
            <v>0</v>
          </cell>
          <cell r="J373">
            <v>0</v>
          </cell>
          <cell r="K373">
            <v>0</v>
          </cell>
          <cell r="L373">
            <v>0</v>
          </cell>
        </row>
        <row r="374">
          <cell r="C374" t="str">
            <v>MendocinoBCCTPNPP</v>
          </cell>
          <cell r="D374" t="str">
            <v>NPP</v>
          </cell>
          <cell r="E374" t="str">
            <v>BCCTP</v>
          </cell>
          <cell r="F374" t="str">
            <v xml:space="preserve"> Other Medical Professional Services </v>
          </cell>
          <cell r="G374">
            <v>0</v>
          </cell>
          <cell r="H374">
            <v>0</v>
          </cell>
          <cell r="I374">
            <v>0</v>
          </cell>
          <cell r="J374">
            <v>0</v>
          </cell>
          <cell r="K374">
            <v>0</v>
          </cell>
          <cell r="L374">
            <v>0</v>
          </cell>
        </row>
        <row r="375">
          <cell r="C375" t="str">
            <v>MendocinoBCCTPRX</v>
          </cell>
          <cell r="D375" t="str">
            <v>RX</v>
          </cell>
          <cell r="E375" t="str">
            <v>BCCTP</v>
          </cell>
          <cell r="F375" t="str">
            <v xml:space="preserve"> Pharmacy </v>
          </cell>
          <cell r="G375">
            <v>0</v>
          </cell>
          <cell r="H375">
            <v>0</v>
          </cell>
          <cell r="I375">
            <v>0</v>
          </cell>
          <cell r="J375">
            <v>0</v>
          </cell>
          <cell r="K375">
            <v>0</v>
          </cell>
          <cell r="L375">
            <v>0</v>
          </cell>
        </row>
        <row r="376">
          <cell r="C376" t="str">
            <v>MendocinoBCCTPLR</v>
          </cell>
          <cell r="D376" t="str">
            <v>LR</v>
          </cell>
          <cell r="E376" t="str">
            <v>BCCTP</v>
          </cell>
          <cell r="F376" t="str">
            <v xml:space="preserve"> Laboratory and Radiology </v>
          </cell>
          <cell r="G376">
            <v>0</v>
          </cell>
          <cell r="H376">
            <v>0</v>
          </cell>
          <cell r="I376">
            <v>0</v>
          </cell>
          <cell r="J376">
            <v>0</v>
          </cell>
          <cell r="K376">
            <v>0</v>
          </cell>
          <cell r="L376">
            <v>0</v>
          </cell>
        </row>
        <row r="377">
          <cell r="C377" t="str">
            <v>MendocinoBCCTPHCBS</v>
          </cell>
          <cell r="D377" t="str">
            <v>HCBS</v>
          </cell>
          <cell r="E377" t="str">
            <v>BCCTP</v>
          </cell>
          <cell r="F377" t="str">
            <v xml:space="preserve"> HCBS </v>
          </cell>
          <cell r="G377">
            <v>0</v>
          </cell>
          <cell r="H377">
            <v>0</v>
          </cell>
          <cell r="I377">
            <v>0</v>
          </cell>
          <cell r="J377">
            <v>0</v>
          </cell>
          <cell r="K377">
            <v>0</v>
          </cell>
          <cell r="L377">
            <v>0</v>
          </cell>
        </row>
        <row r="378">
          <cell r="C378" t="str">
            <v>MendocinoBCCTPOTH</v>
          </cell>
          <cell r="D378" t="str">
            <v>OTH</v>
          </cell>
          <cell r="E378" t="str">
            <v>BCCTP</v>
          </cell>
          <cell r="F378" t="str">
            <v xml:space="preserve"> All Others </v>
          </cell>
          <cell r="G378">
            <v>0</v>
          </cell>
          <cell r="H378">
            <v>0</v>
          </cell>
          <cell r="I378">
            <v>0</v>
          </cell>
          <cell r="J378">
            <v>0</v>
          </cell>
          <cell r="K378">
            <v>0</v>
          </cell>
          <cell r="L378">
            <v>0</v>
          </cell>
        </row>
        <row r="379">
          <cell r="C379" t="str">
            <v>MendocinoAIDSNonDualIP</v>
          </cell>
          <cell r="D379" t="str">
            <v>IP</v>
          </cell>
          <cell r="E379" t="str">
            <v>AIDSNonDual</v>
          </cell>
          <cell r="F379" t="str">
            <v xml:space="preserve">Inpatient Hospital Services </v>
          </cell>
          <cell r="G379">
            <v>0</v>
          </cell>
          <cell r="H379">
            <v>0</v>
          </cell>
          <cell r="I379">
            <v>0</v>
          </cell>
          <cell r="J379">
            <v>0</v>
          </cell>
          <cell r="K379">
            <v>0</v>
          </cell>
          <cell r="L379">
            <v>0</v>
          </cell>
        </row>
        <row r="380">
          <cell r="C380" t="str">
            <v>MendocinoAIDSNonDualOP</v>
          </cell>
          <cell r="D380" t="str">
            <v>OP</v>
          </cell>
          <cell r="E380" t="str">
            <v>AIDSNonDual</v>
          </cell>
          <cell r="F380" t="str">
            <v xml:space="preserve">Outpatient Facility Services </v>
          </cell>
          <cell r="G380">
            <v>0</v>
          </cell>
          <cell r="H380">
            <v>-1.3100000000000001E-2</v>
          </cell>
          <cell r="I380">
            <v>0</v>
          </cell>
          <cell r="J380">
            <v>0</v>
          </cell>
          <cell r="K380">
            <v>0</v>
          </cell>
          <cell r="L380">
            <v>0</v>
          </cell>
        </row>
        <row r="381">
          <cell r="C381" t="str">
            <v>MendocinoAIDSNonDualER</v>
          </cell>
          <cell r="D381" t="str">
            <v>ER</v>
          </cell>
          <cell r="E381" t="str">
            <v>AIDSNonDual</v>
          </cell>
          <cell r="F381" t="str">
            <v xml:space="preserve">Emergency Room Facility Services </v>
          </cell>
          <cell r="G381">
            <v>0</v>
          </cell>
          <cell r="H381">
            <v>0</v>
          </cell>
          <cell r="I381">
            <v>0</v>
          </cell>
          <cell r="J381">
            <v>0</v>
          </cell>
          <cell r="K381">
            <v>0</v>
          </cell>
          <cell r="L381">
            <v>0</v>
          </cell>
        </row>
        <row r="382">
          <cell r="C382" t="str">
            <v>MendocinoAIDSNonDualLTC</v>
          </cell>
          <cell r="D382" t="str">
            <v>LTC</v>
          </cell>
          <cell r="E382" t="str">
            <v>AIDSNonDual</v>
          </cell>
          <cell r="F382" t="str">
            <v xml:space="preserve">Long-Term Care Facility </v>
          </cell>
          <cell r="G382">
            <v>0</v>
          </cell>
          <cell r="H382">
            <v>0</v>
          </cell>
          <cell r="I382">
            <v>0</v>
          </cell>
          <cell r="J382">
            <v>0</v>
          </cell>
          <cell r="K382">
            <v>0</v>
          </cell>
          <cell r="L382">
            <v>0</v>
          </cell>
        </row>
        <row r="383">
          <cell r="C383" t="str">
            <v>MendocinoAIDSNonDualPCP</v>
          </cell>
          <cell r="D383" t="str">
            <v>PCP</v>
          </cell>
          <cell r="E383" t="str">
            <v>AIDSNonDual</v>
          </cell>
          <cell r="F383" t="str">
            <v xml:space="preserve">Physician Primary Care Services </v>
          </cell>
          <cell r="G383">
            <v>0</v>
          </cell>
          <cell r="H383">
            <v>-6.030000000000002E-2</v>
          </cell>
          <cell r="I383">
            <v>0</v>
          </cell>
          <cell r="J383">
            <v>0</v>
          </cell>
          <cell r="K383">
            <v>0</v>
          </cell>
          <cell r="L383">
            <v>0</v>
          </cell>
        </row>
        <row r="384">
          <cell r="C384" t="str">
            <v>MendocinoAIDSNonDualSP</v>
          </cell>
          <cell r="D384" t="str">
            <v>SP</v>
          </cell>
          <cell r="E384" t="str">
            <v>AIDSNonDual</v>
          </cell>
          <cell r="F384" t="str">
            <v xml:space="preserve">Physician Specialty Services </v>
          </cell>
          <cell r="G384">
            <v>0</v>
          </cell>
          <cell r="H384">
            <v>0</v>
          </cell>
          <cell r="I384">
            <v>0</v>
          </cell>
          <cell r="J384">
            <v>0</v>
          </cell>
          <cell r="K384">
            <v>0</v>
          </cell>
          <cell r="L384">
            <v>0</v>
          </cell>
        </row>
        <row r="385">
          <cell r="C385" t="str">
            <v>MendocinoAIDSNonDualFQHC</v>
          </cell>
          <cell r="D385" t="str">
            <v>FQHC</v>
          </cell>
          <cell r="E385" t="str">
            <v>AIDSNonDual</v>
          </cell>
          <cell r="F385" t="str">
            <v xml:space="preserve">FQHC Services </v>
          </cell>
          <cell r="G385">
            <v>0</v>
          </cell>
          <cell r="H385">
            <v>0</v>
          </cell>
          <cell r="I385">
            <v>0</v>
          </cell>
          <cell r="J385">
            <v>0</v>
          </cell>
          <cell r="K385">
            <v>0</v>
          </cell>
          <cell r="L385">
            <v>0</v>
          </cell>
        </row>
        <row r="386">
          <cell r="C386" t="str">
            <v>MendocinoAIDSNonDualNPP</v>
          </cell>
          <cell r="D386" t="str">
            <v>NPP</v>
          </cell>
          <cell r="E386" t="str">
            <v>AIDSNonDual</v>
          </cell>
          <cell r="F386" t="str">
            <v xml:space="preserve"> Other Medical Professional Services </v>
          </cell>
          <cell r="G386">
            <v>0</v>
          </cell>
          <cell r="H386">
            <v>-6.8899999999999961E-2</v>
          </cell>
          <cell r="I386">
            <v>0</v>
          </cell>
          <cell r="J386">
            <v>0</v>
          </cell>
          <cell r="K386">
            <v>0</v>
          </cell>
          <cell r="L386">
            <v>0</v>
          </cell>
        </row>
        <row r="387">
          <cell r="C387" t="str">
            <v>MendocinoAIDSNonDualRX</v>
          </cell>
          <cell r="D387" t="str">
            <v>RX</v>
          </cell>
          <cell r="E387" t="str">
            <v>AIDSNonDual</v>
          </cell>
          <cell r="F387" t="str">
            <v xml:space="preserve"> Pharmacy </v>
          </cell>
          <cell r="G387">
            <v>0</v>
          </cell>
          <cell r="H387">
            <v>0</v>
          </cell>
          <cell r="I387">
            <v>0</v>
          </cell>
          <cell r="J387">
            <v>0</v>
          </cell>
          <cell r="K387">
            <v>0</v>
          </cell>
          <cell r="L387">
            <v>0</v>
          </cell>
        </row>
        <row r="388">
          <cell r="C388" t="str">
            <v>MendocinoAIDSNonDualLR</v>
          </cell>
          <cell r="D388" t="str">
            <v>LR</v>
          </cell>
          <cell r="E388" t="str">
            <v>AIDSNonDual</v>
          </cell>
          <cell r="F388" t="str">
            <v xml:space="preserve"> Laboratory and Radiology </v>
          </cell>
          <cell r="G388">
            <v>0</v>
          </cell>
          <cell r="H388">
            <v>-6.8899999999999961E-2</v>
          </cell>
          <cell r="I388">
            <v>0</v>
          </cell>
          <cell r="J388">
            <v>0</v>
          </cell>
          <cell r="K388">
            <v>0</v>
          </cell>
          <cell r="L388">
            <v>0</v>
          </cell>
        </row>
        <row r="389">
          <cell r="C389" t="str">
            <v>MendocinoAIDSNonDualHCBS</v>
          </cell>
          <cell r="D389" t="str">
            <v>HCBS</v>
          </cell>
          <cell r="E389" t="str">
            <v>AIDSNonDual</v>
          </cell>
          <cell r="F389" t="str">
            <v xml:space="preserve"> HCBS </v>
          </cell>
          <cell r="G389">
            <v>0</v>
          </cell>
          <cell r="H389">
            <v>0</v>
          </cell>
          <cell r="I389">
            <v>0</v>
          </cell>
          <cell r="J389">
            <v>0</v>
          </cell>
          <cell r="K389">
            <v>0</v>
          </cell>
          <cell r="L389">
            <v>0</v>
          </cell>
        </row>
        <row r="390">
          <cell r="C390" t="str">
            <v>MendocinoAIDSNonDualOTH</v>
          </cell>
          <cell r="D390" t="str">
            <v>OTH</v>
          </cell>
          <cell r="E390" t="str">
            <v>AIDSNonDual</v>
          </cell>
          <cell r="F390" t="str">
            <v xml:space="preserve"> All Others </v>
          </cell>
          <cell r="G390">
            <v>0</v>
          </cell>
          <cell r="H390">
            <v>-3.0200000000000005E-2</v>
          </cell>
          <cell r="I390">
            <v>0</v>
          </cell>
          <cell r="J390">
            <v>0</v>
          </cell>
          <cell r="K390">
            <v>0</v>
          </cell>
          <cell r="L390">
            <v>0</v>
          </cell>
        </row>
        <row r="391">
          <cell r="C391" t="str">
            <v>MendocinoAIDSDualIP</v>
          </cell>
          <cell r="D391" t="str">
            <v>IP</v>
          </cell>
          <cell r="E391" t="str">
            <v>AIDSDual</v>
          </cell>
          <cell r="F391" t="str">
            <v xml:space="preserve">Inpatient Hospital Services </v>
          </cell>
          <cell r="G391">
            <v>0</v>
          </cell>
          <cell r="H391">
            <v>0</v>
          </cell>
          <cell r="I391">
            <v>0</v>
          </cell>
          <cell r="J391">
            <v>0</v>
          </cell>
          <cell r="K391">
            <v>0</v>
          </cell>
          <cell r="L391">
            <v>0</v>
          </cell>
        </row>
        <row r="392">
          <cell r="C392" t="str">
            <v>MendocinoAIDSDualOP</v>
          </cell>
          <cell r="D392" t="str">
            <v>OP</v>
          </cell>
          <cell r="E392" t="str">
            <v>AIDSDual</v>
          </cell>
          <cell r="F392" t="str">
            <v xml:space="preserve">Outpatient Facility Services </v>
          </cell>
          <cell r="G392">
            <v>0</v>
          </cell>
          <cell r="H392">
            <v>0</v>
          </cell>
          <cell r="I392">
            <v>0</v>
          </cell>
          <cell r="J392">
            <v>0</v>
          </cell>
          <cell r="K392">
            <v>0</v>
          </cell>
          <cell r="L392">
            <v>0</v>
          </cell>
        </row>
        <row r="393">
          <cell r="C393" t="str">
            <v>MendocinoAIDSDualER</v>
          </cell>
          <cell r="D393" t="str">
            <v>ER</v>
          </cell>
          <cell r="E393" t="str">
            <v>AIDSDual</v>
          </cell>
          <cell r="F393" t="str">
            <v xml:space="preserve">Emergency Room Facility Services </v>
          </cell>
          <cell r="G393">
            <v>0</v>
          </cell>
          <cell r="H393">
            <v>0</v>
          </cell>
          <cell r="I393">
            <v>0</v>
          </cell>
          <cell r="J393">
            <v>0</v>
          </cell>
          <cell r="K393">
            <v>0</v>
          </cell>
          <cell r="L393">
            <v>0</v>
          </cell>
        </row>
        <row r="394">
          <cell r="C394" t="str">
            <v>MendocinoAIDSDualLTC</v>
          </cell>
          <cell r="D394" t="str">
            <v>LTC</v>
          </cell>
          <cell r="E394" t="str">
            <v>AIDSDual</v>
          </cell>
          <cell r="F394" t="str">
            <v xml:space="preserve">Long-Term Care Facility </v>
          </cell>
          <cell r="G394">
            <v>0</v>
          </cell>
          <cell r="H394">
            <v>0</v>
          </cell>
          <cell r="I394">
            <v>0</v>
          </cell>
          <cell r="J394">
            <v>0</v>
          </cell>
          <cell r="K394">
            <v>0</v>
          </cell>
          <cell r="L394">
            <v>0</v>
          </cell>
        </row>
        <row r="395">
          <cell r="C395" t="str">
            <v>MendocinoAIDSDualPCP</v>
          </cell>
          <cell r="D395" t="str">
            <v>PCP</v>
          </cell>
          <cell r="E395" t="str">
            <v>AIDSDual</v>
          </cell>
          <cell r="F395" t="str">
            <v xml:space="preserve">Physician Primary Care Services </v>
          </cell>
          <cell r="G395">
            <v>0</v>
          </cell>
          <cell r="H395">
            <v>0</v>
          </cell>
          <cell r="I395">
            <v>0</v>
          </cell>
          <cell r="J395">
            <v>0</v>
          </cell>
          <cell r="K395">
            <v>0</v>
          </cell>
          <cell r="L395">
            <v>0</v>
          </cell>
        </row>
        <row r="396">
          <cell r="C396" t="str">
            <v>MendocinoAIDSDualSP</v>
          </cell>
          <cell r="D396" t="str">
            <v>SP</v>
          </cell>
          <cell r="E396" t="str">
            <v>AIDSDual</v>
          </cell>
          <cell r="F396" t="str">
            <v xml:space="preserve">Physician Specialty Services </v>
          </cell>
          <cell r="G396">
            <v>0</v>
          </cell>
          <cell r="H396">
            <v>0</v>
          </cell>
          <cell r="I396">
            <v>0</v>
          </cell>
          <cell r="J396">
            <v>0</v>
          </cell>
          <cell r="K396">
            <v>0</v>
          </cell>
          <cell r="L396">
            <v>0</v>
          </cell>
        </row>
        <row r="397">
          <cell r="C397" t="str">
            <v>MendocinoAIDSDualFQHC</v>
          </cell>
          <cell r="D397" t="str">
            <v>FQHC</v>
          </cell>
          <cell r="E397" t="str">
            <v>AIDSDual</v>
          </cell>
          <cell r="F397" t="str">
            <v xml:space="preserve">FQHC Services </v>
          </cell>
          <cell r="G397">
            <v>0</v>
          </cell>
          <cell r="H397">
            <v>0</v>
          </cell>
          <cell r="I397">
            <v>0</v>
          </cell>
          <cell r="J397">
            <v>0</v>
          </cell>
          <cell r="K397">
            <v>0</v>
          </cell>
          <cell r="L397">
            <v>0</v>
          </cell>
        </row>
        <row r="398">
          <cell r="C398" t="str">
            <v>MendocinoAIDSDualNPP</v>
          </cell>
          <cell r="D398" t="str">
            <v>NPP</v>
          </cell>
          <cell r="E398" t="str">
            <v>AIDSDual</v>
          </cell>
          <cell r="F398" t="str">
            <v xml:space="preserve"> Other Medical Professional Services </v>
          </cell>
          <cell r="G398">
            <v>0</v>
          </cell>
          <cell r="H398">
            <v>0</v>
          </cell>
          <cell r="I398">
            <v>0</v>
          </cell>
          <cell r="J398">
            <v>0</v>
          </cell>
          <cell r="K398">
            <v>0</v>
          </cell>
          <cell r="L398">
            <v>0</v>
          </cell>
        </row>
        <row r="399">
          <cell r="C399" t="str">
            <v>MendocinoAIDSDualRX</v>
          </cell>
          <cell r="D399" t="str">
            <v>RX</v>
          </cell>
          <cell r="E399" t="str">
            <v>AIDSDual</v>
          </cell>
          <cell r="F399" t="str">
            <v xml:space="preserve"> Pharmacy </v>
          </cell>
          <cell r="G399">
            <v>0</v>
          </cell>
          <cell r="H399">
            <v>0</v>
          </cell>
          <cell r="I399">
            <v>0</v>
          </cell>
          <cell r="J399">
            <v>0</v>
          </cell>
          <cell r="K399">
            <v>0</v>
          </cell>
          <cell r="L399">
            <v>0</v>
          </cell>
        </row>
        <row r="400">
          <cell r="C400" t="str">
            <v>MendocinoAIDSDualLR</v>
          </cell>
          <cell r="D400" t="str">
            <v>LR</v>
          </cell>
          <cell r="E400" t="str">
            <v>AIDSDual</v>
          </cell>
          <cell r="F400" t="str">
            <v xml:space="preserve"> Laboratory and Radiology </v>
          </cell>
          <cell r="G400">
            <v>0</v>
          </cell>
          <cell r="H400">
            <v>0</v>
          </cell>
          <cell r="I400">
            <v>0</v>
          </cell>
          <cell r="J400">
            <v>0</v>
          </cell>
          <cell r="K400">
            <v>0</v>
          </cell>
          <cell r="L400">
            <v>0</v>
          </cell>
        </row>
        <row r="401">
          <cell r="C401" t="str">
            <v>MendocinoAIDSDualHCBS</v>
          </cell>
          <cell r="D401" t="str">
            <v>HCBS</v>
          </cell>
          <cell r="E401" t="str">
            <v>AIDSDual</v>
          </cell>
          <cell r="F401" t="str">
            <v xml:space="preserve"> HCBS </v>
          </cell>
          <cell r="G401">
            <v>0</v>
          </cell>
          <cell r="H401">
            <v>0</v>
          </cell>
          <cell r="I401">
            <v>0</v>
          </cell>
          <cell r="J401">
            <v>0</v>
          </cell>
          <cell r="K401">
            <v>0</v>
          </cell>
          <cell r="L401">
            <v>0</v>
          </cell>
        </row>
        <row r="402">
          <cell r="C402" t="str">
            <v>MendocinoAIDSDualOTH</v>
          </cell>
          <cell r="D402" t="str">
            <v>OTH</v>
          </cell>
          <cell r="E402" t="str">
            <v>AIDSDual</v>
          </cell>
          <cell r="F402" t="str">
            <v xml:space="preserve"> All Others </v>
          </cell>
          <cell r="G402">
            <v>0</v>
          </cell>
          <cell r="H402">
            <v>0</v>
          </cell>
          <cell r="I402">
            <v>0</v>
          </cell>
          <cell r="J402">
            <v>0</v>
          </cell>
          <cell r="K402">
            <v>0</v>
          </cell>
          <cell r="L402">
            <v>0</v>
          </cell>
        </row>
        <row r="403">
          <cell r="C403" t="str">
            <v>MendocinoLTCNonDualIP</v>
          </cell>
          <cell r="D403" t="str">
            <v>IP</v>
          </cell>
          <cell r="E403" t="str">
            <v>LTCNonDual</v>
          </cell>
          <cell r="F403" t="str">
            <v xml:space="preserve">Inpatient Hospital Services </v>
          </cell>
          <cell r="G403">
            <v>0</v>
          </cell>
          <cell r="H403">
            <v>0</v>
          </cell>
          <cell r="I403">
            <v>0</v>
          </cell>
          <cell r="J403">
            <v>0</v>
          </cell>
          <cell r="K403">
            <v>0</v>
          </cell>
          <cell r="L403">
            <v>0</v>
          </cell>
        </row>
        <row r="404">
          <cell r="C404" t="str">
            <v>MendocinoLTCNonDualOP</v>
          </cell>
          <cell r="D404" t="str">
            <v>OP</v>
          </cell>
          <cell r="E404" t="str">
            <v>LTCNonDual</v>
          </cell>
          <cell r="F404" t="str">
            <v xml:space="preserve">Outpatient Facility Services </v>
          </cell>
          <cell r="G404">
            <v>0</v>
          </cell>
          <cell r="H404">
            <v>-1.3100000000000001E-2</v>
          </cell>
          <cell r="I404">
            <v>0</v>
          </cell>
          <cell r="J404">
            <v>0</v>
          </cell>
          <cell r="K404">
            <v>0</v>
          </cell>
          <cell r="L404">
            <v>0</v>
          </cell>
        </row>
        <row r="405">
          <cell r="C405" t="str">
            <v>MendocinoLTCNonDualER</v>
          </cell>
          <cell r="D405" t="str">
            <v>ER</v>
          </cell>
          <cell r="E405" t="str">
            <v>LTCNonDual</v>
          </cell>
          <cell r="F405" t="str">
            <v xml:space="preserve">Emergency Room Facility Services </v>
          </cell>
          <cell r="G405">
            <v>0</v>
          </cell>
          <cell r="H405">
            <v>0</v>
          </cell>
          <cell r="I405">
            <v>0</v>
          </cell>
          <cell r="J405">
            <v>0</v>
          </cell>
          <cell r="K405">
            <v>0</v>
          </cell>
          <cell r="L405">
            <v>0</v>
          </cell>
        </row>
        <row r="406">
          <cell r="C406" t="str">
            <v>MendocinoLTCNonDualLTC</v>
          </cell>
          <cell r="D406" t="str">
            <v>LTC</v>
          </cell>
          <cell r="E406" t="str">
            <v>LTCNonDual</v>
          </cell>
          <cell r="F406" t="str">
            <v xml:space="preserve">Long-Term Care Facility </v>
          </cell>
          <cell r="G406">
            <v>0</v>
          </cell>
          <cell r="H406">
            <v>0</v>
          </cell>
          <cell r="I406">
            <v>0</v>
          </cell>
          <cell r="J406">
            <v>0</v>
          </cell>
          <cell r="K406">
            <v>0</v>
          </cell>
          <cell r="L406">
            <v>0</v>
          </cell>
        </row>
        <row r="407">
          <cell r="C407" t="str">
            <v>MendocinoLTCNonDualPCP</v>
          </cell>
          <cell r="D407" t="str">
            <v>PCP</v>
          </cell>
          <cell r="E407" t="str">
            <v>LTCNonDual</v>
          </cell>
          <cell r="F407" t="str">
            <v xml:space="preserve">Physician Primary Care Services </v>
          </cell>
          <cell r="G407">
            <v>0</v>
          </cell>
          <cell r="H407">
            <v>-6.030000000000002E-2</v>
          </cell>
          <cell r="I407">
            <v>0</v>
          </cell>
          <cell r="J407">
            <v>0</v>
          </cell>
          <cell r="K407">
            <v>0</v>
          </cell>
          <cell r="L407">
            <v>0</v>
          </cell>
        </row>
        <row r="408">
          <cell r="C408" t="str">
            <v>MendocinoLTCNonDualSP</v>
          </cell>
          <cell r="D408" t="str">
            <v>SP</v>
          </cell>
          <cell r="E408" t="str">
            <v>LTCNonDual</v>
          </cell>
          <cell r="F408" t="str">
            <v xml:space="preserve">Physician Specialty Services </v>
          </cell>
          <cell r="G408">
            <v>0</v>
          </cell>
          <cell r="H408">
            <v>0</v>
          </cell>
          <cell r="I408">
            <v>0</v>
          </cell>
          <cell r="J408">
            <v>0</v>
          </cell>
          <cell r="K408">
            <v>0</v>
          </cell>
          <cell r="L408">
            <v>0</v>
          </cell>
        </row>
        <row r="409">
          <cell r="C409" t="str">
            <v>MendocinoLTCNonDualFQHC</v>
          </cell>
          <cell r="D409" t="str">
            <v>FQHC</v>
          </cell>
          <cell r="E409" t="str">
            <v>LTCNonDual</v>
          </cell>
          <cell r="F409" t="str">
            <v xml:space="preserve">FQHC Services </v>
          </cell>
          <cell r="G409">
            <v>0</v>
          </cell>
          <cell r="H409">
            <v>0</v>
          </cell>
          <cell r="I409">
            <v>0</v>
          </cell>
          <cell r="J409">
            <v>0</v>
          </cell>
          <cell r="K409">
            <v>0</v>
          </cell>
          <cell r="L409">
            <v>0</v>
          </cell>
        </row>
        <row r="410">
          <cell r="C410" t="str">
            <v>MendocinoLTCNonDualNPP</v>
          </cell>
          <cell r="D410" t="str">
            <v>NPP</v>
          </cell>
          <cell r="E410" t="str">
            <v>LTCNonDual</v>
          </cell>
          <cell r="F410" t="str">
            <v xml:space="preserve"> Other Medical Professional Services </v>
          </cell>
          <cell r="G410">
            <v>0</v>
          </cell>
          <cell r="H410">
            <v>-6.8899999999999961E-2</v>
          </cell>
          <cell r="I410">
            <v>0</v>
          </cell>
          <cell r="J410">
            <v>0</v>
          </cell>
          <cell r="K410">
            <v>0</v>
          </cell>
          <cell r="L410">
            <v>0</v>
          </cell>
        </row>
        <row r="411">
          <cell r="C411" t="str">
            <v>MendocinoLTCNonDualRX</v>
          </cell>
          <cell r="D411" t="str">
            <v>RX</v>
          </cell>
          <cell r="E411" t="str">
            <v>LTCNonDual</v>
          </cell>
          <cell r="F411" t="str">
            <v xml:space="preserve"> Pharmacy </v>
          </cell>
          <cell r="G411">
            <v>0</v>
          </cell>
          <cell r="H411">
            <v>0</v>
          </cell>
          <cell r="I411">
            <v>0</v>
          </cell>
          <cell r="J411">
            <v>0</v>
          </cell>
          <cell r="K411">
            <v>0</v>
          </cell>
          <cell r="L411">
            <v>0</v>
          </cell>
        </row>
        <row r="412">
          <cell r="C412" t="str">
            <v>MendocinoLTCNonDualLR</v>
          </cell>
          <cell r="D412" t="str">
            <v>LR</v>
          </cell>
          <cell r="E412" t="str">
            <v>LTCNonDual</v>
          </cell>
          <cell r="F412" t="str">
            <v xml:space="preserve"> Laboratory and Radiology </v>
          </cell>
          <cell r="G412">
            <v>0</v>
          </cell>
          <cell r="H412">
            <v>-6.8899999999999961E-2</v>
          </cell>
          <cell r="I412">
            <v>0</v>
          </cell>
          <cell r="J412">
            <v>0</v>
          </cell>
          <cell r="K412">
            <v>0</v>
          </cell>
          <cell r="L412">
            <v>0</v>
          </cell>
        </row>
        <row r="413">
          <cell r="C413" t="str">
            <v>MendocinoLTCNonDualHCBS</v>
          </cell>
          <cell r="D413" t="str">
            <v>HCBS</v>
          </cell>
          <cell r="E413" t="str">
            <v>LTCNonDual</v>
          </cell>
          <cell r="F413" t="str">
            <v xml:space="preserve"> HCBS </v>
          </cell>
          <cell r="G413">
            <v>9.1017760017141791E-2</v>
          </cell>
          <cell r="H413">
            <v>0</v>
          </cell>
          <cell r="I413">
            <v>0</v>
          </cell>
          <cell r="J413">
            <v>0</v>
          </cell>
          <cell r="K413">
            <v>0</v>
          </cell>
          <cell r="L413">
            <v>0</v>
          </cell>
        </row>
        <row r="414">
          <cell r="C414" t="str">
            <v>MendocinoLTCNonDualOTH</v>
          </cell>
          <cell r="D414" t="str">
            <v>OTH</v>
          </cell>
          <cell r="E414" t="str">
            <v>LTCNonDual</v>
          </cell>
          <cell r="F414" t="str">
            <v xml:space="preserve"> All Others </v>
          </cell>
          <cell r="G414">
            <v>0</v>
          </cell>
          <cell r="H414">
            <v>-3.0200000000000005E-2</v>
          </cell>
          <cell r="I414">
            <v>0</v>
          </cell>
          <cell r="J414">
            <v>0</v>
          </cell>
          <cell r="K414">
            <v>0</v>
          </cell>
          <cell r="L414">
            <v>0</v>
          </cell>
        </row>
        <row r="415">
          <cell r="C415" t="str">
            <v>MendocinoLTCDualIP</v>
          </cell>
          <cell r="D415" t="str">
            <v>IP</v>
          </cell>
          <cell r="E415" t="str">
            <v>LTCDual</v>
          </cell>
          <cell r="F415" t="str">
            <v xml:space="preserve">Inpatient Hospital Services </v>
          </cell>
          <cell r="G415">
            <v>0</v>
          </cell>
          <cell r="H415">
            <v>0</v>
          </cell>
          <cell r="I415">
            <v>0</v>
          </cell>
          <cell r="J415">
            <v>0</v>
          </cell>
          <cell r="K415">
            <v>0</v>
          </cell>
          <cell r="L415">
            <v>0</v>
          </cell>
        </row>
        <row r="416">
          <cell r="C416" t="str">
            <v>MendocinoLTCDualOP</v>
          </cell>
          <cell r="D416" t="str">
            <v>OP</v>
          </cell>
          <cell r="E416" t="str">
            <v>LTCDual</v>
          </cell>
          <cell r="F416" t="str">
            <v xml:space="preserve">Outpatient Facility Services </v>
          </cell>
          <cell r="G416">
            <v>0</v>
          </cell>
          <cell r="H416">
            <v>0</v>
          </cell>
          <cell r="I416">
            <v>0</v>
          </cell>
          <cell r="J416">
            <v>0</v>
          </cell>
          <cell r="K416">
            <v>0</v>
          </cell>
          <cell r="L416">
            <v>0</v>
          </cell>
        </row>
        <row r="417">
          <cell r="C417" t="str">
            <v>MendocinoLTCDualER</v>
          </cell>
          <cell r="D417" t="str">
            <v>ER</v>
          </cell>
          <cell r="E417" t="str">
            <v>LTCDual</v>
          </cell>
          <cell r="F417" t="str">
            <v xml:space="preserve">Emergency Room Facility Services </v>
          </cell>
          <cell r="G417">
            <v>0</v>
          </cell>
          <cell r="H417">
            <v>0</v>
          </cell>
          <cell r="I417">
            <v>0</v>
          </cell>
          <cell r="J417">
            <v>0</v>
          </cell>
          <cell r="K417">
            <v>0</v>
          </cell>
          <cell r="L417">
            <v>0</v>
          </cell>
        </row>
        <row r="418">
          <cell r="C418" t="str">
            <v>MendocinoLTCDualLTC</v>
          </cell>
          <cell r="D418" t="str">
            <v>LTC</v>
          </cell>
          <cell r="E418" t="str">
            <v>LTCDual</v>
          </cell>
          <cell r="F418" t="str">
            <v xml:space="preserve">Long-Term Care Facility </v>
          </cell>
          <cell r="G418">
            <v>0</v>
          </cell>
          <cell r="H418">
            <v>0</v>
          </cell>
          <cell r="I418">
            <v>0</v>
          </cell>
          <cell r="J418">
            <v>0</v>
          </cell>
          <cell r="K418">
            <v>0</v>
          </cell>
          <cell r="L418">
            <v>0</v>
          </cell>
        </row>
        <row r="419">
          <cell r="C419" t="str">
            <v>MendocinoLTCDualPCP</v>
          </cell>
          <cell r="D419" t="str">
            <v>PCP</v>
          </cell>
          <cell r="E419" t="str">
            <v>LTCDual</v>
          </cell>
          <cell r="F419" t="str">
            <v xml:space="preserve">Physician Primary Care Services </v>
          </cell>
          <cell r="G419">
            <v>0</v>
          </cell>
          <cell r="H419">
            <v>0</v>
          </cell>
          <cell r="I419">
            <v>0</v>
          </cell>
          <cell r="J419">
            <v>0</v>
          </cell>
          <cell r="K419">
            <v>0</v>
          </cell>
          <cell r="L419">
            <v>0</v>
          </cell>
        </row>
        <row r="420">
          <cell r="C420" t="str">
            <v>MendocinoLTCDualSP</v>
          </cell>
          <cell r="D420" t="str">
            <v>SP</v>
          </cell>
          <cell r="E420" t="str">
            <v>LTCDual</v>
          </cell>
          <cell r="F420" t="str">
            <v xml:space="preserve">Physician Specialty Services </v>
          </cell>
          <cell r="G420">
            <v>0</v>
          </cell>
          <cell r="H420">
            <v>0</v>
          </cell>
          <cell r="I420">
            <v>0</v>
          </cell>
          <cell r="J420">
            <v>0</v>
          </cell>
          <cell r="K420">
            <v>0</v>
          </cell>
          <cell r="L420">
            <v>0</v>
          </cell>
        </row>
        <row r="421">
          <cell r="C421" t="str">
            <v>MendocinoLTCDualFQHC</v>
          </cell>
          <cell r="D421" t="str">
            <v>FQHC</v>
          </cell>
          <cell r="E421" t="str">
            <v>LTCDual</v>
          </cell>
          <cell r="F421" t="str">
            <v xml:space="preserve">FQHC Services </v>
          </cell>
          <cell r="G421">
            <v>0</v>
          </cell>
          <cell r="H421">
            <v>0</v>
          </cell>
          <cell r="I421">
            <v>0</v>
          </cell>
          <cell r="J421">
            <v>0</v>
          </cell>
          <cell r="K421">
            <v>0</v>
          </cell>
          <cell r="L421">
            <v>0</v>
          </cell>
        </row>
        <row r="422">
          <cell r="C422" t="str">
            <v>MendocinoLTCDualNPP</v>
          </cell>
          <cell r="D422" t="str">
            <v>NPP</v>
          </cell>
          <cell r="E422" t="str">
            <v>LTCDual</v>
          </cell>
          <cell r="F422" t="str">
            <v xml:space="preserve"> Other Medical Professional Services </v>
          </cell>
          <cell r="G422">
            <v>0</v>
          </cell>
          <cell r="H422">
            <v>0</v>
          </cell>
          <cell r="I422">
            <v>0</v>
          </cell>
          <cell r="J422">
            <v>0</v>
          </cell>
          <cell r="K422">
            <v>0</v>
          </cell>
          <cell r="L422">
            <v>0</v>
          </cell>
        </row>
        <row r="423">
          <cell r="C423" t="str">
            <v>MendocinoLTCDualRX</v>
          </cell>
          <cell r="D423" t="str">
            <v>RX</v>
          </cell>
          <cell r="E423" t="str">
            <v>LTCDual</v>
          </cell>
          <cell r="F423" t="str">
            <v xml:space="preserve"> Pharmacy </v>
          </cell>
          <cell r="G423">
            <v>0</v>
          </cell>
          <cell r="H423">
            <v>0</v>
          </cell>
          <cell r="I423">
            <v>0</v>
          </cell>
          <cell r="J423">
            <v>0</v>
          </cell>
          <cell r="K423">
            <v>0</v>
          </cell>
          <cell r="L423">
            <v>0</v>
          </cell>
        </row>
        <row r="424">
          <cell r="C424" t="str">
            <v>MendocinoLTCDualLR</v>
          </cell>
          <cell r="D424" t="str">
            <v>LR</v>
          </cell>
          <cell r="E424" t="str">
            <v>LTCDual</v>
          </cell>
          <cell r="F424" t="str">
            <v xml:space="preserve"> Laboratory and Radiology </v>
          </cell>
          <cell r="G424">
            <v>0</v>
          </cell>
          <cell r="H424">
            <v>0</v>
          </cell>
          <cell r="I424">
            <v>0</v>
          </cell>
          <cell r="J424">
            <v>0</v>
          </cell>
          <cell r="K424">
            <v>0</v>
          </cell>
          <cell r="L424">
            <v>0</v>
          </cell>
        </row>
        <row r="425">
          <cell r="C425" t="str">
            <v>MendocinoLTCDualHCBS</v>
          </cell>
          <cell r="D425" t="str">
            <v>HCBS</v>
          </cell>
          <cell r="E425" t="str">
            <v>LTCDual</v>
          </cell>
          <cell r="F425" t="str">
            <v xml:space="preserve"> HCBS </v>
          </cell>
          <cell r="G425">
            <v>0</v>
          </cell>
          <cell r="H425">
            <v>0</v>
          </cell>
          <cell r="I425">
            <v>0</v>
          </cell>
          <cell r="J425">
            <v>0</v>
          </cell>
          <cell r="K425">
            <v>0</v>
          </cell>
          <cell r="L425">
            <v>0</v>
          </cell>
        </row>
        <row r="426">
          <cell r="C426" t="str">
            <v>MendocinoLTCDualOTH</v>
          </cell>
          <cell r="D426" t="str">
            <v>OTH</v>
          </cell>
          <cell r="E426" t="str">
            <v>LTCDual</v>
          </cell>
          <cell r="F426" t="str">
            <v xml:space="preserve"> All Others </v>
          </cell>
          <cell r="G426">
            <v>0</v>
          </cell>
          <cell r="H426">
            <v>0</v>
          </cell>
          <cell r="I426">
            <v>0</v>
          </cell>
          <cell r="J426">
            <v>0</v>
          </cell>
          <cell r="K426">
            <v>0</v>
          </cell>
          <cell r="L426">
            <v>0</v>
          </cell>
        </row>
        <row r="427">
          <cell r="C427" t="str">
            <v>MendocinoOBRAIP</v>
          </cell>
          <cell r="D427" t="str">
            <v>IP</v>
          </cell>
          <cell r="E427" t="str">
            <v>OBRA</v>
          </cell>
          <cell r="F427" t="str">
            <v xml:space="preserve">Inpatient Hospital Services </v>
          </cell>
          <cell r="G427">
            <v>0</v>
          </cell>
          <cell r="H427">
            <v>0</v>
          </cell>
          <cell r="I427">
            <v>0</v>
          </cell>
          <cell r="J427">
            <v>0</v>
          </cell>
          <cell r="K427">
            <v>0</v>
          </cell>
          <cell r="L427">
            <v>0</v>
          </cell>
        </row>
        <row r="428">
          <cell r="C428" t="str">
            <v>MendocinoOBRAOP</v>
          </cell>
          <cell r="D428" t="str">
            <v>OP</v>
          </cell>
          <cell r="E428" t="str">
            <v>OBRA</v>
          </cell>
          <cell r="F428" t="str">
            <v xml:space="preserve">Outpatient Facility Services </v>
          </cell>
          <cell r="G428">
            <v>0</v>
          </cell>
          <cell r="H428">
            <v>-2.1999999999999797E-3</v>
          </cell>
          <cell r="I428">
            <v>0</v>
          </cell>
          <cell r="J428">
            <v>0</v>
          </cell>
          <cell r="K428">
            <v>0</v>
          </cell>
          <cell r="L428">
            <v>0</v>
          </cell>
        </row>
        <row r="429">
          <cell r="C429" t="str">
            <v>MendocinoOBRAER</v>
          </cell>
          <cell r="D429" t="str">
            <v>ER</v>
          </cell>
          <cell r="E429" t="str">
            <v>OBRA</v>
          </cell>
          <cell r="F429" t="str">
            <v xml:space="preserve">Emergency Room Facility Services </v>
          </cell>
          <cell r="G429">
            <v>0</v>
          </cell>
          <cell r="H429">
            <v>0</v>
          </cell>
          <cell r="I429">
            <v>0</v>
          </cell>
          <cell r="J429">
            <v>0</v>
          </cell>
          <cell r="K429">
            <v>0</v>
          </cell>
          <cell r="L429">
            <v>0</v>
          </cell>
        </row>
        <row r="430">
          <cell r="C430" t="str">
            <v>MendocinoOBRALTC</v>
          </cell>
          <cell r="D430" t="str">
            <v>LTC</v>
          </cell>
          <cell r="E430" t="str">
            <v>OBRA</v>
          </cell>
          <cell r="F430" t="str">
            <v xml:space="preserve">Long-Term Care Facility </v>
          </cell>
          <cell r="G430">
            <v>0</v>
          </cell>
          <cell r="H430">
            <v>0</v>
          </cell>
          <cell r="I430">
            <v>0</v>
          </cell>
          <cell r="J430">
            <v>0</v>
          </cell>
          <cell r="K430">
            <v>0</v>
          </cell>
          <cell r="L430">
            <v>0</v>
          </cell>
        </row>
        <row r="431">
          <cell r="C431" t="str">
            <v>MendocinoOBRAPCP</v>
          </cell>
          <cell r="D431" t="str">
            <v>PCP</v>
          </cell>
          <cell r="E431" t="str">
            <v>OBRA</v>
          </cell>
          <cell r="F431" t="str">
            <v xml:space="preserve">Physician Primary Care Services </v>
          </cell>
          <cell r="G431">
            <v>0</v>
          </cell>
          <cell r="H431">
            <v>0</v>
          </cell>
          <cell r="I431">
            <v>0</v>
          </cell>
          <cell r="J431">
            <v>0</v>
          </cell>
          <cell r="K431">
            <v>0</v>
          </cell>
          <cell r="L431">
            <v>0</v>
          </cell>
        </row>
        <row r="432">
          <cell r="C432" t="str">
            <v>MendocinoOBRASP</v>
          </cell>
          <cell r="D432" t="str">
            <v>SP</v>
          </cell>
          <cell r="E432" t="str">
            <v>OBRA</v>
          </cell>
          <cell r="F432" t="str">
            <v xml:space="preserve">Physician Specialty Services </v>
          </cell>
          <cell r="G432">
            <v>0</v>
          </cell>
          <cell r="H432">
            <v>0</v>
          </cell>
          <cell r="I432">
            <v>0</v>
          </cell>
          <cell r="J432">
            <v>0</v>
          </cell>
          <cell r="K432">
            <v>0</v>
          </cell>
          <cell r="L432">
            <v>0</v>
          </cell>
        </row>
        <row r="433">
          <cell r="C433" t="str">
            <v>MendocinoOBRAFQHC</v>
          </cell>
          <cell r="D433" t="str">
            <v>FQHC</v>
          </cell>
          <cell r="E433" t="str">
            <v>OBRA</v>
          </cell>
          <cell r="F433" t="str">
            <v xml:space="preserve">FQHC Services </v>
          </cell>
          <cell r="G433">
            <v>0</v>
          </cell>
          <cell r="H433">
            <v>0</v>
          </cell>
          <cell r="I433">
            <v>0</v>
          </cell>
          <cell r="J433">
            <v>0</v>
          </cell>
          <cell r="K433">
            <v>0</v>
          </cell>
          <cell r="L433">
            <v>0</v>
          </cell>
        </row>
        <row r="434">
          <cell r="C434" t="str">
            <v>MendocinoOBRANPP</v>
          </cell>
          <cell r="D434" t="str">
            <v>NPP</v>
          </cell>
          <cell r="E434" t="str">
            <v>OBRA</v>
          </cell>
          <cell r="F434" t="str">
            <v xml:space="preserve"> Other Medical Professional Services </v>
          </cell>
          <cell r="G434">
            <v>0</v>
          </cell>
          <cell r="H434">
            <v>-6.8899999999999961E-2</v>
          </cell>
          <cell r="I434">
            <v>0</v>
          </cell>
          <cell r="J434">
            <v>0</v>
          </cell>
          <cell r="K434">
            <v>0</v>
          </cell>
          <cell r="L434">
            <v>0</v>
          </cell>
        </row>
        <row r="435">
          <cell r="C435" t="str">
            <v>MendocinoOBRARX</v>
          </cell>
          <cell r="D435" t="str">
            <v>RX</v>
          </cell>
          <cell r="E435" t="str">
            <v>OBRA</v>
          </cell>
          <cell r="F435" t="str">
            <v xml:space="preserve"> Pharmacy </v>
          </cell>
          <cell r="G435">
            <v>0</v>
          </cell>
          <cell r="H435">
            <v>0</v>
          </cell>
          <cell r="I435">
            <v>0</v>
          </cell>
          <cell r="J435">
            <v>0</v>
          </cell>
          <cell r="K435">
            <v>0</v>
          </cell>
          <cell r="L435">
            <v>0</v>
          </cell>
        </row>
        <row r="436">
          <cell r="C436" t="str">
            <v>MendocinoOBRALR</v>
          </cell>
          <cell r="D436" t="str">
            <v>LR</v>
          </cell>
          <cell r="E436" t="str">
            <v>OBRA</v>
          </cell>
          <cell r="F436" t="str">
            <v xml:space="preserve"> Laboratory and Radiology </v>
          </cell>
          <cell r="G436">
            <v>0</v>
          </cell>
          <cell r="H436">
            <v>-6.8899999999999961E-2</v>
          </cell>
          <cell r="I436">
            <v>0</v>
          </cell>
          <cell r="J436">
            <v>0</v>
          </cell>
          <cell r="K436">
            <v>0</v>
          </cell>
          <cell r="L436">
            <v>0</v>
          </cell>
        </row>
        <row r="437">
          <cell r="C437" t="str">
            <v>MendocinoOBRAHCBS</v>
          </cell>
          <cell r="D437" t="str">
            <v>HCBS</v>
          </cell>
          <cell r="E437" t="str">
            <v>OBRA</v>
          </cell>
          <cell r="F437" t="str">
            <v xml:space="preserve"> HCBS </v>
          </cell>
          <cell r="G437">
            <v>0</v>
          </cell>
          <cell r="H437">
            <v>0</v>
          </cell>
          <cell r="I437">
            <v>0</v>
          </cell>
          <cell r="J437">
            <v>0</v>
          </cell>
          <cell r="K437">
            <v>0</v>
          </cell>
          <cell r="L437">
            <v>0</v>
          </cell>
        </row>
        <row r="438">
          <cell r="C438" t="str">
            <v>MendocinoOBRAOTH</v>
          </cell>
          <cell r="D438" t="str">
            <v>OTH</v>
          </cell>
          <cell r="E438" t="str">
            <v>OBRA</v>
          </cell>
          <cell r="F438" t="str">
            <v xml:space="preserve"> All Others </v>
          </cell>
          <cell r="G438">
            <v>0</v>
          </cell>
          <cell r="H438">
            <v>-3.0200000000000005E-2</v>
          </cell>
          <cell r="I438">
            <v>0</v>
          </cell>
          <cell r="J438">
            <v>0</v>
          </cell>
          <cell r="K438">
            <v>0</v>
          </cell>
          <cell r="L438">
            <v>0</v>
          </cell>
        </row>
        <row r="439">
          <cell r="C439" t="str">
            <v>MontereyChild MCIP</v>
          </cell>
          <cell r="D439" t="str">
            <v>IP</v>
          </cell>
          <cell r="E439" t="str">
            <v>Child MC</v>
          </cell>
          <cell r="F439" t="str">
            <v xml:space="preserve">Inpatient Hospital Services </v>
          </cell>
          <cell r="G439">
            <v>0</v>
          </cell>
          <cell r="H439">
            <v>0</v>
          </cell>
          <cell r="I439">
            <v>0</v>
          </cell>
          <cell r="J439">
            <v>0</v>
          </cell>
          <cell r="K439">
            <v>-3.7500000000000311E-3</v>
          </cell>
          <cell r="L439">
            <v>0</v>
          </cell>
        </row>
        <row r="440">
          <cell r="C440" t="str">
            <v>MontereyChild MCOP</v>
          </cell>
          <cell r="D440" t="str">
            <v>OP</v>
          </cell>
          <cell r="E440" t="str">
            <v>Child MC</v>
          </cell>
          <cell r="F440" t="str">
            <v xml:space="preserve">Outpatient Facility Services </v>
          </cell>
          <cell r="G440">
            <v>0</v>
          </cell>
          <cell r="H440">
            <v>-2.1999999999999797E-3</v>
          </cell>
          <cell r="I440">
            <v>0</v>
          </cell>
          <cell r="J440">
            <v>0</v>
          </cell>
          <cell r="K440">
            <v>-3.7500000000000311E-3</v>
          </cell>
          <cell r="L440">
            <v>0</v>
          </cell>
        </row>
        <row r="441">
          <cell r="C441" t="str">
            <v>MontereyChild MCER</v>
          </cell>
          <cell r="D441" t="str">
            <v>ER</v>
          </cell>
          <cell r="E441" t="str">
            <v>Child MC</v>
          </cell>
          <cell r="F441" t="str">
            <v xml:space="preserve">Emergency Room Facility Services </v>
          </cell>
          <cell r="G441">
            <v>0</v>
          </cell>
          <cell r="H441">
            <v>0</v>
          </cell>
          <cell r="I441">
            <v>0</v>
          </cell>
          <cell r="J441">
            <v>0</v>
          </cell>
          <cell r="K441">
            <v>-3.7500000000000311E-3</v>
          </cell>
          <cell r="L441">
            <v>0</v>
          </cell>
        </row>
        <row r="442">
          <cell r="C442" t="str">
            <v>MontereyChild MCLTC</v>
          </cell>
          <cell r="D442" t="str">
            <v>LTC</v>
          </cell>
          <cell r="E442" t="str">
            <v>Child MC</v>
          </cell>
          <cell r="F442" t="str">
            <v xml:space="preserve">Long-Term Care Facility </v>
          </cell>
          <cell r="G442">
            <v>0</v>
          </cell>
          <cell r="H442">
            <v>0</v>
          </cell>
          <cell r="I442">
            <v>0</v>
          </cell>
          <cell r="J442">
            <v>0</v>
          </cell>
          <cell r="K442">
            <v>-3.7500000000000311E-3</v>
          </cell>
          <cell r="L442">
            <v>0</v>
          </cell>
        </row>
        <row r="443">
          <cell r="C443" t="str">
            <v>MontereyChild MCPCP</v>
          </cell>
          <cell r="D443" t="str">
            <v>PCP</v>
          </cell>
          <cell r="E443" t="str">
            <v>Child MC</v>
          </cell>
          <cell r="F443" t="str">
            <v xml:space="preserve">Physician Primary Care Services </v>
          </cell>
          <cell r="G443">
            <v>0</v>
          </cell>
          <cell r="H443">
            <v>0</v>
          </cell>
          <cell r="I443">
            <v>0</v>
          </cell>
          <cell r="J443">
            <v>0</v>
          </cell>
          <cell r="K443">
            <v>-3.7500000000000311E-3</v>
          </cell>
          <cell r="L443">
            <v>0</v>
          </cell>
        </row>
        <row r="444">
          <cell r="C444" t="str">
            <v>MontereyChild MCSP</v>
          </cell>
          <cell r="D444" t="str">
            <v>SP</v>
          </cell>
          <cell r="E444" t="str">
            <v>Child MC</v>
          </cell>
          <cell r="F444" t="str">
            <v xml:space="preserve">Physician Specialty Services </v>
          </cell>
          <cell r="G444">
            <v>0</v>
          </cell>
          <cell r="H444">
            <v>0</v>
          </cell>
          <cell r="I444">
            <v>0</v>
          </cell>
          <cell r="J444">
            <v>0</v>
          </cell>
          <cell r="K444">
            <v>-3.7500000000000311E-3</v>
          </cell>
          <cell r="L444">
            <v>0</v>
          </cell>
        </row>
        <row r="445">
          <cell r="C445" t="str">
            <v>MontereyChild MCFQHC</v>
          </cell>
          <cell r="D445" t="str">
            <v>FQHC</v>
          </cell>
          <cell r="E445" t="str">
            <v>Child MC</v>
          </cell>
          <cell r="F445" t="str">
            <v xml:space="preserve">FQHC Services </v>
          </cell>
          <cell r="G445">
            <v>0</v>
          </cell>
          <cell r="H445">
            <v>0</v>
          </cell>
          <cell r="I445">
            <v>0</v>
          </cell>
          <cell r="J445">
            <v>0</v>
          </cell>
          <cell r="K445">
            <v>-3.7500000000000311E-3</v>
          </cell>
          <cell r="L445">
            <v>0</v>
          </cell>
        </row>
        <row r="446">
          <cell r="C446" t="str">
            <v>MontereyChild MCNPP</v>
          </cell>
          <cell r="D446" t="str">
            <v>NPP</v>
          </cell>
          <cell r="E446" t="str">
            <v>Child MC</v>
          </cell>
          <cell r="F446" t="str">
            <v xml:space="preserve"> Other Medical Professional Services </v>
          </cell>
          <cell r="G446">
            <v>0</v>
          </cell>
          <cell r="H446">
            <v>-6.8899999999999961E-2</v>
          </cell>
          <cell r="I446">
            <v>0</v>
          </cell>
          <cell r="J446">
            <v>0</v>
          </cell>
          <cell r="K446">
            <v>-3.7500000000000311E-3</v>
          </cell>
          <cell r="L446">
            <v>0</v>
          </cell>
        </row>
        <row r="447">
          <cell r="C447" t="str">
            <v>MontereyChild MCRX</v>
          </cell>
          <cell r="D447" t="str">
            <v>RX</v>
          </cell>
          <cell r="E447" t="str">
            <v>Child MC</v>
          </cell>
          <cell r="F447" t="str">
            <v xml:space="preserve"> Pharmacy </v>
          </cell>
          <cell r="G447">
            <v>0</v>
          </cell>
          <cell r="H447">
            <v>0</v>
          </cell>
          <cell r="I447">
            <v>0</v>
          </cell>
          <cell r="J447">
            <v>0</v>
          </cell>
          <cell r="K447">
            <v>-3.7500000000000311E-3</v>
          </cell>
          <cell r="L447">
            <v>0</v>
          </cell>
        </row>
        <row r="448">
          <cell r="C448" t="str">
            <v>MontereyChild MCLR</v>
          </cell>
          <cell r="D448" t="str">
            <v>LR</v>
          </cell>
          <cell r="E448" t="str">
            <v>Child MC</v>
          </cell>
          <cell r="F448" t="str">
            <v xml:space="preserve"> Laboratory and Radiology </v>
          </cell>
          <cell r="G448">
            <v>0</v>
          </cell>
          <cell r="H448">
            <v>-6.8899999999999961E-2</v>
          </cell>
          <cell r="I448">
            <v>0</v>
          </cell>
          <cell r="J448">
            <v>0</v>
          </cell>
          <cell r="K448">
            <v>-3.7500000000000311E-3</v>
          </cell>
          <cell r="L448">
            <v>0</v>
          </cell>
        </row>
        <row r="449">
          <cell r="C449" t="str">
            <v>MontereyChild MCHCBS</v>
          </cell>
          <cell r="D449" t="str">
            <v>HCBS</v>
          </cell>
          <cell r="E449" t="str">
            <v>Child MC</v>
          </cell>
          <cell r="F449" t="str">
            <v xml:space="preserve"> HCBS </v>
          </cell>
          <cell r="G449">
            <v>0</v>
          </cell>
          <cell r="H449">
            <v>0</v>
          </cell>
          <cell r="I449">
            <v>0</v>
          </cell>
          <cell r="J449">
            <v>0</v>
          </cell>
          <cell r="K449">
            <v>-3.7500000000000311E-3</v>
          </cell>
          <cell r="L449">
            <v>0</v>
          </cell>
        </row>
        <row r="450">
          <cell r="C450" t="str">
            <v>MontereyChild MCOTH</v>
          </cell>
          <cell r="D450" t="str">
            <v>OTH</v>
          </cell>
          <cell r="E450" t="str">
            <v>Child MC</v>
          </cell>
          <cell r="F450" t="str">
            <v xml:space="preserve"> All Others </v>
          </cell>
          <cell r="G450">
            <v>0</v>
          </cell>
          <cell r="H450">
            <v>-3.0200000000000005E-2</v>
          </cell>
          <cell r="I450">
            <v>0</v>
          </cell>
          <cell r="J450">
            <v>0</v>
          </cell>
          <cell r="K450">
            <v>-3.7500000000000311E-3</v>
          </cell>
          <cell r="L450">
            <v>0</v>
          </cell>
        </row>
        <row r="451">
          <cell r="C451" t="str">
            <v>MontereyChild HFIP</v>
          </cell>
          <cell r="D451" t="str">
            <v>IP</v>
          </cell>
          <cell r="E451" t="str">
            <v>Child HF</v>
          </cell>
          <cell r="F451" t="str">
            <v xml:space="preserve">Inpatient Hospital Services </v>
          </cell>
          <cell r="G451">
            <v>0</v>
          </cell>
          <cell r="H451">
            <v>0</v>
          </cell>
          <cell r="I451">
            <v>0</v>
          </cell>
          <cell r="J451">
            <v>0</v>
          </cell>
          <cell r="K451">
            <v>-1.2499999999999734E-3</v>
          </cell>
          <cell r="L451">
            <v>0</v>
          </cell>
        </row>
        <row r="452">
          <cell r="C452" t="str">
            <v>MontereyChild HFOP</v>
          </cell>
          <cell r="D452" t="str">
            <v>OP</v>
          </cell>
          <cell r="E452" t="str">
            <v>Child HF</v>
          </cell>
          <cell r="F452" t="str">
            <v xml:space="preserve">Outpatient Facility Services </v>
          </cell>
          <cell r="G452">
            <v>0</v>
          </cell>
          <cell r="H452">
            <v>-2.0999999999999908E-3</v>
          </cell>
          <cell r="I452">
            <v>0</v>
          </cell>
          <cell r="J452">
            <v>0</v>
          </cell>
          <cell r="K452">
            <v>-1.2499999999999734E-3</v>
          </cell>
          <cell r="L452">
            <v>0</v>
          </cell>
        </row>
        <row r="453">
          <cell r="C453" t="str">
            <v>MontereyChild HFER</v>
          </cell>
          <cell r="D453" t="str">
            <v>ER</v>
          </cell>
          <cell r="E453" t="str">
            <v>Child HF</v>
          </cell>
          <cell r="F453" t="str">
            <v xml:space="preserve">Emergency Room Facility Services </v>
          </cell>
          <cell r="G453">
            <v>0</v>
          </cell>
          <cell r="H453">
            <v>0</v>
          </cell>
          <cell r="I453">
            <v>0</v>
          </cell>
          <cell r="J453">
            <v>0</v>
          </cell>
          <cell r="K453">
            <v>-1.2499999999999734E-3</v>
          </cell>
          <cell r="L453">
            <v>0</v>
          </cell>
        </row>
        <row r="454">
          <cell r="C454" t="str">
            <v>MontereyChild HFLTC</v>
          </cell>
          <cell r="D454" t="str">
            <v>LTC</v>
          </cell>
          <cell r="E454" t="str">
            <v>Child HF</v>
          </cell>
          <cell r="F454" t="str">
            <v xml:space="preserve">Long-Term Care Facility </v>
          </cell>
          <cell r="G454">
            <v>0</v>
          </cell>
          <cell r="H454">
            <v>0</v>
          </cell>
          <cell r="I454">
            <v>0</v>
          </cell>
          <cell r="J454">
            <v>0</v>
          </cell>
          <cell r="K454">
            <v>-1.2499999999999734E-3</v>
          </cell>
          <cell r="L454">
            <v>0</v>
          </cell>
        </row>
        <row r="455">
          <cell r="C455" t="str">
            <v>MontereyChild HFPCP</v>
          </cell>
          <cell r="D455" t="str">
            <v>PCP</v>
          </cell>
          <cell r="E455" t="str">
            <v>Child HF</v>
          </cell>
          <cell r="F455" t="str">
            <v xml:space="preserve">Physician Primary Care Services </v>
          </cell>
          <cell r="G455">
            <v>0</v>
          </cell>
          <cell r="H455">
            <v>0</v>
          </cell>
          <cell r="I455">
            <v>0</v>
          </cell>
          <cell r="J455">
            <v>0</v>
          </cell>
          <cell r="K455">
            <v>-1.2499999999999734E-3</v>
          </cell>
          <cell r="L455">
            <v>0</v>
          </cell>
        </row>
        <row r="456">
          <cell r="C456" t="str">
            <v>MontereyChild HFSP</v>
          </cell>
          <cell r="D456" t="str">
            <v>SP</v>
          </cell>
          <cell r="E456" t="str">
            <v>Child HF</v>
          </cell>
          <cell r="F456" t="str">
            <v xml:space="preserve">Physician Specialty Services </v>
          </cell>
          <cell r="G456">
            <v>0</v>
          </cell>
          <cell r="H456">
            <v>0</v>
          </cell>
          <cell r="I456">
            <v>0</v>
          </cell>
          <cell r="J456">
            <v>0</v>
          </cell>
          <cell r="K456">
            <v>-1.2499999999999734E-3</v>
          </cell>
          <cell r="L456">
            <v>0</v>
          </cell>
        </row>
        <row r="457">
          <cell r="C457" t="str">
            <v>MontereyChild HFFQHC</v>
          </cell>
          <cell r="D457" t="str">
            <v>FQHC</v>
          </cell>
          <cell r="E457" t="str">
            <v>Child HF</v>
          </cell>
          <cell r="F457" t="str">
            <v xml:space="preserve">FQHC Services </v>
          </cell>
          <cell r="G457">
            <v>0</v>
          </cell>
          <cell r="H457">
            <v>0</v>
          </cell>
          <cell r="I457">
            <v>0</v>
          </cell>
          <cell r="J457">
            <v>0</v>
          </cell>
          <cell r="K457">
            <v>-1.2499999999999734E-3</v>
          </cell>
          <cell r="L457">
            <v>0</v>
          </cell>
        </row>
        <row r="458">
          <cell r="C458" t="str">
            <v>MontereyChild HFNPP</v>
          </cell>
          <cell r="D458" t="str">
            <v>NPP</v>
          </cell>
          <cell r="E458" t="str">
            <v>Child HF</v>
          </cell>
          <cell r="F458" t="str">
            <v xml:space="preserve"> Other Medical Professional Services </v>
          </cell>
          <cell r="G458">
            <v>0</v>
          </cell>
          <cell r="H458">
            <v>-6.4400000000000013E-2</v>
          </cell>
          <cell r="I458">
            <v>0</v>
          </cell>
          <cell r="J458">
            <v>0</v>
          </cell>
          <cell r="K458">
            <v>-1.2499999999999734E-3</v>
          </cell>
          <cell r="L458">
            <v>0</v>
          </cell>
        </row>
        <row r="459">
          <cell r="C459" t="str">
            <v>MontereyChild HFRX</v>
          </cell>
          <cell r="D459" t="str">
            <v>RX</v>
          </cell>
          <cell r="E459" t="str">
            <v>Child HF</v>
          </cell>
          <cell r="F459" t="str">
            <v xml:space="preserve"> Pharmacy </v>
          </cell>
          <cell r="G459">
            <v>0</v>
          </cell>
          <cell r="H459">
            <v>0</v>
          </cell>
          <cell r="I459">
            <v>0</v>
          </cell>
          <cell r="J459">
            <v>0</v>
          </cell>
          <cell r="K459">
            <v>-1.2499999999999734E-3</v>
          </cell>
          <cell r="L459">
            <v>0</v>
          </cell>
        </row>
        <row r="460">
          <cell r="C460" t="str">
            <v>MontereyChild HFLR</v>
          </cell>
          <cell r="D460" t="str">
            <v>LR</v>
          </cell>
          <cell r="E460" t="str">
            <v>Child HF</v>
          </cell>
          <cell r="F460" t="str">
            <v xml:space="preserve"> Laboratory and Radiology </v>
          </cell>
          <cell r="G460">
            <v>0</v>
          </cell>
          <cell r="H460">
            <v>-6.4400000000000013E-2</v>
          </cell>
          <cell r="I460">
            <v>0</v>
          </cell>
          <cell r="J460">
            <v>0</v>
          </cell>
          <cell r="K460">
            <v>-1.2499999999999734E-3</v>
          </cell>
          <cell r="L460">
            <v>0</v>
          </cell>
        </row>
        <row r="461">
          <cell r="C461" t="str">
            <v>MontereyChild HFHCBS</v>
          </cell>
          <cell r="D461" t="str">
            <v>HCBS</v>
          </cell>
          <cell r="E461" t="str">
            <v>Child HF</v>
          </cell>
          <cell r="F461" t="str">
            <v xml:space="preserve"> HCBS </v>
          </cell>
          <cell r="G461">
            <v>0</v>
          </cell>
          <cell r="H461">
            <v>0</v>
          </cell>
          <cell r="I461">
            <v>0</v>
          </cell>
          <cell r="J461">
            <v>0</v>
          </cell>
          <cell r="K461">
            <v>-1.2499999999999734E-3</v>
          </cell>
          <cell r="L461">
            <v>0</v>
          </cell>
        </row>
        <row r="462">
          <cell r="C462" t="str">
            <v>MontereyChild HFOTH</v>
          </cell>
          <cell r="D462" t="str">
            <v>OTH</v>
          </cell>
          <cell r="E462" t="str">
            <v>Child HF</v>
          </cell>
          <cell r="F462" t="str">
            <v xml:space="preserve"> All Others </v>
          </cell>
          <cell r="G462">
            <v>0</v>
          </cell>
          <cell r="H462">
            <v>-2.8200000000000003E-2</v>
          </cell>
          <cell r="I462">
            <v>0</v>
          </cell>
          <cell r="J462">
            <v>0</v>
          </cell>
          <cell r="K462">
            <v>-1.2499999999999734E-3</v>
          </cell>
          <cell r="L462">
            <v>0</v>
          </cell>
        </row>
        <row r="463">
          <cell r="C463" t="str">
            <v>MontereyAdultIP</v>
          </cell>
          <cell r="D463" t="str">
            <v>IP</v>
          </cell>
          <cell r="E463" t="str">
            <v>Adult</v>
          </cell>
          <cell r="F463" t="str">
            <v xml:space="preserve">Inpatient Hospital Services </v>
          </cell>
          <cell r="G463">
            <v>0</v>
          </cell>
          <cell r="H463">
            <v>0</v>
          </cell>
          <cell r="I463">
            <v>0</v>
          </cell>
          <cell r="J463">
            <v>0</v>
          </cell>
          <cell r="K463">
            <v>-1.8750000000000044E-2</v>
          </cell>
          <cell r="L463">
            <v>0</v>
          </cell>
        </row>
        <row r="464">
          <cell r="C464" t="str">
            <v>MontereyAdultOP</v>
          </cell>
          <cell r="D464" t="str">
            <v>OP</v>
          </cell>
          <cell r="E464" t="str">
            <v>Adult</v>
          </cell>
          <cell r="F464" t="str">
            <v xml:space="preserve">Outpatient Facility Services </v>
          </cell>
          <cell r="G464">
            <v>0</v>
          </cell>
          <cell r="H464">
            <v>-1.0499999999999954E-2</v>
          </cell>
          <cell r="I464">
            <v>0</v>
          </cell>
          <cell r="J464">
            <v>0</v>
          </cell>
          <cell r="K464">
            <v>-1.8750000000000044E-2</v>
          </cell>
          <cell r="L464">
            <v>0</v>
          </cell>
        </row>
        <row r="465">
          <cell r="C465" t="str">
            <v>MontereyAdultER</v>
          </cell>
          <cell r="D465" t="str">
            <v>ER</v>
          </cell>
          <cell r="E465" t="str">
            <v>Adult</v>
          </cell>
          <cell r="F465" t="str">
            <v xml:space="preserve">Emergency Room Facility Services </v>
          </cell>
          <cell r="G465">
            <v>0</v>
          </cell>
          <cell r="H465">
            <v>0</v>
          </cell>
          <cell r="I465">
            <v>0</v>
          </cell>
          <cell r="J465">
            <v>0</v>
          </cell>
          <cell r="K465">
            <v>-1.8750000000000044E-2</v>
          </cell>
          <cell r="L465">
            <v>0</v>
          </cell>
        </row>
        <row r="466">
          <cell r="C466" t="str">
            <v>MontereyAdultLTC</v>
          </cell>
          <cell r="D466" t="str">
            <v>LTC</v>
          </cell>
          <cell r="E466" t="str">
            <v>Adult</v>
          </cell>
          <cell r="F466" t="str">
            <v xml:space="preserve">Long-Term Care Facility </v>
          </cell>
          <cell r="G466">
            <v>0</v>
          </cell>
          <cell r="H466">
            <v>0</v>
          </cell>
          <cell r="I466">
            <v>0</v>
          </cell>
          <cell r="J466">
            <v>0</v>
          </cell>
          <cell r="K466">
            <v>-1.8750000000000044E-2</v>
          </cell>
          <cell r="L466">
            <v>0</v>
          </cell>
        </row>
        <row r="467">
          <cell r="C467" t="str">
            <v>MontereyAdultPCP</v>
          </cell>
          <cell r="D467" t="str">
            <v>PCP</v>
          </cell>
          <cell r="E467" t="str">
            <v>Adult</v>
          </cell>
          <cell r="F467" t="str">
            <v xml:space="preserve">Physician Primary Care Services </v>
          </cell>
          <cell r="G467">
            <v>0</v>
          </cell>
          <cell r="H467">
            <v>-4.3300000000000005E-2</v>
          </cell>
          <cell r="I467">
            <v>0</v>
          </cell>
          <cell r="J467">
            <v>0</v>
          </cell>
          <cell r="K467">
            <v>-1.8750000000000044E-2</v>
          </cell>
          <cell r="L467">
            <v>0</v>
          </cell>
        </row>
        <row r="468">
          <cell r="C468" t="str">
            <v>MontereyAdultSP</v>
          </cell>
          <cell r="D468" t="str">
            <v>SP</v>
          </cell>
          <cell r="E468" t="str">
            <v>Adult</v>
          </cell>
          <cell r="F468" t="str">
            <v xml:space="preserve">Physician Specialty Services </v>
          </cell>
          <cell r="G468">
            <v>0</v>
          </cell>
          <cell r="H468">
            <v>0</v>
          </cell>
          <cell r="I468">
            <v>0</v>
          </cell>
          <cell r="J468">
            <v>0</v>
          </cell>
          <cell r="K468">
            <v>-1.8750000000000044E-2</v>
          </cell>
          <cell r="L468">
            <v>0</v>
          </cell>
        </row>
        <row r="469">
          <cell r="C469" t="str">
            <v>MontereyAdultFQHC</v>
          </cell>
          <cell r="D469" t="str">
            <v>FQHC</v>
          </cell>
          <cell r="E469" t="str">
            <v>Adult</v>
          </cell>
          <cell r="F469" t="str">
            <v xml:space="preserve">FQHC Services </v>
          </cell>
          <cell r="G469">
            <v>0</v>
          </cell>
          <cell r="H469">
            <v>0</v>
          </cell>
          <cell r="I469">
            <v>0</v>
          </cell>
          <cell r="J469">
            <v>0</v>
          </cell>
          <cell r="K469">
            <v>-1.8750000000000044E-2</v>
          </cell>
          <cell r="L469">
            <v>0</v>
          </cell>
        </row>
        <row r="470">
          <cell r="C470" t="str">
            <v>MontereyAdultNPP</v>
          </cell>
          <cell r="D470" t="str">
            <v>NPP</v>
          </cell>
          <cell r="E470" t="str">
            <v>Adult</v>
          </cell>
          <cell r="F470" t="str">
            <v xml:space="preserve"> Other Medical Professional Services </v>
          </cell>
          <cell r="G470">
            <v>0</v>
          </cell>
          <cell r="H470">
            <v>-6.8899999999999961E-2</v>
          </cell>
          <cell r="I470">
            <v>0</v>
          </cell>
          <cell r="J470">
            <v>0</v>
          </cell>
          <cell r="K470">
            <v>-1.8750000000000044E-2</v>
          </cell>
          <cell r="L470">
            <v>0</v>
          </cell>
        </row>
        <row r="471">
          <cell r="C471" t="str">
            <v>MontereyAdultRX</v>
          </cell>
          <cell r="D471" t="str">
            <v>RX</v>
          </cell>
          <cell r="E471" t="str">
            <v>Adult</v>
          </cell>
          <cell r="F471" t="str">
            <v xml:space="preserve"> Pharmacy </v>
          </cell>
          <cell r="G471">
            <v>0</v>
          </cell>
          <cell r="H471">
            <v>0</v>
          </cell>
          <cell r="I471">
            <v>-1.891234912175821E-2</v>
          </cell>
          <cell r="J471">
            <v>-0.10957271172290362</v>
          </cell>
          <cell r="K471">
            <v>-1.8750000000000044E-2</v>
          </cell>
          <cell r="L471">
            <v>0</v>
          </cell>
        </row>
        <row r="472">
          <cell r="C472" t="str">
            <v>MontereyAdultLR</v>
          </cell>
          <cell r="D472" t="str">
            <v>LR</v>
          </cell>
          <cell r="E472" t="str">
            <v>Adult</v>
          </cell>
          <cell r="F472" t="str">
            <v xml:space="preserve"> Laboratory and Radiology </v>
          </cell>
          <cell r="G472">
            <v>0</v>
          </cell>
          <cell r="H472">
            <v>-6.8899999999999961E-2</v>
          </cell>
          <cell r="I472">
            <v>0</v>
          </cell>
          <cell r="J472">
            <v>0</v>
          </cell>
          <cell r="K472">
            <v>-1.8750000000000044E-2</v>
          </cell>
          <cell r="L472">
            <v>0</v>
          </cell>
        </row>
        <row r="473">
          <cell r="C473" t="str">
            <v>MontereyAdultHCBS</v>
          </cell>
          <cell r="D473" t="str">
            <v>HCBS</v>
          </cell>
          <cell r="E473" t="str">
            <v>Adult</v>
          </cell>
          <cell r="F473" t="str">
            <v xml:space="preserve"> HCBS </v>
          </cell>
          <cell r="G473">
            <v>2.0277616687727429E-2</v>
          </cell>
          <cell r="H473">
            <v>0</v>
          </cell>
          <cell r="I473">
            <v>0</v>
          </cell>
          <cell r="J473">
            <v>0</v>
          </cell>
          <cell r="K473">
            <v>-1.8750000000000044E-2</v>
          </cell>
          <cell r="L473">
            <v>0</v>
          </cell>
        </row>
        <row r="474">
          <cell r="C474" t="str">
            <v>MontereyAdultOTH</v>
          </cell>
          <cell r="D474" t="str">
            <v>OTH</v>
          </cell>
          <cell r="E474" t="str">
            <v>Adult</v>
          </cell>
          <cell r="F474" t="str">
            <v xml:space="preserve"> All Others </v>
          </cell>
          <cell r="G474">
            <v>0</v>
          </cell>
          <cell r="H474">
            <v>-3.0200000000000005E-2</v>
          </cell>
          <cell r="I474">
            <v>0</v>
          </cell>
          <cell r="J474">
            <v>0</v>
          </cell>
          <cell r="K474">
            <v>-1.8750000000000044E-2</v>
          </cell>
          <cell r="L474">
            <v>0</v>
          </cell>
        </row>
        <row r="475">
          <cell r="C475" t="str">
            <v>MontereyAged&amp;DisabledNonDualIP</v>
          </cell>
          <cell r="D475" t="str">
            <v>IP</v>
          </cell>
          <cell r="E475" t="str">
            <v>Aged&amp;DisabledNonDual</v>
          </cell>
          <cell r="F475" t="str">
            <v xml:space="preserve">Inpatient Hospital Services </v>
          </cell>
          <cell r="G475">
            <v>0</v>
          </cell>
          <cell r="H475">
            <v>0</v>
          </cell>
          <cell r="I475">
            <v>0</v>
          </cell>
          <cell r="J475">
            <v>0</v>
          </cell>
          <cell r="K475">
            <v>0</v>
          </cell>
          <cell r="L475">
            <v>0</v>
          </cell>
        </row>
        <row r="476">
          <cell r="C476" t="str">
            <v>MontereyAged&amp;DisabledNonDualOP</v>
          </cell>
          <cell r="D476" t="str">
            <v>OP</v>
          </cell>
          <cell r="E476" t="str">
            <v>Aged&amp;DisabledNonDual</v>
          </cell>
          <cell r="F476" t="str">
            <v xml:space="preserve">Outpatient Facility Services </v>
          </cell>
          <cell r="G476">
            <v>0</v>
          </cell>
          <cell r="H476">
            <v>-1.3100000000000001E-2</v>
          </cell>
          <cell r="I476">
            <v>0</v>
          </cell>
          <cell r="J476">
            <v>0</v>
          </cell>
          <cell r="K476">
            <v>0</v>
          </cell>
          <cell r="L476">
            <v>0</v>
          </cell>
        </row>
        <row r="477">
          <cell r="C477" t="str">
            <v>MontereyAged&amp;DisabledNonDualER</v>
          </cell>
          <cell r="D477" t="str">
            <v>ER</v>
          </cell>
          <cell r="E477" t="str">
            <v>Aged&amp;DisabledNonDual</v>
          </cell>
          <cell r="F477" t="str">
            <v xml:space="preserve">Emergency Room Facility Services </v>
          </cell>
          <cell r="G477">
            <v>0</v>
          </cell>
          <cell r="H477">
            <v>0</v>
          </cell>
          <cell r="I477">
            <v>0</v>
          </cell>
          <cell r="J477">
            <v>0</v>
          </cell>
          <cell r="K477">
            <v>0</v>
          </cell>
          <cell r="L477">
            <v>0</v>
          </cell>
        </row>
        <row r="478">
          <cell r="C478" t="str">
            <v>MontereyAged&amp;DisabledNonDualLTC</v>
          </cell>
          <cell r="D478" t="str">
            <v>LTC</v>
          </cell>
          <cell r="E478" t="str">
            <v>Aged&amp;DisabledNonDual</v>
          </cell>
          <cell r="F478" t="str">
            <v xml:space="preserve">Long-Term Care Facility </v>
          </cell>
          <cell r="G478">
            <v>0</v>
          </cell>
          <cell r="H478">
            <v>0</v>
          </cell>
          <cell r="I478">
            <v>0</v>
          </cell>
          <cell r="J478">
            <v>0</v>
          </cell>
          <cell r="K478">
            <v>0</v>
          </cell>
          <cell r="L478">
            <v>0</v>
          </cell>
        </row>
        <row r="479">
          <cell r="C479" t="str">
            <v>MontereyAged&amp;DisabledNonDualPCP</v>
          </cell>
          <cell r="D479" t="str">
            <v>PCP</v>
          </cell>
          <cell r="E479" t="str">
            <v>Aged&amp;DisabledNonDual</v>
          </cell>
          <cell r="F479" t="str">
            <v xml:space="preserve">Physician Primary Care Services </v>
          </cell>
          <cell r="G479">
            <v>0</v>
          </cell>
          <cell r="H479">
            <v>-6.030000000000002E-2</v>
          </cell>
          <cell r="I479">
            <v>0</v>
          </cell>
          <cell r="J479">
            <v>0</v>
          </cell>
          <cell r="K479">
            <v>0</v>
          </cell>
          <cell r="L479">
            <v>0</v>
          </cell>
        </row>
        <row r="480">
          <cell r="C480" t="str">
            <v>MontereyAged&amp;DisabledNonDualSP</v>
          </cell>
          <cell r="D480" t="str">
            <v>SP</v>
          </cell>
          <cell r="E480" t="str">
            <v>Aged&amp;DisabledNonDual</v>
          </cell>
          <cell r="F480" t="str">
            <v xml:space="preserve">Physician Specialty Services </v>
          </cell>
          <cell r="G480">
            <v>0</v>
          </cell>
          <cell r="H480">
            <v>0</v>
          </cell>
          <cell r="I480">
            <v>0</v>
          </cell>
          <cell r="J480">
            <v>0</v>
          </cell>
          <cell r="K480">
            <v>0</v>
          </cell>
          <cell r="L480">
            <v>0</v>
          </cell>
        </row>
        <row r="481">
          <cell r="C481" t="str">
            <v>MontereyAged&amp;DisabledNonDualFQHC</v>
          </cell>
          <cell r="D481" t="str">
            <v>FQHC</v>
          </cell>
          <cell r="E481" t="str">
            <v>Aged&amp;DisabledNonDual</v>
          </cell>
          <cell r="F481" t="str">
            <v xml:space="preserve">FQHC Services </v>
          </cell>
          <cell r="G481">
            <v>0</v>
          </cell>
          <cell r="H481">
            <v>0</v>
          </cell>
          <cell r="I481">
            <v>0</v>
          </cell>
          <cell r="J481">
            <v>0</v>
          </cell>
          <cell r="K481">
            <v>0</v>
          </cell>
          <cell r="L481">
            <v>0</v>
          </cell>
        </row>
        <row r="482">
          <cell r="C482" t="str">
            <v>MontereyAged&amp;DisabledNonDualNPP</v>
          </cell>
          <cell r="D482" t="str">
            <v>NPP</v>
          </cell>
          <cell r="E482" t="str">
            <v>Aged&amp;DisabledNonDual</v>
          </cell>
          <cell r="F482" t="str">
            <v xml:space="preserve"> Other Medical Professional Services </v>
          </cell>
          <cell r="G482">
            <v>0</v>
          </cell>
          <cell r="H482">
            <v>-6.8899999999999961E-2</v>
          </cell>
          <cell r="I482">
            <v>0</v>
          </cell>
          <cell r="J482">
            <v>0</v>
          </cell>
          <cell r="K482">
            <v>0</v>
          </cell>
          <cell r="L482">
            <v>0</v>
          </cell>
        </row>
        <row r="483">
          <cell r="C483" t="str">
            <v>MontereyAged&amp;DisabledNonDualRX</v>
          </cell>
          <cell r="D483" t="str">
            <v>RX</v>
          </cell>
          <cell r="E483" t="str">
            <v>Aged&amp;DisabledNonDual</v>
          </cell>
          <cell r="F483" t="str">
            <v xml:space="preserve"> Pharmacy </v>
          </cell>
          <cell r="G483">
            <v>0</v>
          </cell>
          <cell r="H483">
            <v>0</v>
          </cell>
          <cell r="I483">
            <v>-2.0336093314992199E-2</v>
          </cell>
          <cell r="J483">
            <v>-1.5934129413502474E-2</v>
          </cell>
          <cell r="K483">
            <v>0</v>
          </cell>
          <cell r="L483">
            <v>0</v>
          </cell>
        </row>
        <row r="484">
          <cell r="C484" t="str">
            <v>MontereyAged&amp;DisabledNonDualLR</v>
          </cell>
          <cell r="D484" t="str">
            <v>LR</v>
          </cell>
          <cell r="E484" t="str">
            <v>Aged&amp;DisabledNonDual</v>
          </cell>
          <cell r="F484" t="str">
            <v xml:space="preserve"> Laboratory and Radiology </v>
          </cell>
          <cell r="G484">
            <v>0</v>
          </cell>
          <cell r="H484">
            <v>-6.8899999999999961E-2</v>
          </cell>
          <cell r="I484">
            <v>0</v>
          </cell>
          <cell r="J484">
            <v>0</v>
          </cell>
          <cell r="K484">
            <v>0</v>
          </cell>
          <cell r="L484">
            <v>0</v>
          </cell>
        </row>
        <row r="485">
          <cell r="C485" t="str">
            <v>MontereyAged&amp;DisabledNonDualHCBS</v>
          </cell>
          <cell r="D485" t="str">
            <v>HCBS</v>
          </cell>
          <cell r="E485" t="str">
            <v>Aged&amp;DisabledNonDual</v>
          </cell>
          <cell r="F485" t="str">
            <v xml:space="preserve"> HCBS </v>
          </cell>
          <cell r="G485">
            <v>3.6590537715154747E-2</v>
          </cell>
          <cell r="H485">
            <v>0</v>
          </cell>
          <cell r="I485">
            <v>0</v>
          </cell>
          <cell r="J485">
            <v>0</v>
          </cell>
          <cell r="K485">
            <v>0</v>
          </cell>
          <cell r="L485">
            <v>0</v>
          </cell>
        </row>
        <row r="486">
          <cell r="C486" t="str">
            <v>MontereyAged&amp;DisabledNonDualOTH</v>
          </cell>
          <cell r="D486" t="str">
            <v>OTH</v>
          </cell>
          <cell r="E486" t="str">
            <v>Aged&amp;DisabledNonDual</v>
          </cell>
          <cell r="F486" t="str">
            <v xml:space="preserve"> All Others </v>
          </cell>
          <cell r="G486">
            <v>0</v>
          </cell>
          <cell r="H486">
            <v>-3.0200000000000005E-2</v>
          </cell>
          <cell r="I486">
            <v>0</v>
          </cell>
          <cell r="J486">
            <v>0</v>
          </cell>
          <cell r="K486">
            <v>0</v>
          </cell>
          <cell r="L486">
            <v>-5.1754209534745632E-3</v>
          </cell>
        </row>
        <row r="487">
          <cell r="C487" t="str">
            <v>MontereyDisabledDualIP</v>
          </cell>
          <cell r="D487" t="str">
            <v>IP</v>
          </cell>
          <cell r="E487" t="str">
            <v>DisabledDual</v>
          </cell>
          <cell r="F487" t="str">
            <v xml:space="preserve">Inpatient Hospital Services </v>
          </cell>
          <cell r="G487">
            <v>0</v>
          </cell>
          <cell r="H487">
            <v>0</v>
          </cell>
          <cell r="I487">
            <v>0</v>
          </cell>
          <cell r="J487">
            <v>0</v>
          </cell>
          <cell r="K487">
            <v>0</v>
          </cell>
          <cell r="L487">
            <v>0</v>
          </cell>
        </row>
        <row r="488">
          <cell r="C488" t="str">
            <v>MontereyDisabledDualOP</v>
          </cell>
          <cell r="D488" t="str">
            <v>OP</v>
          </cell>
          <cell r="E488" t="str">
            <v>DisabledDual</v>
          </cell>
          <cell r="F488" t="str">
            <v xml:space="preserve">Outpatient Facility Services </v>
          </cell>
          <cell r="G488">
            <v>0</v>
          </cell>
          <cell r="H488">
            <v>0</v>
          </cell>
          <cell r="I488">
            <v>0</v>
          </cell>
          <cell r="J488">
            <v>0</v>
          </cell>
          <cell r="K488">
            <v>0</v>
          </cell>
          <cell r="L488">
            <v>0</v>
          </cell>
        </row>
        <row r="489">
          <cell r="C489" t="str">
            <v>MontereyDisabledDualER</v>
          </cell>
          <cell r="D489" t="str">
            <v>ER</v>
          </cell>
          <cell r="E489" t="str">
            <v>DisabledDual</v>
          </cell>
          <cell r="F489" t="str">
            <v xml:space="preserve">Emergency Room Facility Services </v>
          </cell>
          <cell r="G489">
            <v>0</v>
          </cell>
          <cell r="H489">
            <v>0</v>
          </cell>
          <cell r="I489">
            <v>0</v>
          </cell>
          <cell r="J489">
            <v>0</v>
          </cell>
          <cell r="K489">
            <v>0</v>
          </cell>
          <cell r="L489">
            <v>0</v>
          </cell>
        </row>
        <row r="490">
          <cell r="C490" t="str">
            <v>MontereyDisabledDualLTC</v>
          </cell>
          <cell r="D490" t="str">
            <v>LTC</v>
          </cell>
          <cell r="E490" t="str">
            <v>DisabledDual</v>
          </cell>
          <cell r="F490" t="str">
            <v xml:space="preserve">Long-Term Care Facility </v>
          </cell>
          <cell r="G490">
            <v>0</v>
          </cell>
          <cell r="H490">
            <v>0</v>
          </cell>
          <cell r="I490">
            <v>0</v>
          </cell>
          <cell r="J490">
            <v>0</v>
          </cell>
          <cell r="K490">
            <v>0</v>
          </cell>
          <cell r="L490">
            <v>0</v>
          </cell>
        </row>
        <row r="491">
          <cell r="C491" t="str">
            <v>MontereyDisabledDualPCP</v>
          </cell>
          <cell r="D491" t="str">
            <v>PCP</v>
          </cell>
          <cell r="E491" t="str">
            <v>DisabledDual</v>
          </cell>
          <cell r="F491" t="str">
            <v xml:space="preserve">Physician Primary Care Services </v>
          </cell>
          <cell r="G491">
            <v>0</v>
          </cell>
          <cell r="H491">
            <v>0</v>
          </cell>
          <cell r="I491">
            <v>0</v>
          </cell>
          <cell r="J491">
            <v>0</v>
          </cell>
          <cell r="K491">
            <v>0</v>
          </cell>
          <cell r="L491">
            <v>0</v>
          </cell>
        </row>
        <row r="492">
          <cell r="C492" t="str">
            <v>MontereyDisabledDualSP</v>
          </cell>
          <cell r="D492" t="str">
            <v>SP</v>
          </cell>
          <cell r="E492" t="str">
            <v>DisabledDual</v>
          </cell>
          <cell r="F492" t="str">
            <v xml:space="preserve">Physician Specialty Services </v>
          </cell>
          <cell r="G492">
            <v>0</v>
          </cell>
          <cell r="H492">
            <v>0</v>
          </cell>
          <cell r="I492">
            <v>0</v>
          </cell>
          <cell r="J492">
            <v>0</v>
          </cell>
          <cell r="K492">
            <v>0</v>
          </cell>
          <cell r="L492">
            <v>0</v>
          </cell>
        </row>
        <row r="493">
          <cell r="C493" t="str">
            <v>MontereyDisabledDualFQHC</v>
          </cell>
          <cell r="D493" t="str">
            <v>FQHC</v>
          </cell>
          <cell r="E493" t="str">
            <v>DisabledDual</v>
          </cell>
          <cell r="F493" t="str">
            <v xml:space="preserve">FQHC Services </v>
          </cell>
          <cell r="G493">
            <v>0</v>
          </cell>
          <cell r="H493">
            <v>0</v>
          </cell>
          <cell r="I493">
            <v>0</v>
          </cell>
          <cell r="J493">
            <v>0</v>
          </cell>
          <cell r="K493">
            <v>0</v>
          </cell>
          <cell r="L493">
            <v>0</v>
          </cell>
        </row>
        <row r="494">
          <cell r="C494" t="str">
            <v>MontereyDisabledDualNPP</v>
          </cell>
          <cell r="D494" t="str">
            <v>NPP</v>
          </cell>
          <cell r="E494" t="str">
            <v>DisabledDual</v>
          </cell>
          <cell r="F494" t="str">
            <v xml:space="preserve"> Other Medical Professional Services </v>
          </cell>
          <cell r="G494">
            <v>0</v>
          </cell>
          <cell r="H494">
            <v>0</v>
          </cell>
          <cell r="I494">
            <v>0</v>
          </cell>
          <cell r="J494">
            <v>0</v>
          </cell>
          <cell r="K494">
            <v>0</v>
          </cell>
          <cell r="L494">
            <v>0</v>
          </cell>
        </row>
        <row r="495">
          <cell r="C495" t="str">
            <v>MontereyDisabledDualRX</v>
          </cell>
          <cell r="D495" t="str">
            <v>RX</v>
          </cell>
          <cell r="E495" t="str">
            <v>DisabledDual</v>
          </cell>
          <cell r="F495" t="str">
            <v xml:space="preserve"> Pharmacy </v>
          </cell>
          <cell r="G495">
            <v>0</v>
          </cell>
          <cell r="H495">
            <v>0</v>
          </cell>
          <cell r="I495">
            <v>0</v>
          </cell>
          <cell r="J495">
            <v>0</v>
          </cell>
          <cell r="K495">
            <v>0</v>
          </cell>
          <cell r="L495">
            <v>0</v>
          </cell>
        </row>
        <row r="496">
          <cell r="C496" t="str">
            <v>MontereyDisabledDualLR</v>
          </cell>
          <cell r="D496" t="str">
            <v>LR</v>
          </cell>
          <cell r="E496" t="str">
            <v>DisabledDual</v>
          </cell>
          <cell r="F496" t="str">
            <v xml:space="preserve"> Laboratory and Radiology </v>
          </cell>
          <cell r="G496">
            <v>0</v>
          </cell>
          <cell r="H496">
            <v>0</v>
          </cell>
          <cell r="I496">
            <v>0</v>
          </cell>
          <cell r="J496">
            <v>0</v>
          </cell>
          <cell r="K496">
            <v>0</v>
          </cell>
          <cell r="L496">
            <v>0</v>
          </cell>
        </row>
        <row r="497">
          <cell r="C497" t="str">
            <v>MontereyDisabledDualHCBS</v>
          </cell>
          <cell r="D497" t="str">
            <v>HCBS</v>
          </cell>
          <cell r="E497" t="str">
            <v>DisabledDual</v>
          </cell>
          <cell r="F497" t="str">
            <v xml:space="preserve"> HCBS </v>
          </cell>
          <cell r="G497">
            <v>4.5294630982443795E-2</v>
          </cell>
          <cell r="H497">
            <v>0</v>
          </cell>
          <cell r="I497">
            <v>0</v>
          </cell>
          <cell r="J497">
            <v>0</v>
          </cell>
          <cell r="K497">
            <v>0</v>
          </cell>
          <cell r="L497">
            <v>0</v>
          </cell>
        </row>
        <row r="498">
          <cell r="C498" t="str">
            <v>MontereyDisabledDualOTH</v>
          </cell>
          <cell r="D498" t="str">
            <v>OTH</v>
          </cell>
          <cell r="E498" t="str">
            <v>DisabledDual</v>
          </cell>
          <cell r="F498" t="str">
            <v xml:space="preserve"> All Others </v>
          </cell>
          <cell r="G498">
            <v>0</v>
          </cell>
          <cell r="H498">
            <v>0</v>
          </cell>
          <cell r="I498">
            <v>0</v>
          </cell>
          <cell r="J498">
            <v>0</v>
          </cell>
          <cell r="K498">
            <v>0</v>
          </cell>
          <cell r="L498">
            <v>-8.7026425220204651E-4</v>
          </cell>
        </row>
        <row r="499">
          <cell r="C499" t="str">
            <v>MontereyAgedDualIP</v>
          </cell>
          <cell r="D499" t="str">
            <v>IP</v>
          </cell>
          <cell r="E499" t="str">
            <v>AgedDual</v>
          </cell>
          <cell r="F499" t="str">
            <v xml:space="preserve">Inpatient Hospital Services </v>
          </cell>
          <cell r="G499">
            <v>0</v>
          </cell>
          <cell r="H499">
            <v>0</v>
          </cell>
          <cell r="I499">
            <v>0</v>
          </cell>
          <cell r="J499">
            <v>0</v>
          </cell>
          <cell r="K499">
            <v>0</v>
          </cell>
          <cell r="L499">
            <v>0</v>
          </cell>
        </row>
        <row r="500">
          <cell r="C500" t="str">
            <v>MontereyAgedDualOP</v>
          </cell>
          <cell r="D500" t="str">
            <v>OP</v>
          </cell>
          <cell r="E500" t="str">
            <v>AgedDual</v>
          </cell>
          <cell r="F500" t="str">
            <v xml:space="preserve">Outpatient Facility Services </v>
          </cell>
          <cell r="G500">
            <v>0</v>
          </cell>
          <cell r="H500">
            <v>0</v>
          </cell>
          <cell r="I500">
            <v>0</v>
          </cell>
          <cell r="J500">
            <v>0</v>
          </cell>
          <cell r="K500">
            <v>0</v>
          </cell>
          <cell r="L500">
            <v>0</v>
          </cell>
        </row>
        <row r="501">
          <cell r="C501" t="str">
            <v>MontereyAgedDualER</v>
          </cell>
          <cell r="D501" t="str">
            <v>ER</v>
          </cell>
          <cell r="E501" t="str">
            <v>AgedDual</v>
          </cell>
          <cell r="F501" t="str">
            <v xml:space="preserve">Emergency Room Facility Services </v>
          </cell>
          <cell r="G501">
            <v>0</v>
          </cell>
          <cell r="H501">
            <v>0</v>
          </cell>
          <cell r="I501">
            <v>0</v>
          </cell>
          <cell r="J501">
            <v>0</v>
          </cell>
          <cell r="K501">
            <v>0</v>
          </cell>
          <cell r="L501">
            <v>0</v>
          </cell>
        </row>
        <row r="502">
          <cell r="C502" t="str">
            <v>MontereyAgedDualLTC</v>
          </cell>
          <cell r="D502" t="str">
            <v>LTC</v>
          </cell>
          <cell r="E502" t="str">
            <v>AgedDual</v>
          </cell>
          <cell r="F502" t="str">
            <v xml:space="preserve">Long-Term Care Facility </v>
          </cell>
          <cell r="G502">
            <v>0</v>
          </cell>
          <cell r="H502">
            <v>0</v>
          </cell>
          <cell r="I502">
            <v>0</v>
          </cell>
          <cell r="J502">
            <v>0</v>
          </cell>
          <cell r="K502">
            <v>0</v>
          </cell>
          <cell r="L502">
            <v>0</v>
          </cell>
        </row>
        <row r="503">
          <cell r="C503" t="str">
            <v>MontereyAgedDualPCP</v>
          </cell>
          <cell r="D503" t="str">
            <v>PCP</v>
          </cell>
          <cell r="E503" t="str">
            <v>AgedDual</v>
          </cell>
          <cell r="F503" t="str">
            <v xml:space="preserve">Physician Primary Care Services </v>
          </cell>
          <cell r="G503">
            <v>0</v>
          </cell>
          <cell r="H503">
            <v>0</v>
          </cell>
          <cell r="I503">
            <v>0</v>
          </cell>
          <cell r="J503">
            <v>0</v>
          </cell>
          <cell r="K503">
            <v>0</v>
          </cell>
          <cell r="L503">
            <v>0</v>
          </cell>
        </row>
        <row r="504">
          <cell r="C504" t="str">
            <v>MontereyAgedDualSP</v>
          </cell>
          <cell r="D504" t="str">
            <v>SP</v>
          </cell>
          <cell r="E504" t="str">
            <v>AgedDual</v>
          </cell>
          <cell r="F504" t="str">
            <v xml:space="preserve">Physician Specialty Services </v>
          </cell>
          <cell r="G504">
            <v>0</v>
          </cell>
          <cell r="H504">
            <v>0</v>
          </cell>
          <cell r="I504">
            <v>0</v>
          </cell>
          <cell r="J504">
            <v>0</v>
          </cell>
          <cell r="K504">
            <v>0</v>
          </cell>
          <cell r="L504">
            <v>0</v>
          </cell>
        </row>
        <row r="505">
          <cell r="C505" t="str">
            <v>MontereyAgedDualFQHC</v>
          </cell>
          <cell r="D505" t="str">
            <v>FQHC</v>
          </cell>
          <cell r="E505" t="str">
            <v>AgedDual</v>
          </cell>
          <cell r="F505" t="str">
            <v xml:space="preserve">FQHC Services </v>
          </cell>
          <cell r="G505">
            <v>0</v>
          </cell>
          <cell r="H505">
            <v>0</v>
          </cell>
          <cell r="I505">
            <v>0</v>
          </cell>
          <cell r="J505">
            <v>0</v>
          </cell>
          <cell r="K505">
            <v>0</v>
          </cell>
          <cell r="L505">
            <v>0</v>
          </cell>
        </row>
        <row r="506">
          <cell r="C506" t="str">
            <v>MontereyAgedDualNPP</v>
          </cell>
          <cell r="D506" t="str">
            <v>NPP</v>
          </cell>
          <cell r="E506" t="str">
            <v>AgedDual</v>
          </cell>
          <cell r="F506" t="str">
            <v xml:space="preserve"> Other Medical Professional Services </v>
          </cell>
          <cell r="G506">
            <v>0</v>
          </cell>
          <cell r="H506">
            <v>0</v>
          </cell>
          <cell r="I506">
            <v>0</v>
          </cell>
          <cell r="J506">
            <v>0</v>
          </cell>
          <cell r="K506">
            <v>0</v>
          </cell>
          <cell r="L506">
            <v>0</v>
          </cell>
        </row>
        <row r="507">
          <cell r="C507" t="str">
            <v>MontereyAgedDualRX</v>
          </cell>
          <cell r="D507" t="str">
            <v>RX</v>
          </cell>
          <cell r="E507" t="str">
            <v>AgedDual</v>
          </cell>
          <cell r="F507" t="str">
            <v xml:space="preserve"> Pharmacy </v>
          </cell>
          <cell r="G507">
            <v>0</v>
          </cell>
          <cell r="H507">
            <v>0</v>
          </cell>
          <cell r="I507">
            <v>0</v>
          </cell>
          <cell r="J507">
            <v>0</v>
          </cell>
          <cell r="K507">
            <v>0</v>
          </cell>
          <cell r="L507">
            <v>0</v>
          </cell>
        </row>
        <row r="508">
          <cell r="C508" t="str">
            <v>MontereyAgedDualLR</v>
          </cell>
          <cell r="D508" t="str">
            <v>LR</v>
          </cell>
          <cell r="E508" t="str">
            <v>AgedDual</v>
          </cell>
          <cell r="F508" t="str">
            <v xml:space="preserve"> Laboratory and Radiology </v>
          </cell>
          <cell r="G508">
            <v>0</v>
          </cell>
          <cell r="H508">
            <v>0</v>
          </cell>
          <cell r="I508">
            <v>0</v>
          </cell>
          <cell r="J508">
            <v>0</v>
          </cell>
          <cell r="K508">
            <v>0</v>
          </cell>
          <cell r="L508">
            <v>0</v>
          </cell>
        </row>
        <row r="509">
          <cell r="C509" t="str">
            <v>MontereyAgedDualHCBS</v>
          </cell>
          <cell r="D509" t="str">
            <v>HCBS</v>
          </cell>
          <cell r="E509" t="str">
            <v>AgedDual</v>
          </cell>
          <cell r="F509" t="str">
            <v xml:space="preserve"> HCBS </v>
          </cell>
          <cell r="G509">
            <v>5.853744232569702E-2</v>
          </cell>
          <cell r="H509">
            <v>0</v>
          </cell>
          <cell r="I509">
            <v>0</v>
          </cell>
          <cell r="J509">
            <v>0</v>
          </cell>
          <cell r="K509">
            <v>0</v>
          </cell>
          <cell r="L509">
            <v>0</v>
          </cell>
        </row>
        <row r="510">
          <cell r="C510" t="str">
            <v>MontereyAgedDualOTH</v>
          </cell>
          <cell r="D510" t="str">
            <v>OTH</v>
          </cell>
          <cell r="E510" t="str">
            <v>AgedDual</v>
          </cell>
          <cell r="F510" t="str">
            <v xml:space="preserve"> All Others </v>
          </cell>
          <cell r="G510">
            <v>0</v>
          </cell>
          <cell r="H510">
            <v>0</v>
          </cell>
          <cell r="I510">
            <v>0</v>
          </cell>
          <cell r="J510">
            <v>0</v>
          </cell>
          <cell r="K510">
            <v>0</v>
          </cell>
          <cell r="L510">
            <v>-1.7648405279994117E-3</v>
          </cell>
        </row>
        <row r="511">
          <cell r="C511" t="str">
            <v>MontereyBCCTPIP</v>
          </cell>
          <cell r="D511" t="str">
            <v>IP</v>
          </cell>
          <cell r="E511" t="str">
            <v>BCCTP</v>
          </cell>
          <cell r="F511" t="str">
            <v xml:space="preserve">Inpatient Hospital Services </v>
          </cell>
          <cell r="G511">
            <v>0</v>
          </cell>
          <cell r="H511">
            <v>0</v>
          </cell>
          <cell r="I511">
            <v>0</v>
          </cell>
          <cell r="J511">
            <v>0</v>
          </cell>
          <cell r="K511">
            <v>0</v>
          </cell>
          <cell r="L511">
            <v>0</v>
          </cell>
        </row>
        <row r="512">
          <cell r="C512" t="str">
            <v>MontereyBCCTPOP</v>
          </cell>
          <cell r="D512" t="str">
            <v>OP</v>
          </cell>
          <cell r="E512" t="str">
            <v>BCCTP</v>
          </cell>
          <cell r="F512" t="str">
            <v xml:space="preserve">Outpatient Facility Services </v>
          </cell>
          <cell r="G512">
            <v>0</v>
          </cell>
          <cell r="H512">
            <v>0</v>
          </cell>
          <cell r="I512">
            <v>0</v>
          </cell>
          <cell r="J512">
            <v>0</v>
          </cell>
          <cell r="K512">
            <v>0</v>
          </cell>
          <cell r="L512">
            <v>0</v>
          </cell>
        </row>
        <row r="513">
          <cell r="C513" t="str">
            <v>MontereyBCCTPER</v>
          </cell>
          <cell r="D513" t="str">
            <v>ER</v>
          </cell>
          <cell r="E513" t="str">
            <v>BCCTP</v>
          </cell>
          <cell r="F513" t="str">
            <v xml:space="preserve">Emergency Room Facility Services </v>
          </cell>
          <cell r="G513">
            <v>0</v>
          </cell>
          <cell r="H513">
            <v>0</v>
          </cell>
          <cell r="I513">
            <v>0</v>
          </cell>
          <cell r="J513">
            <v>0</v>
          </cell>
          <cell r="K513">
            <v>0</v>
          </cell>
          <cell r="L513">
            <v>0</v>
          </cell>
        </row>
        <row r="514">
          <cell r="C514" t="str">
            <v>MontereyBCCTPLTC</v>
          </cell>
          <cell r="D514" t="str">
            <v>LTC</v>
          </cell>
          <cell r="E514" t="str">
            <v>BCCTP</v>
          </cell>
          <cell r="F514" t="str">
            <v xml:space="preserve">Long-Term Care Facility </v>
          </cell>
          <cell r="G514">
            <v>0</v>
          </cell>
          <cell r="H514">
            <v>0</v>
          </cell>
          <cell r="I514">
            <v>0</v>
          </cell>
          <cell r="J514">
            <v>0</v>
          </cell>
          <cell r="K514">
            <v>0</v>
          </cell>
          <cell r="L514">
            <v>0</v>
          </cell>
        </row>
        <row r="515">
          <cell r="C515" t="str">
            <v>MontereyBCCTPPCP</v>
          </cell>
          <cell r="D515" t="str">
            <v>PCP</v>
          </cell>
          <cell r="E515" t="str">
            <v>BCCTP</v>
          </cell>
          <cell r="F515" t="str">
            <v xml:space="preserve">Physician Primary Care Services </v>
          </cell>
          <cell r="G515">
            <v>0</v>
          </cell>
          <cell r="H515">
            <v>0</v>
          </cell>
          <cell r="I515">
            <v>0</v>
          </cell>
          <cell r="J515">
            <v>0</v>
          </cell>
          <cell r="K515">
            <v>0</v>
          </cell>
          <cell r="L515">
            <v>0</v>
          </cell>
        </row>
        <row r="516">
          <cell r="C516" t="str">
            <v>MontereyBCCTPSP</v>
          </cell>
          <cell r="D516" t="str">
            <v>SP</v>
          </cell>
          <cell r="E516" t="str">
            <v>BCCTP</v>
          </cell>
          <cell r="F516" t="str">
            <v xml:space="preserve">Physician Specialty Services </v>
          </cell>
          <cell r="G516">
            <v>0</v>
          </cell>
          <cell r="H516">
            <v>0</v>
          </cell>
          <cell r="I516">
            <v>0</v>
          </cell>
          <cell r="J516">
            <v>0</v>
          </cell>
          <cell r="K516">
            <v>0</v>
          </cell>
          <cell r="L516">
            <v>0</v>
          </cell>
        </row>
        <row r="517">
          <cell r="C517" t="str">
            <v>MontereyBCCTPFQHC</v>
          </cell>
          <cell r="D517" t="str">
            <v>FQHC</v>
          </cell>
          <cell r="E517" t="str">
            <v>BCCTP</v>
          </cell>
          <cell r="F517" t="str">
            <v xml:space="preserve">FQHC Services </v>
          </cell>
          <cell r="G517">
            <v>0</v>
          </cell>
          <cell r="H517">
            <v>0</v>
          </cell>
          <cell r="I517">
            <v>0</v>
          </cell>
          <cell r="J517">
            <v>0</v>
          </cell>
          <cell r="K517">
            <v>0</v>
          </cell>
          <cell r="L517">
            <v>0</v>
          </cell>
        </row>
        <row r="518">
          <cell r="C518" t="str">
            <v>MontereyBCCTPNPP</v>
          </cell>
          <cell r="D518" t="str">
            <v>NPP</v>
          </cell>
          <cell r="E518" t="str">
            <v>BCCTP</v>
          </cell>
          <cell r="F518" t="str">
            <v xml:space="preserve"> Other Medical Professional Services </v>
          </cell>
          <cell r="G518">
            <v>0</v>
          </cell>
          <cell r="H518">
            <v>0</v>
          </cell>
          <cell r="I518">
            <v>0</v>
          </cell>
          <cell r="J518">
            <v>0</v>
          </cell>
          <cell r="K518">
            <v>0</v>
          </cell>
          <cell r="L518">
            <v>0</v>
          </cell>
        </row>
        <row r="519">
          <cell r="C519" t="str">
            <v>MontereyBCCTPRX</v>
          </cell>
          <cell r="D519" t="str">
            <v>RX</v>
          </cell>
          <cell r="E519" t="str">
            <v>BCCTP</v>
          </cell>
          <cell r="F519" t="str">
            <v xml:space="preserve"> Pharmacy </v>
          </cell>
          <cell r="G519">
            <v>0</v>
          </cell>
          <cell r="H519">
            <v>0</v>
          </cell>
          <cell r="I519">
            <v>0</v>
          </cell>
          <cell r="J519">
            <v>0</v>
          </cell>
          <cell r="K519">
            <v>0</v>
          </cell>
          <cell r="L519">
            <v>0</v>
          </cell>
        </row>
        <row r="520">
          <cell r="C520" t="str">
            <v>MontereyBCCTPLR</v>
          </cell>
          <cell r="D520" t="str">
            <v>LR</v>
          </cell>
          <cell r="E520" t="str">
            <v>BCCTP</v>
          </cell>
          <cell r="F520" t="str">
            <v xml:space="preserve"> Laboratory and Radiology </v>
          </cell>
          <cell r="G520">
            <v>0</v>
          </cell>
          <cell r="H520">
            <v>0</v>
          </cell>
          <cell r="I520">
            <v>0</v>
          </cell>
          <cell r="J520">
            <v>0</v>
          </cell>
          <cell r="K520">
            <v>0</v>
          </cell>
          <cell r="L520">
            <v>0</v>
          </cell>
        </row>
        <row r="521">
          <cell r="C521" t="str">
            <v>MontereyBCCTPHCBS</v>
          </cell>
          <cell r="D521" t="str">
            <v>HCBS</v>
          </cell>
          <cell r="E521" t="str">
            <v>BCCTP</v>
          </cell>
          <cell r="F521" t="str">
            <v xml:space="preserve"> HCBS </v>
          </cell>
          <cell r="G521">
            <v>4.668363671162723E-2</v>
          </cell>
          <cell r="H521">
            <v>0</v>
          </cell>
          <cell r="I521">
            <v>0</v>
          </cell>
          <cell r="J521">
            <v>0</v>
          </cell>
          <cell r="K521">
            <v>0</v>
          </cell>
          <cell r="L521">
            <v>0</v>
          </cell>
        </row>
        <row r="522">
          <cell r="C522" t="str">
            <v>MontereyBCCTPOTH</v>
          </cell>
          <cell r="D522" t="str">
            <v>OTH</v>
          </cell>
          <cell r="E522" t="str">
            <v>BCCTP</v>
          </cell>
          <cell r="F522" t="str">
            <v xml:space="preserve"> All Others </v>
          </cell>
          <cell r="G522">
            <v>0</v>
          </cell>
          <cell r="H522">
            <v>0</v>
          </cell>
          <cell r="I522">
            <v>0</v>
          </cell>
          <cell r="J522">
            <v>0</v>
          </cell>
          <cell r="K522">
            <v>0</v>
          </cell>
          <cell r="L522">
            <v>0</v>
          </cell>
        </row>
        <row r="523">
          <cell r="C523" t="str">
            <v>MontereyAIDSNonDualIP</v>
          </cell>
          <cell r="D523" t="str">
            <v>IP</v>
          </cell>
          <cell r="E523" t="str">
            <v>AIDSNonDual</v>
          </cell>
          <cell r="F523" t="str">
            <v xml:space="preserve">Inpatient Hospital Services </v>
          </cell>
          <cell r="G523">
            <v>0</v>
          </cell>
          <cell r="H523">
            <v>0</v>
          </cell>
          <cell r="I523">
            <v>0</v>
          </cell>
          <cell r="J523">
            <v>0</v>
          </cell>
          <cell r="K523">
            <v>0</v>
          </cell>
          <cell r="L523">
            <v>0</v>
          </cell>
        </row>
        <row r="524">
          <cell r="C524" t="str">
            <v>MontereyAIDSNonDualOP</v>
          </cell>
          <cell r="D524" t="str">
            <v>OP</v>
          </cell>
          <cell r="E524" t="str">
            <v>AIDSNonDual</v>
          </cell>
          <cell r="F524" t="str">
            <v xml:space="preserve">Outpatient Facility Services </v>
          </cell>
          <cell r="G524">
            <v>0</v>
          </cell>
          <cell r="H524">
            <v>-1.3100000000000001E-2</v>
          </cell>
          <cell r="I524">
            <v>0</v>
          </cell>
          <cell r="J524">
            <v>0</v>
          </cell>
          <cell r="K524">
            <v>0</v>
          </cell>
          <cell r="L524">
            <v>0</v>
          </cell>
        </row>
        <row r="525">
          <cell r="C525" t="str">
            <v>MontereyAIDSNonDualER</v>
          </cell>
          <cell r="D525" t="str">
            <v>ER</v>
          </cell>
          <cell r="E525" t="str">
            <v>AIDSNonDual</v>
          </cell>
          <cell r="F525" t="str">
            <v xml:space="preserve">Emergency Room Facility Services </v>
          </cell>
          <cell r="G525">
            <v>0</v>
          </cell>
          <cell r="H525">
            <v>0</v>
          </cell>
          <cell r="I525">
            <v>0</v>
          </cell>
          <cell r="J525">
            <v>0</v>
          </cell>
          <cell r="K525">
            <v>0</v>
          </cell>
          <cell r="L525">
            <v>0</v>
          </cell>
        </row>
        <row r="526">
          <cell r="C526" t="str">
            <v>MontereyAIDSNonDualLTC</v>
          </cell>
          <cell r="D526" t="str">
            <v>LTC</v>
          </cell>
          <cell r="E526" t="str">
            <v>AIDSNonDual</v>
          </cell>
          <cell r="F526" t="str">
            <v xml:space="preserve">Long-Term Care Facility </v>
          </cell>
          <cell r="G526">
            <v>0</v>
          </cell>
          <cell r="H526">
            <v>0</v>
          </cell>
          <cell r="I526">
            <v>0</v>
          </cell>
          <cell r="J526">
            <v>0</v>
          </cell>
          <cell r="K526">
            <v>0</v>
          </cell>
          <cell r="L526">
            <v>0</v>
          </cell>
        </row>
        <row r="527">
          <cell r="C527" t="str">
            <v>MontereyAIDSNonDualPCP</v>
          </cell>
          <cell r="D527" t="str">
            <v>PCP</v>
          </cell>
          <cell r="E527" t="str">
            <v>AIDSNonDual</v>
          </cell>
          <cell r="F527" t="str">
            <v xml:space="preserve">Physician Primary Care Services </v>
          </cell>
          <cell r="G527">
            <v>0</v>
          </cell>
          <cell r="H527">
            <v>-6.030000000000002E-2</v>
          </cell>
          <cell r="I527">
            <v>0</v>
          </cell>
          <cell r="J527">
            <v>0</v>
          </cell>
          <cell r="K527">
            <v>0</v>
          </cell>
          <cell r="L527">
            <v>0</v>
          </cell>
        </row>
        <row r="528">
          <cell r="C528" t="str">
            <v>MontereyAIDSNonDualSP</v>
          </cell>
          <cell r="D528" t="str">
            <v>SP</v>
          </cell>
          <cell r="E528" t="str">
            <v>AIDSNonDual</v>
          </cell>
          <cell r="F528" t="str">
            <v xml:space="preserve">Physician Specialty Services </v>
          </cell>
          <cell r="G528">
            <v>0</v>
          </cell>
          <cell r="H528">
            <v>0</v>
          </cell>
          <cell r="I528">
            <v>0</v>
          </cell>
          <cell r="J528">
            <v>0</v>
          </cell>
          <cell r="K528">
            <v>0</v>
          </cell>
          <cell r="L528">
            <v>0</v>
          </cell>
        </row>
        <row r="529">
          <cell r="C529" t="str">
            <v>MontereyAIDSNonDualFQHC</v>
          </cell>
          <cell r="D529" t="str">
            <v>FQHC</v>
          </cell>
          <cell r="E529" t="str">
            <v>AIDSNonDual</v>
          </cell>
          <cell r="F529" t="str">
            <v xml:space="preserve">FQHC Services </v>
          </cell>
          <cell r="G529">
            <v>0</v>
          </cell>
          <cell r="H529">
            <v>0</v>
          </cell>
          <cell r="I529">
            <v>0</v>
          </cell>
          <cell r="J529">
            <v>0</v>
          </cell>
          <cell r="K529">
            <v>0</v>
          </cell>
          <cell r="L529">
            <v>0</v>
          </cell>
        </row>
        <row r="530">
          <cell r="C530" t="str">
            <v>MontereyAIDSNonDualNPP</v>
          </cell>
          <cell r="D530" t="str">
            <v>NPP</v>
          </cell>
          <cell r="E530" t="str">
            <v>AIDSNonDual</v>
          </cell>
          <cell r="F530" t="str">
            <v xml:space="preserve"> Other Medical Professional Services </v>
          </cell>
          <cell r="G530">
            <v>0</v>
          </cell>
          <cell r="H530">
            <v>-6.8899999999999961E-2</v>
          </cell>
          <cell r="I530">
            <v>0</v>
          </cell>
          <cell r="J530">
            <v>0</v>
          </cell>
          <cell r="K530">
            <v>0</v>
          </cell>
          <cell r="L530">
            <v>0</v>
          </cell>
        </row>
        <row r="531">
          <cell r="C531" t="str">
            <v>MontereyAIDSNonDualRX</v>
          </cell>
          <cell r="D531" t="str">
            <v>RX</v>
          </cell>
          <cell r="E531" t="str">
            <v>AIDSNonDual</v>
          </cell>
          <cell r="F531" t="str">
            <v xml:space="preserve"> Pharmacy </v>
          </cell>
          <cell r="G531">
            <v>0</v>
          </cell>
          <cell r="H531">
            <v>0</v>
          </cell>
          <cell r="I531">
            <v>0</v>
          </cell>
          <cell r="J531">
            <v>0</v>
          </cell>
          <cell r="K531">
            <v>0</v>
          </cell>
          <cell r="L531">
            <v>0</v>
          </cell>
        </row>
        <row r="532">
          <cell r="C532" t="str">
            <v>MontereyAIDSNonDualLR</v>
          </cell>
          <cell r="D532" t="str">
            <v>LR</v>
          </cell>
          <cell r="E532" t="str">
            <v>AIDSNonDual</v>
          </cell>
          <cell r="F532" t="str">
            <v xml:space="preserve"> Laboratory and Radiology </v>
          </cell>
          <cell r="G532">
            <v>0</v>
          </cell>
          <cell r="H532">
            <v>-6.8899999999999961E-2</v>
          </cell>
          <cell r="I532">
            <v>0</v>
          </cell>
          <cell r="J532">
            <v>0</v>
          </cell>
          <cell r="K532">
            <v>0</v>
          </cell>
          <cell r="L532">
            <v>0</v>
          </cell>
        </row>
        <row r="533">
          <cell r="C533" t="str">
            <v>MontereyAIDSNonDualHCBS</v>
          </cell>
          <cell r="D533" t="str">
            <v>HCBS</v>
          </cell>
          <cell r="E533" t="str">
            <v>AIDSNonDual</v>
          </cell>
          <cell r="F533" t="str">
            <v xml:space="preserve"> HCBS </v>
          </cell>
          <cell r="G533">
            <v>0</v>
          </cell>
          <cell r="H533">
            <v>0</v>
          </cell>
          <cell r="I533">
            <v>0</v>
          </cell>
          <cell r="J533">
            <v>0</v>
          </cell>
          <cell r="K533">
            <v>0</v>
          </cell>
          <cell r="L533">
            <v>0</v>
          </cell>
        </row>
        <row r="534">
          <cell r="C534" t="str">
            <v>MontereyAIDSNonDualOTH</v>
          </cell>
          <cell r="D534" t="str">
            <v>OTH</v>
          </cell>
          <cell r="E534" t="str">
            <v>AIDSNonDual</v>
          </cell>
          <cell r="F534" t="str">
            <v xml:space="preserve"> All Others </v>
          </cell>
          <cell r="G534">
            <v>0</v>
          </cell>
          <cell r="H534">
            <v>-3.0200000000000005E-2</v>
          </cell>
          <cell r="I534">
            <v>0</v>
          </cell>
          <cell r="J534">
            <v>0</v>
          </cell>
          <cell r="K534">
            <v>0</v>
          </cell>
          <cell r="L534">
            <v>0</v>
          </cell>
        </row>
        <row r="535">
          <cell r="C535" t="str">
            <v>MontereyAIDSDualIP</v>
          </cell>
          <cell r="D535" t="str">
            <v>IP</v>
          </cell>
          <cell r="E535" t="str">
            <v>AIDSDual</v>
          </cell>
          <cell r="F535" t="str">
            <v xml:space="preserve">Inpatient Hospital Services </v>
          </cell>
          <cell r="G535">
            <v>0</v>
          </cell>
          <cell r="H535">
            <v>0</v>
          </cell>
          <cell r="I535">
            <v>0</v>
          </cell>
          <cell r="J535">
            <v>0</v>
          </cell>
          <cell r="K535">
            <v>0</v>
          </cell>
          <cell r="L535">
            <v>0</v>
          </cell>
        </row>
        <row r="536">
          <cell r="C536" t="str">
            <v>MontereyAIDSDualOP</v>
          </cell>
          <cell r="D536" t="str">
            <v>OP</v>
          </cell>
          <cell r="E536" t="str">
            <v>AIDSDual</v>
          </cell>
          <cell r="F536" t="str">
            <v xml:space="preserve">Outpatient Facility Services </v>
          </cell>
          <cell r="G536">
            <v>0</v>
          </cell>
          <cell r="H536">
            <v>0</v>
          </cell>
          <cell r="I536">
            <v>0</v>
          </cell>
          <cell r="J536">
            <v>0</v>
          </cell>
          <cell r="K536">
            <v>0</v>
          </cell>
          <cell r="L536">
            <v>0</v>
          </cell>
        </row>
        <row r="537">
          <cell r="C537" t="str">
            <v>MontereyAIDSDualER</v>
          </cell>
          <cell r="D537" t="str">
            <v>ER</v>
          </cell>
          <cell r="E537" t="str">
            <v>AIDSDual</v>
          </cell>
          <cell r="F537" t="str">
            <v xml:space="preserve">Emergency Room Facility Services </v>
          </cell>
          <cell r="G537">
            <v>0</v>
          </cell>
          <cell r="H537">
            <v>0</v>
          </cell>
          <cell r="I537">
            <v>0</v>
          </cell>
          <cell r="J537">
            <v>0</v>
          </cell>
          <cell r="K537">
            <v>0</v>
          </cell>
          <cell r="L537">
            <v>0</v>
          </cell>
        </row>
        <row r="538">
          <cell r="C538" t="str">
            <v>MontereyAIDSDualLTC</v>
          </cell>
          <cell r="D538" t="str">
            <v>LTC</v>
          </cell>
          <cell r="E538" t="str">
            <v>AIDSDual</v>
          </cell>
          <cell r="F538" t="str">
            <v xml:space="preserve">Long-Term Care Facility </v>
          </cell>
          <cell r="G538">
            <v>0</v>
          </cell>
          <cell r="H538">
            <v>0</v>
          </cell>
          <cell r="I538">
            <v>0</v>
          </cell>
          <cell r="J538">
            <v>0</v>
          </cell>
          <cell r="K538">
            <v>0</v>
          </cell>
          <cell r="L538">
            <v>0</v>
          </cell>
        </row>
        <row r="539">
          <cell r="C539" t="str">
            <v>MontereyAIDSDualPCP</v>
          </cell>
          <cell r="D539" t="str">
            <v>PCP</v>
          </cell>
          <cell r="E539" t="str">
            <v>AIDSDual</v>
          </cell>
          <cell r="F539" t="str">
            <v xml:space="preserve">Physician Primary Care Services </v>
          </cell>
          <cell r="G539">
            <v>0</v>
          </cell>
          <cell r="H539">
            <v>0</v>
          </cell>
          <cell r="I539">
            <v>0</v>
          </cell>
          <cell r="J539">
            <v>0</v>
          </cell>
          <cell r="K539">
            <v>0</v>
          </cell>
          <cell r="L539">
            <v>0</v>
          </cell>
        </row>
        <row r="540">
          <cell r="C540" t="str">
            <v>MontereyAIDSDualSP</v>
          </cell>
          <cell r="D540" t="str">
            <v>SP</v>
          </cell>
          <cell r="E540" t="str">
            <v>AIDSDual</v>
          </cell>
          <cell r="F540" t="str">
            <v xml:space="preserve">Physician Specialty Services </v>
          </cell>
          <cell r="G540">
            <v>0</v>
          </cell>
          <cell r="H540">
            <v>0</v>
          </cell>
          <cell r="I540">
            <v>0</v>
          </cell>
          <cell r="J540">
            <v>0</v>
          </cell>
          <cell r="K540">
            <v>0</v>
          </cell>
          <cell r="L540">
            <v>0</v>
          </cell>
        </row>
        <row r="541">
          <cell r="C541" t="str">
            <v>MontereyAIDSDualFQHC</v>
          </cell>
          <cell r="D541" t="str">
            <v>FQHC</v>
          </cell>
          <cell r="E541" t="str">
            <v>AIDSDual</v>
          </cell>
          <cell r="F541" t="str">
            <v xml:space="preserve">FQHC Services </v>
          </cell>
          <cell r="G541">
            <v>0</v>
          </cell>
          <cell r="H541">
            <v>0</v>
          </cell>
          <cell r="I541">
            <v>0</v>
          </cell>
          <cell r="J541">
            <v>0</v>
          </cell>
          <cell r="K541">
            <v>0</v>
          </cell>
          <cell r="L541">
            <v>0</v>
          </cell>
        </row>
        <row r="542">
          <cell r="C542" t="str">
            <v>MontereyAIDSDualNPP</v>
          </cell>
          <cell r="D542" t="str">
            <v>NPP</v>
          </cell>
          <cell r="E542" t="str">
            <v>AIDSDual</v>
          </cell>
          <cell r="F542" t="str">
            <v xml:space="preserve"> Other Medical Professional Services </v>
          </cell>
          <cell r="G542">
            <v>0</v>
          </cell>
          <cell r="H542">
            <v>0</v>
          </cell>
          <cell r="I542">
            <v>0</v>
          </cell>
          <cell r="J542">
            <v>0</v>
          </cell>
          <cell r="K542">
            <v>0</v>
          </cell>
          <cell r="L542">
            <v>0</v>
          </cell>
        </row>
        <row r="543">
          <cell r="C543" t="str">
            <v>MontereyAIDSDualRX</v>
          </cell>
          <cell r="D543" t="str">
            <v>RX</v>
          </cell>
          <cell r="E543" t="str">
            <v>AIDSDual</v>
          </cell>
          <cell r="F543" t="str">
            <v xml:space="preserve"> Pharmacy </v>
          </cell>
          <cell r="G543">
            <v>0</v>
          </cell>
          <cell r="H543">
            <v>0</v>
          </cell>
          <cell r="I543">
            <v>0</v>
          </cell>
          <cell r="J543">
            <v>0</v>
          </cell>
          <cell r="K543">
            <v>0</v>
          </cell>
          <cell r="L543">
            <v>0</v>
          </cell>
        </row>
        <row r="544">
          <cell r="C544" t="str">
            <v>MontereyAIDSDualLR</v>
          </cell>
          <cell r="D544" t="str">
            <v>LR</v>
          </cell>
          <cell r="E544" t="str">
            <v>AIDSDual</v>
          </cell>
          <cell r="F544" t="str">
            <v xml:space="preserve"> Laboratory and Radiology </v>
          </cell>
          <cell r="G544">
            <v>0</v>
          </cell>
          <cell r="H544">
            <v>0</v>
          </cell>
          <cell r="I544">
            <v>0</v>
          </cell>
          <cell r="J544">
            <v>0</v>
          </cell>
          <cell r="K544">
            <v>0</v>
          </cell>
          <cell r="L544">
            <v>0</v>
          </cell>
        </row>
        <row r="545">
          <cell r="C545" t="str">
            <v>MontereyAIDSDualHCBS</v>
          </cell>
          <cell r="D545" t="str">
            <v>HCBS</v>
          </cell>
          <cell r="E545" t="str">
            <v>AIDSDual</v>
          </cell>
          <cell r="F545" t="str">
            <v xml:space="preserve"> HCBS </v>
          </cell>
          <cell r="G545">
            <v>9.1017760017141791E-2</v>
          </cell>
          <cell r="H545">
            <v>0</v>
          </cell>
          <cell r="I545">
            <v>0</v>
          </cell>
          <cell r="J545">
            <v>0</v>
          </cell>
          <cell r="K545">
            <v>0</v>
          </cell>
          <cell r="L545">
            <v>0</v>
          </cell>
        </row>
        <row r="546">
          <cell r="C546" t="str">
            <v>MontereyAIDSDualOTH</v>
          </cell>
          <cell r="D546" t="str">
            <v>OTH</v>
          </cell>
          <cell r="E546" t="str">
            <v>AIDSDual</v>
          </cell>
          <cell r="F546" t="str">
            <v xml:space="preserve"> All Others </v>
          </cell>
          <cell r="G546">
            <v>0</v>
          </cell>
          <cell r="H546">
            <v>0</v>
          </cell>
          <cell r="I546">
            <v>0</v>
          </cell>
          <cell r="J546">
            <v>0</v>
          </cell>
          <cell r="K546">
            <v>0</v>
          </cell>
          <cell r="L546">
            <v>0</v>
          </cell>
        </row>
        <row r="547">
          <cell r="C547" t="str">
            <v>MontereyLTCNonDualIP</v>
          </cell>
          <cell r="D547" t="str">
            <v>IP</v>
          </cell>
          <cell r="E547" t="str">
            <v>LTCNonDual</v>
          </cell>
          <cell r="F547" t="str">
            <v xml:space="preserve">Inpatient Hospital Services </v>
          </cell>
          <cell r="G547">
            <v>0</v>
          </cell>
          <cell r="H547">
            <v>0</v>
          </cell>
          <cell r="I547">
            <v>0</v>
          </cell>
          <cell r="J547">
            <v>0</v>
          </cell>
          <cell r="K547">
            <v>0</v>
          </cell>
          <cell r="L547">
            <v>0</v>
          </cell>
        </row>
        <row r="548">
          <cell r="C548" t="str">
            <v>MontereyLTCNonDualOP</v>
          </cell>
          <cell r="D548" t="str">
            <v>OP</v>
          </cell>
          <cell r="E548" t="str">
            <v>LTCNonDual</v>
          </cell>
          <cell r="F548" t="str">
            <v xml:space="preserve">Outpatient Facility Services </v>
          </cell>
          <cell r="G548">
            <v>0</v>
          </cell>
          <cell r="H548">
            <v>-1.3100000000000001E-2</v>
          </cell>
          <cell r="I548">
            <v>0</v>
          </cell>
          <cell r="J548">
            <v>0</v>
          </cell>
          <cell r="K548">
            <v>0</v>
          </cell>
          <cell r="L548">
            <v>0</v>
          </cell>
        </row>
        <row r="549">
          <cell r="C549" t="str">
            <v>MontereyLTCNonDualER</v>
          </cell>
          <cell r="D549" t="str">
            <v>ER</v>
          </cell>
          <cell r="E549" t="str">
            <v>LTCNonDual</v>
          </cell>
          <cell r="F549" t="str">
            <v xml:space="preserve">Emergency Room Facility Services </v>
          </cell>
          <cell r="G549">
            <v>0</v>
          </cell>
          <cell r="H549">
            <v>0</v>
          </cell>
          <cell r="I549">
            <v>0</v>
          </cell>
          <cell r="J549">
            <v>0</v>
          </cell>
          <cell r="K549">
            <v>0</v>
          </cell>
          <cell r="L549">
            <v>0</v>
          </cell>
        </row>
        <row r="550">
          <cell r="C550" t="str">
            <v>MontereyLTCNonDualLTC</v>
          </cell>
          <cell r="D550" t="str">
            <v>LTC</v>
          </cell>
          <cell r="E550" t="str">
            <v>LTCNonDual</v>
          </cell>
          <cell r="F550" t="str">
            <v xml:space="preserve">Long-Term Care Facility </v>
          </cell>
          <cell r="G550">
            <v>0</v>
          </cell>
          <cell r="H550">
            <v>0</v>
          </cell>
          <cell r="I550">
            <v>0</v>
          </cell>
          <cell r="J550">
            <v>0</v>
          </cell>
          <cell r="K550">
            <v>0</v>
          </cell>
          <cell r="L550">
            <v>0</v>
          </cell>
        </row>
        <row r="551">
          <cell r="C551" t="str">
            <v>MontereyLTCNonDualPCP</v>
          </cell>
          <cell r="D551" t="str">
            <v>PCP</v>
          </cell>
          <cell r="E551" t="str">
            <v>LTCNonDual</v>
          </cell>
          <cell r="F551" t="str">
            <v xml:space="preserve">Physician Primary Care Services </v>
          </cell>
          <cell r="G551">
            <v>0</v>
          </cell>
          <cell r="H551">
            <v>-6.030000000000002E-2</v>
          </cell>
          <cell r="I551">
            <v>0</v>
          </cell>
          <cell r="J551">
            <v>0</v>
          </cell>
          <cell r="K551">
            <v>0</v>
          </cell>
          <cell r="L551">
            <v>0</v>
          </cell>
        </row>
        <row r="552">
          <cell r="C552" t="str">
            <v>MontereyLTCNonDualSP</v>
          </cell>
          <cell r="D552" t="str">
            <v>SP</v>
          </cell>
          <cell r="E552" t="str">
            <v>LTCNonDual</v>
          </cell>
          <cell r="F552" t="str">
            <v xml:space="preserve">Physician Specialty Services </v>
          </cell>
          <cell r="G552">
            <v>0</v>
          </cell>
          <cell r="H552">
            <v>0</v>
          </cell>
          <cell r="I552">
            <v>0</v>
          </cell>
          <cell r="J552">
            <v>0</v>
          </cell>
          <cell r="K552">
            <v>0</v>
          </cell>
          <cell r="L552">
            <v>0</v>
          </cell>
        </row>
        <row r="553">
          <cell r="C553" t="str">
            <v>MontereyLTCNonDualFQHC</v>
          </cell>
          <cell r="D553" t="str">
            <v>FQHC</v>
          </cell>
          <cell r="E553" t="str">
            <v>LTCNonDual</v>
          </cell>
          <cell r="F553" t="str">
            <v xml:space="preserve">FQHC Services </v>
          </cell>
          <cell r="G553">
            <v>0</v>
          </cell>
          <cell r="H553">
            <v>0</v>
          </cell>
          <cell r="I553">
            <v>0</v>
          </cell>
          <cell r="J553">
            <v>0</v>
          </cell>
          <cell r="K553">
            <v>0</v>
          </cell>
          <cell r="L553">
            <v>0</v>
          </cell>
        </row>
        <row r="554">
          <cell r="C554" t="str">
            <v>MontereyLTCNonDualNPP</v>
          </cell>
          <cell r="D554" t="str">
            <v>NPP</v>
          </cell>
          <cell r="E554" t="str">
            <v>LTCNonDual</v>
          </cell>
          <cell r="F554" t="str">
            <v xml:space="preserve"> Other Medical Professional Services </v>
          </cell>
          <cell r="G554">
            <v>0</v>
          </cell>
          <cell r="H554">
            <v>-6.8899999999999961E-2</v>
          </cell>
          <cell r="I554">
            <v>0</v>
          </cell>
          <cell r="J554">
            <v>0</v>
          </cell>
          <cell r="K554">
            <v>0</v>
          </cell>
          <cell r="L554">
            <v>0</v>
          </cell>
        </row>
        <row r="555">
          <cell r="C555" t="str">
            <v>MontereyLTCNonDualRX</v>
          </cell>
          <cell r="D555" t="str">
            <v>RX</v>
          </cell>
          <cell r="E555" t="str">
            <v>LTCNonDual</v>
          </cell>
          <cell r="F555" t="str">
            <v xml:space="preserve"> Pharmacy </v>
          </cell>
          <cell r="G555">
            <v>0</v>
          </cell>
          <cell r="H555">
            <v>0</v>
          </cell>
          <cell r="I555">
            <v>0</v>
          </cell>
          <cell r="J555">
            <v>0</v>
          </cell>
          <cell r="K555">
            <v>0</v>
          </cell>
          <cell r="L555">
            <v>0</v>
          </cell>
        </row>
        <row r="556">
          <cell r="C556" t="str">
            <v>MontereyLTCNonDualLR</v>
          </cell>
          <cell r="D556" t="str">
            <v>LR</v>
          </cell>
          <cell r="E556" t="str">
            <v>LTCNonDual</v>
          </cell>
          <cell r="F556" t="str">
            <v xml:space="preserve"> Laboratory and Radiology </v>
          </cell>
          <cell r="G556">
            <v>0</v>
          </cell>
          <cell r="H556">
            <v>-6.8899999999999961E-2</v>
          </cell>
          <cell r="I556">
            <v>0</v>
          </cell>
          <cell r="J556">
            <v>0</v>
          </cell>
          <cell r="K556">
            <v>0</v>
          </cell>
          <cell r="L556">
            <v>0</v>
          </cell>
        </row>
        <row r="557">
          <cell r="C557" t="str">
            <v>MontereyLTCNonDualHCBS</v>
          </cell>
          <cell r="D557" t="str">
            <v>HCBS</v>
          </cell>
          <cell r="E557" t="str">
            <v>LTCNonDual</v>
          </cell>
          <cell r="F557" t="str">
            <v xml:space="preserve"> HCBS </v>
          </cell>
          <cell r="G557">
            <v>8.6138457418284631E-2</v>
          </cell>
          <cell r="H557">
            <v>0</v>
          </cell>
          <cell r="I557">
            <v>0</v>
          </cell>
          <cell r="J557">
            <v>0</v>
          </cell>
          <cell r="K557">
            <v>0</v>
          </cell>
          <cell r="L557">
            <v>0</v>
          </cell>
        </row>
        <row r="558">
          <cell r="C558" t="str">
            <v>MontereyLTCNonDualOTH</v>
          </cell>
          <cell r="D558" t="str">
            <v>OTH</v>
          </cell>
          <cell r="E558" t="str">
            <v>LTCNonDual</v>
          </cell>
          <cell r="F558" t="str">
            <v xml:space="preserve"> All Others </v>
          </cell>
          <cell r="G558">
            <v>0</v>
          </cell>
          <cell r="H558">
            <v>-3.0200000000000005E-2</v>
          </cell>
          <cell r="I558">
            <v>0</v>
          </cell>
          <cell r="J558">
            <v>0</v>
          </cell>
          <cell r="K558">
            <v>0</v>
          </cell>
          <cell r="L558">
            <v>0</v>
          </cell>
        </row>
        <row r="559">
          <cell r="C559" t="str">
            <v>MontereyLTCDualIP</v>
          </cell>
          <cell r="D559" t="str">
            <v>IP</v>
          </cell>
          <cell r="E559" t="str">
            <v>LTCDual</v>
          </cell>
          <cell r="F559" t="str">
            <v xml:space="preserve">Inpatient Hospital Services </v>
          </cell>
          <cell r="G559">
            <v>0</v>
          </cell>
          <cell r="H559">
            <v>0</v>
          </cell>
          <cell r="I559">
            <v>0</v>
          </cell>
          <cell r="J559">
            <v>0</v>
          </cell>
          <cell r="K559">
            <v>0</v>
          </cell>
          <cell r="L559">
            <v>0</v>
          </cell>
        </row>
        <row r="560">
          <cell r="C560" t="str">
            <v>MontereyLTCDualOP</v>
          </cell>
          <cell r="D560" t="str">
            <v>OP</v>
          </cell>
          <cell r="E560" t="str">
            <v>LTCDual</v>
          </cell>
          <cell r="F560" t="str">
            <v xml:space="preserve">Outpatient Facility Services </v>
          </cell>
          <cell r="G560">
            <v>0</v>
          </cell>
          <cell r="H560">
            <v>0</v>
          </cell>
          <cell r="I560">
            <v>0</v>
          </cell>
          <cell r="J560">
            <v>0</v>
          </cell>
          <cell r="K560">
            <v>0</v>
          </cell>
          <cell r="L560">
            <v>0</v>
          </cell>
        </row>
        <row r="561">
          <cell r="C561" t="str">
            <v>MontereyLTCDualER</v>
          </cell>
          <cell r="D561" t="str">
            <v>ER</v>
          </cell>
          <cell r="E561" t="str">
            <v>LTCDual</v>
          </cell>
          <cell r="F561" t="str">
            <v xml:space="preserve">Emergency Room Facility Services </v>
          </cell>
          <cell r="G561">
            <v>0</v>
          </cell>
          <cell r="H561">
            <v>0</v>
          </cell>
          <cell r="I561">
            <v>0</v>
          </cell>
          <cell r="J561">
            <v>0</v>
          </cell>
          <cell r="K561">
            <v>0</v>
          </cell>
          <cell r="L561">
            <v>0</v>
          </cell>
        </row>
        <row r="562">
          <cell r="C562" t="str">
            <v>MontereyLTCDualLTC</v>
          </cell>
          <cell r="D562" t="str">
            <v>LTC</v>
          </cell>
          <cell r="E562" t="str">
            <v>LTCDual</v>
          </cell>
          <cell r="F562" t="str">
            <v xml:space="preserve">Long-Term Care Facility </v>
          </cell>
          <cell r="G562">
            <v>0</v>
          </cell>
          <cell r="H562">
            <v>0</v>
          </cell>
          <cell r="I562">
            <v>0</v>
          </cell>
          <cell r="J562">
            <v>0</v>
          </cell>
          <cell r="K562">
            <v>0</v>
          </cell>
          <cell r="L562">
            <v>0</v>
          </cell>
        </row>
        <row r="563">
          <cell r="C563" t="str">
            <v>MontereyLTCDualPCP</v>
          </cell>
          <cell r="D563" t="str">
            <v>PCP</v>
          </cell>
          <cell r="E563" t="str">
            <v>LTCDual</v>
          </cell>
          <cell r="F563" t="str">
            <v xml:space="preserve">Physician Primary Care Services </v>
          </cell>
          <cell r="G563">
            <v>0</v>
          </cell>
          <cell r="H563">
            <v>0</v>
          </cell>
          <cell r="I563">
            <v>0</v>
          </cell>
          <cell r="J563">
            <v>0</v>
          </cell>
          <cell r="K563">
            <v>0</v>
          </cell>
          <cell r="L563">
            <v>0</v>
          </cell>
        </row>
        <row r="564">
          <cell r="C564" t="str">
            <v>MontereyLTCDualSP</v>
          </cell>
          <cell r="D564" t="str">
            <v>SP</v>
          </cell>
          <cell r="E564" t="str">
            <v>LTCDual</v>
          </cell>
          <cell r="F564" t="str">
            <v xml:space="preserve">Physician Specialty Services </v>
          </cell>
          <cell r="G564">
            <v>0</v>
          </cell>
          <cell r="H564">
            <v>0</v>
          </cell>
          <cell r="I564">
            <v>0</v>
          </cell>
          <cell r="J564">
            <v>0</v>
          </cell>
          <cell r="K564">
            <v>0</v>
          </cell>
          <cell r="L564">
            <v>0</v>
          </cell>
        </row>
        <row r="565">
          <cell r="C565" t="str">
            <v>MontereyLTCDualFQHC</v>
          </cell>
          <cell r="D565" t="str">
            <v>FQHC</v>
          </cell>
          <cell r="E565" t="str">
            <v>LTCDual</v>
          </cell>
          <cell r="F565" t="str">
            <v xml:space="preserve">FQHC Services </v>
          </cell>
          <cell r="G565">
            <v>0</v>
          </cell>
          <cell r="H565">
            <v>0</v>
          </cell>
          <cell r="I565">
            <v>0</v>
          </cell>
          <cell r="J565">
            <v>0</v>
          </cell>
          <cell r="K565">
            <v>0</v>
          </cell>
          <cell r="L565">
            <v>0</v>
          </cell>
        </row>
        <row r="566">
          <cell r="C566" t="str">
            <v>MontereyLTCDualNPP</v>
          </cell>
          <cell r="D566" t="str">
            <v>NPP</v>
          </cell>
          <cell r="E566" t="str">
            <v>LTCDual</v>
          </cell>
          <cell r="F566" t="str">
            <v xml:space="preserve"> Other Medical Professional Services </v>
          </cell>
          <cell r="G566">
            <v>0</v>
          </cell>
          <cell r="H566">
            <v>0</v>
          </cell>
          <cell r="I566">
            <v>0</v>
          </cell>
          <cell r="J566">
            <v>0</v>
          </cell>
          <cell r="K566">
            <v>0</v>
          </cell>
          <cell r="L566">
            <v>0</v>
          </cell>
        </row>
        <row r="567">
          <cell r="C567" t="str">
            <v>MontereyLTCDualRX</v>
          </cell>
          <cell r="D567" t="str">
            <v>RX</v>
          </cell>
          <cell r="E567" t="str">
            <v>LTCDual</v>
          </cell>
          <cell r="F567" t="str">
            <v xml:space="preserve"> Pharmacy </v>
          </cell>
          <cell r="G567">
            <v>0</v>
          </cell>
          <cell r="H567">
            <v>0</v>
          </cell>
          <cell r="I567">
            <v>0</v>
          </cell>
          <cell r="J567">
            <v>0</v>
          </cell>
          <cell r="K567">
            <v>0</v>
          </cell>
          <cell r="L567">
            <v>0</v>
          </cell>
        </row>
        <row r="568">
          <cell r="C568" t="str">
            <v>MontereyLTCDualLR</v>
          </cell>
          <cell r="D568" t="str">
            <v>LR</v>
          </cell>
          <cell r="E568" t="str">
            <v>LTCDual</v>
          </cell>
          <cell r="F568" t="str">
            <v xml:space="preserve"> Laboratory and Radiology </v>
          </cell>
          <cell r="G568">
            <v>0</v>
          </cell>
          <cell r="H568">
            <v>0</v>
          </cell>
          <cell r="I568">
            <v>0</v>
          </cell>
          <cell r="J568">
            <v>0</v>
          </cell>
          <cell r="K568">
            <v>0</v>
          </cell>
          <cell r="L568">
            <v>0</v>
          </cell>
        </row>
        <row r="569">
          <cell r="C569" t="str">
            <v>MontereyLTCDualHCBS</v>
          </cell>
          <cell r="D569" t="str">
            <v>HCBS</v>
          </cell>
          <cell r="E569" t="str">
            <v>LTCDual</v>
          </cell>
          <cell r="F569" t="str">
            <v xml:space="preserve"> HCBS </v>
          </cell>
          <cell r="G569">
            <v>9.1017760017141791E-2</v>
          </cell>
          <cell r="H569">
            <v>0</v>
          </cell>
          <cell r="I569">
            <v>0</v>
          </cell>
          <cell r="J569">
            <v>0</v>
          </cell>
          <cell r="K569">
            <v>0</v>
          </cell>
          <cell r="L569">
            <v>0</v>
          </cell>
        </row>
        <row r="570">
          <cell r="C570" t="str">
            <v>MontereyLTCDualOTH</v>
          </cell>
          <cell r="D570" t="str">
            <v>OTH</v>
          </cell>
          <cell r="E570" t="str">
            <v>LTCDual</v>
          </cell>
          <cell r="F570" t="str">
            <v xml:space="preserve"> All Others </v>
          </cell>
          <cell r="G570">
            <v>0</v>
          </cell>
          <cell r="H570">
            <v>0</v>
          </cell>
          <cell r="I570">
            <v>0</v>
          </cell>
          <cell r="J570">
            <v>0</v>
          </cell>
          <cell r="K570">
            <v>0</v>
          </cell>
          <cell r="L570">
            <v>0</v>
          </cell>
        </row>
        <row r="571">
          <cell r="C571" t="str">
            <v>MontereyOBRAIP</v>
          </cell>
          <cell r="D571" t="str">
            <v>IP</v>
          </cell>
          <cell r="E571" t="str">
            <v>OBRA</v>
          </cell>
          <cell r="F571" t="str">
            <v xml:space="preserve">Inpatient Hospital Services </v>
          </cell>
          <cell r="G571">
            <v>0</v>
          </cell>
          <cell r="H571">
            <v>0</v>
          </cell>
          <cell r="I571">
            <v>0</v>
          </cell>
          <cell r="J571">
            <v>0</v>
          </cell>
          <cell r="K571">
            <v>0</v>
          </cell>
          <cell r="L571">
            <v>0</v>
          </cell>
        </row>
        <row r="572">
          <cell r="C572" t="str">
            <v>MontereyOBRAOP</v>
          </cell>
          <cell r="D572" t="str">
            <v>OP</v>
          </cell>
          <cell r="E572" t="str">
            <v>OBRA</v>
          </cell>
          <cell r="F572" t="str">
            <v xml:space="preserve">Outpatient Facility Services </v>
          </cell>
          <cell r="G572">
            <v>0</v>
          </cell>
          <cell r="H572">
            <v>-2.1999999999999797E-3</v>
          </cell>
          <cell r="I572">
            <v>0</v>
          </cell>
          <cell r="J572">
            <v>0</v>
          </cell>
          <cell r="K572">
            <v>0</v>
          </cell>
          <cell r="L572">
            <v>0</v>
          </cell>
        </row>
        <row r="573">
          <cell r="C573" t="str">
            <v>MontereyOBRAER</v>
          </cell>
          <cell r="D573" t="str">
            <v>ER</v>
          </cell>
          <cell r="E573" t="str">
            <v>OBRA</v>
          </cell>
          <cell r="F573" t="str">
            <v xml:space="preserve">Emergency Room Facility Services </v>
          </cell>
          <cell r="G573">
            <v>0</v>
          </cell>
          <cell r="H573">
            <v>0</v>
          </cell>
          <cell r="I573">
            <v>0</v>
          </cell>
          <cell r="J573">
            <v>0</v>
          </cell>
          <cell r="K573">
            <v>0</v>
          </cell>
          <cell r="L573">
            <v>0</v>
          </cell>
        </row>
        <row r="574">
          <cell r="C574" t="str">
            <v>MontereyOBRALTC</v>
          </cell>
          <cell r="D574" t="str">
            <v>LTC</v>
          </cell>
          <cell r="E574" t="str">
            <v>OBRA</v>
          </cell>
          <cell r="F574" t="str">
            <v xml:space="preserve">Long-Term Care Facility </v>
          </cell>
          <cell r="G574">
            <v>0</v>
          </cell>
          <cell r="H574">
            <v>0</v>
          </cell>
          <cell r="I574">
            <v>0</v>
          </cell>
          <cell r="J574">
            <v>0</v>
          </cell>
          <cell r="K574">
            <v>0</v>
          </cell>
          <cell r="L574">
            <v>0</v>
          </cell>
        </row>
        <row r="575">
          <cell r="C575" t="str">
            <v>MontereyOBRAPCP</v>
          </cell>
          <cell r="D575" t="str">
            <v>PCP</v>
          </cell>
          <cell r="E575" t="str">
            <v>OBRA</v>
          </cell>
          <cell r="F575" t="str">
            <v xml:space="preserve">Physician Primary Care Services </v>
          </cell>
          <cell r="G575">
            <v>0</v>
          </cell>
          <cell r="H575">
            <v>0</v>
          </cell>
          <cell r="I575">
            <v>0</v>
          </cell>
          <cell r="J575">
            <v>0</v>
          </cell>
          <cell r="K575">
            <v>0</v>
          </cell>
          <cell r="L575">
            <v>0</v>
          </cell>
        </row>
        <row r="576">
          <cell r="C576" t="str">
            <v>MontereyOBRASP</v>
          </cell>
          <cell r="D576" t="str">
            <v>SP</v>
          </cell>
          <cell r="E576" t="str">
            <v>OBRA</v>
          </cell>
          <cell r="F576" t="str">
            <v xml:space="preserve">Physician Specialty Services </v>
          </cell>
          <cell r="G576">
            <v>0</v>
          </cell>
          <cell r="H576">
            <v>0</v>
          </cell>
          <cell r="I576">
            <v>0</v>
          </cell>
          <cell r="J576">
            <v>0</v>
          </cell>
          <cell r="K576">
            <v>0</v>
          </cell>
          <cell r="L576">
            <v>0</v>
          </cell>
        </row>
        <row r="577">
          <cell r="C577" t="str">
            <v>MontereyOBRAFQHC</v>
          </cell>
          <cell r="D577" t="str">
            <v>FQHC</v>
          </cell>
          <cell r="E577" t="str">
            <v>OBRA</v>
          </cell>
          <cell r="F577" t="str">
            <v xml:space="preserve">FQHC Services </v>
          </cell>
          <cell r="G577">
            <v>0</v>
          </cell>
          <cell r="H577">
            <v>0</v>
          </cell>
          <cell r="I577">
            <v>0</v>
          </cell>
          <cell r="J577">
            <v>0</v>
          </cell>
          <cell r="K577">
            <v>0</v>
          </cell>
          <cell r="L577">
            <v>0</v>
          </cell>
        </row>
        <row r="578">
          <cell r="C578" t="str">
            <v>MontereyOBRANPP</v>
          </cell>
          <cell r="D578" t="str">
            <v>NPP</v>
          </cell>
          <cell r="E578" t="str">
            <v>OBRA</v>
          </cell>
          <cell r="F578" t="str">
            <v xml:space="preserve"> Other Medical Professional Services </v>
          </cell>
          <cell r="G578">
            <v>0</v>
          </cell>
          <cell r="H578">
            <v>-6.8899999999999961E-2</v>
          </cell>
          <cell r="I578">
            <v>0</v>
          </cell>
          <cell r="J578">
            <v>0</v>
          </cell>
          <cell r="K578">
            <v>0</v>
          </cell>
          <cell r="L578">
            <v>0</v>
          </cell>
        </row>
        <row r="579">
          <cell r="C579" t="str">
            <v>MontereyOBRARX</v>
          </cell>
          <cell r="D579" t="str">
            <v>RX</v>
          </cell>
          <cell r="E579" t="str">
            <v>OBRA</v>
          </cell>
          <cell r="F579" t="str">
            <v xml:space="preserve"> Pharmacy </v>
          </cell>
          <cell r="G579">
            <v>0</v>
          </cell>
          <cell r="H579">
            <v>0</v>
          </cell>
          <cell r="I579">
            <v>0</v>
          </cell>
          <cell r="J579">
            <v>0</v>
          </cell>
          <cell r="K579">
            <v>0</v>
          </cell>
          <cell r="L579">
            <v>0</v>
          </cell>
        </row>
        <row r="580">
          <cell r="C580" t="str">
            <v>MontereyOBRALR</v>
          </cell>
          <cell r="D580" t="str">
            <v>LR</v>
          </cell>
          <cell r="E580" t="str">
            <v>OBRA</v>
          </cell>
          <cell r="F580" t="str">
            <v xml:space="preserve"> Laboratory and Radiology </v>
          </cell>
          <cell r="G580">
            <v>0</v>
          </cell>
          <cell r="H580">
            <v>-6.8899999999999961E-2</v>
          </cell>
          <cell r="I580">
            <v>0</v>
          </cell>
          <cell r="J580">
            <v>0</v>
          </cell>
          <cell r="K580">
            <v>0</v>
          </cell>
          <cell r="L580">
            <v>0</v>
          </cell>
        </row>
        <row r="581">
          <cell r="C581" t="str">
            <v>MontereyOBRAHCBS</v>
          </cell>
          <cell r="D581" t="str">
            <v>HCBS</v>
          </cell>
          <cell r="E581" t="str">
            <v>OBRA</v>
          </cell>
          <cell r="F581" t="str">
            <v xml:space="preserve"> HCBS </v>
          </cell>
          <cell r="G581">
            <v>0</v>
          </cell>
          <cell r="H581">
            <v>0</v>
          </cell>
          <cell r="I581">
            <v>0</v>
          </cell>
          <cell r="J581">
            <v>0</v>
          </cell>
          <cell r="K581">
            <v>0</v>
          </cell>
          <cell r="L581">
            <v>0</v>
          </cell>
        </row>
        <row r="582">
          <cell r="C582" t="str">
            <v>MontereyOBRAOTH</v>
          </cell>
          <cell r="D582" t="str">
            <v>OTH</v>
          </cell>
          <cell r="E582" t="str">
            <v>OBRA</v>
          </cell>
          <cell r="F582" t="str">
            <v xml:space="preserve"> All Others </v>
          </cell>
          <cell r="G582">
            <v>0</v>
          </cell>
          <cell r="H582">
            <v>-3.0200000000000005E-2</v>
          </cell>
          <cell r="I582">
            <v>0</v>
          </cell>
          <cell r="J582">
            <v>0</v>
          </cell>
          <cell r="K582">
            <v>0</v>
          </cell>
          <cell r="L582">
            <v>0</v>
          </cell>
        </row>
        <row r="583">
          <cell r="C583" t="str">
            <v>NapaChild MCIP</v>
          </cell>
          <cell r="D583" t="str">
            <v>IP</v>
          </cell>
          <cell r="E583" t="str">
            <v>Child MC</v>
          </cell>
          <cell r="F583" t="str">
            <v xml:space="preserve">Inpatient Hospital Services </v>
          </cell>
          <cell r="G583">
            <v>0</v>
          </cell>
          <cell r="H583">
            <v>0</v>
          </cell>
          <cell r="I583">
            <v>0</v>
          </cell>
          <cell r="J583">
            <v>0</v>
          </cell>
          <cell r="K583">
            <v>-1.2499999999999734E-3</v>
          </cell>
          <cell r="L583">
            <v>0</v>
          </cell>
        </row>
        <row r="584">
          <cell r="C584" t="str">
            <v>NapaChild MCOP</v>
          </cell>
          <cell r="D584" t="str">
            <v>OP</v>
          </cell>
          <cell r="E584" t="str">
            <v>Child MC</v>
          </cell>
          <cell r="F584" t="str">
            <v xml:space="preserve">Outpatient Facility Services </v>
          </cell>
          <cell r="G584">
            <v>0</v>
          </cell>
          <cell r="H584">
            <v>-2.1999999999999797E-3</v>
          </cell>
          <cell r="I584">
            <v>0</v>
          </cell>
          <cell r="J584">
            <v>0</v>
          </cell>
          <cell r="K584">
            <v>-1.2499999999999734E-3</v>
          </cell>
          <cell r="L584">
            <v>0</v>
          </cell>
        </row>
        <row r="585">
          <cell r="C585" t="str">
            <v>NapaChild MCER</v>
          </cell>
          <cell r="D585" t="str">
            <v>ER</v>
          </cell>
          <cell r="E585" t="str">
            <v>Child MC</v>
          </cell>
          <cell r="F585" t="str">
            <v xml:space="preserve">Emergency Room Facility Services </v>
          </cell>
          <cell r="G585">
            <v>0</v>
          </cell>
          <cell r="H585">
            <v>0</v>
          </cell>
          <cell r="I585">
            <v>0</v>
          </cell>
          <cell r="J585">
            <v>0</v>
          </cell>
          <cell r="K585">
            <v>-1.2499999999999734E-3</v>
          </cell>
          <cell r="L585">
            <v>0</v>
          </cell>
        </row>
        <row r="586">
          <cell r="C586" t="str">
            <v>NapaChild MCLTC</v>
          </cell>
          <cell r="D586" t="str">
            <v>LTC</v>
          </cell>
          <cell r="E586" t="str">
            <v>Child MC</v>
          </cell>
          <cell r="F586" t="str">
            <v xml:space="preserve">Long-Term Care Facility </v>
          </cell>
          <cell r="G586">
            <v>0</v>
          </cell>
          <cell r="H586">
            <v>0</v>
          </cell>
          <cell r="I586">
            <v>0</v>
          </cell>
          <cell r="J586">
            <v>0</v>
          </cell>
          <cell r="K586">
            <v>-1.2499999999999734E-3</v>
          </cell>
          <cell r="L586">
            <v>0</v>
          </cell>
        </row>
        <row r="587">
          <cell r="C587" t="str">
            <v>NapaChild MCPCP</v>
          </cell>
          <cell r="D587" t="str">
            <v>PCP</v>
          </cell>
          <cell r="E587" t="str">
            <v>Child MC</v>
          </cell>
          <cell r="F587" t="str">
            <v xml:space="preserve">Physician Primary Care Services </v>
          </cell>
          <cell r="G587">
            <v>0</v>
          </cell>
          <cell r="H587">
            <v>0</v>
          </cell>
          <cell r="I587">
            <v>0</v>
          </cell>
          <cell r="J587">
            <v>0</v>
          </cell>
          <cell r="K587">
            <v>-1.2499999999999734E-3</v>
          </cell>
          <cell r="L587">
            <v>0</v>
          </cell>
        </row>
        <row r="588">
          <cell r="C588" t="str">
            <v>NapaChild MCSP</v>
          </cell>
          <cell r="D588" t="str">
            <v>SP</v>
          </cell>
          <cell r="E588" t="str">
            <v>Child MC</v>
          </cell>
          <cell r="F588" t="str">
            <v xml:space="preserve">Physician Specialty Services </v>
          </cell>
          <cell r="G588">
            <v>0</v>
          </cell>
          <cell r="H588">
            <v>0</v>
          </cell>
          <cell r="I588">
            <v>0</v>
          </cell>
          <cell r="J588">
            <v>0</v>
          </cell>
          <cell r="K588">
            <v>-1.2499999999999734E-3</v>
          </cell>
          <cell r="L588">
            <v>0</v>
          </cell>
        </row>
        <row r="589">
          <cell r="C589" t="str">
            <v>NapaChild MCFQHC</v>
          </cell>
          <cell r="D589" t="str">
            <v>FQHC</v>
          </cell>
          <cell r="E589" t="str">
            <v>Child MC</v>
          </cell>
          <cell r="F589" t="str">
            <v xml:space="preserve">FQHC Services </v>
          </cell>
          <cell r="G589">
            <v>0</v>
          </cell>
          <cell r="H589">
            <v>0</v>
          </cell>
          <cell r="I589">
            <v>0</v>
          </cell>
          <cell r="J589">
            <v>0</v>
          </cell>
          <cell r="K589">
            <v>-1.2499999999999734E-3</v>
          </cell>
          <cell r="L589">
            <v>0</v>
          </cell>
        </row>
        <row r="590">
          <cell r="C590" t="str">
            <v>NapaChild MCNPP</v>
          </cell>
          <cell r="D590" t="str">
            <v>NPP</v>
          </cell>
          <cell r="E590" t="str">
            <v>Child MC</v>
          </cell>
          <cell r="F590" t="str">
            <v xml:space="preserve"> Other Medical Professional Services </v>
          </cell>
          <cell r="G590">
            <v>0</v>
          </cell>
          <cell r="H590">
            <v>-6.8899999999999961E-2</v>
          </cell>
          <cell r="I590">
            <v>0</v>
          </cell>
          <cell r="J590">
            <v>0</v>
          </cell>
          <cell r="K590">
            <v>-1.2499999999999734E-3</v>
          </cell>
          <cell r="L590">
            <v>0</v>
          </cell>
        </row>
        <row r="591">
          <cell r="C591" t="str">
            <v>NapaChild MCRX</v>
          </cell>
          <cell r="D591" t="str">
            <v>RX</v>
          </cell>
          <cell r="E591" t="str">
            <v>Child MC</v>
          </cell>
          <cell r="F591" t="str">
            <v xml:space="preserve"> Pharmacy </v>
          </cell>
          <cell r="G591">
            <v>0</v>
          </cell>
          <cell r="H591">
            <v>0</v>
          </cell>
          <cell r="I591">
            <v>0</v>
          </cell>
          <cell r="J591">
            <v>-4.9640748955859237E-8</v>
          </cell>
          <cell r="K591">
            <v>-1.2499999999999734E-3</v>
          </cell>
          <cell r="L591">
            <v>0</v>
          </cell>
        </row>
        <row r="592">
          <cell r="C592" t="str">
            <v>NapaChild MCLR</v>
          </cell>
          <cell r="D592" t="str">
            <v>LR</v>
          </cell>
          <cell r="E592" t="str">
            <v>Child MC</v>
          </cell>
          <cell r="F592" t="str">
            <v xml:space="preserve"> Laboratory and Radiology </v>
          </cell>
          <cell r="G592">
            <v>0</v>
          </cell>
          <cell r="H592">
            <v>-6.8899999999999961E-2</v>
          </cell>
          <cell r="I592">
            <v>0</v>
          </cell>
          <cell r="J592">
            <v>0</v>
          </cell>
          <cell r="K592">
            <v>-1.2499999999999734E-3</v>
          </cell>
          <cell r="L592">
            <v>0</v>
          </cell>
        </row>
        <row r="593">
          <cell r="C593" t="str">
            <v>NapaChild MCHCBS</v>
          </cell>
          <cell r="D593" t="str">
            <v>HCBS</v>
          </cell>
          <cell r="E593" t="str">
            <v>Child MC</v>
          </cell>
          <cell r="F593" t="str">
            <v xml:space="preserve"> HCBS </v>
          </cell>
          <cell r="G593">
            <v>0</v>
          </cell>
          <cell r="H593">
            <v>0</v>
          </cell>
          <cell r="I593">
            <v>0</v>
          </cell>
          <cell r="J593">
            <v>0</v>
          </cell>
          <cell r="K593">
            <v>-1.2499999999999734E-3</v>
          </cell>
          <cell r="L593">
            <v>0</v>
          </cell>
        </row>
        <row r="594">
          <cell r="C594" t="str">
            <v>NapaChild MCOTH</v>
          </cell>
          <cell r="D594" t="str">
            <v>OTH</v>
          </cell>
          <cell r="E594" t="str">
            <v>Child MC</v>
          </cell>
          <cell r="F594" t="str">
            <v xml:space="preserve"> All Others </v>
          </cell>
          <cell r="G594">
            <v>0</v>
          </cell>
          <cell r="H594">
            <v>-3.0200000000000005E-2</v>
          </cell>
          <cell r="I594">
            <v>0</v>
          </cell>
          <cell r="J594">
            <v>0</v>
          </cell>
          <cell r="K594">
            <v>-1.2499999999999734E-3</v>
          </cell>
          <cell r="L594">
            <v>0</v>
          </cell>
        </row>
        <row r="595">
          <cell r="C595" t="str">
            <v>NapaChild HFIP</v>
          </cell>
          <cell r="D595" t="str">
            <v>IP</v>
          </cell>
          <cell r="E595" t="str">
            <v>Child HF</v>
          </cell>
          <cell r="F595" t="str">
            <v xml:space="preserve">Inpatient Hospital Services </v>
          </cell>
          <cell r="G595">
            <v>0</v>
          </cell>
          <cell r="H595">
            <v>0</v>
          </cell>
          <cell r="I595">
            <v>0</v>
          </cell>
          <cell r="J595">
            <v>0</v>
          </cell>
          <cell r="K595">
            <v>-1.2499999999999734E-3</v>
          </cell>
          <cell r="L595">
            <v>0</v>
          </cell>
        </row>
        <row r="596">
          <cell r="C596" t="str">
            <v>NapaChild HFOP</v>
          </cell>
          <cell r="D596" t="str">
            <v>OP</v>
          </cell>
          <cell r="E596" t="str">
            <v>Child HF</v>
          </cell>
          <cell r="F596" t="str">
            <v xml:space="preserve">Outpatient Facility Services </v>
          </cell>
          <cell r="G596">
            <v>0</v>
          </cell>
          <cell r="H596">
            <v>-1.7000000000000348E-3</v>
          </cell>
          <cell r="I596">
            <v>0</v>
          </cell>
          <cell r="J596">
            <v>0</v>
          </cell>
          <cell r="K596">
            <v>-1.2499999999999734E-3</v>
          </cell>
          <cell r="L596">
            <v>0</v>
          </cell>
        </row>
        <row r="597">
          <cell r="C597" t="str">
            <v>NapaChild HFER</v>
          </cell>
          <cell r="D597" t="str">
            <v>ER</v>
          </cell>
          <cell r="E597" t="str">
            <v>Child HF</v>
          </cell>
          <cell r="F597" t="str">
            <v xml:space="preserve">Emergency Room Facility Services </v>
          </cell>
          <cell r="G597">
            <v>0</v>
          </cell>
          <cell r="H597">
            <v>0</v>
          </cell>
          <cell r="I597">
            <v>0</v>
          </cell>
          <cell r="J597">
            <v>0</v>
          </cell>
          <cell r="K597">
            <v>-1.2499999999999734E-3</v>
          </cell>
          <cell r="L597">
            <v>0</v>
          </cell>
        </row>
        <row r="598">
          <cell r="C598" t="str">
            <v>NapaChild HFLTC</v>
          </cell>
          <cell r="D598" t="str">
            <v>LTC</v>
          </cell>
          <cell r="E598" t="str">
            <v>Child HF</v>
          </cell>
          <cell r="F598" t="str">
            <v xml:space="preserve">Long-Term Care Facility </v>
          </cell>
          <cell r="G598">
            <v>0</v>
          </cell>
          <cell r="H598">
            <v>0</v>
          </cell>
          <cell r="I598">
            <v>0</v>
          </cell>
          <cell r="J598">
            <v>0</v>
          </cell>
          <cell r="K598">
            <v>-1.2499999999999734E-3</v>
          </cell>
          <cell r="L598">
            <v>0</v>
          </cell>
        </row>
        <row r="599">
          <cell r="C599" t="str">
            <v>NapaChild HFPCP</v>
          </cell>
          <cell r="D599" t="str">
            <v>PCP</v>
          </cell>
          <cell r="E599" t="str">
            <v>Child HF</v>
          </cell>
          <cell r="F599" t="str">
            <v xml:space="preserve">Physician Primary Care Services </v>
          </cell>
          <cell r="G599">
            <v>0</v>
          </cell>
          <cell r="H599">
            <v>0</v>
          </cell>
          <cell r="I599">
            <v>0</v>
          </cell>
          <cell r="J599">
            <v>0</v>
          </cell>
          <cell r="K599">
            <v>-1.2499999999999734E-3</v>
          </cell>
          <cell r="L599">
            <v>0</v>
          </cell>
        </row>
        <row r="600">
          <cell r="C600" t="str">
            <v>NapaChild HFSP</v>
          </cell>
          <cell r="D600" t="str">
            <v>SP</v>
          </cell>
          <cell r="E600" t="str">
            <v>Child HF</v>
          </cell>
          <cell r="F600" t="str">
            <v xml:space="preserve">Physician Specialty Services </v>
          </cell>
          <cell r="G600">
            <v>0</v>
          </cell>
          <cell r="H600">
            <v>0</v>
          </cell>
          <cell r="I600">
            <v>0</v>
          </cell>
          <cell r="J600">
            <v>0</v>
          </cell>
          <cell r="K600">
            <v>-1.2499999999999734E-3</v>
          </cell>
          <cell r="L600">
            <v>0</v>
          </cell>
        </row>
        <row r="601">
          <cell r="C601" t="str">
            <v>NapaChild HFFQHC</v>
          </cell>
          <cell r="D601" t="str">
            <v>FQHC</v>
          </cell>
          <cell r="E601" t="str">
            <v>Child HF</v>
          </cell>
          <cell r="F601" t="str">
            <v xml:space="preserve">FQHC Services </v>
          </cell>
          <cell r="G601">
            <v>0</v>
          </cell>
          <cell r="H601">
            <v>0</v>
          </cell>
          <cell r="I601">
            <v>0</v>
          </cell>
          <cell r="J601">
            <v>0</v>
          </cell>
          <cell r="K601">
            <v>-1.2499999999999734E-3</v>
          </cell>
          <cell r="L601">
            <v>0</v>
          </cell>
        </row>
        <row r="602">
          <cell r="C602" t="str">
            <v>NapaChild HFNPP</v>
          </cell>
          <cell r="D602" t="str">
            <v>NPP</v>
          </cell>
          <cell r="E602" t="str">
            <v>Child HF</v>
          </cell>
          <cell r="F602" t="str">
            <v xml:space="preserve"> Other Medical Professional Services </v>
          </cell>
          <cell r="G602">
            <v>0</v>
          </cell>
          <cell r="H602">
            <v>-5.2499999999999991E-2</v>
          </cell>
          <cell r="I602">
            <v>0</v>
          </cell>
          <cell r="J602">
            <v>0</v>
          </cell>
          <cell r="K602">
            <v>-1.2499999999999734E-3</v>
          </cell>
          <cell r="L602">
            <v>0</v>
          </cell>
        </row>
        <row r="603">
          <cell r="C603" t="str">
            <v>NapaChild HFRX</v>
          </cell>
          <cell r="D603" t="str">
            <v>RX</v>
          </cell>
          <cell r="E603" t="str">
            <v>Child HF</v>
          </cell>
          <cell r="F603" t="str">
            <v xml:space="preserve"> Pharmacy </v>
          </cell>
          <cell r="G603">
            <v>0</v>
          </cell>
          <cell r="H603">
            <v>0</v>
          </cell>
          <cell r="I603">
            <v>0</v>
          </cell>
          <cell r="J603">
            <v>0</v>
          </cell>
          <cell r="K603">
            <v>-1.2499999999999734E-3</v>
          </cell>
          <cell r="L603">
            <v>0</v>
          </cell>
        </row>
        <row r="604">
          <cell r="C604" t="str">
            <v>NapaChild HFLR</v>
          </cell>
          <cell r="D604" t="str">
            <v>LR</v>
          </cell>
          <cell r="E604" t="str">
            <v>Child HF</v>
          </cell>
          <cell r="F604" t="str">
            <v xml:space="preserve"> Laboratory and Radiology </v>
          </cell>
          <cell r="G604">
            <v>0</v>
          </cell>
          <cell r="H604">
            <v>-5.2499999999999991E-2</v>
          </cell>
          <cell r="I604">
            <v>0</v>
          </cell>
          <cell r="J604">
            <v>0</v>
          </cell>
          <cell r="K604">
            <v>-1.2499999999999734E-3</v>
          </cell>
          <cell r="L604">
            <v>0</v>
          </cell>
        </row>
        <row r="605">
          <cell r="C605" t="str">
            <v>NapaChild HFHCBS</v>
          </cell>
          <cell r="D605" t="str">
            <v>HCBS</v>
          </cell>
          <cell r="E605" t="str">
            <v>Child HF</v>
          </cell>
          <cell r="F605" t="str">
            <v xml:space="preserve"> HCBS </v>
          </cell>
          <cell r="G605">
            <v>0</v>
          </cell>
          <cell r="H605">
            <v>0</v>
          </cell>
          <cell r="I605">
            <v>0</v>
          </cell>
          <cell r="J605">
            <v>0</v>
          </cell>
          <cell r="K605">
            <v>-1.2499999999999734E-3</v>
          </cell>
          <cell r="L605">
            <v>0</v>
          </cell>
        </row>
        <row r="606">
          <cell r="C606" t="str">
            <v>NapaChild HFOTH</v>
          </cell>
          <cell r="D606" t="str">
            <v>OTH</v>
          </cell>
          <cell r="E606" t="str">
            <v>Child HF</v>
          </cell>
          <cell r="F606" t="str">
            <v xml:space="preserve"> All Others </v>
          </cell>
          <cell r="G606">
            <v>0</v>
          </cell>
          <cell r="H606">
            <v>-2.2800000000000042E-2</v>
          </cell>
          <cell r="I606">
            <v>0</v>
          </cell>
          <cell r="J606">
            <v>0</v>
          </cell>
          <cell r="K606">
            <v>-1.2499999999999734E-3</v>
          </cell>
          <cell r="L606">
            <v>0</v>
          </cell>
        </row>
        <row r="607">
          <cell r="C607" t="str">
            <v>NapaAdultIP</v>
          </cell>
          <cell r="D607" t="str">
            <v>IP</v>
          </cell>
          <cell r="E607" t="str">
            <v>Adult</v>
          </cell>
          <cell r="F607" t="str">
            <v xml:space="preserve">Inpatient Hospital Services </v>
          </cell>
          <cell r="G607">
            <v>0</v>
          </cell>
          <cell r="H607">
            <v>0</v>
          </cell>
          <cell r="I607">
            <v>0</v>
          </cell>
          <cell r="J607">
            <v>0</v>
          </cell>
          <cell r="K607">
            <v>-1.3125000000000053E-2</v>
          </cell>
          <cell r="L607">
            <v>0</v>
          </cell>
        </row>
        <row r="608">
          <cell r="C608" t="str">
            <v>NapaAdultOP</v>
          </cell>
          <cell r="D608" t="str">
            <v>OP</v>
          </cell>
          <cell r="E608" t="str">
            <v>Adult</v>
          </cell>
          <cell r="F608" t="str">
            <v xml:space="preserve">Outpatient Facility Services </v>
          </cell>
          <cell r="G608">
            <v>0</v>
          </cell>
          <cell r="H608">
            <v>-1.0499999999999954E-2</v>
          </cell>
          <cell r="I608">
            <v>0</v>
          </cell>
          <cell r="J608">
            <v>0</v>
          </cell>
          <cell r="K608">
            <v>-1.3125000000000053E-2</v>
          </cell>
          <cell r="L608">
            <v>0</v>
          </cell>
        </row>
        <row r="609">
          <cell r="C609" t="str">
            <v>NapaAdultER</v>
          </cell>
          <cell r="D609" t="str">
            <v>ER</v>
          </cell>
          <cell r="E609" t="str">
            <v>Adult</v>
          </cell>
          <cell r="F609" t="str">
            <v xml:space="preserve">Emergency Room Facility Services </v>
          </cell>
          <cell r="G609">
            <v>0</v>
          </cell>
          <cell r="H609">
            <v>0</v>
          </cell>
          <cell r="I609">
            <v>0</v>
          </cell>
          <cell r="J609">
            <v>0</v>
          </cell>
          <cell r="K609">
            <v>-1.3125000000000053E-2</v>
          </cell>
          <cell r="L609">
            <v>0</v>
          </cell>
        </row>
        <row r="610">
          <cell r="C610" t="str">
            <v>NapaAdultLTC</v>
          </cell>
          <cell r="D610" t="str">
            <v>LTC</v>
          </cell>
          <cell r="E610" t="str">
            <v>Adult</v>
          </cell>
          <cell r="F610" t="str">
            <v xml:space="preserve">Long-Term Care Facility </v>
          </cell>
          <cell r="G610">
            <v>0</v>
          </cell>
          <cell r="H610">
            <v>0</v>
          </cell>
          <cell r="I610">
            <v>0</v>
          </cell>
          <cell r="J610">
            <v>0</v>
          </cell>
          <cell r="K610">
            <v>-1.3125000000000053E-2</v>
          </cell>
          <cell r="L610">
            <v>0</v>
          </cell>
        </row>
        <row r="611">
          <cell r="C611" t="str">
            <v>NapaAdultPCP</v>
          </cell>
          <cell r="D611" t="str">
            <v>PCP</v>
          </cell>
          <cell r="E611" t="str">
            <v>Adult</v>
          </cell>
          <cell r="F611" t="str">
            <v xml:space="preserve">Physician Primary Care Services </v>
          </cell>
          <cell r="G611">
            <v>0</v>
          </cell>
          <cell r="H611">
            <v>-4.3300000000000005E-2</v>
          </cell>
          <cell r="I611">
            <v>0</v>
          </cell>
          <cell r="J611">
            <v>0</v>
          </cell>
          <cell r="K611">
            <v>-1.3125000000000053E-2</v>
          </cell>
          <cell r="L611">
            <v>0</v>
          </cell>
        </row>
        <row r="612">
          <cell r="C612" t="str">
            <v>NapaAdultSP</v>
          </cell>
          <cell r="D612" t="str">
            <v>SP</v>
          </cell>
          <cell r="E612" t="str">
            <v>Adult</v>
          </cell>
          <cell r="F612" t="str">
            <v xml:space="preserve">Physician Specialty Services </v>
          </cell>
          <cell r="G612">
            <v>0</v>
          </cell>
          <cell r="H612">
            <v>0</v>
          </cell>
          <cell r="I612">
            <v>0</v>
          </cell>
          <cell r="J612">
            <v>0</v>
          </cell>
          <cell r="K612">
            <v>-1.3125000000000053E-2</v>
          </cell>
          <cell r="L612">
            <v>0</v>
          </cell>
        </row>
        <row r="613">
          <cell r="C613" t="str">
            <v>NapaAdultFQHC</v>
          </cell>
          <cell r="D613" t="str">
            <v>FQHC</v>
          </cell>
          <cell r="E613" t="str">
            <v>Adult</v>
          </cell>
          <cell r="F613" t="str">
            <v xml:space="preserve">FQHC Services </v>
          </cell>
          <cell r="G613">
            <v>0</v>
          </cell>
          <cell r="H613">
            <v>0</v>
          </cell>
          <cell r="I613">
            <v>0</v>
          </cell>
          <cell r="J613">
            <v>0</v>
          </cell>
          <cell r="K613">
            <v>-1.3125000000000053E-2</v>
          </cell>
          <cell r="L613">
            <v>0</v>
          </cell>
        </row>
        <row r="614">
          <cell r="C614" t="str">
            <v>NapaAdultNPP</v>
          </cell>
          <cell r="D614" t="str">
            <v>NPP</v>
          </cell>
          <cell r="E614" t="str">
            <v>Adult</v>
          </cell>
          <cell r="F614" t="str">
            <v xml:space="preserve"> Other Medical Professional Services </v>
          </cell>
          <cell r="G614">
            <v>0</v>
          </cell>
          <cell r="H614">
            <v>-6.8899999999999961E-2</v>
          </cell>
          <cell r="I614">
            <v>0</v>
          </cell>
          <cell r="J614">
            <v>0</v>
          </cell>
          <cell r="K614">
            <v>-1.3125000000000053E-2</v>
          </cell>
          <cell r="L614">
            <v>0</v>
          </cell>
        </row>
        <row r="615">
          <cell r="C615" t="str">
            <v>NapaAdultRX</v>
          </cell>
          <cell r="D615" t="str">
            <v>RX</v>
          </cell>
          <cell r="E615" t="str">
            <v>Adult</v>
          </cell>
          <cell r="F615" t="str">
            <v xml:space="preserve"> Pharmacy </v>
          </cell>
          <cell r="G615">
            <v>0</v>
          </cell>
          <cell r="H615">
            <v>0</v>
          </cell>
          <cell r="I615">
            <v>-2.6393047447574869E-3</v>
          </cell>
          <cell r="J615">
            <v>0</v>
          </cell>
          <cell r="K615">
            <v>-1.3125000000000053E-2</v>
          </cell>
          <cell r="L615">
            <v>0</v>
          </cell>
        </row>
        <row r="616">
          <cell r="C616" t="str">
            <v>NapaAdultLR</v>
          </cell>
          <cell r="D616" t="str">
            <v>LR</v>
          </cell>
          <cell r="E616" t="str">
            <v>Adult</v>
          </cell>
          <cell r="F616" t="str">
            <v xml:space="preserve"> Laboratory and Radiology </v>
          </cell>
          <cell r="G616">
            <v>0</v>
          </cell>
          <cell r="H616">
            <v>-6.8899999999999961E-2</v>
          </cell>
          <cell r="I616">
            <v>0</v>
          </cell>
          <cell r="J616">
            <v>0</v>
          </cell>
          <cell r="K616">
            <v>-1.3125000000000053E-2</v>
          </cell>
          <cell r="L616">
            <v>0</v>
          </cell>
        </row>
        <row r="617">
          <cell r="C617" t="str">
            <v>NapaAdultHCBS</v>
          </cell>
          <cell r="D617" t="str">
            <v>HCBS</v>
          </cell>
          <cell r="E617" t="str">
            <v>Adult</v>
          </cell>
          <cell r="F617" t="str">
            <v xml:space="preserve"> HCBS </v>
          </cell>
          <cell r="G617">
            <v>3.3460388223327531E-3</v>
          </cell>
          <cell r="H617">
            <v>0</v>
          </cell>
          <cell r="I617">
            <v>0</v>
          </cell>
          <cell r="J617">
            <v>0</v>
          </cell>
          <cell r="K617">
            <v>-1.3125000000000053E-2</v>
          </cell>
          <cell r="L617">
            <v>0</v>
          </cell>
        </row>
        <row r="618">
          <cell r="C618" t="str">
            <v>NapaAdultOTH</v>
          </cell>
          <cell r="D618" t="str">
            <v>OTH</v>
          </cell>
          <cell r="E618" t="str">
            <v>Adult</v>
          </cell>
          <cell r="F618" t="str">
            <v xml:space="preserve"> All Others </v>
          </cell>
          <cell r="G618">
            <v>0</v>
          </cell>
          <cell r="H618">
            <v>-3.0200000000000005E-2</v>
          </cell>
          <cell r="I618">
            <v>0</v>
          </cell>
          <cell r="J618">
            <v>0</v>
          </cell>
          <cell r="K618">
            <v>-1.3125000000000053E-2</v>
          </cell>
          <cell r="L618">
            <v>0</v>
          </cell>
        </row>
        <row r="619">
          <cell r="C619" t="str">
            <v>NapaAged&amp;DisabledNonDualIP</v>
          </cell>
          <cell r="D619" t="str">
            <v>IP</v>
          </cell>
          <cell r="E619" t="str">
            <v>Aged&amp;DisabledNonDual</v>
          </cell>
          <cell r="F619" t="str">
            <v xml:space="preserve">Inpatient Hospital Services </v>
          </cell>
          <cell r="G619">
            <v>0</v>
          </cell>
          <cell r="H619">
            <v>0</v>
          </cell>
          <cell r="I619">
            <v>0</v>
          </cell>
          <cell r="J619">
            <v>0</v>
          </cell>
          <cell r="K619">
            <v>0</v>
          </cell>
          <cell r="L619">
            <v>0</v>
          </cell>
        </row>
        <row r="620">
          <cell r="C620" t="str">
            <v>NapaAged&amp;DisabledNonDualOP</v>
          </cell>
          <cell r="D620" t="str">
            <v>OP</v>
          </cell>
          <cell r="E620" t="str">
            <v>Aged&amp;DisabledNonDual</v>
          </cell>
          <cell r="F620" t="str">
            <v xml:space="preserve">Outpatient Facility Services </v>
          </cell>
          <cell r="G620">
            <v>0</v>
          </cell>
          <cell r="H620">
            <v>-1.3100000000000001E-2</v>
          </cell>
          <cell r="I620">
            <v>0</v>
          </cell>
          <cell r="J620">
            <v>-6.8103819549790723E-3</v>
          </cell>
          <cell r="K620">
            <v>0</v>
          </cell>
          <cell r="L620">
            <v>0</v>
          </cell>
        </row>
        <row r="621">
          <cell r="C621" t="str">
            <v>NapaAged&amp;DisabledNonDualER</v>
          </cell>
          <cell r="D621" t="str">
            <v>ER</v>
          </cell>
          <cell r="E621" t="str">
            <v>Aged&amp;DisabledNonDual</v>
          </cell>
          <cell r="F621" t="str">
            <v xml:space="preserve">Emergency Room Facility Services </v>
          </cell>
          <cell r="G621">
            <v>0</v>
          </cell>
          <cell r="H621">
            <v>0</v>
          </cell>
          <cell r="I621">
            <v>0</v>
          </cell>
          <cell r="J621">
            <v>0</v>
          </cell>
          <cell r="K621">
            <v>0</v>
          </cell>
          <cell r="L621">
            <v>0</v>
          </cell>
        </row>
        <row r="622">
          <cell r="C622" t="str">
            <v>NapaAged&amp;DisabledNonDualLTC</v>
          </cell>
          <cell r="D622" t="str">
            <v>LTC</v>
          </cell>
          <cell r="E622" t="str">
            <v>Aged&amp;DisabledNonDual</v>
          </cell>
          <cell r="F622" t="str">
            <v xml:space="preserve">Long-Term Care Facility </v>
          </cell>
          <cell r="G622">
            <v>0</v>
          </cell>
          <cell r="H622">
            <v>0</v>
          </cell>
          <cell r="I622">
            <v>0</v>
          </cell>
          <cell r="J622">
            <v>0</v>
          </cell>
          <cell r="K622">
            <v>0</v>
          </cell>
          <cell r="L622">
            <v>0</v>
          </cell>
        </row>
        <row r="623">
          <cell r="C623" t="str">
            <v>NapaAged&amp;DisabledNonDualPCP</v>
          </cell>
          <cell r="D623" t="str">
            <v>PCP</v>
          </cell>
          <cell r="E623" t="str">
            <v>Aged&amp;DisabledNonDual</v>
          </cell>
          <cell r="F623" t="str">
            <v xml:space="preserve">Physician Primary Care Services </v>
          </cell>
          <cell r="G623">
            <v>0</v>
          </cell>
          <cell r="H623">
            <v>-6.030000000000002E-2</v>
          </cell>
          <cell r="I623">
            <v>0</v>
          </cell>
          <cell r="J623">
            <v>0</v>
          </cell>
          <cell r="K623">
            <v>0</v>
          </cell>
          <cell r="L623">
            <v>0</v>
          </cell>
        </row>
        <row r="624">
          <cell r="C624" t="str">
            <v>NapaAged&amp;DisabledNonDualSP</v>
          </cell>
          <cell r="D624" t="str">
            <v>SP</v>
          </cell>
          <cell r="E624" t="str">
            <v>Aged&amp;DisabledNonDual</v>
          </cell>
          <cell r="F624" t="str">
            <v xml:space="preserve">Physician Specialty Services </v>
          </cell>
          <cell r="G624">
            <v>0</v>
          </cell>
          <cell r="H624">
            <v>0</v>
          </cell>
          <cell r="I624">
            <v>0</v>
          </cell>
          <cell r="J624">
            <v>-0.28836096508211229</v>
          </cell>
          <cell r="K624">
            <v>0</v>
          </cell>
          <cell r="L624">
            <v>0</v>
          </cell>
        </row>
        <row r="625">
          <cell r="C625" t="str">
            <v>NapaAged&amp;DisabledNonDualFQHC</v>
          </cell>
          <cell r="D625" t="str">
            <v>FQHC</v>
          </cell>
          <cell r="E625" t="str">
            <v>Aged&amp;DisabledNonDual</v>
          </cell>
          <cell r="F625" t="str">
            <v xml:space="preserve">FQHC Services </v>
          </cell>
          <cell r="G625">
            <v>0</v>
          </cell>
          <cell r="H625">
            <v>0</v>
          </cell>
          <cell r="I625">
            <v>0</v>
          </cell>
          <cell r="J625">
            <v>0</v>
          </cell>
          <cell r="K625">
            <v>0</v>
          </cell>
          <cell r="L625">
            <v>0</v>
          </cell>
        </row>
        <row r="626">
          <cell r="C626" t="str">
            <v>NapaAged&amp;DisabledNonDualNPP</v>
          </cell>
          <cell r="D626" t="str">
            <v>NPP</v>
          </cell>
          <cell r="E626" t="str">
            <v>Aged&amp;DisabledNonDual</v>
          </cell>
          <cell r="F626" t="str">
            <v xml:space="preserve"> Other Medical Professional Services </v>
          </cell>
          <cell r="G626">
            <v>0</v>
          </cell>
          <cell r="H626">
            <v>-6.8899999999999961E-2</v>
          </cell>
          <cell r="I626">
            <v>0</v>
          </cell>
          <cell r="J626">
            <v>0</v>
          </cell>
          <cell r="K626">
            <v>0</v>
          </cell>
          <cell r="L626">
            <v>0</v>
          </cell>
        </row>
        <row r="627">
          <cell r="C627" t="str">
            <v>NapaAged&amp;DisabledNonDualRX</v>
          </cell>
          <cell r="D627" t="str">
            <v>RX</v>
          </cell>
          <cell r="E627" t="str">
            <v>Aged&amp;DisabledNonDual</v>
          </cell>
          <cell r="F627" t="str">
            <v xml:space="preserve"> Pharmacy </v>
          </cell>
          <cell r="G627">
            <v>0</v>
          </cell>
          <cell r="H627">
            <v>0</v>
          </cell>
          <cell r="I627">
            <v>0</v>
          </cell>
          <cell r="J627">
            <v>-3.7061098352926369E-2</v>
          </cell>
          <cell r="K627">
            <v>0</v>
          </cell>
          <cell r="L627">
            <v>0</v>
          </cell>
        </row>
        <row r="628">
          <cell r="C628" t="str">
            <v>NapaAged&amp;DisabledNonDualLR</v>
          </cell>
          <cell r="D628" t="str">
            <v>LR</v>
          </cell>
          <cell r="E628" t="str">
            <v>Aged&amp;DisabledNonDual</v>
          </cell>
          <cell r="F628" t="str">
            <v xml:space="preserve"> Laboratory and Radiology </v>
          </cell>
          <cell r="G628">
            <v>0</v>
          </cell>
          <cell r="H628">
            <v>-6.8899999999999961E-2</v>
          </cell>
          <cell r="I628">
            <v>0</v>
          </cell>
          <cell r="J628">
            <v>0</v>
          </cell>
          <cell r="K628">
            <v>0</v>
          </cell>
          <cell r="L628">
            <v>0</v>
          </cell>
        </row>
        <row r="629">
          <cell r="C629" t="str">
            <v>NapaAged&amp;DisabledNonDualHCBS</v>
          </cell>
          <cell r="D629" t="str">
            <v>HCBS</v>
          </cell>
          <cell r="E629" t="str">
            <v>Aged&amp;DisabledNonDual</v>
          </cell>
          <cell r="F629" t="str">
            <v xml:space="preserve"> HCBS </v>
          </cell>
          <cell r="G629">
            <v>3.9942153154976845E-2</v>
          </cell>
          <cell r="H629">
            <v>0</v>
          </cell>
          <cell r="I629">
            <v>0</v>
          </cell>
          <cell r="J629">
            <v>0</v>
          </cell>
          <cell r="K629">
            <v>0</v>
          </cell>
          <cell r="L629">
            <v>0</v>
          </cell>
        </row>
        <row r="630">
          <cell r="C630" t="str">
            <v>NapaAged&amp;DisabledNonDualOTH</v>
          </cell>
          <cell r="D630" t="str">
            <v>OTH</v>
          </cell>
          <cell r="E630" t="str">
            <v>Aged&amp;DisabledNonDual</v>
          </cell>
          <cell r="F630" t="str">
            <v xml:space="preserve"> All Others </v>
          </cell>
          <cell r="G630">
            <v>0</v>
          </cell>
          <cell r="H630">
            <v>-3.0200000000000005E-2</v>
          </cell>
          <cell r="I630">
            <v>0</v>
          </cell>
          <cell r="J630">
            <v>0</v>
          </cell>
          <cell r="K630">
            <v>0</v>
          </cell>
          <cell r="L630">
            <v>-1.123276468622092E-3</v>
          </cell>
        </row>
        <row r="631">
          <cell r="C631" t="str">
            <v>NapaDisabledDualIP</v>
          </cell>
          <cell r="D631" t="str">
            <v>IP</v>
          </cell>
          <cell r="E631" t="str">
            <v>DisabledDual</v>
          </cell>
          <cell r="F631" t="str">
            <v xml:space="preserve">Inpatient Hospital Services </v>
          </cell>
          <cell r="G631">
            <v>0</v>
          </cell>
          <cell r="H631">
            <v>0</v>
          </cell>
          <cell r="I631">
            <v>0</v>
          </cell>
          <cell r="J631">
            <v>0</v>
          </cell>
          <cell r="K631">
            <v>0</v>
          </cell>
          <cell r="L631">
            <v>0</v>
          </cell>
        </row>
        <row r="632">
          <cell r="C632" t="str">
            <v>NapaDisabledDualOP</v>
          </cell>
          <cell r="D632" t="str">
            <v>OP</v>
          </cell>
          <cell r="E632" t="str">
            <v>DisabledDual</v>
          </cell>
          <cell r="F632" t="str">
            <v xml:space="preserve">Outpatient Facility Services </v>
          </cell>
          <cell r="G632">
            <v>0</v>
          </cell>
          <cell r="H632">
            <v>0</v>
          </cell>
          <cell r="I632">
            <v>0</v>
          </cell>
          <cell r="J632">
            <v>0</v>
          </cell>
          <cell r="K632">
            <v>0</v>
          </cell>
          <cell r="L632">
            <v>0</v>
          </cell>
        </row>
        <row r="633">
          <cell r="C633" t="str">
            <v>NapaDisabledDualER</v>
          </cell>
          <cell r="D633" t="str">
            <v>ER</v>
          </cell>
          <cell r="E633" t="str">
            <v>DisabledDual</v>
          </cell>
          <cell r="F633" t="str">
            <v xml:space="preserve">Emergency Room Facility Services </v>
          </cell>
          <cell r="G633">
            <v>0</v>
          </cell>
          <cell r="H633">
            <v>0</v>
          </cell>
          <cell r="I633">
            <v>0</v>
          </cell>
          <cell r="J633">
            <v>0</v>
          </cell>
          <cell r="K633">
            <v>0</v>
          </cell>
          <cell r="L633">
            <v>0</v>
          </cell>
        </row>
        <row r="634">
          <cell r="C634" t="str">
            <v>NapaDisabledDualLTC</v>
          </cell>
          <cell r="D634" t="str">
            <v>LTC</v>
          </cell>
          <cell r="E634" t="str">
            <v>DisabledDual</v>
          </cell>
          <cell r="F634" t="str">
            <v xml:space="preserve">Long-Term Care Facility </v>
          </cell>
          <cell r="G634">
            <v>0</v>
          </cell>
          <cell r="H634">
            <v>0</v>
          </cell>
          <cell r="I634">
            <v>0</v>
          </cell>
          <cell r="J634">
            <v>0</v>
          </cell>
          <cell r="K634">
            <v>0</v>
          </cell>
          <cell r="L634">
            <v>0</v>
          </cell>
        </row>
        <row r="635">
          <cell r="C635" t="str">
            <v>NapaDisabledDualPCP</v>
          </cell>
          <cell r="D635" t="str">
            <v>PCP</v>
          </cell>
          <cell r="E635" t="str">
            <v>DisabledDual</v>
          </cell>
          <cell r="F635" t="str">
            <v xml:space="preserve">Physician Primary Care Services </v>
          </cell>
          <cell r="G635">
            <v>0</v>
          </cell>
          <cell r="H635">
            <v>0</v>
          </cell>
          <cell r="I635">
            <v>0</v>
          </cell>
          <cell r="J635">
            <v>0</v>
          </cell>
          <cell r="K635">
            <v>0</v>
          </cell>
          <cell r="L635">
            <v>0</v>
          </cell>
        </row>
        <row r="636">
          <cell r="C636" t="str">
            <v>NapaDisabledDualSP</v>
          </cell>
          <cell r="D636" t="str">
            <v>SP</v>
          </cell>
          <cell r="E636" t="str">
            <v>DisabledDual</v>
          </cell>
          <cell r="F636" t="str">
            <v xml:space="preserve">Physician Specialty Services </v>
          </cell>
          <cell r="G636">
            <v>0</v>
          </cell>
          <cell r="H636">
            <v>0</v>
          </cell>
          <cell r="I636">
            <v>0</v>
          </cell>
          <cell r="J636">
            <v>0</v>
          </cell>
          <cell r="K636">
            <v>0</v>
          </cell>
          <cell r="L636">
            <v>0</v>
          </cell>
        </row>
        <row r="637">
          <cell r="C637" t="str">
            <v>NapaDisabledDualFQHC</v>
          </cell>
          <cell r="D637" t="str">
            <v>FQHC</v>
          </cell>
          <cell r="E637" t="str">
            <v>DisabledDual</v>
          </cell>
          <cell r="F637" t="str">
            <v xml:space="preserve">FQHC Services </v>
          </cell>
          <cell r="G637">
            <v>0</v>
          </cell>
          <cell r="H637">
            <v>0</v>
          </cell>
          <cell r="I637">
            <v>0</v>
          </cell>
          <cell r="J637">
            <v>0</v>
          </cell>
          <cell r="K637">
            <v>0</v>
          </cell>
          <cell r="L637">
            <v>0</v>
          </cell>
        </row>
        <row r="638">
          <cell r="C638" t="str">
            <v>NapaDisabledDualNPP</v>
          </cell>
          <cell r="D638" t="str">
            <v>NPP</v>
          </cell>
          <cell r="E638" t="str">
            <v>DisabledDual</v>
          </cell>
          <cell r="F638" t="str">
            <v xml:space="preserve"> Other Medical Professional Services </v>
          </cell>
          <cell r="G638">
            <v>0</v>
          </cell>
          <cell r="H638">
            <v>0</v>
          </cell>
          <cell r="I638">
            <v>0</v>
          </cell>
          <cell r="J638">
            <v>0</v>
          </cell>
          <cell r="K638">
            <v>0</v>
          </cell>
          <cell r="L638">
            <v>0</v>
          </cell>
        </row>
        <row r="639">
          <cell r="C639" t="str">
            <v>NapaDisabledDualRX</v>
          </cell>
          <cell r="D639" t="str">
            <v>RX</v>
          </cell>
          <cell r="E639" t="str">
            <v>DisabledDual</v>
          </cell>
          <cell r="F639" t="str">
            <v xml:space="preserve"> Pharmacy </v>
          </cell>
          <cell r="G639">
            <v>0</v>
          </cell>
          <cell r="H639">
            <v>0</v>
          </cell>
          <cell r="I639">
            <v>0</v>
          </cell>
          <cell r="J639">
            <v>0</v>
          </cell>
          <cell r="K639">
            <v>0</v>
          </cell>
          <cell r="L639">
            <v>0</v>
          </cell>
        </row>
        <row r="640">
          <cell r="C640" t="str">
            <v>NapaDisabledDualLR</v>
          </cell>
          <cell r="D640" t="str">
            <v>LR</v>
          </cell>
          <cell r="E640" t="str">
            <v>DisabledDual</v>
          </cell>
          <cell r="F640" t="str">
            <v xml:space="preserve"> Laboratory and Radiology </v>
          </cell>
          <cell r="G640">
            <v>0</v>
          </cell>
          <cell r="H640">
            <v>0</v>
          </cell>
          <cell r="I640">
            <v>0</v>
          </cell>
          <cell r="J640">
            <v>0</v>
          </cell>
          <cell r="K640">
            <v>0</v>
          </cell>
          <cell r="L640">
            <v>0</v>
          </cell>
        </row>
        <row r="641">
          <cell r="C641" t="str">
            <v>NapaDisabledDualHCBS</v>
          </cell>
          <cell r="D641" t="str">
            <v>HCBS</v>
          </cell>
          <cell r="E641" t="str">
            <v>DisabledDual</v>
          </cell>
          <cell r="F641" t="str">
            <v xml:space="preserve"> HCBS </v>
          </cell>
          <cell r="G641">
            <v>1.2823252460480106E-2</v>
          </cell>
          <cell r="H641">
            <v>0</v>
          </cell>
          <cell r="I641">
            <v>0</v>
          </cell>
          <cell r="J641">
            <v>0</v>
          </cell>
          <cell r="K641">
            <v>0</v>
          </cell>
          <cell r="L641">
            <v>0</v>
          </cell>
        </row>
        <row r="642">
          <cell r="C642" t="str">
            <v>NapaDisabledDualOTH</v>
          </cell>
          <cell r="D642" t="str">
            <v>OTH</v>
          </cell>
          <cell r="E642" t="str">
            <v>DisabledDual</v>
          </cell>
          <cell r="F642" t="str">
            <v xml:space="preserve"> All Others </v>
          </cell>
          <cell r="G642">
            <v>0</v>
          </cell>
          <cell r="H642">
            <v>0</v>
          </cell>
          <cell r="I642">
            <v>0</v>
          </cell>
          <cell r="J642">
            <v>0</v>
          </cell>
          <cell r="K642">
            <v>0</v>
          </cell>
          <cell r="L642">
            <v>-3.1397282851322039E-3</v>
          </cell>
        </row>
        <row r="643">
          <cell r="C643" t="str">
            <v>NapaAgedDualIP</v>
          </cell>
          <cell r="D643" t="str">
            <v>IP</v>
          </cell>
          <cell r="E643" t="str">
            <v>AgedDual</v>
          </cell>
          <cell r="F643" t="str">
            <v xml:space="preserve">Inpatient Hospital Services </v>
          </cell>
          <cell r="G643">
            <v>0</v>
          </cell>
          <cell r="H643">
            <v>0</v>
          </cell>
          <cell r="I643">
            <v>0</v>
          </cell>
          <cell r="J643">
            <v>0</v>
          </cell>
          <cell r="K643">
            <v>0</v>
          </cell>
          <cell r="L643">
            <v>0</v>
          </cell>
        </row>
        <row r="644">
          <cell r="C644" t="str">
            <v>NapaAgedDualOP</v>
          </cell>
          <cell r="D644" t="str">
            <v>OP</v>
          </cell>
          <cell r="E644" t="str">
            <v>AgedDual</v>
          </cell>
          <cell r="F644" t="str">
            <v xml:space="preserve">Outpatient Facility Services </v>
          </cell>
          <cell r="G644">
            <v>0</v>
          </cell>
          <cell r="H644">
            <v>0</v>
          </cell>
          <cell r="I644">
            <v>0</v>
          </cell>
          <cell r="J644">
            <v>0</v>
          </cell>
          <cell r="K644">
            <v>0</v>
          </cell>
          <cell r="L644">
            <v>0</v>
          </cell>
        </row>
        <row r="645">
          <cell r="C645" t="str">
            <v>NapaAgedDualER</v>
          </cell>
          <cell r="D645" t="str">
            <v>ER</v>
          </cell>
          <cell r="E645" t="str">
            <v>AgedDual</v>
          </cell>
          <cell r="F645" t="str">
            <v xml:space="preserve">Emergency Room Facility Services </v>
          </cell>
          <cell r="G645">
            <v>0</v>
          </cell>
          <cell r="H645">
            <v>0</v>
          </cell>
          <cell r="I645">
            <v>0</v>
          </cell>
          <cell r="J645">
            <v>0</v>
          </cell>
          <cell r="K645">
            <v>0</v>
          </cell>
          <cell r="L645">
            <v>0</v>
          </cell>
        </row>
        <row r="646">
          <cell r="C646" t="str">
            <v>NapaAgedDualLTC</v>
          </cell>
          <cell r="D646" t="str">
            <v>LTC</v>
          </cell>
          <cell r="E646" t="str">
            <v>AgedDual</v>
          </cell>
          <cell r="F646" t="str">
            <v xml:space="preserve">Long-Term Care Facility </v>
          </cell>
          <cell r="G646">
            <v>0</v>
          </cell>
          <cell r="H646">
            <v>0</v>
          </cell>
          <cell r="I646">
            <v>0</v>
          </cell>
          <cell r="J646">
            <v>0</v>
          </cell>
          <cell r="K646">
            <v>0</v>
          </cell>
          <cell r="L646">
            <v>0</v>
          </cell>
        </row>
        <row r="647">
          <cell r="C647" t="str">
            <v>NapaAgedDualPCP</v>
          </cell>
          <cell r="D647" t="str">
            <v>PCP</v>
          </cell>
          <cell r="E647" t="str">
            <v>AgedDual</v>
          </cell>
          <cell r="F647" t="str">
            <v xml:space="preserve">Physician Primary Care Services </v>
          </cell>
          <cell r="G647">
            <v>0</v>
          </cell>
          <cell r="H647">
            <v>0</v>
          </cell>
          <cell r="I647">
            <v>0</v>
          </cell>
          <cell r="J647">
            <v>0</v>
          </cell>
          <cell r="K647">
            <v>0</v>
          </cell>
          <cell r="L647">
            <v>0</v>
          </cell>
        </row>
        <row r="648">
          <cell r="C648" t="str">
            <v>NapaAgedDualSP</v>
          </cell>
          <cell r="D648" t="str">
            <v>SP</v>
          </cell>
          <cell r="E648" t="str">
            <v>AgedDual</v>
          </cell>
          <cell r="F648" t="str">
            <v xml:space="preserve">Physician Specialty Services </v>
          </cell>
          <cell r="G648">
            <v>0</v>
          </cell>
          <cell r="H648">
            <v>0</v>
          </cell>
          <cell r="I648">
            <v>0</v>
          </cell>
          <cell r="J648">
            <v>0</v>
          </cell>
          <cell r="K648">
            <v>0</v>
          </cell>
          <cell r="L648">
            <v>0</v>
          </cell>
        </row>
        <row r="649">
          <cell r="C649" t="str">
            <v>NapaAgedDualFQHC</v>
          </cell>
          <cell r="D649" t="str">
            <v>FQHC</v>
          </cell>
          <cell r="E649" t="str">
            <v>AgedDual</v>
          </cell>
          <cell r="F649" t="str">
            <v xml:space="preserve">FQHC Services </v>
          </cell>
          <cell r="G649">
            <v>0</v>
          </cell>
          <cell r="H649">
            <v>0</v>
          </cell>
          <cell r="I649">
            <v>0</v>
          </cell>
          <cell r="J649">
            <v>0</v>
          </cell>
          <cell r="K649">
            <v>0</v>
          </cell>
          <cell r="L649">
            <v>0</v>
          </cell>
        </row>
        <row r="650">
          <cell r="C650" t="str">
            <v>NapaAgedDualNPP</v>
          </cell>
          <cell r="D650" t="str">
            <v>NPP</v>
          </cell>
          <cell r="E650" t="str">
            <v>AgedDual</v>
          </cell>
          <cell r="F650" t="str">
            <v xml:space="preserve"> Other Medical Professional Services </v>
          </cell>
          <cell r="G650">
            <v>0</v>
          </cell>
          <cell r="H650">
            <v>0</v>
          </cell>
          <cell r="I650">
            <v>0</v>
          </cell>
          <cell r="J650">
            <v>0</v>
          </cell>
          <cell r="K650">
            <v>0</v>
          </cell>
          <cell r="L650">
            <v>0</v>
          </cell>
        </row>
        <row r="651">
          <cell r="C651" t="str">
            <v>NapaAgedDualRX</v>
          </cell>
          <cell r="D651" t="str">
            <v>RX</v>
          </cell>
          <cell r="E651" t="str">
            <v>AgedDual</v>
          </cell>
          <cell r="F651" t="str">
            <v xml:space="preserve"> Pharmacy </v>
          </cell>
          <cell r="G651">
            <v>0</v>
          </cell>
          <cell r="H651">
            <v>0</v>
          </cell>
          <cell r="I651">
            <v>0</v>
          </cell>
          <cell r="J651">
            <v>0</v>
          </cell>
          <cell r="K651">
            <v>0</v>
          </cell>
          <cell r="L651">
            <v>0</v>
          </cell>
        </row>
        <row r="652">
          <cell r="C652" t="str">
            <v>NapaAgedDualLR</v>
          </cell>
          <cell r="D652" t="str">
            <v>LR</v>
          </cell>
          <cell r="E652" t="str">
            <v>AgedDual</v>
          </cell>
          <cell r="F652" t="str">
            <v xml:space="preserve"> Laboratory and Radiology </v>
          </cell>
          <cell r="G652">
            <v>0</v>
          </cell>
          <cell r="H652">
            <v>0</v>
          </cell>
          <cell r="I652">
            <v>0</v>
          </cell>
          <cell r="J652">
            <v>0</v>
          </cell>
          <cell r="K652">
            <v>0</v>
          </cell>
          <cell r="L652">
            <v>0</v>
          </cell>
        </row>
        <row r="653">
          <cell r="C653" t="str">
            <v>NapaAgedDualHCBS</v>
          </cell>
          <cell r="D653" t="str">
            <v>HCBS</v>
          </cell>
          <cell r="E653" t="str">
            <v>AgedDual</v>
          </cell>
          <cell r="F653" t="str">
            <v xml:space="preserve"> HCBS </v>
          </cell>
          <cell r="G653">
            <v>7.2224750825393702E-3</v>
          </cell>
          <cell r="H653">
            <v>0</v>
          </cell>
          <cell r="I653">
            <v>0</v>
          </cell>
          <cell r="J653">
            <v>0</v>
          </cell>
          <cell r="K653">
            <v>0</v>
          </cell>
          <cell r="L653">
            <v>0</v>
          </cell>
        </row>
        <row r="654">
          <cell r="C654" t="str">
            <v>NapaAgedDualOTH</v>
          </cell>
          <cell r="D654" t="str">
            <v>OTH</v>
          </cell>
          <cell r="E654" t="str">
            <v>AgedDual</v>
          </cell>
          <cell r="F654" t="str">
            <v xml:space="preserve"> All Others </v>
          </cell>
          <cell r="G654">
            <v>0</v>
          </cell>
          <cell r="H654">
            <v>0</v>
          </cell>
          <cell r="I654">
            <v>0</v>
          </cell>
          <cell r="J654">
            <v>0</v>
          </cell>
          <cell r="K654">
            <v>0</v>
          </cell>
          <cell r="L654">
            <v>-1.0443186096274815E-2</v>
          </cell>
        </row>
        <row r="655">
          <cell r="C655" t="str">
            <v>NapaBCCTPIP</v>
          </cell>
          <cell r="D655" t="str">
            <v>IP</v>
          </cell>
          <cell r="E655" t="str">
            <v>BCCTP</v>
          </cell>
          <cell r="F655" t="str">
            <v xml:space="preserve">Inpatient Hospital Services </v>
          </cell>
          <cell r="G655">
            <v>0</v>
          </cell>
          <cell r="H655">
            <v>0</v>
          </cell>
          <cell r="I655">
            <v>0</v>
          </cell>
          <cell r="J655">
            <v>0</v>
          </cell>
          <cell r="K655">
            <v>0</v>
          </cell>
          <cell r="L655">
            <v>0</v>
          </cell>
        </row>
        <row r="656">
          <cell r="C656" t="str">
            <v>NapaBCCTPOP</v>
          </cell>
          <cell r="D656" t="str">
            <v>OP</v>
          </cell>
          <cell r="E656" t="str">
            <v>BCCTP</v>
          </cell>
          <cell r="F656" t="str">
            <v xml:space="preserve">Outpatient Facility Services </v>
          </cell>
          <cell r="G656">
            <v>0</v>
          </cell>
          <cell r="H656">
            <v>0</v>
          </cell>
          <cell r="I656">
            <v>0</v>
          </cell>
          <cell r="J656">
            <v>0</v>
          </cell>
          <cell r="K656">
            <v>0</v>
          </cell>
          <cell r="L656">
            <v>0</v>
          </cell>
        </row>
        <row r="657">
          <cell r="C657" t="str">
            <v>NapaBCCTPER</v>
          </cell>
          <cell r="D657" t="str">
            <v>ER</v>
          </cell>
          <cell r="E657" t="str">
            <v>BCCTP</v>
          </cell>
          <cell r="F657" t="str">
            <v xml:space="preserve">Emergency Room Facility Services </v>
          </cell>
          <cell r="G657">
            <v>0</v>
          </cell>
          <cell r="H657">
            <v>0</v>
          </cell>
          <cell r="I657">
            <v>0</v>
          </cell>
          <cell r="J657">
            <v>0</v>
          </cell>
          <cell r="K657">
            <v>0</v>
          </cell>
          <cell r="L657">
            <v>0</v>
          </cell>
        </row>
        <row r="658">
          <cell r="C658" t="str">
            <v>NapaBCCTPLTC</v>
          </cell>
          <cell r="D658" t="str">
            <v>LTC</v>
          </cell>
          <cell r="E658" t="str">
            <v>BCCTP</v>
          </cell>
          <cell r="F658" t="str">
            <v xml:space="preserve">Long-Term Care Facility </v>
          </cell>
          <cell r="G658">
            <v>0</v>
          </cell>
          <cell r="H658">
            <v>0</v>
          </cell>
          <cell r="I658">
            <v>0</v>
          </cell>
          <cell r="J658">
            <v>0</v>
          </cell>
          <cell r="K658">
            <v>0</v>
          </cell>
          <cell r="L658">
            <v>0</v>
          </cell>
        </row>
        <row r="659">
          <cell r="C659" t="str">
            <v>NapaBCCTPPCP</v>
          </cell>
          <cell r="D659" t="str">
            <v>PCP</v>
          </cell>
          <cell r="E659" t="str">
            <v>BCCTP</v>
          </cell>
          <cell r="F659" t="str">
            <v xml:space="preserve">Physician Primary Care Services </v>
          </cell>
          <cell r="G659">
            <v>0</v>
          </cell>
          <cell r="H659">
            <v>0</v>
          </cell>
          <cell r="I659">
            <v>0</v>
          </cell>
          <cell r="J659">
            <v>0</v>
          </cell>
          <cell r="K659">
            <v>0</v>
          </cell>
          <cell r="L659">
            <v>0</v>
          </cell>
        </row>
        <row r="660">
          <cell r="C660" t="str">
            <v>NapaBCCTPSP</v>
          </cell>
          <cell r="D660" t="str">
            <v>SP</v>
          </cell>
          <cell r="E660" t="str">
            <v>BCCTP</v>
          </cell>
          <cell r="F660" t="str">
            <v xml:space="preserve">Physician Specialty Services </v>
          </cell>
          <cell r="G660">
            <v>0</v>
          </cell>
          <cell r="H660">
            <v>0</v>
          </cell>
          <cell r="I660">
            <v>0</v>
          </cell>
          <cell r="J660">
            <v>0</v>
          </cell>
          <cell r="K660">
            <v>0</v>
          </cell>
          <cell r="L660">
            <v>0</v>
          </cell>
        </row>
        <row r="661">
          <cell r="C661" t="str">
            <v>NapaBCCTPFQHC</v>
          </cell>
          <cell r="D661" t="str">
            <v>FQHC</v>
          </cell>
          <cell r="E661" t="str">
            <v>BCCTP</v>
          </cell>
          <cell r="F661" t="str">
            <v xml:space="preserve">FQHC Services </v>
          </cell>
          <cell r="G661">
            <v>0</v>
          </cell>
          <cell r="H661">
            <v>0</v>
          </cell>
          <cell r="I661">
            <v>0</v>
          </cell>
          <cell r="J661">
            <v>0</v>
          </cell>
          <cell r="K661">
            <v>0</v>
          </cell>
          <cell r="L661">
            <v>0</v>
          </cell>
        </row>
        <row r="662">
          <cell r="C662" t="str">
            <v>NapaBCCTPNPP</v>
          </cell>
          <cell r="D662" t="str">
            <v>NPP</v>
          </cell>
          <cell r="E662" t="str">
            <v>BCCTP</v>
          </cell>
          <cell r="F662" t="str">
            <v xml:space="preserve"> Other Medical Professional Services </v>
          </cell>
          <cell r="G662">
            <v>0</v>
          </cell>
          <cell r="H662">
            <v>0</v>
          </cell>
          <cell r="I662">
            <v>0</v>
          </cell>
          <cell r="J662">
            <v>0</v>
          </cell>
          <cell r="K662">
            <v>0</v>
          </cell>
          <cell r="L662">
            <v>0</v>
          </cell>
        </row>
        <row r="663">
          <cell r="C663" t="str">
            <v>NapaBCCTPRX</v>
          </cell>
          <cell r="D663" t="str">
            <v>RX</v>
          </cell>
          <cell r="E663" t="str">
            <v>BCCTP</v>
          </cell>
          <cell r="F663" t="str">
            <v xml:space="preserve"> Pharmacy </v>
          </cell>
          <cell r="G663">
            <v>0</v>
          </cell>
          <cell r="H663">
            <v>0</v>
          </cell>
          <cell r="I663">
            <v>0</v>
          </cell>
          <cell r="J663">
            <v>0</v>
          </cell>
          <cell r="K663">
            <v>0</v>
          </cell>
          <cell r="L663">
            <v>0</v>
          </cell>
        </row>
        <row r="664">
          <cell r="C664" t="str">
            <v>NapaBCCTPLR</v>
          </cell>
          <cell r="D664" t="str">
            <v>LR</v>
          </cell>
          <cell r="E664" t="str">
            <v>BCCTP</v>
          </cell>
          <cell r="F664" t="str">
            <v xml:space="preserve"> Laboratory and Radiology </v>
          </cell>
          <cell r="G664">
            <v>0</v>
          </cell>
          <cell r="H664">
            <v>0</v>
          </cell>
          <cell r="I664">
            <v>0</v>
          </cell>
          <cell r="J664">
            <v>0</v>
          </cell>
          <cell r="K664">
            <v>0</v>
          </cell>
          <cell r="L664">
            <v>0</v>
          </cell>
        </row>
        <row r="665">
          <cell r="C665" t="str">
            <v>NapaBCCTPHCBS</v>
          </cell>
          <cell r="D665" t="str">
            <v>HCBS</v>
          </cell>
          <cell r="E665" t="str">
            <v>BCCTP</v>
          </cell>
          <cell r="F665" t="str">
            <v xml:space="preserve"> HCBS </v>
          </cell>
          <cell r="G665">
            <v>0</v>
          </cell>
          <cell r="H665">
            <v>0</v>
          </cell>
          <cell r="I665">
            <v>0</v>
          </cell>
          <cell r="J665">
            <v>0</v>
          </cell>
          <cell r="K665">
            <v>0</v>
          </cell>
          <cell r="L665">
            <v>0</v>
          </cell>
        </row>
        <row r="666">
          <cell r="C666" t="str">
            <v>NapaBCCTPOTH</v>
          </cell>
          <cell r="D666" t="str">
            <v>OTH</v>
          </cell>
          <cell r="E666" t="str">
            <v>BCCTP</v>
          </cell>
          <cell r="F666" t="str">
            <v xml:space="preserve"> All Others </v>
          </cell>
          <cell r="G666">
            <v>0</v>
          </cell>
          <cell r="H666">
            <v>0</v>
          </cell>
          <cell r="I666">
            <v>0</v>
          </cell>
          <cell r="J666">
            <v>0</v>
          </cell>
          <cell r="K666">
            <v>0</v>
          </cell>
          <cell r="L666">
            <v>0</v>
          </cell>
        </row>
        <row r="667">
          <cell r="C667" t="str">
            <v>NapaAIDSNonDualIP</v>
          </cell>
          <cell r="D667" t="str">
            <v>IP</v>
          </cell>
          <cell r="E667" t="str">
            <v>AIDSNonDual</v>
          </cell>
          <cell r="F667" t="str">
            <v xml:space="preserve">Inpatient Hospital Services </v>
          </cell>
          <cell r="G667">
            <v>0</v>
          </cell>
          <cell r="H667">
            <v>0</v>
          </cell>
          <cell r="I667">
            <v>0</v>
          </cell>
          <cell r="J667">
            <v>0</v>
          </cell>
          <cell r="K667">
            <v>0</v>
          </cell>
          <cell r="L667">
            <v>0</v>
          </cell>
        </row>
        <row r="668">
          <cell r="C668" t="str">
            <v>NapaAIDSNonDualOP</v>
          </cell>
          <cell r="D668" t="str">
            <v>OP</v>
          </cell>
          <cell r="E668" t="str">
            <v>AIDSNonDual</v>
          </cell>
          <cell r="F668" t="str">
            <v xml:space="preserve">Outpatient Facility Services </v>
          </cell>
          <cell r="G668">
            <v>0</v>
          </cell>
          <cell r="H668">
            <v>-1.3100000000000001E-2</v>
          </cell>
          <cell r="I668">
            <v>0</v>
          </cell>
          <cell r="J668">
            <v>0</v>
          </cell>
          <cell r="K668">
            <v>0</v>
          </cell>
          <cell r="L668">
            <v>0</v>
          </cell>
        </row>
        <row r="669">
          <cell r="C669" t="str">
            <v>NapaAIDSNonDualER</v>
          </cell>
          <cell r="D669" t="str">
            <v>ER</v>
          </cell>
          <cell r="E669" t="str">
            <v>AIDSNonDual</v>
          </cell>
          <cell r="F669" t="str">
            <v xml:space="preserve">Emergency Room Facility Services </v>
          </cell>
          <cell r="G669">
            <v>0</v>
          </cell>
          <cell r="H669">
            <v>0</v>
          </cell>
          <cell r="I669">
            <v>0</v>
          </cell>
          <cell r="J669">
            <v>0</v>
          </cell>
          <cell r="K669">
            <v>0</v>
          </cell>
          <cell r="L669">
            <v>0</v>
          </cell>
        </row>
        <row r="670">
          <cell r="C670" t="str">
            <v>NapaAIDSNonDualLTC</v>
          </cell>
          <cell r="D670" t="str">
            <v>LTC</v>
          </cell>
          <cell r="E670" t="str">
            <v>AIDSNonDual</v>
          </cell>
          <cell r="F670" t="str">
            <v xml:space="preserve">Long-Term Care Facility </v>
          </cell>
          <cell r="G670">
            <v>0</v>
          </cell>
          <cell r="H670">
            <v>0</v>
          </cell>
          <cell r="I670">
            <v>0</v>
          </cell>
          <cell r="J670">
            <v>0</v>
          </cell>
          <cell r="K670">
            <v>0</v>
          </cell>
          <cell r="L670">
            <v>0</v>
          </cell>
        </row>
        <row r="671">
          <cell r="C671" t="str">
            <v>NapaAIDSNonDualPCP</v>
          </cell>
          <cell r="D671" t="str">
            <v>PCP</v>
          </cell>
          <cell r="E671" t="str">
            <v>AIDSNonDual</v>
          </cell>
          <cell r="F671" t="str">
            <v xml:space="preserve">Physician Primary Care Services </v>
          </cell>
          <cell r="G671">
            <v>0</v>
          </cell>
          <cell r="H671">
            <v>-6.030000000000002E-2</v>
          </cell>
          <cell r="I671">
            <v>0</v>
          </cell>
          <cell r="J671">
            <v>0</v>
          </cell>
          <cell r="K671">
            <v>0</v>
          </cell>
          <cell r="L671">
            <v>0</v>
          </cell>
        </row>
        <row r="672">
          <cell r="C672" t="str">
            <v>NapaAIDSNonDualSP</v>
          </cell>
          <cell r="D672" t="str">
            <v>SP</v>
          </cell>
          <cell r="E672" t="str">
            <v>AIDSNonDual</v>
          </cell>
          <cell r="F672" t="str">
            <v xml:space="preserve">Physician Specialty Services </v>
          </cell>
          <cell r="G672">
            <v>0</v>
          </cell>
          <cell r="H672">
            <v>0</v>
          </cell>
          <cell r="I672">
            <v>0</v>
          </cell>
          <cell r="J672">
            <v>0</v>
          </cell>
          <cell r="K672">
            <v>0</v>
          </cell>
          <cell r="L672">
            <v>0</v>
          </cell>
        </row>
        <row r="673">
          <cell r="C673" t="str">
            <v>NapaAIDSNonDualFQHC</v>
          </cell>
          <cell r="D673" t="str">
            <v>FQHC</v>
          </cell>
          <cell r="E673" t="str">
            <v>AIDSNonDual</v>
          </cell>
          <cell r="F673" t="str">
            <v xml:space="preserve">FQHC Services </v>
          </cell>
          <cell r="G673">
            <v>0</v>
          </cell>
          <cell r="H673">
            <v>0</v>
          </cell>
          <cell r="I673">
            <v>0</v>
          </cell>
          <cell r="J673">
            <v>0</v>
          </cell>
          <cell r="K673">
            <v>0</v>
          </cell>
          <cell r="L673">
            <v>0</v>
          </cell>
        </row>
        <row r="674">
          <cell r="C674" t="str">
            <v>NapaAIDSNonDualNPP</v>
          </cell>
          <cell r="D674" t="str">
            <v>NPP</v>
          </cell>
          <cell r="E674" t="str">
            <v>AIDSNonDual</v>
          </cell>
          <cell r="F674" t="str">
            <v xml:space="preserve"> Other Medical Professional Services </v>
          </cell>
          <cell r="G674">
            <v>0</v>
          </cell>
          <cell r="H674">
            <v>-6.8899999999999961E-2</v>
          </cell>
          <cell r="I674">
            <v>0</v>
          </cell>
          <cell r="J674">
            <v>0</v>
          </cell>
          <cell r="K674">
            <v>0</v>
          </cell>
          <cell r="L674">
            <v>0</v>
          </cell>
        </row>
        <row r="675">
          <cell r="C675" t="str">
            <v>NapaAIDSNonDualRX</v>
          </cell>
          <cell r="D675" t="str">
            <v>RX</v>
          </cell>
          <cell r="E675" t="str">
            <v>AIDSNonDual</v>
          </cell>
          <cell r="F675" t="str">
            <v xml:space="preserve"> Pharmacy </v>
          </cell>
          <cell r="G675">
            <v>0</v>
          </cell>
          <cell r="H675">
            <v>0</v>
          </cell>
          <cell r="I675">
            <v>0</v>
          </cell>
          <cell r="J675">
            <v>0</v>
          </cell>
          <cell r="K675">
            <v>0</v>
          </cell>
          <cell r="L675">
            <v>0</v>
          </cell>
        </row>
        <row r="676">
          <cell r="C676" t="str">
            <v>NapaAIDSNonDualLR</v>
          </cell>
          <cell r="D676" t="str">
            <v>LR</v>
          </cell>
          <cell r="E676" t="str">
            <v>AIDSNonDual</v>
          </cell>
          <cell r="F676" t="str">
            <v xml:space="preserve"> Laboratory and Radiology </v>
          </cell>
          <cell r="G676">
            <v>0</v>
          </cell>
          <cell r="H676">
            <v>-6.8899999999999961E-2</v>
          </cell>
          <cell r="I676">
            <v>0</v>
          </cell>
          <cell r="J676">
            <v>0</v>
          </cell>
          <cell r="K676">
            <v>0</v>
          </cell>
          <cell r="L676">
            <v>0</v>
          </cell>
        </row>
        <row r="677">
          <cell r="C677" t="str">
            <v>NapaAIDSNonDualHCBS</v>
          </cell>
          <cell r="D677" t="str">
            <v>HCBS</v>
          </cell>
          <cell r="E677" t="str">
            <v>AIDSNonDual</v>
          </cell>
          <cell r="F677" t="str">
            <v xml:space="preserve"> HCBS </v>
          </cell>
          <cell r="G677">
            <v>0</v>
          </cell>
          <cell r="H677">
            <v>0</v>
          </cell>
          <cell r="I677">
            <v>0</v>
          </cell>
          <cell r="J677">
            <v>0</v>
          </cell>
          <cell r="K677">
            <v>0</v>
          </cell>
          <cell r="L677">
            <v>0</v>
          </cell>
        </row>
        <row r="678">
          <cell r="C678" t="str">
            <v>NapaAIDSNonDualOTH</v>
          </cell>
          <cell r="D678" t="str">
            <v>OTH</v>
          </cell>
          <cell r="E678" t="str">
            <v>AIDSNonDual</v>
          </cell>
          <cell r="F678" t="str">
            <v xml:space="preserve"> All Others </v>
          </cell>
          <cell r="G678">
            <v>0</v>
          </cell>
          <cell r="H678">
            <v>-3.0200000000000005E-2</v>
          </cell>
          <cell r="I678">
            <v>0</v>
          </cell>
          <cell r="J678">
            <v>0</v>
          </cell>
          <cell r="K678">
            <v>0</v>
          </cell>
          <cell r="L678">
            <v>0</v>
          </cell>
        </row>
        <row r="679">
          <cell r="C679" t="str">
            <v>NapaAIDSDualIP</v>
          </cell>
          <cell r="D679" t="str">
            <v>IP</v>
          </cell>
          <cell r="E679" t="str">
            <v>AIDSDual</v>
          </cell>
          <cell r="F679" t="str">
            <v xml:space="preserve">Inpatient Hospital Services </v>
          </cell>
          <cell r="G679">
            <v>0</v>
          </cell>
          <cell r="H679">
            <v>0</v>
          </cell>
          <cell r="I679">
            <v>0</v>
          </cell>
          <cell r="J679">
            <v>0</v>
          </cell>
          <cell r="K679">
            <v>0</v>
          </cell>
          <cell r="L679">
            <v>0</v>
          </cell>
        </row>
        <row r="680">
          <cell r="C680" t="str">
            <v>NapaAIDSDualOP</v>
          </cell>
          <cell r="D680" t="str">
            <v>OP</v>
          </cell>
          <cell r="E680" t="str">
            <v>AIDSDual</v>
          </cell>
          <cell r="F680" t="str">
            <v xml:space="preserve">Outpatient Facility Services </v>
          </cell>
          <cell r="G680">
            <v>0</v>
          </cell>
          <cell r="H680">
            <v>0</v>
          </cell>
          <cell r="I680">
            <v>0</v>
          </cell>
          <cell r="J680">
            <v>0</v>
          </cell>
          <cell r="K680">
            <v>0</v>
          </cell>
          <cell r="L680">
            <v>0</v>
          </cell>
        </row>
        <row r="681">
          <cell r="C681" t="str">
            <v>NapaAIDSDualER</v>
          </cell>
          <cell r="D681" t="str">
            <v>ER</v>
          </cell>
          <cell r="E681" t="str">
            <v>AIDSDual</v>
          </cell>
          <cell r="F681" t="str">
            <v xml:space="preserve">Emergency Room Facility Services </v>
          </cell>
          <cell r="G681">
            <v>0</v>
          </cell>
          <cell r="H681">
            <v>0</v>
          </cell>
          <cell r="I681">
            <v>0</v>
          </cell>
          <cell r="J681">
            <v>0</v>
          </cell>
          <cell r="K681">
            <v>0</v>
          </cell>
          <cell r="L681">
            <v>0</v>
          </cell>
        </row>
        <row r="682">
          <cell r="C682" t="str">
            <v>NapaAIDSDualLTC</v>
          </cell>
          <cell r="D682" t="str">
            <v>LTC</v>
          </cell>
          <cell r="E682" t="str">
            <v>AIDSDual</v>
          </cell>
          <cell r="F682" t="str">
            <v xml:space="preserve">Long-Term Care Facility </v>
          </cell>
          <cell r="G682">
            <v>0</v>
          </cell>
          <cell r="H682">
            <v>0</v>
          </cell>
          <cell r="I682">
            <v>0</v>
          </cell>
          <cell r="J682">
            <v>0</v>
          </cell>
          <cell r="K682">
            <v>0</v>
          </cell>
          <cell r="L682">
            <v>0</v>
          </cell>
        </row>
        <row r="683">
          <cell r="C683" t="str">
            <v>NapaAIDSDualPCP</v>
          </cell>
          <cell r="D683" t="str">
            <v>PCP</v>
          </cell>
          <cell r="E683" t="str">
            <v>AIDSDual</v>
          </cell>
          <cell r="F683" t="str">
            <v xml:space="preserve">Physician Primary Care Services </v>
          </cell>
          <cell r="G683">
            <v>0</v>
          </cell>
          <cell r="H683">
            <v>0</v>
          </cell>
          <cell r="I683">
            <v>0</v>
          </cell>
          <cell r="J683">
            <v>0</v>
          </cell>
          <cell r="K683">
            <v>0</v>
          </cell>
          <cell r="L683">
            <v>0</v>
          </cell>
        </row>
        <row r="684">
          <cell r="C684" t="str">
            <v>NapaAIDSDualSP</v>
          </cell>
          <cell r="D684" t="str">
            <v>SP</v>
          </cell>
          <cell r="E684" t="str">
            <v>AIDSDual</v>
          </cell>
          <cell r="F684" t="str">
            <v xml:space="preserve">Physician Specialty Services </v>
          </cell>
          <cell r="G684">
            <v>0</v>
          </cell>
          <cell r="H684">
            <v>0</v>
          </cell>
          <cell r="I684">
            <v>0</v>
          </cell>
          <cell r="J684">
            <v>0</v>
          </cell>
          <cell r="K684">
            <v>0</v>
          </cell>
          <cell r="L684">
            <v>0</v>
          </cell>
        </row>
        <row r="685">
          <cell r="C685" t="str">
            <v>NapaAIDSDualFQHC</v>
          </cell>
          <cell r="D685" t="str">
            <v>FQHC</v>
          </cell>
          <cell r="E685" t="str">
            <v>AIDSDual</v>
          </cell>
          <cell r="F685" t="str">
            <v xml:space="preserve">FQHC Services </v>
          </cell>
          <cell r="G685">
            <v>0</v>
          </cell>
          <cell r="H685">
            <v>0</v>
          </cell>
          <cell r="I685">
            <v>0</v>
          </cell>
          <cell r="J685">
            <v>0</v>
          </cell>
          <cell r="K685">
            <v>0</v>
          </cell>
          <cell r="L685">
            <v>0</v>
          </cell>
        </row>
        <row r="686">
          <cell r="C686" t="str">
            <v>NapaAIDSDualNPP</v>
          </cell>
          <cell r="D686" t="str">
            <v>NPP</v>
          </cell>
          <cell r="E686" t="str">
            <v>AIDSDual</v>
          </cell>
          <cell r="F686" t="str">
            <v xml:space="preserve"> Other Medical Professional Services </v>
          </cell>
          <cell r="G686">
            <v>0</v>
          </cell>
          <cell r="H686">
            <v>0</v>
          </cell>
          <cell r="I686">
            <v>0</v>
          </cell>
          <cell r="J686">
            <v>0</v>
          </cell>
          <cell r="K686">
            <v>0</v>
          </cell>
          <cell r="L686">
            <v>0</v>
          </cell>
        </row>
        <row r="687">
          <cell r="C687" t="str">
            <v>NapaAIDSDualRX</v>
          </cell>
          <cell r="D687" t="str">
            <v>RX</v>
          </cell>
          <cell r="E687" t="str">
            <v>AIDSDual</v>
          </cell>
          <cell r="F687" t="str">
            <v xml:space="preserve"> Pharmacy </v>
          </cell>
          <cell r="G687">
            <v>0</v>
          </cell>
          <cell r="H687">
            <v>0</v>
          </cell>
          <cell r="I687">
            <v>0</v>
          </cell>
          <cell r="J687">
            <v>0</v>
          </cell>
          <cell r="K687">
            <v>0</v>
          </cell>
          <cell r="L687">
            <v>0</v>
          </cell>
        </row>
        <row r="688">
          <cell r="C688" t="str">
            <v>NapaAIDSDualLR</v>
          </cell>
          <cell r="D688" t="str">
            <v>LR</v>
          </cell>
          <cell r="E688" t="str">
            <v>AIDSDual</v>
          </cell>
          <cell r="F688" t="str">
            <v xml:space="preserve"> Laboratory and Radiology </v>
          </cell>
          <cell r="G688">
            <v>0</v>
          </cell>
          <cell r="H688">
            <v>0</v>
          </cell>
          <cell r="I688">
            <v>0</v>
          </cell>
          <cell r="J688">
            <v>0</v>
          </cell>
          <cell r="K688">
            <v>0</v>
          </cell>
          <cell r="L688">
            <v>0</v>
          </cell>
        </row>
        <row r="689">
          <cell r="C689" t="str">
            <v>NapaAIDSDualHCBS</v>
          </cell>
          <cell r="D689" t="str">
            <v>HCBS</v>
          </cell>
          <cell r="E689" t="str">
            <v>AIDSDual</v>
          </cell>
          <cell r="F689" t="str">
            <v xml:space="preserve"> HCBS </v>
          </cell>
          <cell r="G689">
            <v>9.1017760017141791E-2</v>
          </cell>
          <cell r="H689">
            <v>0</v>
          </cell>
          <cell r="I689">
            <v>0</v>
          </cell>
          <cell r="J689">
            <v>0</v>
          </cell>
          <cell r="K689">
            <v>0</v>
          </cell>
          <cell r="L689">
            <v>0</v>
          </cell>
        </row>
        <row r="690">
          <cell r="C690" t="str">
            <v>NapaAIDSDualOTH</v>
          </cell>
          <cell r="D690" t="str">
            <v>OTH</v>
          </cell>
          <cell r="E690" t="str">
            <v>AIDSDual</v>
          </cell>
          <cell r="F690" t="str">
            <v xml:space="preserve"> All Others </v>
          </cell>
          <cell r="G690">
            <v>0</v>
          </cell>
          <cell r="H690">
            <v>0</v>
          </cell>
          <cell r="I690">
            <v>0</v>
          </cell>
          <cell r="J690">
            <v>0</v>
          </cell>
          <cell r="K690">
            <v>0</v>
          </cell>
          <cell r="L690">
            <v>0</v>
          </cell>
        </row>
        <row r="691">
          <cell r="C691" t="str">
            <v>NapaLTCNonDualIP</v>
          </cell>
          <cell r="D691" t="str">
            <v>IP</v>
          </cell>
          <cell r="E691" t="str">
            <v>LTCNonDual</v>
          </cell>
          <cell r="F691" t="str">
            <v xml:space="preserve">Inpatient Hospital Services </v>
          </cell>
          <cell r="G691">
            <v>0</v>
          </cell>
          <cell r="H691">
            <v>0</v>
          </cell>
          <cell r="I691">
            <v>0</v>
          </cell>
          <cell r="J691">
            <v>0</v>
          </cell>
          <cell r="K691">
            <v>0</v>
          </cell>
          <cell r="L691">
            <v>0</v>
          </cell>
        </row>
        <row r="692">
          <cell r="C692" t="str">
            <v>NapaLTCNonDualOP</v>
          </cell>
          <cell r="D692" t="str">
            <v>OP</v>
          </cell>
          <cell r="E692" t="str">
            <v>LTCNonDual</v>
          </cell>
          <cell r="F692" t="str">
            <v xml:space="preserve">Outpatient Facility Services </v>
          </cell>
          <cell r="G692">
            <v>0</v>
          </cell>
          <cell r="H692">
            <v>-1.3100000000000001E-2</v>
          </cell>
          <cell r="I692">
            <v>0</v>
          </cell>
          <cell r="J692">
            <v>0</v>
          </cell>
          <cell r="K692">
            <v>0</v>
          </cell>
          <cell r="L692">
            <v>0</v>
          </cell>
        </row>
        <row r="693">
          <cell r="C693" t="str">
            <v>NapaLTCNonDualER</v>
          </cell>
          <cell r="D693" t="str">
            <v>ER</v>
          </cell>
          <cell r="E693" t="str">
            <v>LTCNonDual</v>
          </cell>
          <cell r="F693" t="str">
            <v xml:space="preserve">Emergency Room Facility Services </v>
          </cell>
          <cell r="G693">
            <v>0</v>
          </cell>
          <cell r="H693">
            <v>0</v>
          </cell>
          <cell r="I693">
            <v>0</v>
          </cell>
          <cell r="J693">
            <v>0</v>
          </cell>
          <cell r="K693">
            <v>0</v>
          </cell>
          <cell r="L693">
            <v>0</v>
          </cell>
        </row>
        <row r="694">
          <cell r="C694" t="str">
            <v>NapaLTCNonDualLTC</v>
          </cell>
          <cell r="D694" t="str">
            <v>LTC</v>
          </cell>
          <cell r="E694" t="str">
            <v>LTCNonDual</v>
          </cell>
          <cell r="F694" t="str">
            <v xml:space="preserve">Long-Term Care Facility </v>
          </cell>
          <cell r="G694">
            <v>0</v>
          </cell>
          <cell r="H694">
            <v>0</v>
          </cell>
          <cell r="I694">
            <v>0</v>
          </cell>
          <cell r="J694">
            <v>0</v>
          </cell>
          <cell r="K694">
            <v>0</v>
          </cell>
          <cell r="L694">
            <v>0</v>
          </cell>
        </row>
        <row r="695">
          <cell r="C695" t="str">
            <v>NapaLTCNonDualPCP</v>
          </cell>
          <cell r="D695" t="str">
            <v>PCP</v>
          </cell>
          <cell r="E695" t="str">
            <v>LTCNonDual</v>
          </cell>
          <cell r="F695" t="str">
            <v xml:space="preserve">Physician Primary Care Services </v>
          </cell>
          <cell r="G695">
            <v>0</v>
          </cell>
          <cell r="H695">
            <v>-6.030000000000002E-2</v>
          </cell>
          <cell r="I695">
            <v>0</v>
          </cell>
          <cell r="J695">
            <v>0</v>
          </cell>
          <cell r="K695">
            <v>0</v>
          </cell>
          <cell r="L695">
            <v>0</v>
          </cell>
        </row>
        <row r="696">
          <cell r="C696" t="str">
            <v>NapaLTCNonDualSP</v>
          </cell>
          <cell r="D696" t="str">
            <v>SP</v>
          </cell>
          <cell r="E696" t="str">
            <v>LTCNonDual</v>
          </cell>
          <cell r="F696" t="str">
            <v xml:space="preserve">Physician Specialty Services </v>
          </cell>
          <cell r="G696">
            <v>0</v>
          </cell>
          <cell r="H696">
            <v>0</v>
          </cell>
          <cell r="I696">
            <v>0</v>
          </cell>
          <cell r="J696">
            <v>0</v>
          </cell>
          <cell r="K696">
            <v>0</v>
          </cell>
          <cell r="L696">
            <v>0</v>
          </cell>
        </row>
        <row r="697">
          <cell r="C697" t="str">
            <v>NapaLTCNonDualFQHC</v>
          </cell>
          <cell r="D697" t="str">
            <v>FQHC</v>
          </cell>
          <cell r="E697" t="str">
            <v>LTCNonDual</v>
          </cell>
          <cell r="F697" t="str">
            <v xml:space="preserve">FQHC Services </v>
          </cell>
          <cell r="G697">
            <v>0</v>
          </cell>
          <cell r="H697">
            <v>0</v>
          </cell>
          <cell r="I697">
            <v>0</v>
          </cell>
          <cell r="J697">
            <v>0</v>
          </cell>
          <cell r="K697">
            <v>0</v>
          </cell>
          <cell r="L697">
            <v>0</v>
          </cell>
        </row>
        <row r="698">
          <cell r="C698" t="str">
            <v>NapaLTCNonDualNPP</v>
          </cell>
          <cell r="D698" t="str">
            <v>NPP</v>
          </cell>
          <cell r="E698" t="str">
            <v>LTCNonDual</v>
          </cell>
          <cell r="F698" t="str">
            <v xml:space="preserve"> Other Medical Professional Services </v>
          </cell>
          <cell r="G698">
            <v>0</v>
          </cell>
          <cell r="H698">
            <v>-6.8899999999999961E-2</v>
          </cell>
          <cell r="I698">
            <v>0</v>
          </cell>
          <cell r="J698">
            <v>0</v>
          </cell>
          <cell r="K698">
            <v>0</v>
          </cell>
          <cell r="L698">
            <v>0</v>
          </cell>
        </row>
        <row r="699">
          <cell r="C699" t="str">
            <v>NapaLTCNonDualRX</v>
          </cell>
          <cell r="D699" t="str">
            <v>RX</v>
          </cell>
          <cell r="E699" t="str">
            <v>LTCNonDual</v>
          </cell>
          <cell r="F699" t="str">
            <v xml:space="preserve"> Pharmacy </v>
          </cell>
          <cell r="G699">
            <v>0</v>
          </cell>
          <cell r="H699">
            <v>0</v>
          </cell>
          <cell r="I699">
            <v>0</v>
          </cell>
          <cell r="J699">
            <v>0</v>
          </cell>
          <cell r="K699">
            <v>0</v>
          </cell>
          <cell r="L699">
            <v>0</v>
          </cell>
        </row>
        <row r="700">
          <cell r="C700" t="str">
            <v>NapaLTCNonDualLR</v>
          </cell>
          <cell r="D700" t="str">
            <v>LR</v>
          </cell>
          <cell r="E700" t="str">
            <v>LTCNonDual</v>
          </cell>
          <cell r="F700" t="str">
            <v xml:space="preserve"> Laboratory and Radiology </v>
          </cell>
          <cell r="G700">
            <v>0</v>
          </cell>
          <cell r="H700">
            <v>-6.8899999999999961E-2</v>
          </cell>
          <cell r="I700">
            <v>0</v>
          </cell>
          <cell r="J700">
            <v>0</v>
          </cell>
          <cell r="K700">
            <v>0</v>
          </cell>
          <cell r="L700">
            <v>0</v>
          </cell>
        </row>
        <row r="701">
          <cell r="C701" t="str">
            <v>NapaLTCNonDualHCBS</v>
          </cell>
          <cell r="D701" t="str">
            <v>HCBS</v>
          </cell>
          <cell r="E701" t="str">
            <v>LTCNonDual</v>
          </cell>
          <cell r="F701" t="str">
            <v xml:space="preserve"> HCBS </v>
          </cell>
          <cell r="G701">
            <v>9.0677039385703706E-2</v>
          </cell>
          <cell r="H701">
            <v>0</v>
          </cell>
          <cell r="I701">
            <v>0</v>
          </cell>
          <cell r="J701">
            <v>0</v>
          </cell>
          <cell r="K701">
            <v>0</v>
          </cell>
          <cell r="L701">
            <v>0</v>
          </cell>
        </row>
        <row r="702">
          <cell r="C702" t="str">
            <v>NapaLTCNonDualOTH</v>
          </cell>
          <cell r="D702" t="str">
            <v>OTH</v>
          </cell>
          <cell r="E702" t="str">
            <v>LTCNonDual</v>
          </cell>
          <cell r="F702" t="str">
            <v xml:space="preserve"> All Others </v>
          </cell>
          <cell r="G702">
            <v>0</v>
          </cell>
          <cell r="H702">
            <v>-3.0200000000000005E-2</v>
          </cell>
          <cell r="I702">
            <v>0</v>
          </cell>
          <cell r="J702">
            <v>0</v>
          </cell>
          <cell r="K702">
            <v>0</v>
          </cell>
          <cell r="L702">
            <v>0</v>
          </cell>
        </row>
        <row r="703">
          <cell r="C703" t="str">
            <v>NapaLTCDualIP</v>
          </cell>
          <cell r="D703" t="str">
            <v>IP</v>
          </cell>
          <cell r="E703" t="str">
            <v>LTCDual</v>
          </cell>
          <cell r="F703" t="str">
            <v xml:space="preserve">Inpatient Hospital Services </v>
          </cell>
          <cell r="G703">
            <v>0</v>
          </cell>
          <cell r="H703">
            <v>0</v>
          </cell>
          <cell r="I703">
            <v>0</v>
          </cell>
          <cell r="J703">
            <v>0</v>
          </cell>
          <cell r="K703">
            <v>0</v>
          </cell>
          <cell r="L703">
            <v>0</v>
          </cell>
        </row>
        <row r="704">
          <cell r="C704" t="str">
            <v>NapaLTCDualOP</v>
          </cell>
          <cell r="D704" t="str">
            <v>OP</v>
          </cell>
          <cell r="E704" t="str">
            <v>LTCDual</v>
          </cell>
          <cell r="F704" t="str">
            <v xml:space="preserve">Outpatient Facility Services </v>
          </cell>
          <cell r="G704">
            <v>0</v>
          </cell>
          <cell r="H704">
            <v>0</v>
          </cell>
          <cell r="I704">
            <v>0</v>
          </cell>
          <cell r="J704">
            <v>0</v>
          </cell>
          <cell r="K704">
            <v>0</v>
          </cell>
          <cell r="L704">
            <v>0</v>
          </cell>
        </row>
        <row r="705">
          <cell r="C705" t="str">
            <v>NapaLTCDualER</v>
          </cell>
          <cell r="D705" t="str">
            <v>ER</v>
          </cell>
          <cell r="E705" t="str">
            <v>LTCDual</v>
          </cell>
          <cell r="F705" t="str">
            <v xml:space="preserve">Emergency Room Facility Services </v>
          </cell>
          <cell r="G705">
            <v>0</v>
          </cell>
          <cell r="H705">
            <v>0</v>
          </cell>
          <cell r="I705">
            <v>0</v>
          </cell>
          <cell r="J705">
            <v>0</v>
          </cell>
          <cell r="K705">
            <v>0</v>
          </cell>
          <cell r="L705">
            <v>0</v>
          </cell>
        </row>
        <row r="706">
          <cell r="C706" t="str">
            <v>NapaLTCDualLTC</v>
          </cell>
          <cell r="D706" t="str">
            <v>LTC</v>
          </cell>
          <cell r="E706" t="str">
            <v>LTCDual</v>
          </cell>
          <cell r="F706" t="str">
            <v xml:space="preserve">Long-Term Care Facility </v>
          </cell>
          <cell r="G706">
            <v>0</v>
          </cell>
          <cell r="H706">
            <v>0</v>
          </cell>
          <cell r="I706">
            <v>0</v>
          </cell>
          <cell r="J706">
            <v>0</v>
          </cell>
          <cell r="K706">
            <v>0</v>
          </cell>
          <cell r="L706">
            <v>0</v>
          </cell>
        </row>
        <row r="707">
          <cell r="C707" t="str">
            <v>NapaLTCDualPCP</v>
          </cell>
          <cell r="D707" t="str">
            <v>PCP</v>
          </cell>
          <cell r="E707" t="str">
            <v>LTCDual</v>
          </cell>
          <cell r="F707" t="str">
            <v xml:space="preserve">Physician Primary Care Services </v>
          </cell>
          <cell r="G707">
            <v>0</v>
          </cell>
          <cell r="H707">
            <v>0</v>
          </cell>
          <cell r="I707">
            <v>0</v>
          </cell>
          <cell r="J707">
            <v>0</v>
          </cell>
          <cell r="K707">
            <v>0</v>
          </cell>
          <cell r="L707">
            <v>0</v>
          </cell>
        </row>
        <row r="708">
          <cell r="C708" t="str">
            <v>NapaLTCDualSP</v>
          </cell>
          <cell r="D708" t="str">
            <v>SP</v>
          </cell>
          <cell r="E708" t="str">
            <v>LTCDual</v>
          </cell>
          <cell r="F708" t="str">
            <v xml:space="preserve">Physician Specialty Services </v>
          </cell>
          <cell r="G708">
            <v>0</v>
          </cell>
          <cell r="H708">
            <v>0</v>
          </cell>
          <cell r="I708">
            <v>0</v>
          </cell>
          <cell r="J708">
            <v>0</v>
          </cell>
          <cell r="K708">
            <v>0</v>
          </cell>
          <cell r="L708">
            <v>0</v>
          </cell>
        </row>
        <row r="709">
          <cell r="C709" t="str">
            <v>NapaLTCDualFQHC</v>
          </cell>
          <cell r="D709" t="str">
            <v>FQHC</v>
          </cell>
          <cell r="E709" t="str">
            <v>LTCDual</v>
          </cell>
          <cell r="F709" t="str">
            <v xml:space="preserve">FQHC Services </v>
          </cell>
          <cell r="G709">
            <v>0</v>
          </cell>
          <cell r="H709">
            <v>0</v>
          </cell>
          <cell r="I709">
            <v>0</v>
          </cell>
          <cell r="J709">
            <v>0</v>
          </cell>
          <cell r="K709">
            <v>0</v>
          </cell>
          <cell r="L709">
            <v>0</v>
          </cell>
        </row>
        <row r="710">
          <cell r="C710" t="str">
            <v>NapaLTCDualNPP</v>
          </cell>
          <cell r="D710" t="str">
            <v>NPP</v>
          </cell>
          <cell r="E710" t="str">
            <v>LTCDual</v>
          </cell>
          <cell r="F710" t="str">
            <v xml:space="preserve"> Other Medical Professional Services </v>
          </cell>
          <cell r="G710">
            <v>0</v>
          </cell>
          <cell r="H710">
            <v>0</v>
          </cell>
          <cell r="I710">
            <v>0</v>
          </cell>
          <cell r="J710">
            <v>0</v>
          </cell>
          <cell r="K710">
            <v>0</v>
          </cell>
          <cell r="L710">
            <v>0</v>
          </cell>
        </row>
        <row r="711">
          <cell r="C711" t="str">
            <v>NapaLTCDualRX</v>
          </cell>
          <cell r="D711" t="str">
            <v>RX</v>
          </cell>
          <cell r="E711" t="str">
            <v>LTCDual</v>
          </cell>
          <cell r="F711" t="str">
            <v xml:space="preserve"> Pharmacy </v>
          </cell>
          <cell r="G711">
            <v>0</v>
          </cell>
          <cell r="H711">
            <v>0</v>
          </cell>
          <cell r="I711">
            <v>0</v>
          </cell>
          <cell r="J711">
            <v>0</v>
          </cell>
          <cell r="K711">
            <v>0</v>
          </cell>
          <cell r="L711">
            <v>0</v>
          </cell>
        </row>
        <row r="712">
          <cell r="C712" t="str">
            <v>NapaLTCDualLR</v>
          </cell>
          <cell r="D712" t="str">
            <v>LR</v>
          </cell>
          <cell r="E712" t="str">
            <v>LTCDual</v>
          </cell>
          <cell r="F712" t="str">
            <v xml:space="preserve"> Laboratory and Radiology </v>
          </cell>
          <cell r="G712">
            <v>0</v>
          </cell>
          <cell r="H712">
            <v>0</v>
          </cell>
          <cell r="I712">
            <v>0</v>
          </cell>
          <cell r="J712">
            <v>0</v>
          </cell>
          <cell r="K712">
            <v>0</v>
          </cell>
          <cell r="L712">
            <v>0</v>
          </cell>
        </row>
        <row r="713">
          <cell r="C713" t="str">
            <v>NapaLTCDualHCBS</v>
          </cell>
          <cell r="D713" t="str">
            <v>HCBS</v>
          </cell>
          <cell r="E713" t="str">
            <v>LTCDual</v>
          </cell>
          <cell r="F713" t="str">
            <v xml:space="preserve"> HCBS </v>
          </cell>
          <cell r="G713">
            <v>9.1017760017141791E-2</v>
          </cell>
          <cell r="H713">
            <v>0</v>
          </cell>
          <cell r="I713">
            <v>0</v>
          </cell>
          <cell r="J713">
            <v>0</v>
          </cell>
          <cell r="K713">
            <v>0</v>
          </cell>
          <cell r="L713">
            <v>0</v>
          </cell>
        </row>
        <row r="714">
          <cell r="C714" t="str">
            <v>NapaLTCDualOTH</v>
          </cell>
          <cell r="D714" t="str">
            <v>OTH</v>
          </cell>
          <cell r="E714" t="str">
            <v>LTCDual</v>
          </cell>
          <cell r="F714" t="str">
            <v xml:space="preserve"> All Others </v>
          </cell>
          <cell r="G714">
            <v>0</v>
          </cell>
          <cell r="H714">
            <v>0</v>
          </cell>
          <cell r="I714">
            <v>0</v>
          </cell>
          <cell r="J714">
            <v>0</v>
          </cell>
          <cell r="K714">
            <v>0</v>
          </cell>
          <cell r="L714">
            <v>0</v>
          </cell>
        </row>
        <row r="715">
          <cell r="C715" t="str">
            <v>NapaOBRAIP</v>
          </cell>
          <cell r="D715" t="str">
            <v>IP</v>
          </cell>
          <cell r="E715" t="str">
            <v>OBRA</v>
          </cell>
          <cell r="F715" t="str">
            <v xml:space="preserve">Inpatient Hospital Services </v>
          </cell>
          <cell r="G715">
            <v>0</v>
          </cell>
          <cell r="H715">
            <v>0</v>
          </cell>
          <cell r="I715">
            <v>0</v>
          </cell>
          <cell r="J715">
            <v>0</v>
          </cell>
          <cell r="K715">
            <v>0</v>
          </cell>
          <cell r="L715">
            <v>0</v>
          </cell>
        </row>
        <row r="716">
          <cell r="C716" t="str">
            <v>NapaOBRAOP</v>
          </cell>
          <cell r="D716" t="str">
            <v>OP</v>
          </cell>
          <cell r="E716" t="str">
            <v>OBRA</v>
          </cell>
          <cell r="F716" t="str">
            <v xml:space="preserve">Outpatient Facility Services </v>
          </cell>
          <cell r="G716">
            <v>0</v>
          </cell>
          <cell r="H716">
            <v>-2.1999999999999797E-3</v>
          </cell>
          <cell r="I716">
            <v>0</v>
          </cell>
          <cell r="J716">
            <v>0</v>
          </cell>
          <cell r="K716">
            <v>0</v>
          </cell>
          <cell r="L716">
            <v>0</v>
          </cell>
        </row>
        <row r="717">
          <cell r="C717" t="str">
            <v>NapaOBRAER</v>
          </cell>
          <cell r="D717" t="str">
            <v>ER</v>
          </cell>
          <cell r="E717" t="str">
            <v>OBRA</v>
          </cell>
          <cell r="F717" t="str">
            <v xml:space="preserve">Emergency Room Facility Services </v>
          </cell>
          <cell r="G717">
            <v>0</v>
          </cell>
          <cell r="H717">
            <v>0</v>
          </cell>
          <cell r="I717">
            <v>0</v>
          </cell>
          <cell r="J717">
            <v>0</v>
          </cell>
          <cell r="K717">
            <v>0</v>
          </cell>
          <cell r="L717">
            <v>0</v>
          </cell>
        </row>
        <row r="718">
          <cell r="C718" t="str">
            <v>NapaOBRALTC</v>
          </cell>
          <cell r="D718" t="str">
            <v>LTC</v>
          </cell>
          <cell r="E718" t="str">
            <v>OBRA</v>
          </cell>
          <cell r="F718" t="str">
            <v xml:space="preserve">Long-Term Care Facility </v>
          </cell>
          <cell r="G718">
            <v>0</v>
          </cell>
          <cell r="H718">
            <v>0</v>
          </cell>
          <cell r="I718">
            <v>0</v>
          </cell>
          <cell r="J718">
            <v>0</v>
          </cell>
          <cell r="K718">
            <v>0</v>
          </cell>
          <cell r="L718">
            <v>0</v>
          </cell>
        </row>
        <row r="719">
          <cell r="C719" t="str">
            <v>NapaOBRAPCP</v>
          </cell>
          <cell r="D719" t="str">
            <v>PCP</v>
          </cell>
          <cell r="E719" t="str">
            <v>OBRA</v>
          </cell>
          <cell r="F719" t="str">
            <v xml:space="preserve">Physician Primary Care Services </v>
          </cell>
          <cell r="G719">
            <v>0</v>
          </cell>
          <cell r="H719">
            <v>0</v>
          </cell>
          <cell r="I719">
            <v>0</v>
          </cell>
          <cell r="J719">
            <v>0</v>
          </cell>
          <cell r="K719">
            <v>0</v>
          </cell>
          <cell r="L719">
            <v>0</v>
          </cell>
        </row>
        <row r="720">
          <cell r="C720" t="str">
            <v>NapaOBRASP</v>
          </cell>
          <cell r="D720" t="str">
            <v>SP</v>
          </cell>
          <cell r="E720" t="str">
            <v>OBRA</v>
          </cell>
          <cell r="F720" t="str">
            <v xml:space="preserve">Physician Specialty Services </v>
          </cell>
          <cell r="G720">
            <v>0</v>
          </cell>
          <cell r="H720">
            <v>0</v>
          </cell>
          <cell r="I720">
            <v>0</v>
          </cell>
          <cell r="J720">
            <v>0</v>
          </cell>
          <cell r="K720">
            <v>0</v>
          </cell>
          <cell r="L720">
            <v>0</v>
          </cell>
        </row>
        <row r="721">
          <cell r="C721" t="str">
            <v>NapaOBRAFQHC</v>
          </cell>
          <cell r="D721" t="str">
            <v>FQHC</v>
          </cell>
          <cell r="E721" t="str">
            <v>OBRA</v>
          </cell>
          <cell r="F721" t="str">
            <v xml:space="preserve">FQHC Services </v>
          </cell>
          <cell r="G721">
            <v>0</v>
          </cell>
          <cell r="H721">
            <v>0</v>
          </cell>
          <cell r="I721">
            <v>0</v>
          </cell>
          <cell r="J721">
            <v>0</v>
          </cell>
          <cell r="K721">
            <v>0</v>
          </cell>
          <cell r="L721">
            <v>0</v>
          </cell>
        </row>
        <row r="722">
          <cell r="C722" t="str">
            <v>NapaOBRANPP</v>
          </cell>
          <cell r="D722" t="str">
            <v>NPP</v>
          </cell>
          <cell r="E722" t="str">
            <v>OBRA</v>
          </cell>
          <cell r="F722" t="str">
            <v xml:space="preserve"> Other Medical Professional Services </v>
          </cell>
          <cell r="G722">
            <v>0</v>
          </cell>
          <cell r="H722">
            <v>-6.8899999999999961E-2</v>
          </cell>
          <cell r="I722">
            <v>0</v>
          </cell>
          <cell r="J722">
            <v>0</v>
          </cell>
          <cell r="K722">
            <v>0</v>
          </cell>
          <cell r="L722">
            <v>0</v>
          </cell>
        </row>
        <row r="723">
          <cell r="C723" t="str">
            <v>NapaOBRARX</v>
          </cell>
          <cell r="D723" t="str">
            <v>RX</v>
          </cell>
          <cell r="E723" t="str">
            <v>OBRA</v>
          </cell>
          <cell r="F723" t="str">
            <v xml:space="preserve"> Pharmacy </v>
          </cell>
          <cell r="G723">
            <v>0</v>
          </cell>
          <cell r="H723">
            <v>0</v>
          </cell>
          <cell r="I723">
            <v>0</v>
          </cell>
          <cell r="J723">
            <v>0</v>
          </cell>
          <cell r="K723">
            <v>0</v>
          </cell>
          <cell r="L723">
            <v>0</v>
          </cell>
        </row>
        <row r="724">
          <cell r="C724" t="str">
            <v>NapaOBRALR</v>
          </cell>
          <cell r="D724" t="str">
            <v>LR</v>
          </cell>
          <cell r="E724" t="str">
            <v>OBRA</v>
          </cell>
          <cell r="F724" t="str">
            <v xml:space="preserve"> Laboratory and Radiology </v>
          </cell>
          <cell r="G724">
            <v>0</v>
          </cell>
          <cell r="H724">
            <v>-6.8899999999999961E-2</v>
          </cell>
          <cell r="I724">
            <v>0</v>
          </cell>
          <cell r="J724">
            <v>0</v>
          </cell>
          <cell r="K724">
            <v>0</v>
          </cell>
          <cell r="L724">
            <v>0</v>
          </cell>
        </row>
        <row r="725">
          <cell r="C725" t="str">
            <v>NapaOBRAHCBS</v>
          </cell>
          <cell r="D725" t="str">
            <v>HCBS</v>
          </cell>
          <cell r="E725" t="str">
            <v>OBRA</v>
          </cell>
          <cell r="F725" t="str">
            <v xml:space="preserve"> HCBS </v>
          </cell>
          <cell r="G725">
            <v>0</v>
          </cell>
          <cell r="H725">
            <v>0</v>
          </cell>
          <cell r="I725">
            <v>0</v>
          </cell>
          <cell r="J725">
            <v>0</v>
          </cell>
          <cell r="K725">
            <v>0</v>
          </cell>
          <cell r="L725">
            <v>0</v>
          </cell>
        </row>
        <row r="726">
          <cell r="C726" t="str">
            <v>NapaOBRAOTH</v>
          </cell>
          <cell r="D726" t="str">
            <v>OTH</v>
          </cell>
          <cell r="E726" t="str">
            <v>OBRA</v>
          </cell>
          <cell r="F726" t="str">
            <v xml:space="preserve"> All Others </v>
          </cell>
          <cell r="G726">
            <v>0</v>
          </cell>
          <cell r="H726">
            <v>-3.0200000000000005E-2</v>
          </cell>
          <cell r="I726">
            <v>0</v>
          </cell>
          <cell r="J726">
            <v>0</v>
          </cell>
          <cell r="K726">
            <v>0</v>
          </cell>
          <cell r="L726">
            <v>0</v>
          </cell>
        </row>
        <row r="727">
          <cell r="C727" t="str">
            <v>OrangeChild MCIP</v>
          </cell>
          <cell r="D727" t="str">
            <v>IP</v>
          </cell>
          <cell r="E727" t="str">
            <v>Child MC</v>
          </cell>
          <cell r="F727" t="str">
            <v xml:space="preserve">Inpatient Hospital Services </v>
          </cell>
          <cell r="G727">
            <v>0</v>
          </cell>
          <cell r="H727">
            <v>0</v>
          </cell>
          <cell r="I727">
            <v>0</v>
          </cell>
          <cell r="J727">
            <v>0</v>
          </cell>
          <cell r="K727">
            <v>-1.2499999999999734E-3</v>
          </cell>
          <cell r="L727">
            <v>0</v>
          </cell>
        </row>
        <row r="728">
          <cell r="C728" t="str">
            <v>OrangeChild MCOP</v>
          </cell>
          <cell r="D728" t="str">
            <v>OP</v>
          </cell>
          <cell r="E728" t="str">
            <v>Child MC</v>
          </cell>
          <cell r="F728" t="str">
            <v xml:space="preserve">Outpatient Facility Services </v>
          </cell>
          <cell r="G728">
            <v>0</v>
          </cell>
          <cell r="H728">
            <v>-2.1999999999999797E-3</v>
          </cell>
          <cell r="I728">
            <v>0</v>
          </cell>
          <cell r="J728">
            <v>0</v>
          </cell>
          <cell r="K728">
            <v>-1.2499999999999734E-3</v>
          </cell>
          <cell r="L728">
            <v>0</v>
          </cell>
        </row>
        <row r="729">
          <cell r="C729" t="str">
            <v>OrangeChild MCER</v>
          </cell>
          <cell r="D729" t="str">
            <v>ER</v>
          </cell>
          <cell r="E729" t="str">
            <v>Child MC</v>
          </cell>
          <cell r="F729" t="str">
            <v xml:space="preserve">Emergency Room Facility Services </v>
          </cell>
          <cell r="G729">
            <v>0</v>
          </cell>
          <cell r="H729">
            <v>0</v>
          </cell>
          <cell r="I729">
            <v>0</v>
          </cell>
          <cell r="J729">
            <v>0</v>
          </cell>
          <cell r="K729">
            <v>-1.2499999999999734E-3</v>
          </cell>
          <cell r="L729">
            <v>0</v>
          </cell>
        </row>
        <row r="730">
          <cell r="C730" t="str">
            <v>OrangeChild MCLTC</v>
          </cell>
          <cell r="D730" t="str">
            <v>LTC</v>
          </cell>
          <cell r="E730" t="str">
            <v>Child MC</v>
          </cell>
          <cell r="F730" t="str">
            <v xml:space="preserve">Long-Term Care Facility </v>
          </cell>
          <cell r="G730">
            <v>0</v>
          </cell>
          <cell r="H730">
            <v>0</v>
          </cell>
          <cell r="I730">
            <v>0</v>
          </cell>
          <cell r="J730">
            <v>0</v>
          </cell>
          <cell r="K730">
            <v>-1.2499999999999734E-3</v>
          </cell>
          <cell r="L730">
            <v>0</v>
          </cell>
        </row>
        <row r="731">
          <cell r="C731" t="str">
            <v>OrangeChild MCPCP</v>
          </cell>
          <cell r="D731" t="str">
            <v>PCP</v>
          </cell>
          <cell r="E731" t="str">
            <v>Child MC</v>
          </cell>
          <cell r="F731" t="str">
            <v xml:space="preserve">Physician Primary Care Services </v>
          </cell>
          <cell r="G731">
            <v>0</v>
          </cell>
          <cell r="H731">
            <v>0</v>
          </cell>
          <cell r="I731">
            <v>0</v>
          </cell>
          <cell r="J731">
            <v>0</v>
          </cell>
          <cell r="K731">
            <v>-1.2499999999999734E-3</v>
          </cell>
          <cell r="L731">
            <v>0</v>
          </cell>
        </row>
        <row r="732">
          <cell r="C732" t="str">
            <v>OrangeChild MCSP</v>
          </cell>
          <cell r="D732" t="str">
            <v>SP</v>
          </cell>
          <cell r="E732" t="str">
            <v>Child MC</v>
          </cell>
          <cell r="F732" t="str">
            <v xml:space="preserve">Physician Specialty Services </v>
          </cell>
          <cell r="G732">
            <v>0</v>
          </cell>
          <cell r="H732">
            <v>0</v>
          </cell>
          <cell r="I732">
            <v>0</v>
          </cell>
          <cell r="J732">
            <v>0</v>
          </cell>
          <cell r="K732">
            <v>-1.2499999999999734E-3</v>
          </cell>
          <cell r="L732">
            <v>0</v>
          </cell>
        </row>
        <row r="733">
          <cell r="C733" t="str">
            <v>OrangeChild MCFQHC</v>
          </cell>
          <cell r="D733" t="str">
            <v>FQHC</v>
          </cell>
          <cell r="E733" t="str">
            <v>Child MC</v>
          </cell>
          <cell r="F733" t="str">
            <v xml:space="preserve">FQHC Services </v>
          </cell>
          <cell r="G733">
            <v>0</v>
          </cell>
          <cell r="H733">
            <v>0</v>
          </cell>
          <cell r="I733">
            <v>0</v>
          </cell>
          <cell r="J733">
            <v>0</v>
          </cell>
          <cell r="K733">
            <v>-1.2499999999999734E-3</v>
          </cell>
          <cell r="L733">
            <v>0</v>
          </cell>
        </row>
        <row r="734">
          <cell r="C734" t="str">
            <v>OrangeChild MCNPP</v>
          </cell>
          <cell r="D734" t="str">
            <v>NPP</v>
          </cell>
          <cell r="E734" t="str">
            <v>Child MC</v>
          </cell>
          <cell r="F734" t="str">
            <v xml:space="preserve"> Other Medical Professional Services </v>
          </cell>
          <cell r="G734">
            <v>0</v>
          </cell>
          <cell r="H734">
            <v>-6.8899999999999961E-2</v>
          </cell>
          <cell r="I734">
            <v>0</v>
          </cell>
          <cell r="J734">
            <v>0</v>
          </cell>
          <cell r="K734">
            <v>-1.2499999999999734E-3</v>
          </cell>
          <cell r="L734">
            <v>0</v>
          </cell>
        </row>
        <row r="735">
          <cell r="C735" t="str">
            <v>OrangeChild MCRX</v>
          </cell>
          <cell r="D735" t="str">
            <v>RX</v>
          </cell>
          <cell r="E735" t="str">
            <v>Child MC</v>
          </cell>
          <cell r="F735" t="str">
            <v xml:space="preserve"> Pharmacy </v>
          </cell>
          <cell r="G735">
            <v>0</v>
          </cell>
          <cell r="H735">
            <v>0</v>
          </cell>
          <cell r="I735">
            <v>0</v>
          </cell>
          <cell r="J735">
            <v>0</v>
          </cell>
          <cell r="K735">
            <v>-1.2499999999999734E-3</v>
          </cell>
          <cell r="L735">
            <v>0</v>
          </cell>
        </row>
        <row r="736">
          <cell r="C736" t="str">
            <v>OrangeChild MCLR</v>
          </cell>
          <cell r="D736" t="str">
            <v>LR</v>
          </cell>
          <cell r="E736" t="str">
            <v>Child MC</v>
          </cell>
          <cell r="F736" t="str">
            <v xml:space="preserve"> Laboratory and Radiology </v>
          </cell>
          <cell r="G736">
            <v>0</v>
          </cell>
          <cell r="H736">
            <v>-6.8899999999999961E-2</v>
          </cell>
          <cell r="I736">
            <v>0</v>
          </cell>
          <cell r="J736">
            <v>0</v>
          </cell>
          <cell r="K736">
            <v>-1.2499999999999734E-3</v>
          </cell>
          <cell r="L736">
            <v>0</v>
          </cell>
        </row>
        <row r="737">
          <cell r="C737" t="str">
            <v>OrangeChild MCHCBS</v>
          </cell>
          <cell r="D737" t="str">
            <v>HCBS</v>
          </cell>
          <cell r="E737" t="str">
            <v>Child MC</v>
          </cell>
          <cell r="F737" t="str">
            <v xml:space="preserve"> HCBS </v>
          </cell>
          <cell r="G737">
            <v>5.0594005773132444E-3</v>
          </cell>
          <cell r="H737">
            <v>0</v>
          </cell>
          <cell r="I737">
            <v>0</v>
          </cell>
          <cell r="J737">
            <v>0</v>
          </cell>
          <cell r="K737">
            <v>-1.2499999999999734E-3</v>
          </cell>
          <cell r="L737">
            <v>0</v>
          </cell>
        </row>
        <row r="738">
          <cell r="C738" t="str">
            <v>OrangeChild MCOTH</v>
          </cell>
          <cell r="D738" t="str">
            <v>OTH</v>
          </cell>
          <cell r="E738" t="str">
            <v>Child MC</v>
          </cell>
          <cell r="F738" t="str">
            <v xml:space="preserve"> All Others </v>
          </cell>
          <cell r="G738">
            <v>0</v>
          </cell>
          <cell r="H738">
            <v>-3.0200000000000005E-2</v>
          </cell>
          <cell r="I738">
            <v>0</v>
          </cell>
          <cell r="J738">
            <v>0</v>
          </cell>
          <cell r="K738">
            <v>-1.2499999999999734E-3</v>
          </cell>
          <cell r="L738">
            <v>0</v>
          </cell>
        </row>
        <row r="739">
          <cell r="C739" t="str">
            <v>OrangeChild HFIP</v>
          </cell>
          <cell r="D739" t="str">
            <v>IP</v>
          </cell>
          <cell r="E739" t="str">
            <v>Child HF</v>
          </cell>
          <cell r="F739" t="str">
            <v xml:space="preserve">Inpatient Hospital Services </v>
          </cell>
          <cell r="G739">
            <v>0</v>
          </cell>
          <cell r="H739">
            <v>0</v>
          </cell>
          <cell r="I739">
            <v>0</v>
          </cell>
          <cell r="J739">
            <v>0</v>
          </cell>
          <cell r="K739">
            <v>0</v>
          </cell>
          <cell r="L739">
            <v>0</v>
          </cell>
        </row>
        <row r="740">
          <cell r="C740" t="str">
            <v>OrangeChild HFOP</v>
          </cell>
          <cell r="D740" t="str">
            <v>OP</v>
          </cell>
          <cell r="E740" t="str">
            <v>Child HF</v>
          </cell>
          <cell r="F740" t="str">
            <v xml:space="preserve">Outpatient Facility Services </v>
          </cell>
          <cell r="G740">
            <v>0</v>
          </cell>
          <cell r="H740">
            <v>-2.0999999999999908E-3</v>
          </cell>
          <cell r="I740">
            <v>0</v>
          </cell>
          <cell r="J740">
            <v>0</v>
          </cell>
          <cell r="K740">
            <v>0</v>
          </cell>
          <cell r="L740">
            <v>0</v>
          </cell>
        </row>
        <row r="741">
          <cell r="C741" t="str">
            <v>OrangeChild HFER</v>
          </cell>
          <cell r="D741" t="str">
            <v>ER</v>
          </cell>
          <cell r="E741" t="str">
            <v>Child HF</v>
          </cell>
          <cell r="F741" t="str">
            <v xml:space="preserve">Emergency Room Facility Services </v>
          </cell>
          <cell r="G741">
            <v>0</v>
          </cell>
          <cell r="H741">
            <v>0</v>
          </cell>
          <cell r="I741">
            <v>0</v>
          </cell>
          <cell r="J741">
            <v>0</v>
          </cell>
          <cell r="K741">
            <v>0</v>
          </cell>
          <cell r="L741">
            <v>0</v>
          </cell>
        </row>
        <row r="742">
          <cell r="C742" t="str">
            <v>OrangeChild HFLTC</v>
          </cell>
          <cell r="D742" t="str">
            <v>LTC</v>
          </cell>
          <cell r="E742" t="str">
            <v>Child HF</v>
          </cell>
          <cell r="F742" t="str">
            <v xml:space="preserve">Long-Term Care Facility </v>
          </cell>
          <cell r="G742">
            <v>0</v>
          </cell>
          <cell r="H742">
            <v>0</v>
          </cell>
          <cell r="I742">
            <v>0</v>
          </cell>
          <cell r="J742">
            <v>0</v>
          </cell>
          <cell r="K742">
            <v>0</v>
          </cell>
          <cell r="L742">
            <v>0</v>
          </cell>
        </row>
        <row r="743">
          <cell r="C743" t="str">
            <v>OrangeChild HFPCP</v>
          </cell>
          <cell r="D743" t="str">
            <v>PCP</v>
          </cell>
          <cell r="E743" t="str">
            <v>Child HF</v>
          </cell>
          <cell r="F743" t="str">
            <v xml:space="preserve">Physician Primary Care Services </v>
          </cell>
          <cell r="G743">
            <v>0</v>
          </cell>
          <cell r="H743">
            <v>0</v>
          </cell>
          <cell r="I743">
            <v>0</v>
          </cell>
          <cell r="J743">
            <v>0</v>
          </cell>
          <cell r="K743">
            <v>0</v>
          </cell>
          <cell r="L743">
            <v>0</v>
          </cell>
        </row>
        <row r="744">
          <cell r="C744" t="str">
            <v>OrangeChild HFSP</v>
          </cell>
          <cell r="D744" t="str">
            <v>SP</v>
          </cell>
          <cell r="E744" t="str">
            <v>Child HF</v>
          </cell>
          <cell r="F744" t="str">
            <v xml:space="preserve">Physician Specialty Services </v>
          </cell>
          <cell r="G744">
            <v>0</v>
          </cell>
          <cell r="H744">
            <v>0</v>
          </cell>
          <cell r="I744">
            <v>0</v>
          </cell>
          <cell r="J744">
            <v>0</v>
          </cell>
          <cell r="K744">
            <v>0</v>
          </cell>
          <cell r="L744">
            <v>0</v>
          </cell>
        </row>
        <row r="745">
          <cell r="C745" t="str">
            <v>OrangeChild HFFQHC</v>
          </cell>
          <cell r="D745" t="str">
            <v>FQHC</v>
          </cell>
          <cell r="E745" t="str">
            <v>Child HF</v>
          </cell>
          <cell r="F745" t="str">
            <v xml:space="preserve">FQHC Services </v>
          </cell>
          <cell r="G745">
            <v>0</v>
          </cell>
          <cell r="H745">
            <v>0</v>
          </cell>
          <cell r="I745">
            <v>0</v>
          </cell>
          <cell r="J745">
            <v>0</v>
          </cell>
          <cell r="K745">
            <v>0</v>
          </cell>
          <cell r="L745">
            <v>0</v>
          </cell>
        </row>
        <row r="746">
          <cell r="C746" t="str">
            <v>OrangeChild HFNPP</v>
          </cell>
          <cell r="D746" t="str">
            <v>NPP</v>
          </cell>
          <cell r="E746" t="str">
            <v>Child HF</v>
          </cell>
          <cell r="F746" t="str">
            <v xml:space="preserve"> Other Medical Professional Services </v>
          </cell>
          <cell r="G746">
            <v>0</v>
          </cell>
          <cell r="H746">
            <v>-6.3799999999999968E-2</v>
          </cell>
          <cell r="I746">
            <v>0</v>
          </cell>
          <cell r="J746">
            <v>0</v>
          </cell>
          <cell r="K746">
            <v>0</v>
          </cell>
          <cell r="L746">
            <v>0</v>
          </cell>
        </row>
        <row r="747">
          <cell r="C747" t="str">
            <v>OrangeChild HFRX</v>
          </cell>
          <cell r="D747" t="str">
            <v>RX</v>
          </cell>
          <cell r="E747" t="str">
            <v>Child HF</v>
          </cell>
          <cell r="F747" t="str">
            <v xml:space="preserve"> Pharmacy </v>
          </cell>
          <cell r="G747">
            <v>0</v>
          </cell>
          <cell r="H747">
            <v>0</v>
          </cell>
          <cell r="I747">
            <v>0</v>
          </cell>
          <cell r="J747">
            <v>0</v>
          </cell>
          <cell r="K747">
            <v>0</v>
          </cell>
          <cell r="L747">
            <v>0</v>
          </cell>
        </row>
        <row r="748">
          <cell r="C748" t="str">
            <v>OrangeChild HFLR</v>
          </cell>
          <cell r="D748" t="str">
            <v>LR</v>
          </cell>
          <cell r="E748" t="str">
            <v>Child HF</v>
          </cell>
          <cell r="F748" t="str">
            <v xml:space="preserve"> Laboratory and Radiology </v>
          </cell>
          <cell r="G748">
            <v>0</v>
          </cell>
          <cell r="H748">
            <v>-6.3799999999999968E-2</v>
          </cell>
          <cell r="I748">
            <v>0</v>
          </cell>
          <cell r="J748">
            <v>0</v>
          </cell>
          <cell r="K748">
            <v>0</v>
          </cell>
          <cell r="L748">
            <v>0</v>
          </cell>
        </row>
        <row r="749">
          <cell r="C749" t="str">
            <v>OrangeChild HFHCBS</v>
          </cell>
          <cell r="D749" t="str">
            <v>HCBS</v>
          </cell>
          <cell r="E749" t="str">
            <v>Child HF</v>
          </cell>
          <cell r="F749" t="str">
            <v xml:space="preserve"> HCBS </v>
          </cell>
          <cell r="G749">
            <v>5.0594005773132444E-3</v>
          </cell>
          <cell r="H749">
            <v>0</v>
          </cell>
          <cell r="I749">
            <v>0</v>
          </cell>
          <cell r="J749">
            <v>0</v>
          </cell>
          <cell r="K749">
            <v>0</v>
          </cell>
          <cell r="L749">
            <v>0</v>
          </cell>
        </row>
        <row r="750">
          <cell r="C750" t="str">
            <v>OrangeChild HFOTH</v>
          </cell>
          <cell r="D750" t="str">
            <v>OTH</v>
          </cell>
          <cell r="E750" t="str">
            <v>Child HF</v>
          </cell>
          <cell r="F750" t="str">
            <v xml:space="preserve"> All Others </v>
          </cell>
          <cell r="G750">
            <v>0</v>
          </cell>
          <cell r="H750">
            <v>-2.7900000000000036E-2</v>
          </cell>
          <cell r="I750">
            <v>0</v>
          </cell>
          <cell r="J750">
            <v>0</v>
          </cell>
          <cell r="K750">
            <v>0</v>
          </cell>
          <cell r="L750">
            <v>0</v>
          </cell>
        </row>
        <row r="751">
          <cell r="C751" t="str">
            <v>OrangeAdultIP</v>
          </cell>
          <cell r="D751" t="str">
            <v>IP</v>
          </cell>
          <cell r="E751" t="str">
            <v>Adult</v>
          </cell>
          <cell r="F751" t="str">
            <v xml:space="preserve">Inpatient Hospital Services </v>
          </cell>
          <cell r="G751">
            <v>0</v>
          </cell>
          <cell r="H751">
            <v>0</v>
          </cell>
          <cell r="I751">
            <v>0</v>
          </cell>
          <cell r="J751">
            <v>0</v>
          </cell>
          <cell r="K751">
            <v>-2.0625000000000004E-2</v>
          </cell>
          <cell r="L751">
            <v>0</v>
          </cell>
        </row>
        <row r="752">
          <cell r="C752" t="str">
            <v>OrangeAdultOP</v>
          </cell>
          <cell r="D752" t="str">
            <v>OP</v>
          </cell>
          <cell r="E752" t="str">
            <v>Adult</v>
          </cell>
          <cell r="F752" t="str">
            <v xml:space="preserve">Outpatient Facility Services </v>
          </cell>
          <cell r="G752">
            <v>0</v>
          </cell>
          <cell r="H752">
            <v>-1.0499999999999954E-2</v>
          </cell>
          <cell r="I752">
            <v>0</v>
          </cell>
          <cell r="J752">
            <v>0</v>
          </cell>
          <cell r="K752">
            <v>-2.0625000000000004E-2</v>
          </cell>
          <cell r="L752">
            <v>0</v>
          </cell>
        </row>
        <row r="753">
          <cell r="C753" t="str">
            <v>OrangeAdultER</v>
          </cell>
          <cell r="D753" t="str">
            <v>ER</v>
          </cell>
          <cell r="E753" t="str">
            <v>Adult</v>
          </cell>
          <cell r="F753" t="str">
            <v xml:space="preserve">Emergency Room Facility Services </v>
          </cell>
          <cell r="G753">
            <v>0</v>
          </cell>
          <cell r="H753">
            <v>0</v>
          </cell>
          <cell r="I753">
            <v>0</v>
          </cell>
          <cell r="J753">
            <v>0</v>
          </cell>
          <cell r="K753">
            <v>-2.0625000000000004E-2</v>
          </cell>
          <cell r="L753">
            <v>0</v>
          </cell>
        </row>
        <row r="754">
          <cell r="C754" t="str">
            <v>OrangeAdultLTC</v>
          </cell>
          <cell r="D754" t="str">
            <v>LTC</v>
          </cell>
          <cell r="E754" t="str">
            <v>Adult</v>
          </cell>
          <cell r="F754" t="str">
            <v xml:space="preserve">Long-Term Care Facility </v>
          </cell>
          <cell r="G754">
            <v>0</v>
          </cell>
          <cell r="H754">
            <v>0</v>
          </cell>
          <cell r="I754">
            <v>0</v>
          </cell>
          <cell r="J754">
            <v>0</v>
          </cell>
          <cell r="K754">
            <v>-2.0625000000000004E-2</v>
          </cell>
          <cell r="L754">
            <v>0</v>
          </cell>
        </row>
        <row r="755">
          <cell r="C755" t="str">
            <v>OrangeAdultPCP</v>
          </cell>
          <cell r="D755" t="str">
            <v>PCP</v>
          </cell>
          <cell r="E755" t="str">
            <v>Adult</v>
          </cell>
          <cell r="F755" t="str">
            <v xml:space="preserve">Physician Primary Care Services </v>
          </cell>
          <cell r="G755">
            <v>0</v>
          </cell>
          <cell r="H755">
            <v>-4.3300000000000005E-2</v>
          </cell>
          <cell r="I755">
            <v>0</v>
          </cell>
          <cell r="J755">
            <v>0</v>
          </cell>
          <cell r="K755">
            <v>-2.0625000000000004E-2</v>
          </cell>
          <cell r="L755">
            <v>0</v>
          </cell>
        </row>
        <row r="756">
          <cell r="C756" t="str">
            <v>OrangeAdultSP</v>
          </cell>
          <cell r="D756" t="str">
            <v>SP</v>
          </cell>
          <cell r="E756" t="str">
            <v>Adult</v>
          </cell>
          <cell r="F756" t="str">
            <v xml:space="preserve">Physician Specialty Services </v>
          </cell>
          <cell r="G756">
            <v>0</v>
          </cell>
          <cell r="H756">
            <v>0</v>
          </cell>
          <cell r="I756">
            <v>0</v>
          </cell>
          <cell r="J756">
            <v>0</v>
          </cell>
          <cell r="K756">
            <v>-2.0625000000000004E-2</v>
          </cell>
          <cell r="L756">
            <v>0</v>
          </cell>
        </row>
        <row r="757">
          <cell r="C757" t="str">
            <v>OrangeAdultFQHC</v>
          </cell>
          <cell r="D757" t="str">
            <v>FQHC</v>
          </cell>
          <cell r="E757" t="str">
            <v>Adult</v>
          </cell>
          <cell r="F757" t="str">
            <v xml:space="preserve">FQHC Services </v>
          </cell>
          <cell r="G757">
            <v>0</v>
          </cell>
          <cell r="H757">
            <v>0</v>
          </cell>
          <cell r="I757">
            <v>0</v>
          </cell>
          <cell r="J757">
            <v>0</v>
          </cell>
          <cell r="K757">
            <v>-2.0625000000000004E-2</v>
          </cell>
          <cell r="L757">
            <v>0</v>
          </cell>
        </row>
        <row r="758">
          <cell r="C758" t="str">
            <v>OrangeAdultNPP</v>
          </cell>
          <cell r="D758" t="str">
            <v>NPP</v>
          </cell>
          <cell r="E758" t="str">
            <v>Adult</v>
          </cell>
          <cell r="F758" t="str">
            <v xml:space="preserve"> Other Medical Professional Services </v>
          </cell>
          <cell r="G758">
            <v>0</v>
          </cell>
          <cell r="H758">
            <v>-6.8899999999999961E-2</v>
          </cell>
          <cell r="I758">
            <v>0</v>
          </cell>
          <cell r="J758">
            <v>0</v>
          </cell>
          <cell r="K758">
            <v>-2.0625000000000004E-2</v>
          </cell>
          <cell r="L758">
            <v>0</v>
          </cell>
        </row>
        <row r="759">
          <cell r="C759" t="str">
            <v>OrangeAdultRX</v>
          </cell>
          <cell r="D759" t="str">
            <v>RX</v>
          </cell>
          <cell r="E759" t="str">
            <v>Adult</v>
          </cell>
          <cell r="F759" t="str">
            <v xml:space="preserve"> Pharmacy </v>
          </cell>
          <cell r="G759">
            <v>0</v>
          </cell>
          <cell r="H759">
            <v>0</v>
          </cell>
          <cell r="I759">
            <v>-3.3131387040520432E-2</v>
          </cell>
          <cell r="J759">
            <v>-7.7582959540759555E-3</v>
          </cell>
          <cell r="K759">
            <v>-2.0625000000000004E-2</v>
          </cell>
          <cell r="L759">
            <v>0</v>
          </cell>
        </row>
        <row r="760">
          <cell r="C760" t="str">
            <v>OrangeAdultLR</v>
          </cell>
          <cell r="D760" t="str">
            <v>LR</v>
          </cell>
          <cell r="E760" t="str">
            <v>Adult</v>
          </cell>
          <cell r="F760" t="str">
            <v xml:space="preserve"> Laboratory and Radiology </v>
          </cell>
          <cell r="G760">
            <v>0</v>
          </cell>
          <cell r="H760">
            <v>-6.8899999999999961E-2</v>
          </cell>
          <cell r="I760">
            <v>0</v>
          </cell>
          <cell r="J760">
            <v>0</v>
          </cell>
          <cell r="K760">
            <v>-2.0625000000000004E-2</v>
          </cell>
          <cell r="L760">
            <v>0</v>
          </cell>
        </row>
        <row r="761">
          <cell r="C761" t="str">
            <v>OrangeAdultHCBS</v>
          </cell>
          <cell r="D761" t="str">
            <v>HCBS</v>
          </cell>
          <cell r="E761" t="str">
            <v>Adult</v>
          </cell>
          <cell r="F761" t="str">
            <v xml:space="preserve"> HCBS </v>
          </cell>
          <cell r="G761">
            <v>1.1863748472344726E-2</v>
          </cell>
          <cell r="H761">
            <v>0</v>
          </cell>
          <cell r="I761">
            <v>0</v>
          </cell>
          <cell r="J761">
            <v>0</v>
          </cell>
          <cell r="K761">
            <v>-2.0625000000000004E-2</v>
          </cell>
          <cell r="L761">
            <v>0</v>
          </cell>
        </row>
        <row r="762">
          <cell r="C762" t="str">
            <v>OrangeAdultOTH</v>
          </cell>
          <cell r="D762" t="str">
            <v>OTH</v>
          </cell>
          <cell r="E762" t="str">
            <v>Adult</v>
          </cell>
          <cell r="F762" t="str">
            <v xml:space="preserve"> All Others </v>
          </cell>
          <cell r="G762">
            <v>0</v>
          </cell>
          <cell r="H762">
            <v>-3.0200000000000005E-2</v>
          </cell>
          <cell r="I762">
            <v>0</v>
          </cell>
          <cell r="J762">
            <v>0</v>
          </cell>
          <cell r="K762">
            <v>-2.0625000000000004E-2</v>
          </cell>
          <cell r="L762">
            <v>0</v>
          </cell>
        </row>
        <row r="763">
          <cell r="C763" t="str">
            <v>OrangeAged&amp;DisabledNonDualIP</v>
          </cell>
          <cell r="D763" t="str">
            <v>IP</v>
          </cell>
          <cell r="E763" t="str">
            <v>Aged&amp;DisabledNonDual</v>
          </cell>
          <cell r="F763" t="str">
            <v xml:space="preserve">Inpatient Hospital Services </v>
          </cell>
          <cell r="G763">
            <v>0</v>
          </cell>
          <cell r="H763">
            <v>0</v>
          </cell>
          <cell r="I763">
            <v>0</v>
          </cell>
          <cell r="J763">
            <v>0</v>
          </cell>
          <cell r="K763">
            <v>0</v>
          </cell>
          <cell r="L763">
            <v>0</v>
          </cell>
        </row>
        <row r="764">
          <cell r="C764" t="str">
            <v>OrangeAged&amp;DisabledNonDualOP</v>
          </cell>
          <cell r="D764" t="str">
            <v>OP</v>
          </cell>
          <cell r="E764" t="str">
            <v>Aged&amp;DisabledNonDual</v>
          </cell>
          <cell r="F764" t="str">
            <v xml:space="preserve">Outpatient Facility Services </v>
          </cell>
          <cell r="G764">
            <v>0</v>
          </cell>
          <cell r="H764">
            <v>-1.3100000000000001E-2</v>
          </cell>
          <cell r="I764">
            <v>0</v>
          </cell>
          <cell r="J764">
            <v>0</v>
          </cell>
          <cell r="K764">
            <v>0</v>
          </cell>
          <cell r="L764">
            <v>0</v>
          </cell>
        </row>
        <row r="765">
          <cell r="C765" t="str">
            <v>OrangeAged&amp;DisabledNonDualER</v>
          </cell>
          <cell r="D765" t="str">
            <v>ER</v>
          </cell>
          <cell r="E765" t="str">
            <v>Aged&amp;DisabledNonDual</v>
          </cell>
          <cell r="F765" t="str">
            <v xml:space="preserve">Emergency Room Facility Services </v>
          </cell>
          <cell r="G765">
            <v>0</v>
          </cell>
          <cell r="H765">
            <v>0</v>
          </cell>
          <cell r="I765">
            <v>0</v>
          </cell>
          <cell r="J765">
            <v>0</v>
          </cell>
          <cell r="K765">
            <v>0</v>
          </cell>
          <cell r="L765">
            <v>0</v>
          </cell>
        </row>
        <row r="766">
          <cell r="C766" t="str">
            <v>OrangeAged&amp;DisabledNonDualLTC</v>
          </cell>
          <cell r="D766" t="str">
            <v>LTC</v>
          </cell>
          <cell r="E766" t="str">
            <v>Aged&amp;DisabledNonDual</v>
          </cell>
          <cell r="F766" t="str">
            <v xml:space="preserve">Long-Term Care Facility </v>
          </cell>
          <cell r="G766">
            <v>0</v>
          </cell>
          <cell r="H766">
            <v>0</v>
          </cell>
          <cell r="I766">
            <v>0</v>
          </cell>
          <cell r="J766">
            <v>0</v>
          </cell>
          <cell r="K766">
            <v>0</v>
          </cell>
          <cell r="L766">
            <v>0</v>
          </cell>
        </row>
        <row r="767">
          <cell r="C767" t="str">
            <v>OrangeAged&amp;DisabledNonDualPCP</v>
          </cell>
          <cell r="D767" t="str">
            <v>PCP</v>
          </cell>
          <cell r="E767" t="str">
            <v>Aged&amp;DisabledNonDual</v>
          </cell>
          <cell r="F767" t="str">
            <v xml:space="preserve">Physician Primary Care Services </v>
          </cell>
          <cell r="G767">
            <v>0</v>
          </cell>
          <cell r="H767">
            <v>-6.030000000000002E-2</v>
          </cell>
          <cell r="I767">
            <v>0</v>
          </cell>
          <cell r="J767">
            <v>0</v>
          </cell>
          <cell r="K767">
            <v>0</v>
          </cell>
          <cell r="L767">
            <v>0</v>
          </cell>
        </row>
        <row r="768">
          <cell r="C768" t="str">
            <v>OrangeAged&amp;DisabledNonDualSP</v>
          </cell>
          <cell r="D768" t="str">
            <v>SP</v>
          </cell>
          <cell r="E768" t="str">
            <v>Aged&amp;DisabledNonDual</v>
          </cell>
          <cell r="F768" t="str">
            <v xml:space="preserve">Physician Specialty Services </v>
          </cell>
          <cell r="G768">
            <v>0</v>
          </cell>
          <cell r="H768">
            <v>0</v>
          </cell>
          <cell r="I768">
            <v>0</v>
          </cell>
          <cell r="J768">
            <v>0</v>
          </cell>
          <cell r="K768">
            <v>0</v>
          </cell>
          <cell r="L768">
            <v>0</v>
          </cell>
        </row>
        <row r="769">
          <cell r="C769" t="str">
            <v>OrangeAged&amp;DisabledNonDualFQHC</v>
          </cell>
          <cell r="D769" t="str">
            <v>FQHC</v>
          </cell>
          <cell r="E769" t="str">
            <v>Aged&amp;DisabledNonDual</v>
          </cell>
          <cell r="F769" t="str">
            <v xml:space="preserve">FQHC Services </v>
          </cell>
          <cell r="G769">
            <v>0</v>
          </cell>
          <cell r="H769">
            <v>0</v>
          </cell>
          <cell r="I769">
            <v>0</v>
          </cell>
          <cell r="J769">
            <v>0</v>
          </cell>
          <cell r="K769">
            <v>0</v>
          </cell>
          <cell r="L769">
            <v>0</v>
          </cell>
        </row>
        <row r="770">
          <cell r="C770" t="str">
            <v>OrangeAged&amp;DisabledNonDualNPP</v>
          </cell>
          <cell r="D770" t="str">
            <v>NPP</v>
          </cell>
          <cell r="E770" t="str">
            <v>Aged&amp;DisabledNonDual</v>
          </cell>
          <cell r="F770" t="str">
            <v xml:space="preserve"> Other Medical Professional Services </v>
          </cell>
          <cell r="G770">
            <v>0</v>
          </cell>
          <cell r="H770">
            <v>-6.8899999999999961E-2</v>
          </cell>
          <cell r="I770">
            <v>0</v>
          </cell>
          <cell r="J770">
            <v>0</v>
          </cell>
          <cell r="K770">
            <v>0</v>
          </cell>
          <cell r="L770">
            <v>0</v>
          </cell>
        </row>
        <row r="771">
          <cell r="C771" t="str">
            <v>OrangeAged&amp;DisabledNonDualRX</v>
          </cell>
          <cell r="D771" t="str">
            <v>RX</v>
          </cell>
          <cell r="E771" t="str">
            <v>Aged&amp;DisabledNonDual</v>
          </cell>
          <cell r="F771" t="str">
            <v xml:space="preserve"> Pharmacy </v>
          </cell>
          <cell r="G771">
            <v>0</v>
          </cell>
          <cell r="H771">
            <v>0</v>
          </cell>
          <cell r="I771">
            <v>-1.9118737260278684E-2</v>
          </cell>
          <cell r="J771">
            <v>-3.0386721186555943E-2</v>
          </cell>
          <cell r="K771">
            <v>0</v>
          </cell>
          <cell r="L771">
            <v>0</v>
          </cell>
        </row>
        <row r="772">
          <cell r="C772" t="str">
            <v>OrangeAged&amp;DisabledNonDualLR</v>
          </cell>
          <cell r="D772" t="str">
            <v>LR</v>
          </cell>
          <cell r="E772" t="str">
            <v>Aged&amp;DisabledNonDual</v>
          </cell>
          <cell r="F772" t="str">
            <v xml:space="preserve"> Laboratory and Radiology </v>
          </cell>
          <cell r="G772">
            <v>0</v>
          </cell>
          <cell r="H772">
            <v>-6.8899999999999961E-2</v>
          </cell>
          <cell r="I772">
            <v>0</v>
          </cell>
          <cell r="J772">
            <v>0</v>
          </cell>
          <cell r="K772">
            <v>0</v>
          </cell>
          <cell r="L772">
            <v>0</v>
          </cell>
        </row>
        <row r="773">
          <cell r="C773" t="str">
            <v>OrangeAged&amp;DisabledNonDualHCBS</v>
          </cell>
          <cell r="D773" t="str">
            <v>HCBS</v>
          </cell>
          <cell r="E773" t="str">
            <v>Aged&amp;DisabledNonDual</v>
          </cell>
          <cell r="F773" t="str">
            <v xml:space="preserve"> HCBS </v>
          </cell>
          <cell r="G773">
            <v>5.8852158605117388E-2</v>
          </cell>
          <cell r="H773">
            <v>0</v>
          </cell>
          <cell r="I773">
            <v>0</v>
          </cell>
          <cell r="J773">
            <v>0</v>
          </cell>
          <cell r="K773">
            <v>0</v>
          </cell>
          <cell r="L773">
            <v>0</v>
          </cell>
        </row>
        <row r="774">
          <cell r="C774" t="str">
            <v>OrangeAged&amp;DisabledNonDualOTH</v>
          </cell>
          <cell r="D774" t="str">
            <v>OTH</v>
          </cell>
          <cell r="E774" t="str">
            <v>Aged&amp;DisabledNonDual</v>
          </cell>
          <cell r="F774" t="str">
            <v xml:space="preserve"> All Others </v>
          </cell>
          <cell r="G774">
            <v>0</v>
          </cell>
          <cell r="H774">
            <v>-3.0200000000000005E-2</v>
          </cell>
          <cell r="I774">
            <v>0</v>
          </cell>
          <cell r="J774">
            <v>0</v>
          </cell>
          <cell r="K774">
            <v>0</v>
          </cell>
          <cell r="L774">
            <v>-4.3824977352054928E-3</v>
          </cell>
        </row>
        <row r="775">
          <cell r="C775" t="str">
            <v>OrangeDisabledDualIP</v>
          </cell>
          <cell r="D775" t="str">
            <v>IP</v>
          </cell>
          <cell r="E775" t="str">
            <v>DisabledDual</v>
          </cell>
          <cell r="F775" t="str">
            <v xml:space="preserve">Inpatient Hospital Services </v>
          </cell>
          <cell r="G775">
            <v>0</v>
          </cell>
          <cell r="H775">
            <v>0</v>
          </cell>
          <cell r="I775">
            <v>0</v>
          </cell>
          <cell r="J775">
            <v>0</v>
          </cell>
          <cell r="K775">
            <v>0</v>
          </cell>
          <cell r="L775">
            <v>0</v>
          </cell>
        </row>
        <row r="776">
          <cell r="C776" t="str">
            <v>OrangeDisabledDualOP</v>
          </cell>
          <cell r="D776" t="str">
            <v>OP</v>
          </cell>
          <cell r="E776" t="str">
            <v>DisabledDual</v>
          </cell>
          <cell r="F776" t="str">
            <v xml:space="preserve">Outpatient Facility Services </v>
          </cell>
          <cell r="G776">
            <v>0</v>
          </cell>
          <cell r="H776">
            <v>0</v>
          </cell>
          <cell r="I776">
            <v>0</v>
          </cell>
          <cell r="J776">
            <v>0</v>
          </cell>
          <cell r="K776">
            <v>0</v>
          </cell>
          <cell r="L776">
            <v>0</v>
          </cell>
        </row>
        <row r="777">
          <cell r="C777" t="str">
            <v>OrangeDisabledDualER</v>
          </cell>
          <cell r="D777" t="str">
            <v>ER</v>
          </cell>
          <cell r="E777" t="str">
            <v>DisabledDual</v>
          </cell>
          <cell r="F777" t="str">
            <v xml:space="preserve">Emergency Room Facility Services </v>
          </cell>
          <cell r="G777">
            <v>0</v>
          </cell>
          <cell r="H777">
            <v>0</v>
          </cell>
          <cell r="I777">
            <v>0</v>
          </cell>
          <cell r="J777">
            <v>0</v>
          </cell>
          <cell r="K777">
            <v>0</v>
          </cell>
          <cell r="L777">
            <v>0</v>
          </cell>
        </row>
        <row r="778">
          <cell r="C778" t="str">
            <v>OrangeDisabledDualLTC</v>
          </cell>
          <cell r="D778" t="str">
            <v>LTC</v>
          </cell>
          <cell r="E778" t="str">
            <v>DisabledDual</v>
          </cell>
          <cell r="F778" t="str">
            <v xml:space="preserve">Long-Term Care Facility </v>
          </cell>
          <cell r="G778">
            <v>0</v>
          </cell>
          <cell r="H778">
            <v>0</v>
          </cell>
          <cell r="I778">
            <v>0</v>
          </cell>
          <cell r="J778">
            <v>0</v>
          </cell>
          <cell r="K778">
            <v>0</v>
          </cell>
          <cell r="L778">
            <v>0</v>
          </cell>
        </row>
        <row r="779">
          <cell r="C779" t="str">
            <v>OrangeDisabledDualPCP</v>
          </cell>
          <cell r="D779" t="str">
            <v>PCP</v>
          </cell>
          <cell r="E779" t="str">
            <v>DisabledDual</v>
          </cell>
          <cell r="F779" t="str">
            <v xml:space="preserve">Physician Primary Care Services </v>
          </cell>
          <cell r="G779">
            <v>0</v>
          </cell>
          <cell r="H779">
            <v>0</v>
          </cell>
          <cell r="I779">
            <v>0</v>
          </cell>
          <cell r="J779">
            <v>0</v>
          </cell>
          <cell r="K779">
            <v>0</v>
          </cell>
          <cell r="L779">
            <v>0</v>
          </cell>
        </row>
        <row r="780">
          <cell r="C780" t="str">
            <v>OrangeDisabledDualSP</v>
          </cell>
          <cell r="D780" t="str">
            <v>SP</v>
          </cell>
          <cell r="E780" t="str">
            <v>DisabledDual</v>
          </cell>
          <cell r="F780" t="str">
            <v xml:space="preserve">Physician Specialty Services </v>
          </cell>
          <cell r="G780">
            <v>0</v>
          </cell>
          <cell r="H780">
            <v>0</v>
          </cell>
          <cell r="I780">
            <v>0</v>
          </cell>
          <cell r="J780">
            <v>0</v>
          </cell>
          <cell r="K780">
            <v>0</v>
          </cell>
          <cell r="L780">
            <v>0</v>
          </cell>
        </row>
        <row r="781">
          <cell r="C781" t="str">
            <v>OrangeDisabledDualFQHC</v>
          </cell>
          <cell r="D781" t="str">
            <v>FQHC</v>
          </cell>
          <cell r="E781" t="str">
            <v>DisabledDual</v>
          </cell>
          <cell r="F781" t="str">
            <v xml:space="preserve">FQHC Services </v>
          </cell>
          <cell r="G781">
            <v>0</v>
          </cell>
          <cell r="H781">
            <v>0</v>
          </cell>
          <cell r="I781">
            <v>0</v>
          </cell>
          <cell r="J781">
            <v>0</v>
          </cell>
          <cell r="K781">
            <v>0</v>
          </cell>
          <cell r="L781">
            <v>0</v>
          </cell>
        </row>
        <row r="782">
          <cell r="C782" t="str">
            <v>OrangeDisabledDualNPP</v>
          </cell>
          <cell r="D782" t="str">
            <v>NPP</v>
          </cell>
          <cell r="E782" t="str">
            <v>DisabledDual</v>
          </cell>
          <cell r="F782" t="str">
            <v xml:space="preserve"> Other Medical Professional Services </v>
          </cell>
          <cell r="G782">
            <v>0</v>
          </cell>
          <cell r="H782">
            <v>0</v>
          </cell>
          <cell r="I782">
            <v>0</v>
          </cell>
          <cell r="J782">
            <v>0</v>
          </cell>
          <cell r="K782">
            <v>0</v>
          </cell>
          <cell r="L782">
            <v>0</v>
          </cell>
        </row>
        <row r="783">
          <cell r="C783" t="str">
            <v>OrangeDisabledDualRX</v>
          </cell>
          <cell r="D783" t="str">
            <v>RX</v>
          </cell>
          <cell r="E783" t="str">
            <v>DisabledDual</v>
          </cell>
          <cell r="F783" t="str">
            <v xml:space="preserve"> Pharmacy </v>
          </cell>
          <cell r="G783">
            <v>0</v>
          </cell>
          <cell r="H783">
            <v>0</v>
          </cell>
          <cell r="I783">
            <v>0</v>
          </cell>
          <cell r="J783">
            <v>0</v>
          </cell>
          <cell r="K783">
            <v>0</v>
          </cell>
          <cell r="L783">
            <v>0</v>
          </cell>
        </row>
        <row r="784">
          <cell r="C784" t="str">
            <v>OrangeDisabledDualLR</v>
          </cell>
          <cell r="D784" t="str">
            <v>LR</v>
          </cell>
          <cell r="E784" t="str">
            <v>DisabledDual</v>
          </cell>
          <cell r="F784" t="str">
            <v xml:space="preserve"> Laboratory and Radiology </v>
          </cell>
          <cell r="G784">
            <v>0</v>
          </cell>
          <cell r="H784">
            <v>0</v>
          </cell>
          <cell r="I784">
            <v>0</v>
          </cell>
          <cell r="J784">
            <v>0</v>
          </cell>
          <cell r="K784">
            <v>0</v>
          </cell>
          <cell r="L784">
            <v>0</v>
          </cell>
        </row>
        <row r="785">
          <cell r="C785" t="str">
            <v>OrangeDisabledDualHCBS</v>
          </cell>
          <cell r="D785" t="str">
            <v>HCBS</v>
          </cell>
          <cell r="E785" t="str">
            <v>DisabledDual</v>
          </cell>
          <cell r="F785" t="str">
            <v xml:space="preserve"> HCBS </v>
          </cell>
          <cell r="G785">
            <v>2.3269035449040354E-2</v>
          </cell>
          <cell r="H785">
            <v>0</v>
          </cell>
          <cell r="I785">
            <v>0</v>
          </cell>
          <cell r="J785">
            <v>0</v>
          </cell>
          <cell r="K785">
            <v>0</v>
          </cell>
          <cell r="L785">
            <v>0</v>
          </cell>
        </row>
        <row r="786">
          <cell r="C786" t="str">
            <v>OrangeDisabledDualOTH</v>
          </cell>
          <cell r="D786" t="str">
            <v>OTH</v>
          </cell>
          <cell r="E786" t="str">
            <v>DisabledDual</v>
          </cell>
          <cell r="F786" t="str">
            <v xml:space="preserve"> All Others </v>
          </cell>
          <cell r="G786">
            <v>0</v>
          </cell>
          <cell r="H786">
            <v>0</v>
          </cell>
          <cell r="I786">
            <v>0</v>
          </cell>
          <cell r="J786">
            <v>0</v>
          </cell>
          <cell r="K786">
            <v>0</v>
          </cell>
          <cell r="L786">
            <v>-1.3087086934899017E-2</v>
          </cell>
        </row>
        <row r="787">
          <cell r="C787" t="str">
            <v>OrangeAgedDualIP</v>
          </cell>
          <cell r="D787" t="str">
            <v>IP</v>
          </cell>
          <cell r="E787" t="str">
            <v>AgedDual</v>
          </cell>
          <cell r="F787" t="str">
            <v xml:space="preserve">Inpatient Hospital Services </v>
          </cell>
          <cell r="G787">
            <v>0</v>
          </cell>
          <cell r="H787">
            <v>0</v>
          </cell>
          <cell r="I787">
            <v>0</v>
          </cell>
          <cell r="J787">
            <v>0</v>
          </cell>
          <cell r="K787">
            <v>0</v>
          </cell>
          <cell r="L787">
            <v>0</v>
          </cell>
        </row>
        <row r="788">
          <cell r="C788" t="str">
            <v>OrangeAgedDualOP</v>
          </cell>
          <cell r="D788" t="str">
            <v>OP</v>
          </cell>
          <cell r="E788" t="str">
            <v>AgedDual</v>
          </cell>
          <cell r="F788" t="str">
            <v xml:space="preserve">Outpatient Facility Services </v>
          </cell>
          <cell r="G788">
            <v>0</v>
          </cell>
          <cell r="H788">
            <v>0</v>
          </cell>
          <cell r="I788">
            <v>0</v>
          </cell>
          <cell r="J788">
            <v>0</v>
          </cell>
          <cell r="K788">
            <v>0</v>
          </cell>
          <cell r="L788">
            <v>0</v>
          </cell>
        </row>
        <row r="789">
          <cell r="C789" t="str">
            <v>OrangeAgedDualER</v>
          </cell>
          <cell r="D789" t="str">
            <v>ER</v>
          </cell>
          <cell r="E789" t="str">
            <v>AgedDual</v>
          </cell>
          <cell r="F789" t="str">
            <v xml:space="preserve">Emergency Room Facility Services </v>
          </cell>
          <cell r="G789">
            <v>0</v>
          </cell>
          <cell r="H789">
            <v>0</v>
          </cell>
          <cell r="I789">
            <v>0</v>
          </cell>
          <cell r="J789">
            <v>0</v>
          </cell>
          <cell r="K789">
            <v>0</v>
          </cell>
          <cell r="L789">
            <v>0</v>
          </cell>
        </row>
        <row r="790">
          <cell r="C790" t="str">
            <v>OrangeAgedDualLTC</v>
          </cell>
          <cell r="D790" t="str">
            <v>LTC</v>
          </cell>
          <cell r="E790" t="str">
            <v>AgedDual</v>
          </cell>
          <cell r="F790" t="str">
            <v xml:space="preserve">Long-Term Care Facility </v>
          </cell>
          <cell r="G790">
            <v>0</v>
          </cell>
          <cell r="H790">
            <v>0</v>
          </cell>
          <cell r="I790">
            <v>0</v>
          </cell>
          <cell r="J790">
            <v>0</v>
          </cell>
          <cell r="K790">
            <v>0</v>
          </cell>
          <cell r="L790">
            <v>0</v>
          </cell>
        </row>
        <row r="791">
          <cell r="C791" t="str">
            <v>OrangeAgedDualPCP</v>
          </cell>
          <cell r="D791" t="str">
            <v>PCP</v>
          </cell>
          <cell r="E791" t="str">
            <v>AgedDual</v>
          </cell>
          <cell r="F791" t="str">
            <v xml:space="preserve">Physician Primary Care Services </v>
          </cell>
          <cell r="G791">
            <v>0</v>
          </cell>
          <cell r="H791">
            <v>0</v>
          </cell>
          <cell r="I791">
            <v>0</v>
          </cell>
          <cell r="J791">
            <v>0</v>
          </cell>
          <cell r="K791">
            <v>0</v>
          </cell>
          <cell r="L791">
            <v>0</v>
          </cell>
        </row>
        <row r="792">
          <cell r="C792" t="str">
            <v>OrangeAgedDualSP</v>
          </cell>
          <cell r="D792" t="str">
            <v>SP</v>
          </cell>
          <cell r="E792" t="str">
            <v>AgedDual</v>
          </cell>
          <cell r="F792" t="str">
            <v xml:space="preserve">Physician Specialty Services </v>
          </cell>
          <cell r="G792">
            <v>0</v>
          </cell>
          <cell r="H792">
            <v>0</v>
          </cell>
          <cell r="I792">
            <v>0</v>
          </cell>
          <cell r="J792">
            <v>0</v>
          </cell>
          <cell r="K792">
            <v>0</v>
          </cell>
          <cell r="L792">
            <v>0</v>
          </cell>
        </row>
        <row r="793">
          <cell r="C793" t="str">
            <v>OrangeAgedDualFQHC</v>
          </cell>
          <cell r="D793" t="str">
            <v>FQHC</v>
          </cell>
          <cell r="E793" t="str">
            <v>AgedDual</v>
          </cell>
          <cell r="F793" t="str">
            <v xml:space="preserve">FQHC Services </v>
          </cell>
          <cell r="G793">
            <v>0</v>
          </cell>
          <cell r="H793">
            <v>0</v>
          </cell>
          <cell r="I793">
            <v>0</v>
          </cell>
          <cell r="J793">
            <v>0</v>
          </cell>
          <cell r="K793">
            <v>0</v>
          </cell>
          <cell r="L793">
            <v>0</v>
          </cell>
        </row>
        <row r="794">
          <cell r="C794" t="str">
            <v>OrangeAgedDualNPP</v>
          </cell>
          <cell r="D794" t="str">
            <v>NPP</v>
          </cell>
          <cell r="E794" t="str">
            <v>AgedDual</v>
          </cell>
          <cell r="F794" t="str">
            <v xml:space="preserve"> Other Medical Professional Services </v>
          </cell>
          <cell r="G794">
            <v>0</v>
          </cell>
          <cell r="H794">
            <v>0</v>
          </cell>
          <cell r="I794">
            <v>0</v>
          </cell>
          <cell r="J794">
            <v>0</v>
          </cell>
          <cell r="K794">
            <v>0</v>
          </cell>
          <cell r="L794">
            <v>0</v>
          </cell>
        </row>
        <row r="795">
          <cell r="C795" t="str">
            <v>OrangeAgedDualRX</v>
          </cell>
          <cell r="D795" t="str">
            <v>RX</v>
          </cell>
          <cell r="E795" t="str">
            <v>AgedDual</v>
          </cell>
          <cell r="F795" t="str">
            <v xml:space="preserve"> Pharmacy </v>
          </cell>
          <cell r="G795">
            <v>0</v>
          </cell>
          <cell r="H795">
            <v>0</v>
          </cell>
          <cell r="I795">
            <v>0</v>
          </cell>
          <cell r="J795">
            <v>0</v>
          </cell>
          <cell r="K795">
            <v>0</v>
          </cell>
          <cell r="L795">
            <v>0</v>
          </cell>
        </row>
        <row r="796">
          <cell r="C796" t="str">
            <v>OrangeAgedDualLR</v>
          </cell>
          <cell r="D796" t="str">
            <v>LR</v>
          </cell>
          <cell r="E796" t="str">
            <v>AgedDual</v>
          </cell>
          <cell r="F796" t="str">
            <v xml:space="preserve"> Laboratory and Radiology </v>
          </cell>
          <cell r="G796">
            <v>0</v>
          </cell>
          <cell r="H796">
            <v>0</v>
          </cell>
          <cell r="I796">
            <v>0</v>
          </cell>
          <cell r="J796">
            <v>0</v>
          </cell>
          <cell r="K796">
            <v>0</v>
          </cell>
          <cell r="L796">
            <v>0</v>
          </cell>
        </row>
        <row r="797">
          <cell r="C797" t="str">
            <v>OrangeAgedDualHCBS</v>
          </cell>
          <cell r="D797" t="str">
            <v>HCBS</v>
          </cell>
          <cell r="E797" t="str">
            <v>AgedDual</v>
          </cell>
          <cell r="F797" t="str">
            <v xml:space="preserve"> HCBS </v>
          </cell>
          <cell r="G797">
            <v>3.3741580649114589E-2</v>
          </cell>
          <cell r="H797">
            <v>0</v>
          </cell>
          <cell r="I797">
            <v>0</v>
          </cell>
          <cell r="J797">
            <v>0</v>
          </cell>
          <cell r="K797">
            <v>0</v>
          </cell>
          <cell r="L797">
            <v>0</v>
          </cell>
        </row>
        <row r="798">
          <cell r="C798" t="str">
            <v>OrangeAgedDualOTH</v>
          </cell>
          <cell r="D798" t="str">
            <v>OTH</v>
          </cell>
          <cell r="E798" t="str">
            <v>AgedDual</v>
          </cell>
          <cell r="F798" t="str">
            <v xml:space="preserve"> All Others </v>
          </cell>
          <cell r="G798">
            <v>0</v>
          </cell>
          <cell r="H798">
            <v>0</v>
          </cell>
          <cell r="I798">
            <v>0</v>
          </cell>
          <cell r="J798">
            <v>0</v>
          </cell>
          <cell r="K798">
            <v>0</v>
          </cell>
          <cell r="L798">
            <v>-3.467228610136619E-2</v>
          </cell>
        </row>
        <row r="799">
          <cell r="C799" t="str">
            <v>OrangeBCCTPIP</v>
          </cell>
          <cell r="D799" t="str">
            <v>IP</v>
          </cell>
          <cell r="E799" t="str">
            <v>BCCTP</v>
          </cell>
          <cell r="F799" t="str">
            <v xml:space="preserve">Inpatient Hospital Services </v>
          </cell>
          <cell r="G799">
            <v>0</v>
          </cell>
          <cell r="H799">
            <v>0</v>
          </cell>
          <cell r="I799">
            <v>0</v>
          </cell>
          <cell r="J799">
            <v>0</v>
          </cell>
          <cell r="K799">
            <v>0</v>
          </cell>
          <cell r="L799">
            <v>0</v>
          </cell>
        </row>
        <row r="800">
          <cell r="C800" t="str">
            <v>OrangeBCCTPOP</v>
          </cell>
          <cell r="D800" t="str">
            <v>OP</v>
          </cell>
          <cell r="E800" t="str">
            <v>BCCTP</v>
          </cell>
          <cell r="F800" t="str">
            <v xml:space="preserve">Outpatient Facility Services </v>
          </cell>
          <cell r="G800">
            <v>0</v>
          </cell>
          <cell r="H800">
            <v>0</v>
          </cell>
          <cell r="I800">
            <v>0</v>
          </cell>
          <cell r="J800">
            <v>0</v>
          </cell>
          <cell r="K800">
            <v>0</v>
          </cell>
          <cell r="L800">
            <v>0</v>
          </cell>
        </row>
        <row r="801">
          <cell r="C801" t="str">
            <v>OrangeBCCTPER</v>
          </cell>
          <cell r="D801" t="str">
            <v>ER</v>
          </cell>
          <cell r="E801" t="str">
            <v>BCCTP</v>
          </cell>
          <cell r="F801" t="str">
            <v xml:space="preserve">Emergency Room Facility Services </v>
          </cell>
          <cell r="G801">
            <v>0</v>
          </cell>
          <cell r="H801">
            <v>0</v>
          </cell>
          <cell r="I801">
            <v>0</v>
          </cell>
          <cell r="J801">
            <v>0</v>
          </cell>
          <cell r="K801">
            <v>0</v>
          </cell>
          <cell r="L801">
            <v>0</v>
          </cell>
        </row>
        <row r="802">
          <cell r="C802" t="str">
            <v>OrangeBCCTPLTC</v>
          </cell>
          <cell r="D802" t="str">
            <v>LTC</v>
          </cell>
          <cell r="E802" t="str">
            <v>BCCTP</v>
          </cell>
          <cell r="F802" t="str">
            <v xml:space="preserve">Long-Term Care Facility </v>
          </cell>
          <cell r="G802">
            <v>0</v>
          </cell>
          <cell r="H802">
            <v>0</v>
          </cell>
          <cell r="I802">
            <v>0</v>
          </cell>
          <cell r="J802">
            <v>0</v>
          </cell>
          <cell r="K802">
            <v>0</v>
          </cell>
          <cell r="L802">
            <v>0</v>
          </cell>
        </row>
        <row r="803">
          <cell r="C803" t="str">
            <v>OrangeBCCTPPCP</v>
          </cell>
          <cell r="D803" t="str">
            <v>PCP</v>
          </cell>
          <cell r="E803" t="str">
            <v>BCCTP</v>
          </cell>
          <cell r="F803" t="str">
            <v xml:space="preserve">Physician Primary Care Services </v>
          </cell>
          <cell r="G803">
            <v>0</v>
          </cell>
          <cell r="H803">
            <v>0</v>
          </cell>
          <cell r="I803">
            <v>0</v>
          </cell>
          <cell r="J803">
            <v>0</v>
          </cell>
          <cell r="K803">
            <v>0</v>
          </cell>
          <cell r="L803">
            <v>0</v>
          </cell>
        </row>
        <row r="804">
          <cell r="C804" t="str">
            <v>OrangeBCCTPSP</v>
          </cell>
          <cell r="D804" t="str">
            <v>SP</v>
          </cell>
          <cell r="E804" t="str">
            <v>BCCTP</v>
          </cell>
          <cell r="F804" t="str">
            <v xml:space="preserve">Physician Specialty Services </v>
          </cell>
          <cell r="G804">
            <v>0</v>
          </cell>
          <cell r="H804">
            <v>0</v>
          </cell>
          <cell r="I804">
            <v>0</v>
          </cell>
          <cell r="J804">
            <v>0</v>
          </cell>
          <cell r="K804">
            <v>0</v>
          </cell>
          <cell r="L804">
            <v>0</v>
          </cell>
        </row>
        <row r="805">
          <cell r="C805" t="str">
            <v>OrangeBCCTPFQHC</v>
          </cell>
          <cell r="D805" t="str">
            <v>FQHC</v>
          </cell>
          <cell r="E805" t="str">
            <v>BCCTP</v>
          </cell>
          <cell r="F805" t="str">
            <v xml:space="preserve">FQHC Services </v>
          </cell>
          <cell r="G805">
            <v>0</v>
          </cell>
          <cell r="H805">
            <v>0</v>
          </cell>
          <cell r="I805">
            <v>0</v>
          </cell>
          <cell r="J805">
            <v>0</v>
          </cell>
          <cell r="K805">
            <v>0</v>
          </cell>
          <cell r="L805">
            <v>0</v>
          </cell>
        </row>
        <row r="806">
          <cell r="C806" t="str">
            <v>OrangeBCCTPNPP</v>
          </cell>
          <cell r="D806" t="str">
            <v>NPP</v>
          </cell>
          <cell r="E806" t="str">
            <v>BCCTP</v>
          </cell>
          <cell r="F806" t="str">
            <v xml:space="preserve"> Other Medical Professional Services </v>
          </cell>
          <cell r="G806">
            <v>0</v>
          </cell>
          <cell r="H806">
            <v>0</v>
          </cell>
          <cell r="I806">
            <v>0</v>
          </cell>
          <cell r="J806">
            <v>0</v>
          </cell>
          <cell r="K806">
            <v>0</v>
          </cell>
          <cell r="L806">
            <v>0</v>
          </cell>
        </row>
        <row r="807">
          <cell r="C807" t="str">
            <v>OrangeBCCTPRX</v>
          </cell>
          <cell r="D807" t="str">
            <v>RX</v>
          </cell>
          <cell r="E807" t="str">
            <v>BCCTP</v>
          </cell>
          <cell r="F807" t="str">
            <v xml:space="preserve"> Pharmacy </v>
          </cell>
          <cell r="G807">
            <v>0</v>
          </cell>
          <cell r="H807">
            <v>0</v>
          </cell>
          <cell r="I807">
            <v>0</v>
          </cell>
          <cell r="J807">
            <v>0</v>
          </cell>
          <cell r="K807">
            <v>0</v>
          </cell>
          <cell r="L807">
            <v>0</v>
          </cell>
        </row>
        <row r="808">
          <cell r="C808" t="str">
            <v>OrangeBCCTPLR</v>
          </cell>
          <cell r="D808" t="str">
            <v>LR</v>
          </cell>
          <cell r="E808" t="str">
            <v>BCCTP</v>
          </cell>
          <cell r="F808" t="str">
            <v xml:space="preserve"> Laboratory and Radiology </v>
          </cell>
          <cell r="G808">
            <v>0</v>
          </cell>
          <cell r="H808">
            <v>0</v>
          </cell>
          <cell r="I808">
            <v>0</v>
          </cell>
          <cell r="J808">
            <v>0</v>
          </cell>
          <cell r="K808">
            <v>0</v>
          </cell>
          <cell r="L808">
            <v>0</v>
          </cell>
        </row>
        <row r="809">
          <cell r="C809" t="str">
            <v>OrangeBCCTPHCBS</v>
          </cell>
          <cell r="D809" t="str">
            <v>HCBS</v>
          </cell>
          <cell r="E809" t="str">
            <v>BCCTP</v>
          </cell>
          <cell r="F809" t="str">
            <v xml:space="preserve"> HCBS </v>
          </cell>
          <cell r="G809">
            <v>3.0801117571443992E-3</v>
          </cell>
          <cell r="H809">
            <v>0</v>
          </cell>
          <cell r="I809">
            <v>0</v>
          </cell>
          <cell r="J809">
            <v>0</v>
          </cell>
          <cell r="K809">
            <v>0</v>
          </cell>
          <cell r="L809">
            <v>0</v>
          </cell>
        </row>
        <row r="810">
          <cell r="C810" t="str">
            <v>OrangeBCCTPOTH</v>
          </cell>
          <cell r="D810" t="str">
            <v>OTH</v>
          </cell>
          <cell r="E810" t="str">
            <v>BCCTP</v>
          </cell>
          <cell r="F810" t="str">
            <v xml:space="preserve"> All Others </v>
          </cell>
          <cell r="G810">
            <v>0</v>
          </cell>
          <cell r="H810">
            <v>0</v>
          </cell>
          <cell r="I810">
            <v>0</v>
          </cell>
          <cell r="J810">
            <v>0</v>
          </cell>
          <cell r="K810">
            <v>0</v>
          </cell>
          <cell r="L810">
            <v>0</v>
          </cell>
        </row>
        <row r="811">
          <cell r="C811" t="str">
            <v>OrangeAIDSNonDualIP</v>
          </cell>
          <cell r="D811" t="str">
            <v>IP</v>
          </cell>
          <cell r="E811" t="str">
            <v>AIDSNonDual</v>
          </cell>
          <cell r="F811" t="str">
            <v xml:space="preserve">Inpatient Hospital Services </v>
          </cell>
          <cell r="G811">
            <v>0</v>
          </cell>
          <cell r="H811">
            <v>0</v>
          </cell>
          <cell r="I811">
            <v>0</v>
          </cell>
          <cell r="J811">
            <v>0</v>
          </cell>
          <cell r="K811">
            <v>0</v>
          </cell>
          <cell r="L811">
            <v>0</v>
          </cell>
        </row>
        <row r="812">
          <cell r="C812" t="str">
            <v>OrangeAIDSNonDualOP</v>
          </cell>
          <cell r="D812" t="str">
            <v>OP</v>
          </cell>
          <cell r="E812" t="str">
            <v>AIDSNonDual</v>
          </cell>
          <cell r="F812" t="str">
            <v xml:space="preserve">Outpatient Facility Services </v>
          </cell>
          <cell r="G812">
            <v>0</v>
          </cell>
          <cell r="H812">
            <v>-1.3100000000000001E-2</v>
          </cell>
          <cell r="I812">
            <v>0</v>
          </cell>
          <cell r="J812">
            <v>0</v>
          </cell>
          <cell r="K812">
            <v>0</v>
          </cell>
          <cell r="L812">
            <v>0</v>
          </cell>
        </row>
        <row r="813">
          <cell r="C813" t="str">
            <v>OrangeAIDSNonDualER</v>
          </cell>
          <cell r="D813" t="str">
            <v>ER</v>
          </cell>
          <cell r="E813" t="str">
            <v>AIDSNonDual</v>
          </cell>
          <cell r="F813" t="str">
            <v xml:space="preserve">Emergency Room Facility Services </v>
          </cell>
          <cell r="G813">
            <v>0</v>
          </cell>
          <cell r="H813">
            <v>0</v>
          </cell>
          <cell r="I813">
            <v>0</v>
          </cell>
          <cell r="J813">
            <v>0</v>
          </cell>
          <cell r="K813">
            <v>0</v>
          </cell>
          <cell r="L813">
            <v>0</v>
          </cell>
        </row>
        <row r="814">
          <cell r="C814" t="str">
            <v>OrangeAIDSNonDualLTC</v>
          </cell>
          <cell r="D814" t="str">
            <v>LTC</v>
          </cell>
          <cell r="E814" t="str">
            <v>AIDSNonDual</v>
          </cell>
          <cell r="F814" t="str">
            <v xml:space="preserve">Long-Term Care Facility </v>
          </cell>
          <cell r="G814">
            <v>0</v>
          </cell>
          <cell r="H814">
            <v>0</v>
          </cell>
          <cell r="I814">
            <v>0</v>
          </cell>
          <cell r="J814">
            <v>0</v>
          </cell>
          <cell r="K814">
            <v>0</v>
          </cell>
          <cell r="L814">
            <v>0</v>
          </cell>
        </row>
        <row r="815">
          <cell r="C815" t="str">
            <v>OrangeAIDSNonDualPCP</v>
          </cell>
          <cell r="D815" t="str">
            <v>PCP</v>
          </cell>
          <cell r="E815" t="str">
            <v>AIDSNonDual</v>
          </cell>
          <cell r="F815" t="str">
            <v xml:space="preserve">Physician Primary Care Services </v>
          </cell>
          <cell r="G815">
            <v>0</v>
          </cell>
          <cell r="H815">
            <v>-6.030000000000002E-2</v>
          </cell>
          <cell r="I815">
            <v>0</v>
          </cell>
          <cell r="J815">
            <v>0</v>
          </cell>
          <cell r="K815">
            <v>0</v>
          </cell>
          <cell r="L815">
            <v>0</v>
          </cell>
        </row>
        <row r="816">
          <cell r="C816" t="str">
            <v>OrangeAIDSNonDualSP</v>
          </cell>
          <cell r="D816" t="str">
            <v>SP</v>
          </cell>
          <cell r="E816" t="str">
            <v>AIDSNonDual</v>
          </cell>
          <cell r="F816" t="str">
            <v xml:space="preserve">Physician Specialty Services </v>
          </cell>
          <cell r="G816">
            <v>0</v>
          </cell>
          <cell r="H816">
            <v>0</v>
          </cell>
          <cell r="I816">
            <v>0</v>
          </cell>
          <cell r="J816">
            <v>0</v>
          </cell>
          <cell r="K816">
            <v>0</v>
          </cell>
          <cell r="L816">
            <v>0</v>
          </cell>
        </row>
        <row r="817">
          <cell r="C817" t="str">
            <v>OrangeAIDSNonDualFQHC</v>
          </cell>
          <cell r="D817" t="str">
            <v>FQHC</v>
          </cell>
          <cell r="E817" t="str">
            <v>AIDSNonDual</v>
          </cell>
          <cell r="F817" t="str">
            <v xml:space="preserve">FQHC Services </v>
          </cell>
          <cell r="G817">
            <v>0</v>
          </cell>
          <cell r="H817">
            <v>0</v>
          </cell>
          <cell r="I817">
            <v>0</v>
          </cell>
          <cell r="J817">
            <v>0</v>
          </cell>
          <cell r="K817">
            <v>0</v>
          </cell>
          <cell r="L817">
            <v>0</v>
          </cell>
        </row>
        <row r="818">
          <cell r="C818" t="str">
            <v>OrangeAIDSNonDualNPP</v>
          </cell>
          <cell r="D818" t="str">
            <v>NPP</v>
          </cell>
          <cell r="E818" t="str">
            <v>AIDSNonDual</v>
          </cell>
          <cell r="F818" t="str">
            <v xml:space="preserve"> Other Medical Professional Services </v>
          </cell>
          <cell r="G818">
            <v>0</v>
          </cell>
          <cell r="H818">
            <v>-6.8899999999999961E-2</v>
          </cell>
          <cell r="I818">
            <v>0</v>
          </cell>
          <cell r="J818">
            <v>0</v>
          </cell>
          <cell r="K818">
            <v>0</v>
          </cell>
          <cell r="L818">
            <v>0</v>
          </cell>
        </row>
        <row r="819">
          <cell r="C819" t="str">
            <v>OrangeAIDSNonDualRX</v>
          </cell>
          <cell r="D819" t="str">
            <v>RX</v>
          </cell>
          <cell r="E819" t="str">
            <v>AIDSNonDual</v>
          </cell>
          <cell r="F819" t="str">
            <v xml:space="preserve"> Pharmacy </v>
          </cell>
          <cell r="G819">
            <v>0</v>
          </cell>
          <cell r="H819">
            <v>0</v>
          </cell>
          <cell r="I819">
            <v>0</v>
          </cell>
          <cell r="J819">
            <v>0</v>
          </cell>
          <cell r="K819">
            <v>0</v>
          </cell>
          <cell r="L819">
            <v>0</v>
          </cell>
        </row>
        <row r="820">
          <cell r="C820" t="str">
            <v>OrangeAIDSNonDualLR</v>
          </cell>
          <cell r="D820" t="str">
            <v>LR</v>
          </cell>
          <cell r="E820" t="str">
            <v>AIDSNonDual</v>
          </cell>
          <cell r="F820" t="str">
            <v xml:space="preserve"> Laboratory and Radiology </v>
          </cell>
          <cell r="G820">
            <v>0</v>
          </cell>
          <cell r="H820">
            <v>-6.8899999999999961E-2</v>
          </cell>
          <cell r="I820">
            <v>0</v>
          </cell>
          <cell r="J820">
            <v>0</v>
          </cell>
          <cell r="K820">
            <v>0</v>
          </cell>
          <cell r="L820">
            <v>0</v>
          </cell>
        </row>
        <row r="821">
          <cell r="C821" t="str">
            <v>OrangeAIDSNonDualHCBS</v>
          </cell>
          <cell r="D821" t="str">
            <v>HCBS</v>
          </cell>
          <cell r="E821" t="str">
            <v>AIDSNonDual</v>
          </cell>
          <cell r="F821" t="str">
            <v xml:space="preserve"> HCBS </v>
          </cell>
          <cell r="G821">
            <v>0</v>
          </cell>
          <cell r="H821">
            <v>0</v>
          </cell>
          <cell r="I821">
            <v>0</v>
          </cell>
          <cell r="J821">
            <v>0</v>
          </cell>
          <cell r="K821">
            <v>0</v>
          </cell>
          <cell r="L821">
            <v>0</v>
          </cell>
        </row>
        <row r="822">
          <cell r="C822" t="str">
            <v>OrangeAIDSNonDualOTH</v>
          </cell>
          <cell r="D822" t="str">
            <v>OTH</v>
          </cell>
          <cell r="E822" t="str">
            <v>AIDSNonDual</v>
          </cell>
          <cell r="F822" t="str">
            <v xml:space="preserve"> All Others </v>
          </cell>
          <cell r="G822">
            <v>0</v>
          </cell>
          <cell r="H822">
            <v>-3.0200000000000005E-2</v>
          </cell>
          <cell r="I822">
            <v>0</v>
          </cell>
          <cell r="J822">
            <v>0</v>
          </cell>
          <cell r="K822">
            <v>0</v>
          </cell>
          <cell r="L822">
            <v>0</v>
          </cell>
        </row>
        <row r="823">
          <cell r="C823" t="str">
            <v>OrangeAIDSDualIP</v>
          </cell>
          <cell r="D823" t="str">
            <v>IP</v>
          </cell>
          <cell r="E823" t="str">
            <v>AIDSDual</v>
          </cell>
          <cell r="F823" t="str">
            <v xml:space="preserve">Inpatient Hospital Services </v>
          </cell>
          <cell r="G823">
            <v>0</v>
          </cell>
          <cell r="H823">
            <v>0</v>
          </cell>
          <cell r="I823">
            <v>0</v>
          </cell>
          <cell r="J823">
            <v>0</v>
          </cell>
          <cell r="K823">
            <v>0</v>
          </cell>
          <cell r="L823">
            <v>0</v>
          </cell>
        </row>
        <row r="824">
          <cell r="C824" t="str">
            <v>OrangeAIDSDualOP</v>
          </cell>
          <cell r="D824" t="str">
            <v>OP</v>
          </cell>
          <cell r="E824" t="str">
            <v>AIDSDual</v>
          </cell>
          <cell r="F824" t="str">
            <v xml:space="preserve">Outpatient Facility Services </v>
          </cell>
          <cell r="G824">
            <v>0</v>
          </cell>
          <cell r="H824">
            <v>0</v>
          </cell>
          <cell r="I824">
            <v>0</v>
          </cell>
          <cell r="J824">
            <v>0</v>
          </cell>
          <cell r="K824">
            <v>0</v>
          </cell>
          <cell r="L824">
            <v>0</v>
          </cell>
        </row>
        <row r="825">
          <cell r="C825" t="str">
            <v>OrangeAIDSDualER</v>
          </cell>
          <cell r="D825" t="str">
            <v>ER</v>
          </cell>
          <cell r="E825" t="str">
            <v>AIDSDual</v>
          </cell>
          <cell r="F825" t="str">
            <v xml:space="preserve">Emergency Room Facility Services </v>
          </cell>
          <cell r="G825">
            <v>0</v>
          </cell>
          <cell r="H825">
            <v>0</v>
          </cell>
          <cell r="I825">
            <v>0</v>
          </cell>
          <cell r="J825">
            <v>0</v>
          </cell>
          <cell r="K825">
            <v>0</v>
          </cell>
          <cell r="L825">
            <v>0</v>
          </cell>
        </row>
        <row r="826">
          <cell r="C826" t="str">
            <v>OrangeAIDSDualLTC</v>
          </cell>
          <cell r="D826" t="str">
            <v>LTC</v>
          </cell>
          <cell r="E826" t="str">
            <v>AIDSDual</v>
          </cell>
          <cell r="F826" t="str">
            <v xml:space="preserve">Long-Term Care Facility </v>
          </cell>
          <cell r="G826">
            <v>0</v>
          </cell>
          <cell r="H826">
            <v>0</v>
          </cell>
          <cell r="I826">
            <v>0</v>
          </cell>
          <cell r="J826">
            <v>0</v>
          </cell>
          <cell r="K826">
            <v>0</v>
          </cell>
          <cell r="L826">
            <v>0</v>
          </cell>
        </row>
        <row r="827">
          <cell r="C827" t="str">
            <v>OrangeAIDSDualPCP</v>
          </cell>
          <cell r="D827" t="str">
            <v>PCP</v>
          </cell>
          <cell r="E827" t="str">
            <v>AIDSDual</v>
          </cell>
          <cell r="F827" t="str">
            <v xml:space="preserve">Physician Primary Care Services </v>
          </cell>
          <cell r="G827">
            <v>0</v>
          </cell>
          <cell r="H827">
            <v>0</v>
          </cell>
          <cell r="I827">
            <v>0</v>
          </cell>
          <cell r="J827">
            <v>0</v>
          </cell>
          <cell r="K827">
            <v>0</v>
          </cell>
          <cell r="L827">
            <v>0</v>
          </cell>
        </row>
        <row r="828">
          <cell r="C828" t="str">
            <v>OrangeAIDSDualSP</v>
          </cell>
          <cell r="D828" t="str">
            <v>SP</v>
          </cell>
          <cell r="E828" t="str">
            <v>AIDSDual</v>
          </cell>
          <cell r="F828" t="str">
            <v xml:space="preserve">Physician Specialty Services </v>
          </cell>
          <cell r="G828">
            <v>0</v>
          </cell>
          <cell r="H828">
            <v>0</v>
          </cell>
          <cell r="I828">
            <v>0</v>
          </cell>
          <cell r="J828">
            <v>0</v>
          </cell>
          <cell r="K828">
            <v>0</v>
          </cell>
          <cell r="L828">
            <v>0</v>
          </cell>
        </row>
        <row r="829">
          <cell r="C829" t="str">
            <v>OrangeAIDSDualFQHC</v>
          </cell>
          <cell r="D829" t="str">
            <v>FQHC</v>
          </cell>
          <cell r="E829" t="str">
            <v>AIDSDual</v>
          </cell>
          <cell r="F829" t="str">
            <v xml:space="preserve">FQHC Services </v>
          </cell>
          <cell r="G829">
            <v>0</v>
          </cell>
          <cell r="H829">
            <v>0</v>
          </cell>
          <cell r="I829">
            <v>0</v>
          </cell>
          <cell r="J829">
            <v>0</v>
          </cell>
          <cell r="K829">
            <v>0</v>
          </cell>
          <cell r="L829">
            <v>0</v>
          </cell>
        </row>
        <row r="830">
          <cell r="C830" t="str">
            <v>OrangeAIDSDualNPP</v>
          </cell>
          <cell r="D830" t="str">
            <v>NPP</v>
          </cell>
          <cell r="E830" t="str">
            <v>AIDSDual</v>
          </cell>
          <cell r="F830" t="str">
            <v xml:space="preserve"> Other Medical Professional Services </v>
          </cell>
          <cell r="G830">
            <v>0</v>
          </cell>
          <cell r="H830">
            <v>0</v>
          </cell>
          <cell r="I830">
            <v>0</v>
          </cell>
          <cell r="J830">
            <v>0</v>
          </cell>
          <cell r="K830">
            <v>0</v>
          </cell>
          <cell r="L830">
            <v>0</v>
          </cell>
        </row>
        <row r="831">
          <cell r="C831" t="str">
            <v>OrangeAIDSDualRX</v>
          </cell>
          <cell r="D831" t="str">
            <v>RX</v>
          </cell>
          <cell r="E831" t="str">
            <v>AIDSDual</v>
          </cell>
          <cell r="F831" t="str">
            <v xml:space="preserve"> Pharmacy </v>
          </cell>
          <cell r="G831">
            <v>0</v>
          </cell>
          <cell r="H831">
            <v>0</v>
          </cell>
          <cell r="I831">
            <v>0</v>
          </cell>
          <cell r="J831">
            <v>0</v>
          </cell>
          <cell r="K831">
            <v>0</v>
          </cell>
          <cell r="L831">
            <v>0</v>
          </cell>
        </row>
        <row r="832">
          <cell r="C832" t="str">
            <v>OrangeAIDSDualLR</v>
          </cell>
          <cell r="D832" t="str">
            <v>LR</v>
          </cell>
          <cell r="E832" t="str">
            <v>AIDSDual</v>
          </cell>
          <cell r="F832" t="str">
            <v xml:space="preserve"> Laboratory and Radiology </v>
          </cell>
          <cell r="G832">
            <v>0</v>
          </cell>
          <cell r="H832">
            <v>0</v>
          </cell>
          <cell r="I832">
            <v>0</v>
          </cell>
          <cell r="J832">
            <v>0</v>
          </cell>
          <cell r="K832">
            <v>0</v>
          </cell>
          <cell r="L832">
            <v>0</v>
          </cell>
        </row>
        <row r="833">
          <cell r="C833" t="str">
            <v>OrangeAIDSDualHCBS</v>
          </cell>
          <cell r="D833" t="str">
            <v>HCBS</v>
          </cell>
          <cell r="E833" t="str">
            <v>AIDSDual</v>
          </cell>
          <cell r="F833" t="str">
            <v xml:space="preserve"> HCBS </v>
          </cell>
          <cell r="G833">
            <v>4.808733034578605E-2</v>
          </cell>
          <cell r="H833">
            <v>0</v>
          </cell>
          <cell r="I833">
            <v>0</v>
          </cell>
          <cell r="J833">
            <v>0</v>
          </cell>
          <cell r="K833">
            <v>0</v>
          </cell>
          <cell r="L833">
            <v>0</v>
          </cell>
        </row>
        <row r="834">
          <cell r="C834" t="str">
            <v>OrangeAIDSDualOTH</v>
          </cell>
          <cell r="D834" t="str">
            <v>OTH</v>
          </cell>
          <cell r="E834" t="str">
            <v>AIDSDual</v>
          </cell>
          <cell r="F834" t="str">
            <v xml:space="preserve"> All Others </v>
          </cell>
          <cell r="G834">
            <v>0</v>
          </cell>
          <cell r="H834">
            <v>0</v>
          </cell>
          <cell r="I834">
            <v>0</v>
          </cell>
          <cell r="J834">
            <v>0</v>
          </cell>
          <cell r="K834">
            <v>0</v>
          </cell>
          <cell r="L834">
            <v>0</v>
          </cell>
        </row>
        <row r="835">
          <cell r="C835" t="str">
            <v>OrangeLTCNonDualIP</v>
          </cell>
          <cell r="D835" t="str">
            <v>IP</v>
          </cell>
          <cell r="E835" t="str">
            <v>LTCNonDual</v>
          </cell>
          <cell r="F835" t="str">
            <v xml:space="preserve">Inpatient Hospital Services </v>
          </cell>
          <cell r="G835">
            <v>0</v>
          </cell>
          <cell r="H835">
            <v>0</v>
          </cell>
          <cell r="I835">
            <v>0</v>
          </cell>
          <cell r="J835">
            <v>0</v>
          </cell>
          <cell r="K835">
            <v>0</v>
          </cell>
          <cell r="L835">
            <v>0</v>
          </cell>
        </row>
        <row r="836">
          <cell r="C836" t="str">
            <v>OrangeLTCNonDualOP</v>
          </cell>
          <cell r="D836" t="str">
            <v>OP</v>
          </cell>
          <cell r="E836" t="str">
            <v>LTCNonDual</v>
          </cell>
          <cell r="F836" t="str">
            <v xml:space="preserve">Outpatient Facility Services </v>
          </cell>
          <cell r="G836">
            <v>0</v>
          </cell>
          <cell r="H836">
            <v>-1.3100000000000001E-2</v>
          </cell>
          <cell r="I836">
            <v>0</v>
          </cell>
          <cell r="J836">
            <v>0</v>
          </cell>
          <cell r="K836">
            <v>0</v>
          </cell>
          <cell r="L836">
            <v>0</v>
          </cell>
        </row>
        <row r="837">
          <cell r="C837" t="str">
            <v>OrangeLTCNonDualER</v>
          </cell>
          <cell r="D837" t="str">
            <v>ER</v>
          </cell>
          <cell r="E837" t="str">
            <v>LTCNonDual</v>
          </cell>
          <cell r="F837" t="str">
            <v xml:space="preserve">Emergency Room Facility Services </v>
          </cell>
          <cell r="G837">
            <v>0</v>
          </cell>
          <cell r="H837">
            <v>0</v>
          </cell>
          <cell r="I837">
            <v>0</v>
          </cell>
          <cell r="J837">
            <v>0</v>
          </cell>
          <cell r="K837">
            <v>0</v>
          </cell>
          <cell r="L837">
            <v>0</v>
          </cell>
        </row>
        <row r="838">
          <cell r="C838" t="str">
            <v>OrangeLTCNonDualLTC</v>
          </cell>
          <cell r="D838" t="str">
            <v>LTC</v>
          </cell>
          <cell r="E838" t="str">
            <v>LTCNonDual</v>
          </cell>
          <cell r="F838" t="str">
            <v xml:space="preserve">Long-Term Care Facility </v>
          </cell>
          <cell r="G838">
            <v>0</v>
          </cell>
          <cell r="H838">
            <v>0</v>
          </cell>
          <cell r="I838">
            <v>0</v>
          </cell>
          <cell r="J838">
            <v>0</v>
          </cell>
          <cell r="K838">
            <v>0</v>
          </cell>
          <cell r="L838">
            <v>0</v>
          </cell>
        </row>
        <row r="839">
          <cell r="C839" t="str">
            <v>OrangeLTCNonDualPCP</v>
          </cell>
          <cell r="D839" t="str">
            <v>PCP</v>
          </cell>
          <cell r="E839" t="str">
            <v>LTCNonDual</v>
          </cell>
          <cell r="F839" t="str">
            <v xml:space="preserve">Physician Primary Care Services </v>
          </cell>
          <cell r="G839">
            <v>0</v>
          </cell>
          <cell r="H839">
            <v>-6.030000000000002E-2</v>
          </cell>
          <cell r="I839">
            <v>0</v>
          </cell>
          <cell r="J839">
            <v>0</v>
          </cell>
          <cell r="K839">
            <v>0</v>
          </cell>
          <cell r="L839">
            <v>0</v>
          </cell>
        </row>
        <row r="840">
          <cell r="C840" t="str">
            <v>OrangeLTCNonDualSP</v>
          </cell>
          <cell r="D840" t="str">
            <v>SP</v>
          </cell>
          <cell r="E840" t="str">
            <v>LTCNonDual</v>
          </cell>
          <cell r="F840" t="str">
            <v xml:space="preserve">Physician Specialty Services </v>
          </cell>
          <cell r="G840">
            <v>0</v>
          </cell>
          <cell r="H840">
            <v>0</v>
          </cell>
          <cell r="I840">
            <v>0</v>
          </cell>
          <cell r="J840">
            <v>0</v>
          </cell>
          <cell r="K840">
            <v>0</v>
          </cell>
          <cell r="L840">
            <v>0</v>
          </cell>
        </row>
        <row r="841">
          <cell r="C841" t="str">
            <v>OrangeLTCNonDualFQHC</v>
          </cell>
          <cell r="D841" t="str">
            <v>FQHC</v>
          </cell>
          <cell r="E841" t="str">
            <v>LTCNonDual</v>
          </cell>
          <cell r="F841" t="str">
            <v xml:space="preserve">FQHC Services </v>
          </cell>
          <cell r="G841">
            <v>0</v>
          </cell>
          <cell r="H841">
            <v>0</v>
          </cell>
          <cell r="I841">
            <v>0</v>
          </cell>
          <cell r="J841">
            <v>0</v>
          </cell>
          <cell r="K841">
            <v>0</v>
          </cell>
          <cell r="L841">
            <v>0</v>
          </cell>
        </row>
        <row r="842">
          <cell r="C842" t="str">
            <v>OrangeLTCNonDualNPP</v>
          </cell>
          <cell r="D842" t="str">
            <v>NPP</v>
          </cell>
          <cell r="E842" t="str">
            <v>LTCNonDual</v>
          </cell>
          <cell r="F842" t="str">
            <v xml:space="preserve"> Other Medical Professional Services </v>
          </cell>
          <cell r="G842">
            <v>0</v>
          </cell>
          <cell r="H842">
            <v>-6.8899999999999961E-2</v>
          </cell>
          <cell r="I842">
            <v>0</v>
          </cell>
          <cell r="J842">
            <v>0</v>
          </cell>
          <cell r="K842">
            <v>0</v>
          </cell>
          <cell r="L842">
            <v>0</v>
          </cell>
        </row>
        <row r="843">
          <cell r="C843" t="str">
            <v>OrangeLTCNonDualRX</v>
          </cell>
          <cell r="D843" t="str">
            <v>RX</v>
          </cell>
          <cell r="E843" t="str">
            <v>LTCNonDual</v>
          </cell>
          <cell r="F843" t="str">
            <v xml:space="preserve"> Pharmacy </v>
          </cell>
          <cell r="G843">
            <v>0</v>
          </cell>
          <cell r="H843">
            <v>0</v>
          </cell>
          <cell r="I843">
            <v>0</v>
          </cell>
          <cell r="J843">
            <v>0</v>
          </cell>
          <cell r="K843">
            <v>0</v>
          </cell>
          <cell r="L843">
            <v>0</v>
          </cell>
        </row>
        <row r="844">
          <cell r="C844" t="str">
            <v>OrangeLTCNonDualLR</v>
          </cell>
          <cell r="D844" t="str">
            <v>LR</v>
          </cell>
          <cell r="E844" t="str">
            <v>LTCNonDual</v>
          </cell>
          <cell r="F844" t="str">
            <v xml:space="preserve"> Laboratory and Radiology </v>
          </cell>
          <cell r="G844">
            <v>0</v>
          </cell>
          <cell r="H844">
            <v>-6.8899999999999961E-2</v>
          </cell>
          <cell r="I844">
            <v>0</v>
          </cell>
          <cell r="J844">
            <v>0</v>
          </cell>
          <cell r="K844">
            <v>0</v>
          </cell>
          <cell r="L844">
            <v>0</v>
          </cell>
        </row>
        <row r="845">
          <cell r="C845" t="str">
            <v>OrangeLTCNonDualHCBS</v>
          </cell>
          <cell r="D845" t="str">
            <v>HCBS</v>
          </cell>
          <cell r="E845" t="str">
            <v>LTCNonDual</v>
          </cell>
          <cell r="F845" t="str">
            <v xml:space="preserve"> HCBS </v>
          </cell>
          <cell r="G845">
            <v>5.1342893586975302E-2</v>
          </cell>
          <cell r="H845">
            <v>0</v>
          </cell>
          <cell r="I845">
            <v>0</v>
          </cell>
          <cell r="J845">
            <v>0</v>
          </cell>
          <cell r="K845">
            <v>0</v>
          </cell>
          <cell r="L845">
            <v>0</v>
          </cell>
        </row>
        <row r="846">
          <cell r="C846" t="str">
            <v>OrangeLTCNonDualOTH</v>
          </cell>
          <cell r="D846" t="str">
            <v>OTH</v>
          </cell>
          <cell r="E846" t="str">
            <v>LTCNonDual</v>
          </cell>
          <cell r="F846" t="str">
            <v xml:space="preserve"> All Others </v>
          </cell>
          <cell r="G846">
            <v>0</v>
          </cell>
          <cell r="H846">
            <v>-3.0200000000000005E-2</v>
          </cell>
          <cell r="I846">
            <v>0</v>
          </cell>
          <cell r="J846">
            <v>0</v>
          </cell>
          <cell r="K846">
            <v>0</v>
          </cell>
          <cell r="L846">
            <v>0</v>
          </cell>
        </row>
        <row r="847">
          <cell r="C847" t="str">
            <v>OrangeLTCDualIP</v>
          </cell>
          <cell r="D847" t="str">
            <v>IP</v>
          </cell>
          <cell r="E847" t="str">
            <v>LTCDual</v>
          </cell>
          <cell r="F847" t="str">
            <v xml:space="preserve">Inpatient Hospital Services </v>
          </cell>
          <cell r="G847">
            <v>0</v>
          </cell>
          <cell r="H847">
            <v>0</v>
          </cell>
          <cell r="I847">
            <v>0</v>
          </cell>
          <cell r="J847">
            <v>0</v>
          </cell>
          <cell r="K847">
            <v>0</v>
          </cell>
          <cell r="L847">
            <v>0</v>
          </cell>
        </row>
        <row r="848">
          <cell r="C848" t="str">
            <v>OrangeLTCDualOP</v>
          </cell>
          <cell r="D848" t="str">
            <v>OP</v>
          </cell>
          <cell r="E848" t="str">
            <v>LTCDual</v>
          </cell>
          <cell r="F848" t="str">
            <v xml:space="preserve">Outpatient Facility Services </v>
          </cell>
          <cell r="G848">
            <v>0</v>
          </cell>
          <cell r="H848">
            <v>0</v>
          </cell>
          <cell r="I848">
            <v>0</v>
          </cell>
          <cell r="J848">
            <v>0</v>
          </cell>
          <cell r="K848">
            <v>0</v>
          </cell>
          <cell r="L848">
            <v>0</v>
          </cell>
        </row>
        <row r="849">
          <cell r="C849" t="str">
            <v>OrangeLTCDualER</v>
          </cell>
          <cell r="D849" t="str">
            <v>ER</v>
          </cell>
          <cell r="E849" t="str">
            <v>LTCDual</v>
          </cell>
          <cell r="F849" t="str">
            <v xml:space="preserve">Emergency Room Facility Services </v>
          </cell>
          <cell r="G849">
            <v>0</v>
          </cell>
          <cell r="H849">
            <v>0</v>
          </cell>
          <cell r="I849">
            <v>0</v>
          </cell>
          <cell r="J849">
            <v>0</v>
          </cell>
          <cell r="K849">
            <v>0</v>
          </cell>
          <cell r="L849">
            <v>0</v>
          </cell>
        </row>
        <row r="850">
          <cell r="C850" t="str">
            <v>OrangeLTCDualLTC</v>
          </cell>
          <cell r="D850" t="str">
            <v>LTC</v>
          </cell>
          <cell r="E850" t="str">
            <v>LTCDual</v>
          </cell>
          <cell r="F850" t="str">
            <v xml:space="preserve">Long-Term Care Facility </v>
          </cell>
          <cell r="G850">
            <v>0</v>
          </cell>
          <cell r="H850">
            <v>0</v>
          </cell>
          <cell r="I850">
            <v>0</v>
          </cell>
          <cell r="J850">
            <v>0</v>
          </cell>
          <cell r="K850">
            <v>0</v>
          </cell>
          <cell r="L850">
            <v>0</v>
          </cell>
        </row>
        <row r="851">
          <cell r="C851" t="str">
            <v>OrangeLTCDualPCP</v>
          </cell>
          <cell r="D851" t="str">
            <v>PCP</v>
          </cell>
          <cell r="E851" t="str">
            <v>LTCDual</v>
          </cell>
          <cell r="F851" t="str">
            <v xml:space="preserve">Physician Primary Care Services </v>
          </cell>
          <cell r="G851">
            <v>0</v>
          </cell>
          <cell r="H851">
            <v>0</v>
          </cell>
          <cell r="I851">
            <v>0</v>
          </cell>
          <cell r="J851">
            <v>0</v>
          </cell>
          <cell r="K851">
            <v>0</v>
          </cell>
          <cell r="L851">
            <v>0</v>
          </cell>
        </row>
        <row r="852">
          <cell r="C852" t="str">
            <v>OrangeLTCDualSP</v>
          </cell>
          <cell r="D852" t="str">
            <v>SP</v>
          </cell>
          <cell r="E852" t="str">
            <v>LTCDual</v>
          </cell>
          <cell r="F852" t="str">
            <v xml:space="preserve">Physician Specialty Services </v>
          </cell>
          <cell r="G852">
            <v>0</v>
          </cell>
          <cell r="H852">
            <v>0</v>
          </cell>
          <cell r="I852">
            <v>0</v>
          </cell>
          <cell r="J852">
            <v>0</v>
          </cell>
          <cell r="K852">
            <v>0</v>
          </cell>
          <cell r="L852">
            <v>0</v>
          </cell>
        </row>
        <row r="853">
          <cell r="C853" t="str">
            <v>OrangeLTCDualFQHC</v>
          </cell>
          <cell r="D853" t="str">
            <v>FQHC</v>
          </cell>
          <cell r="E853" t="str">
            <v>LTCDual</v>
          </cell>
          <cell r="F853" t="str">
            <v xml:space="preserve">FQHC Services </v>
          </cell>
          <cell r="G853">
            <v>0</v>
          </cell>
          <cell r="H853">
            <v>0</v>
          </cell>
          <cell r="I853">
            <v>0</v>
          </cell>
          <cell r="J853">
            <v>0</v>
          </cell>
          <cell r="K853">
            <v>0</v>
          </cell>
          <cell r="L853">
            <v>0</v>
          </cell>
        </row>
        <row r="854">
          <cell r="C854" t="str">
            <v>OrangeLTCDualNPP</v>
          </cell>
          <cell r="D854" t="str">
            <v>NPP</v>
          </cell>
          <cell r="E854" t="str">
            <v>LTCDual</v>
          </cell>
          <cell r="F854" t="str">
            <v xml:space="preserve"> Other Medical Professional Services </v>
          </cell>
          <cell r="G854">
            <v>0</v>
          </cell>
          <cell r="H854">
            <v>0</v>
          </cell>
          <cell r="I854">
            <v>0</v>
          </cell>
          <cell r="J854">
            <v>0</v>
          </cell>
          <cell r="K854">
            <v>0</v>
          </cell>
          <cell r="L854">
            <v>0</v>
          </cell>
        </row>
        <row r="855">
          <cell r="C855" t="str">
            <v>OrangeLTCDualRX</v>
          </cell>
          <cell r="D855" t="str">
            <v>RX</v>
          </cell>
          <cell r="E855" t="str">
            <v>LTCDual</v>
          </cell>
          <cell r="F855" t="str">
            <v xml:space="preserve"> Pharmacy </v>
          </cell>
          <cell r="G855">
            <v>0</v>
          </cell>
          <cell r="H855">
            <v>0</v>
          </cell>
          <cell r="I855">
            <v>0</v>
          </cell>
          <cell r="J855">
            <v>0</v>
          </cell>
          <cell r="K855">
            <v>0</v>
          </cell>
          <cell r="L855">
            <v>0</v>
          </cell>
        </row>
        <row r="856">
          <cell r="C856" t="str">
            <v>OrangeLTCDualLR</v>
          </cell>
          <cell r="D856" t="str">
            <v>LR</v>
          </cell>
          <cell r="E856" t="str">
            <v>LTCDual</v>
          </cell>
          <cell r="F856" t="str">
            <v xml:space="preserve"> Laboratory and Radiology </v>
          </cell>
          <cell r="G856">
            <v>0</v>
          </cell>
          <cell r="H856">
            <v>0</v>
          </cell>
          <cell r="I856">
            <v>0</v>
          </cell>
          <cell r="J856">
            <v>0</v>
          </cell>
          <cell r="K856">
            <v>0</v>
          </cell>
          <cell r="L856">
            <v>0</v>
          </cell>
        </row>
        <row r="857">
          <cell r="C857" t="str">
            <v>OrangeLTCDualHCBS</v>
          </cell>
          <cell r="D857" t="str">
            <v>HCBS</v>
          </cell>
          <cell r="E857" t="str">
            <v>LTCDual</v>
          </cell>
          <cell r="F857" t="str">
            <v xml:space="preserve"> HCBS </v>
          </cell>
          <cell r="G857">
            <v>4.808733034578605E-2</v>
          </cell>
          <cell r="H857">
            <v>0</v>
          </cell>
          <cell r="I857">
            <v>0</v>
          </cell>
          <cell r="J857">
            <v>0</v>
          </cell>
          <cell r="K857">
            <v>0</v>
          </cell>
          <cell r="L857">
            <v>0</v>
          </cell>
        </row>
        <row r="858">
          <cell r="C858" t="str">
            <v>OrangeLTCDualOTH</v>
          </cell>
          <cell r="D858" t="str">
            <v>OTH</v>
          </cell>
          <cell r="E858" t="str">
            <v>LTCDual</v>
          </cell>
          <cell r="F858" t="str">
            <v xml:space="preserve"> All Others </v>
          </cell>
          <cell r="G858">
            <v>0</v>
          </cell>
          <cell r="H858">
            <v>0</v>
          </cell>
          <cell r="I858">
            <v>0</v>
          </cell>
          <cell r="J858">
            <v>0</v>
          </cell>
          <cell r="K858">
            <v>0</v>
          </cell>
          <cell r="L858">
            <v>0</v>
          </cell>
        </row>
        <row r="859">
          <cell r="C859" t="str">
            <v>OrangeOBRAIP</v>
          </cell>
          <cell r="D859" t="str">
            <v>IP</v>
          </cell>
          <cell r="E859" t="str">
            <v>OBRA</v>
          </cell>
          <cell r="F859" t="str">
            <v xml:space="preserve">Inpatient Hospital Services </v>
          </cell>
          <cell r="G859">
            <v>0</v>
          </cell>
          <cell r="H859">
            <v>0</v>
          </cell>
          <cell r="I859">
            <v>0</v>
          </cell>
          <cell r="J859">
            <v>0</v>
          </cell>
          <cell r="K859">
            <v>0</v>
          </cell>
          <cell r="L859">
            <v>0</v>
          </cell>
        </row>
        <row r="860">
          <cell r="C860" t="str">
            <v>OrangeOBRAOP</v>
          </cell>
          <cell r="D860" t="str">
            <v>OP</v>
          </cell>
          <cell r="E860" t="str">
            <v>OBRA</v>
          </cell>
          <cell r="F860" t="str">
            <v xml:space="preserve">Outpatient Facility Services </v>
          </cell>
          <cell r="G860">
            <v>0</v>
          </cell>
          <cell r="H860">
            <v>-2.1999999999999797E-3</v>
          </cell>
          <cell r="I860">
            <v>0</v>
          </cell>
          <cell r="J860">
            <v>0</v>
          </cell>
          <cell r="K860">
            <v>0</v>
          </cell>
          <cell r="L860">
            <v>0</v>
          </cell>
        </row>
        <row r="861">
          <cell r="C861" t="str">
            <v>OrangeOBRAER</v>
          </cell>
          <cell r="D861" t="str">
            <v>ER</v>
          </cell>
          <cell r="E861" t="str">
            <v>OBRA</v>
          </cell>
          <cell r="F861" t="str">
            <v xml:space="preserve">Emergency Room Facility Services </v>
          </cell>
          <cell r="G861">
            <v>0</v>
          </cell>
          <cell r="H861">
            <v>0</v>
          </cell>
          <cell r="I861">
            <v>0</v>
          </cell>
          <cell r="J861">
            <v>0</v>
          </cell>
          <cell r="K861">
            <v>0</v>
          </cell>
          <cell r="L861">
            <v>0</v>
          </cell>
        </row>
        <row r="862">
          <cell r="C862" t="str">
            <v>OrangeOBRALTC</v>
          </cell>
          <cell r="D862" t="str">
            <v>LTC</v>
          </cell>
          <cell r="E862" t="str">
            <v>OBRA</v>
          </cell>
          <cell r="F862" t="str">
            <v xml:space="preserve">Long-Term Care Facility </v>
          </cell>
          <cell r="G862">
            <v>0</v>
          </cell>
          <cell r="H862">
            <v>0</v>
          </cell>
          <cell r="I862">
            <v>0</v>
          </cell>
          <cell r="J862">
            <v>0</v>
          </cell>
          <cell r="K862">
            <v>0</v>
          </cell>
          <cell r="L862">
            <v>0</v>
          </cell>
        </row>
        <row r="863">
          <cell r="C863" t="str">
            <v>OrangeOBRAPCP</v>
          </cell>
          <cell r="D863" t="str">
            <v>PCP</v>
          </cell>
          <cell r="E863" t="str">
            <v>OBRA</v>
          </cell>
          <cell r="F863" t="str">
            <v xml:space="preserve">Physician Primary Care Services </v>
          </cell>
          <cell r="G863">
            <v>0</v>
          </cell>
          <cell r="H863">
            <v>0</v>
          </cell>
          <cell r="I863">
            <v>0</v>
          </cell>
          <cell r="J863">
            <v>0</v>
          </cell>
          <cell r="K863">
            <v>0</v>
          </cell>
          <cell r="L863">
            <v>0</v>
          </cell>
        </row>
        <row r="864">
          <cell r="C864" t="str">
            <v>OrangeOBRASP</v>
          </cell>
          <cell r="D864" t="str">
            <v>SP</v>
          </cell>
          <cell r="E864" t="str">
            <v>OBRA</v>
          </cell>
          <cell r="F864" t="str">
            <v xml:space="preserve">Physician Specialty Services </v>
          </cell>
          <cell r="G864">
            <v>0</v>
          </cell>
          <cell r="H864">
            <v>0</v>
          </cell>
          <cell r="I864">
            <v>0</v>
          </cell>
          <cell r="J864">
            <v>0</v>
          </cell>
          <cell r="K864">
            <v>0</v>
          </cell>
          <cell r="L864">
            <v>0</v>
          </cell>
        </row>
        <row r="865">
          <cell r="C865" t="str">
            <v>OrangeOBRAFQHC</v>
          </cell>
          <cell r="D865" t="str">
            <v>FQHC</v>
          </cell>
          <cell r="E865" t="str">
            <v>OBRA</v>
          </cell>
          <cell r="F865" t="str">
            <v xml:space="preserve">FQHC Services </v>
          </cell>
          <cell r="G865">
            <v>0</v>
          </cell>
          <cell r="H865">
            <v>0</v>
          </cell>
          <cell r="I865">
            <v>0</v>
          </cell>
          <cell r="J865">
            <v>0</v>
          </cell>
          <cell r="K865">
            <v>0</v>
          </cell>
          <cell r="L865">
            <v>0</v>
          </cell>
        </row>
        <row r="866">
          <cell r="C866" t="str">
            <v>OrangeOBRANPP</v>
          </cell>
          <cell r="D866" t="str">
            <v>NPP</v>
          </cell>
          <cell r="E866" t="str">
            <v>OBRA</v>
          </cell>
          <cell r="F866" t="str">
            <v xml:space="preserve"> Other Medical Professional Services </v>
          </cell>
          <cell r="G866">
            <v>0</v>
          </cell>
          <cell r="H866">
            <v>-6.8899999999999961E-2</v>
          </cell>
          <cell r="I866">
            <v>0</v>
          </cell>
          <cell r="J866">
            <v>0</v>
          </cell>
          <cell r="K866">
            <v>0</v>
          </cell>
          <cell r="L866">
            <v>0</v>
          </cell>
        </row>
        <row r="867">
          <cell r="C867" t="str">
            <v>OrangeOBRARX</v>
          </cell>
          <cell r="D867" t="str">
            <v>RX</v>
          </cell>
          <cell r="E867" t="str">
            <v>OBRA</v>
          </cell>
          <cell r="F867" t="str">
            <v xml:space="preserve"> Pharmacy </v>
          </cell>
          <cell r="G867">
            <v>0</v>
          </cell>
          <cell r="H867">
            <v>0</v>
          </cell>
          <cell r="I867">
            <v>0</v>
          </cell>
          <cell r="J867">
            <v>0</v>
          </cell>
          <cell r="K867">
            <v>0</v>
          </cell>
          <cell r="L867">
            <v>0</v>
          </cell>
        </row>
        <row r="868">
          <cell r="C868" t="str">
            <v>OrangeOBRALR</v>
          </cell>
          <cell r="D868" t="str">
            <v>LR</v>
          </cell>
          <cell r="E868" t="str">
            <v>OBRA</v>
          </cell>
          <cell r="F868" t="str">
            <v xml:space="preserve"> Laboratory and Radiology </v>
          </cell>
          <cell r="G868">
            <v>0</v>
          </cell>
          <cell r="H868">
            <v>-6.8899999999999961E-2</v>
          </cell>
          <cell r="I868">
            <v>0</v>
          </cell>
          <cell r="J868">
            <v>0</v>
          </cell>
          <cell r="K868">
            <v>0</v>
          </cell>
          <cell r="L868">
            <v>0</v>
          </cell>
        </row>
        <row r="869">
          <cell r="C869" t="str">
            <v>OrangeOBRAHCBS</v>
          </cell>
          <cell r="D869" t="str">
            <v>HCBS</v>
          </cell>
          <cell r="E869" t="str">
            <v>OBRA</v>
          </cell>
          <cell r="F869" t="str">
            <v xml:space="preserve"> HCBS </v>
          </cell>
          <cell r="G869">
            <v>0</v>
          </cell>
          <cell r="H869">
            <v>0</v>
          </cell>
          <cell r="I869">
            <v>0</v>
          </cell>
          <cell r="J869">
            <v>0</v>
          </cell>
          <cell r="K869">
            <v>0</v>
          </cell>
          <cell r="L869">
            <v>0</v>
          </cell>
        </row>
        <row r="870">
          <cell r="C870" t="str">
            <v>OrangeOBRAOTH</v>
          </cell>
          <cell r="D870" t="str">
            <v>OTH</v>
          </cell>
          <cell r="E870" t="str">
            <v>OBRA</v>
          </cell>
          <cell r="F870" t="str">
            <v xml:space="preserve"> All Others </v>
          </cell>
          <cell r="G870">
            <v>0</v>
          </cell>
          <cell r="H870">
            <v>-3.0200000000000005E-2</v>
          </cell>
          <cell r="I870">
            <v>0</v>
          </cell>
          <cell r="J870">
            <v>0</v>
          </cell>
          <cell r="K870">
            <v>0</v>
          </cell>
          <cell r="L870">
            <v>0</v>
          </cell>
        </row>
        <row r="871">
          <cell r="C871" t="str">
            <v>San Luis ObispoChild MCIP</v>
          </cell>
          <cell r="D871" t="str">
            <v>IP</v>
          </cell>
          <cell r="E871" t="str">
            <v>Child MC</v>
          </cell>
          <cell r="F871" t="str">
            <v xml:space="preserve">Inpatient Hospital Services </v>
          </cell>
          <cell r="G871">
            <v>0</v>
          </cell>
          <cell r="H871">
            <v>0</v>
          </cell>
          <cell r="I871">
            <v>0</v>
          </cell>
          <cell r="J871">
            <v>0</v>
          </cell>
          <cell r="K871">
            <v>0</v>
          </cell>
          <cell r="L871">
            <v>0</v>
          </cell>
        </row>
        <row r="872">
          <cell r="C872" t="str">
            <v>San Luis ObispoChild MCOP</v>
          </cell>
          <cell r="D872" t="str">
            <v>OP</v>
          </cell>
          <cell r="E872" t="str">
            <v>Child MC</v>
          </cell>
          <cell r="F872" t="str">
            <v xml:space="preserve">Outpatient Facility Services </v>
          </cell>
          <cell r="G872">
            <v>0</v>
          </cell>
          <cell r="H872">
            <v>-2.1999999999999797E-3</v>
          </cell>
          <cell r="I872">
            <v>0</v>
          </cell>
          <cell r="J872">
            <v>0</v>
          </cell>
          <cell r="K872">
            <v>0</v>
          </cell>
          <cell r="L872">
            <v>0</v>
          </cell>
        </row>
        <row r="873">
          <cell r="C873" t="str">
            <v>San Luis ObispoChild MCER</v>
          </cell>
          <cell r="D873" t="str">
            <v>ER</v>
          </cell>
          <cell r="E873" t="str">
            <v>Child MC</v>
          </cell>
          <cell r="F873" t="str">
            <v xml:space="preserve">Emergency Room Facility Services </v>
          </cell>
          <cell r="G873">
            <v>0</v>
          </cell>
          <cell r="H873">
            <v>0</v>
          </cell>
          <cell r="I873">
            <v>0</v>
          </cell>
          <cell r="J873">
            <v>0</v>
          </cell>
          <cell r="K873">
            <v>0</v>
          </cell>
          <cell r="L873">
            <v>0</v>
          </cell>
        </row>
        <row r="874">
          <cell r="C874" t="str">
            <v>San Luis ObispoChild MCLTC</v>
          </cell>
          <cell r="D874" t="str">
            <v>LTC</v>
          </cell>
          <cell r="E874" t="str">
            <v>Child MC</v>
          </cell>
          <cell r="F874" t="str">
            <v xml:space="preserve">Long-Term Care Facility </v>
          </cell>
          <cell r="G874">
            <v>0</v>
          </cell>
          <cell r="H874">
            <v>0</v>
          </cell>
          <cell r="I874">
            <v>0</v>
          </cell>
          <cell r="J874">
            <v>0</v>
          </cell>
          <cell r="K874">
            <v>0</v>
          </cell>
          <cell r="L874">
            <v>0</v>
          </cell>
        </row>
        <row r="875">
          <cell r="C875" t="str">
            <v>San Luis ObispoChild MCPCP</v>
          </cell>
          <cell r="D875" t="str">
            <v>PCP</v>
          </cell>
          <cell r="E875" t="str">
            <v>Child MC</v>
          </cell>
          <cell r="F875" t="str">
            <v xml:space="preserve">Physician Primary Care Services </v>
          </cell>
          <cell r="G875">
            <v>0</v>
          </cell>
          <cell r="H875">
            <v>0</v>
          </cell>
          <cell r="I875">
            <v>0</v>
          </cell>
          <cell r="J875">
            <v>0</v>
          </cell>
          <cell r="K875">
            <v>0</v>
          </cell>
          <cell r="L875">
            <v>0</v>
          </cell>
        </row>
        <row r="876">
          <cell r="C876" t="str">
            <v>San Luis ObispoChild MCSP</v>
          </cell>
          <cell r="D876" t="str">
            <v>SP</v>
          </cell>
          <cell r="E876" t="str">
            <v>Child MC</v>
          </cell>
          <cell r="F876" t="str">
            <v xml:space="preserve">Physician Specialty Services </v>
          </cell>
          <cell r="G876">
            <v>0</v>
          </cell>
          <cell r="H876">
            <v>0</v>
          </cell>
          <cell r="I876">
            <v>0</v>
          </cell>
          <cell r="J876">
            <v>0</v>
          </cell>
          <cell r="K876">
            <v>0</v>
          </cell>
          <cell r="L876">
            <v>0</v>
          </cell>
        </row>
        <row r="877">
          <cell r="C877" t="str">
            <v>San Luis ObispoChild MCFQHC</v>
          </cell>
          <cell r="D877" t="str">
            <v>FQHC</v>
          </cell>
          <cell r="E877" t="str">
            <v>Child MC</v>
          </cell>
          <cell r="F877" t="str">
            <v xml:space="preserve">FQHC Services </v>
          </cell>
          <cell r="G877">
            <v>0</v>
          </cell>
          <cell r="H877">
            <v>0</v>
          </cell>
          <cell r="I877">
            <v>0</v>
          </cell>
          <cell r="J877">
            <v>0</v>
          </cell>
          <cell r="K877">
            <v>0</v>
          </cell>
          <cell r="L877">
            <v>0</v>
          </cell>
        </row>
        <row r="878">
          <cell r="C878" t="str">
            <v>San Luis ObispoChild MCNPP</v>
          </cell>
          <cell r="D878" t="str">
            <v>NPP</v>
          </cell>
          <cell r="E878" t="str">
            <v>Child MC</v>
          </cell>
          <cell r="F878" t="str">
            <v xml:space="preserve"> Other Medical Professional Services </v>
          </cell>
          <cell r="G878">
            <v>0</v>
          </cell>
          <cell r="H878">
            <v>-6.8899999999999961E-2</v>
          </cell>
          <cell r="I878">
            <v>0</v>
          </cell>
          <cell r="J878">
            <v>0</v>
          </cell>
          <cell r="K878">
            <v>0</v>
          </cell>
          <cell r="L878">
            <v>0</v>
          </cell>
        </row>
        <row r="879">
          <cell r="C879" t="str">
            <v>San Luis ObispoChild MCRX</v>
          </cell>
          <cell r="D879" t="str">
            <v>RX</v>
          </cell>
          <cell r="E879" t="str">
            <v>Child MC</v>
          </cell>
          <cell r="F879" t="str">
            <v xml:space="preserve"> Pharmacy </v>
          </cell>
          <cell r="G879">
            <v>0</v>
          </cell>
          <cell r="H879">
            <v>0</v>
          </cell>
          <cell r="I879">
            <v>0</v>
          </cell>
          <cell r="J879">
            <v>0</v>
          </cell>
          <cell r="K879">
            <v>0</v>
          </cell>
          <cell r="L879">
            <v>0</v>
          </cell>
        </row>
        <row r="880">
          <cell r="C880" t="str">
            <v>San Luis ObispoChild MCLR</v>
          </cell>
          <cell r="D880" t="str">
            <v>LR</v>
          </cell>
          <cell r="E880" t="str">
            <v>Child MC</v>
          </cell>
          <cell r="F880" t="str">
            <v xml:space="preserve"> Laboratory and Radiology </v>
          </cell>
          <cell r="G880">
            <v>0</v>
          </cell>
          <cell r="H880">
            <v>-6.8899999999999961E-2</v>
          </cell>
          <cell r="I880">
            <v>0</v>
          </cell>
          <cell r="J880">
            <v>0</v>
          </cell>
          <cell r="K880">
            <v>0</v>
          </cell>
          <cell r="L880">
            <v>0</v>
          </cell>
        </row>
        <row r="881">
          <cell r="C881" t="str">
            <v>San Luis ObispoChild MCHCBS</v>
          </cell>
          <cell r="D881" t="str">
            <v>HCBS</v>
          </cell>
          <cell r="E881" t="str">
            <v>Child MC</v>
          </cell>
          <cell r="F881" t="str">
            <v xml:space="preserve"> HCBS </v>
          </cell>
          <cell r="G881">
            <v>1.8003823096649718E-2</v>
          </cell>
          <cell r="H881">
            <v>0</v>
          </cell>
          <cell r="I881">
            <v>0</v>
          </cell>
          <cell r="J881">
            <v>0</v>
          </cell>
          <cell r="K881">
            <v>0</v>
          </cell>
          <cell r="L881">
            <v>0</v>
          </cell>
        </row>
        <row r="882">
          <cell r="C882" t="str">
            <v>San Luis ObispoChild MCOTH</v>
          </cell>
          <cell r="D882" t="str">
            <v>OTH</v>
          </cell>
          <cell r="E882" t="str">
            <v>Child MC</v>
          </cell>
          <cell r="F882" t="str">
            <v xml:space="preserve"> All Others </v>
          </cell>
          <cell r="G882">
            <v>0</v>
          </cell>
          <cell r="H882">
            <v>-3.0200000000000005E-2</v>
          </cell>
          <cell r="I882">
            <v>0</v>
          </cell>
          <cell r="J882">
            <v>0</v>
          </cell>
          <cell r="K882">
            <v>0</v>
          </cell>
          <cell r="L882">
            <v>0</v>
          </cell>
        </row>
        <row r="883">
          <cell r="C883" t="str">
            <v>San Luis ObispoChild HFIP</v>
          </cell>
          <cell r="D883" t="str">
            <v>IP</v>
          </cell>
          <cell r="E883" t="str">
            <v>Child HF</v>
          </cell>
          <cell r="F883" t="str">
            <v xml:space="preserve">Inpatient Hospital Services </v>
          </cell>
          <cell r="G883">
            <v>0</v>
          </cell>
          <cell r="H883">
            <v>0</v>
          </cell>
          <cell r="I883">
            <v>0</v>
          </cell>
          <cell r="J883">
            <v>0</v>
          </cell>
          <cell r="K883">
            <v>-1.2499999999999734E-3</v>
          </cell>
          <cell r="L883">
            <v>0</v>
          </cell>
        </row>
        <row r="884">
          <cell r="C884" t="str">
            <v>San Luis ObispoChild HFOP</v>
          </cell>
          <cell r="D884" t="str">
            <v>OP</v>
          </cell>
          <cell r="E884" t="str">
            <v>Child HF</v>
          </cell>
          <cell r="F884" t="str">
            <v xml:space="preserve">Outpatient Facility Services </v>
          </cell>
          <cell r="G884">
            <v>0</v>
          </cell>
          <cell r="H884">
            <v>-1.7000000000000348E-3</v>
          </cell>
          <cell r="I884">
            <v>0</v>
          </cell>
          <cell r="J884">
            <v>0</v>
          </cell>
          <cell r="K884">
            <v>-1.2499999999999734E-3</v>
          </cell>
          <cell r="L884">
            <v>0</v>
          </cell>
        </row>
        <row r="885">
          <cell r="C885" t="str">
            <v>San Luis ObispoChild HFER</v>
          </cell>
          <cell r="D885" t="str">
            <v>ER</v>
          </cell>
          <cell r="E885" t="str">
            <v>Child HF</v>
          </cell>
          <cell r="F885" t="str">
            <v xml:space="preserve">Emergency Room Facility Services </v>
          </cell>
          <cell r="G885">
            <v>0</v>
          </cell>
          <cell r="H885">
            <v>0</v>
          </cell>
          <cell r="I885">
            <v>0</v>
          </cell>
          <cell r="J885">
            <v>0</v>
          </cell>
          <cell r="K885">
            <v>-1.2499999999999734E-3</v>
          </cell>
          <cell r="L885">
            <v>0</v>
          </cell>
        </row>
        <row r="886">
          <cell r="C886" t="str">
            <v>San Luis ObispoChild HFLTC</v>
          </cell>
          <cell r="D886" t="str">
            <v>LTC</v>
          </cell>
          <cell r="E886" t="str">
            <v>Child HF</v>
          </cell>
          <cell r="F886" t="str">
            <v xml:space="preserve">Long-Term Care Facility </v>
          </cell>
          <cell r="G886">
            <v>0</v>
          </cell>
          <cell r="H886">
            <v>0</v>
          </cell>
          <cell r="I886">
            <v>0</v>
          </cell>
          <cell r="J886">
            <v>0</v>
          </cell>
          <cell r="K886">
            <v>-1.2499999999999734E-3</v>
          </cell>
          <cell r="L886">
            <v>0</v>
          </cell>
        </row>
        <row r="887">
          <cell r="C887" t="str">
            <v>San Luis ObispoChild HFPCP</v>
          </cell>
          <cell r="D887" t="str">
            <v>PCP</v>
          </cell>
          <cell r="E887" t="str">
            <v>Child HF</v>
          </cell>
          <cell r="F887" t="str">
            <v xml:space="preserve">Physician Primary Care Services </v>
          </cell>
          <cell r="G887">
            <v>0</v>
          </cell>
          <cell r="H887">
            <v>0</v>
          </cell>
          <cell r="I887">
            <v>0</v>
          </cell>
          <cell r="J887">
            <v>0</v>
          </cell>
          <cell r="K887">
            <v>-1.2499999999999734E-3</v>
          </cell>
          <cell r="L887">
            <v>0</v>
          </cell>
        </row>
        <row r="888">
          <cell r="C888" t="str">
            <v>San Luis ObispoChild HFSP</v>
          </cell>
          <cell r="D888" t="str">
            <v>SP</v>
          </cell>
          <cell r="E888" t="str">
            <v>Child HF</v>
          </cell>
          <cell r="F888" t="str">
            <v xml:space="preserve">Physician Specialty Services </v>
          </cell>
          <cell r="G888">
            <v>0</v>
          </cell>
          <cell r="H888">
            <v>0</v>
          </cell>
          <cell r="I888">
            <v>0</v>
          </cell>
          <cell r="J888">
            <v>0</v>
          </cell>
          <cell r="K888">
            <v>-1.2499999999999734E-3</v>
          </cell>
          <cell r="L888">
            <v>0</v>
          </cell>
        </row>
        <row r="889">
          <cell r="C889" t="str">
            <v>San Luis ObispoChild HFFQHC</v>
          </cell>
          <cell r="D889" t="str">
            <v>FQHC</v>
          </cell>
          <cell r="E889" t="str">
            <v>Child HF</v>
          </cell>
          <cell r="F889" t="str">
            <v xml:space="preserve">FQHC Services </v>
          </cell>
          <cell r="G889">
            <v>0</v>
          </cell>
          <cell r="H889">
            <v>0</v>
          </cell>
          <cell r="I889">
            <v>0</v>
          </cell>
          <cell r="J889">
            <v>0</v>
          </cell>
          <cell r="K889">
            <v>-1.2499999999999734E-3</v>
          </cell>
          <cell r="L889">
            <v>0</v>
          </cell>
        </row>
        <row r="890">
          <cell r="C890" t="str">
            <v>San Luis ObispoChild HFNPP</v>
          </cell>
          <cell r="D890" t="str">
            <v>NPP</v>
          </cell>
          <cell r="E890" t="str">
            <v>Child HF</v>
          </cell>
          <cell r="F890" t="str">
            <v xml:space="preserve"> Other Medical Professional Services </v>
          </cell>
          <cell r="G890">
            <v>0</v>
          </cell>
          <cell r="H890">
            <v>-5.4200000000000026E-2</v>
          </cell>
          <cell r="I890">
            <v>0</v>
          </cell>
          <cell r="J890">
            <v>0</v>
          </cell>
          <cell r="K890">
            <v>-1.2499999999999734E-3</v>
          </cell>
          <cell r="L890">
            <v>0</v>
          </cell>
        </row>
        <row r="891">
          <cell r="C891" t="str">
            <v>San Luis ObispoChild HFRX</v>
          </cell>
          <cell r="D891" t="str">
            <v>RX</v>
          </cell>
          <cell r="E891" t="str">
            <v>Child HF</v>
          </cell>
          <cell r="F891" t="str">
            <v xml:space="preserve"> Pharmacy </v>
          </cell>
          <cell r="G891">
            <v>0</v>
          </cell>
          <cell r="H891">
            <v>0</v>
          </cell>
          <cell r="I891">
            <v>0</v>
          </cell>
          <cell r="J891">
            <v>0</v>
          </cell>
          <cell r="K891">
            <v>-1.2499999999999734E-3</v>
          </cell>
          <cell r="L891">
            <v>0</v>
          </cell>
        </row>
        <row r="892">
          <cell r="C892" t="str">
            <v>San Luis ObispoChild HFLR</v>
          </cell>
          <cell r="D892" t="str">
            <v>LR</v>
          </cell>
          <cell r="E892" t="str">
            <v>Child HF</v>
          </cell>
          <cell r="F892" t="str">
            <v xml:space="preserve"> Laboratory and Radiology </v>
          </cell>
          <cell r="G892">
            <v>0</v>
          </cell>
          <cell r="H892">
            <v>-5.4200000000000026E-2</v>
          </cell>
          <cell r="I892">
            <v>0</v>
          </cell>
          <cell r="J892">
            <v>0</v>
          </cell>
          <cell r="K892">
            <v>-1.2499999999999734E-3</v>
          </cell>
          <cell r="L892">
            <v>0</v>
          </cell>
        </row>
        <row r="893">
          <cell r="C893" t="str">
            <v>San Luis ObispoChild HFHCBS</v>
          </cell>
          <cell r="D893" t="str">
            <v>HCBS</v>
          </cell>
          <cell r="E893" t="str">
            <v>Child HF</v>
          </cell>
          <cell r="F893" t="str">
            <v xml:space="preserve"> HCBS </v>
          </cell>
          <cell r="G893">
            <v>1.8003823096649718E-2</v>
          </cell>
          <cell r="H893">
            <v>0</v>
          </cell>
          <cell r="I893">
            <v>0</v>
          </cell>
          <cell r="J893">
            <v>0</v>
          </cell>
          <cell r="K893">
            <v>-1.2499999999999734E-3</v>
          </cell>
          <cell r="L893">
            <v>0</v>
          </cell>
        </row>
        <row r="894">
          <cell r="C894" t="str">
            <v>San Luis ObispoChild HFOTH</v>
          </cell>
          <cell r="D894" t="str">
            <v>OTH</v>
          </cell>
          <cell r="E894" t="str">
            <v>Child HF</v>
          </cell>
          <cell r="F894" t="str">
            <v xml:space="preserve"> All Others </v>
          </cell>
          <cell r="G894">
            <v>0</v>
          </cell>
          <cell r="H894">
            <v>-2.3599999999999954E-2</v>
          </cell>
          <cell r="I894">
            <v>0</v>
          </cell>
          <cell r="J894">
            <v>0</v>
          </cell>
          <cell r="K894">
            <v>-1.2499999999999734E-3</v>
          </cell>
          <cell r="L894">
            <v>0</v>
          </cell>
        </row>
        <row r="895">
          <cell r="C895" t="str">
            <v>San Luis ObispoAdultIP</v>
          </cell>
          <cell r="D895" t="str">
            <v>IP</v>
          </cell>
          <cell r="E895" t="str">
            <v>Adult</v>
          </cell>
          <cell r="F895" t="str">
            <v xml:space="preserve">Inpatient Hospital Services </v>
          </cell>
          <cell r="G895">
            <v>0</v>
          </cell>
          <cell r="H895">
            <v>0</v>
          </cell>
          <cell r="I895">
            <v>0</v>
          </cell>
          <cell r="J895">
            <v>0</v>
          </cell>
          <cell r="K895">
            <v>-9.3750000000000222E-3</v>
          </cell>
          <cell r="L895">
            <v>0</v>
          </cell>
        </row>
        <row r="896">
          <cell r="C896" t="str">
            <v>San Luis ObispoAdultOP</v>
          </cell>
          <cell r="D896" t="str">
            <v>OP</v>
          </cell>
          <cell r="E896" t="str">
            <v>Adult</v>
          </cell>
          <cell r="F896" t="str">
            <v xml:space="preserve">Outpatient Facility Services </v>
          </cell>
          <cell r="G896">
            <v>0</v>
          </cell>
          <cell r="H896">
            <v>-1.0499999999999954E-2</v>
          </cell>
          <cell r="I896">
            <v>0</v>
          </cell>
          <cell r="J896">
            <v>0</v>
          </cell>
          <cell r="K896">
            <v>-9.3750000000000222E-3</v>
          </cell>
          <cell r="L896">
            <v>0</v>
          </cell>
        </row>
        <row r="897">
          <cell r="C897" t="str">
            <v>San Luis ObispoAdultER</v>
          </cell>
          <cell r="D897" t="str">
            <v>ER</v>
          </cell>
          <cell r="E897" t="str">
            <v>Adult</v>
          </cell>
          <cell r="F897" t="str">
            <v xml:space="preserve">Emergency Room Facility Services </v>
          </cell>
          <cell r="G897">
            <v>0</v>
          </cell>
          <cell r="H897">
            <v>0</v>
          </cell>
          <cell r="I897">
            <v>0</v>
          </cell>
          <cell r="J897">
            <v>0</v>
          </cell>
          <cell r="K897">
            <v>-9.3750000000000222E-3</v>
          </cell>
          <cell r="L897">
            <v>0</v>
          </cell>
        </row>
        <row r="898">
          <cell r="C898" t="str">
            <v>San Luis ObispoAdultLTC</v>
          </cell>
          <cell r="D898" t="str">
            <v>LTC</v>
          </cell>
          <cell r="E898" t="str">
            <v>Adult</v>
          </cell>
          <cell r="F898" t="str">
            <v xml:space="preserve">Long-Term Care Facility </v>
          </cell>
          <cell r="G898">
            <v>0</v>
          </cell>
          <cell r="H898">
            <v>0</v>
          </cell>
          <cell r="I898">
            <v>0</v>
          </cell>
          <cell r="J898">
            <v>0</v>
          </cell>
          <cell r="K898">
            <v>-9.3750000000000222E-3</v>
          </cell>
          <cell r="L898">
            <v>0</v>
          </cell>
        </row>
        <row r="899">
          <cell r="C899" t="str">
            <v>San Luis ObispoAdultPCP</v>
          </cell>
          <cell r="D899" t="str">
            <v>PCP</v>
          </cell>
          <cell r="E899" t="str">
            <v>Adult</v>
          </cell>
          <cell r="F899" t="str">
            <v xml:space="preserve">Physician Primary Care Services </v>
          </cell>
          <cell r="G899">
            <v>0</v>
          </cell>
          <cell r="H899">
            <v>-4.3300000000000005E-2</v>
          </cell>
          <cell r="I899">
            <v>0</v>
          </cell>
          <cell r="J899">
            <v>0</v>
          </cell>
          <cell r="K899">
            <v>-9.3750000000000222E-3</v>
          </cell>
          <cell r="L899">
            <v>0</v>
          </cell>
        </row>
        <row r="900">
          <cell r="C900" t="str">
            <v>San Luis ObispoAdultSP</v>
          </cell>
          <cell r="D900" t="str">
            <v>SP</v>
          </cell>
          <cell r="E900" t="str">
            <v>Adult</v>
          </cell>
          <cell r="F900" t="str">
            <v xml:space="preserve">Physician Specialty Services </v>
          </cell>
          <cell r="G900">
            <v>0</v>
          </cell>
          <cell r="H900">
            <v>0</v>
          </cell>
          <cell r="I900">
            <v>0</v>
          </cell>
          <cell r="J900">
            <v>0</v>
          </cell>
          <cell r="K900">
            <v>-9.3750000000000222E-3</v>
          </cell>
          <cell r="L900">
            <v>0</v>
          </cell>
        </row>
        <row r="901">
          <cell r="C901" t="str">
            <v>San Luis ObispoAdultFQHC</v>
          </cell>
          <cell r="D901" t="str">
            <v>FQHC</v>
          </cell>
          <cell r="E901" t="str">
            <v>Adult</v>
          </cell>
          <cell r="F901" t="str">
            <v xml:space="preserve">FQHC Services </v>
          </cell>
          <cell r="G901">
            <v>0</v>
          </cell>
          <cell r="H901">
            <v>0</v>
          </cell>
          <cell r="I901">
            <v>0</v>
          </cell>
          <cell r="J901">
            <v>0</v>
          </cell>
          <cell r="K901">
            <v>-9.3750000000000222E-3</v>
          </cell>
          <cell r="L901">
            <v>0</v>
          </cell>
        </row>
        <row r="902">
          <cell r="C902" t="str">
            <v>San Luis ObispoAdultNPP</v>
          </cell>
          <cell r="D902" t="str">
            <v>NPP</v>
          </cell>
          <cell r="E902" t="str">
            <v>Adult</v>
          </cell>
          <cell r="F902" t="str">
            <v xml:space="preserve"> Other Medical Professional Services </v>
          </cell>
          <cell r="G902">
            <v>0</v>
          </cell>
          <cell r="H902">
            <v>-6.8899999999999961E-2</v>
          </cell>
          <cell r="I902">
            <v>0</v>
          </cell>
          <cell r="J902">
            <v>0</v>
          </cell>
          <cell r="K902">
            <v>-9.3750000000000222E-3</v>
          </cell>
          <cell r="L902">
            <v>0</v>
          </cell>
        </row>
        <row r="903">
          <cell r="C903" t="str">
            <v>San Luis ObispoAdultRX</v>
          </cell>
          <cell r="D903" t="str">
            <v>RX</v>
          </cell>
          <cell r="E903" t="str">
            <v>Adult</v>
          </cell>
          <cell r="F903" t="str">
            <v xml:space="preserve"> Pharmacy </v>
          </cell>
          <cell r="G903">
            <v>0</v>
          </cell>
          <cell r="H903">
            <v>0</v>
          </cell>
          <cell r="I903">
            <v>-4.0252470805668406E-3</v>
          </cell>
          <cell r="J903">
            <v>0</v>
          </cell>
          <cell r="K903">
            <v>-9.3750000000000222E-3</v>
          </cell>
          <cell r="L903">
            <v>0</v>
          </cell>
        </row>
        <row r="904">
          <cell r="C904" t="str">
            <v>San Luis ObispoAdultLR</v>
          </cell>
          <cell r="D904" t="str">
            <v>LR</v>
          </cell>
          <cell r="E904" t="str">
            <v>Adult</v>
          </cell>
          <cell r="F904" t="str">
            <v xml:space="preserve"> Laboratory and Radiology </v>
          </cell>
          <cell r="G904">
            <v>0</v>
          </cell>
          <cell r="H904">
            <v>-6.8899999999999961E-2</v>
          </cell>
          <cell r="I904">
            <v>0</v>
          </cell>
          <cell r="J904">
            <v>0</v>
          </cell>
          <cell r="K904">
            <v>-9.3750000000000222E-3</v>
          </cell>
          <cell r="L904">
            <v>0</v>
          </cell>
        </row>
        <row r="905">
          <cell r="C905" t="str">
            <v>San Luis ObispoAdultHCBS</v>
          </cell>
          <cell r="D905" t="str">
            <v>HCBS</v>
          </cell>
          <cell r="E905" t="str">
            <v>Adult</v>
          </cell>
          <cell r="F905" t="str">
            <v xml:space="preserve"> HCBS </v>
          </cell>
          <cell r="G905">
            <v>1.8088996603982332E-2</v>
          </cell>
          <cell r="H905">
            <v>0</v>
          </cell>
          <cell r="I905">
            <v>0</v>
          </cell>
          <cell r="J905">
            <v>0</v>
          </cell>
          <cell r="K905">
            <v>-9.3750000000000222E-3</v>
          </cell>
          <cell r="L905">
            <v>0</v>
          </cell>
        </row>
        <row r="906">
          <cell r="C906" t="str">
            <v>San Luis ObispoAdultOTH</v>
          </cell>
          <cell r="D906" t="str">
            <v>OTH</v>
          </cell>
          <cell r="E906" t="str">
            <v>Adult</v>
          </cell>
          <cell r="F906" t="str">
            <v xml:space="preserve"> All Others </v>
          </cell>
          <cell r="G906">
            <v>0</v>
          </cell>
          <cell r="H906">
            <v>-3.0200000000000005E-2</v>
          </cell>
          <cell r="I906">
            <v>0</v>
          </cell>
          <cell r="J906">
            <v>0</v>
          </cell>
          <cell r="K906">
            <v>-9.3750000000000222E-3</v>
          </cell>
          <cell r="L906">
            <v>0</v>
          </cell>
        </row>
        <row r="907">
          <cell r="C907" t="str">
            <v>San Luis ObispoAged&amp;DisabledNonDualIP</v>
          </cell>
          <cell r="D907" t="str">
            <v>IP</v>
          </cell>
          <cell r="E907" t="str">
            <v>Aged&amp;DisabledNonDual</v>
          </cell>
          <cell r="F907" t="str">
            <v xml:space="preserve">Inpatient Hospital Services </v>
          </cell>
          <cell r="G907">
            <v>0</v>
          </cell>
          <cell r="H907">
            <v>0</v>
          </cell>
          <cell r="I907">
            <v>0</v>
          </cell>
          <cell r="J907">
            <v>0</v>
          </cell>
          <cell r="K907">
            <v>0</v>
          </cell>
          <cell r="L907">
            <v>0</v>
          </cell>
        </row>
        <row r="908">
          <cell r="C908" t="str">
            <v>San Luis ObispoAged&amp;DisabledNonDualOP</v>
          </cell>
          <cell r="D908" t="str">
            <v>OP</v>
          </cell>
          <cell r="E908" t="str">
            <v>Aged&amp;DisabledNonDual</v>
          </cell>
          <cell r="F908" t="str">
            <v xml:space="preserve">Outpatient Facility Services </v>
          </cell>
          <cell r="G908">
            <v>0</v>
          </cell>
          <cell r="H908">
            <v>-1.3100000000000001E-2</v>
          </cell>
          <cell r="I908">
            <v>0</v>
          </cell>
          <cell r="J908">
            <v>0</v>
          </cell>
          <cell r="K908">
            <v>0</v>
          </cell>
          <cell r="L908">
            <v>0</v>
          </cell>
        </row>
        <row r="909">
          <cell r="C909" t="str">
            <v>San Luis ObispoAged&amp;DisabledNonDualER</v>
          </cell>
          <cell r="D909" t="str">
            <v>ER</v>
          </cell>
          <cell r="E909" t="str">
            <v>Aged&amp;DisabledNonDual</v>
          </cell>
          <cell r="F909" t="str">
            <v xml:space="preserve">Emergency Room Facility Services </v>
          </cell>
          <cell r="G909">
            <v>0</v>
          </cell>
          <cell r="H909">
            <v>0</v>
          </cell>
          <cell r="I909">
            <v>0</v>
          </cell>
          <cell r="J909">
            <v>0</v>
          </cell>
          <cell r="K909">
            <v>0</v>
          </cell>
          <cell r="L909">
            <v>0</v>
          </cell>
        </row>
        <row r="910">
          <cell r="C910" t="str">
            <v>San Luis ObispoAged&amp;DisabledNonDualLTC</v>
          </cell>
          <cell r="D910" t="str">
            <v>LTC</v>
          </cell>
          <cell r="E910" t="str">
            <v>Aged&amp;DisabledNonDual</v>
          </cell>
          <cell r="F910" t="str">
            <v xml:space="preserve">Long-Term Care Facility </v>
          </cell>
          <cell r="G910">
            <v>0</v>
          </cell>
          <cell r="H910">
            <v>0</v>
          </cell>
          <cell r="I910">
            <v>0</v>
          </cell>
          <cell r="J910">
            <v>0</v>
          </cell>
          <cell r="K910">
            <v>0</v>
          </cell>
          <cell r="L910">
            <v>0</v>
          </cell>
        </row>
        <row r="911">
          <cell r="C911" t="str">
            <v>San Luis ObispoAged&amp;DisabledNonDualPCP</v>
          </cell>
          <cell r="D911" t="str">
            <v>PCP</v>
          </cell>
          <cell r="E911" t="str">
            <v>Aged&amp;DisabledNonDual</v>
          </cell>
          <cell r="F911" t="str">
            <v xml:space="preserve">Physician Primary Care Services </v>
          </cell>
          <cell r="G911">
            <v>0</v>
          </cell>
          <cell r="H911">
            <v>-6.030000000000002E-2</v>
          </cell>
          <cell r="I911">
            <v>0</v>
          </cell>
          <cell r="J911">
            <v>0</v>
          </cell>
          <cell r="K911">
            <v>0</v>
          </cell>
          <cell r="L911">
            <v>0</v>
          </cell>
        </row>
        <row r="912">
          <cell r="C912" t="str">
            <v>San Luis ObispoAged&amp;DisabledNonDualSP</v>
          </cell>
          <cell r="D912" t="str">
            <v>SP</v>
          </cell>
          <cell r="E912" t="str">
            <v>Aged&amp;DisabledNonDual</v>
          </cell>
          <cell r="F912" t="str">
            <v xml:space="preserve">Physician Specialty Services </v>
          </cell>
          <cell r="G912">
            <v>0</v>
          </cell>
          <cell r="H912">
            <v>0</v>
          </cell>
          <cell r="I912">
            <v>0</v>
          </cell>
          <cell r="J912">
            <v>0</v>
          </cell>
          <cell r="K912">
            <v>0</v>
          </cell>
          <cell r="L912">
            <v>0</v>
          </cell>
        </row>
        <row r="913">
          <cell r="C913" t="str">
            <v>San Luis ObispoAged&amp;DisabledNonDualFQHC</v>
          </cell>
          <cell r="D913" t="str">
            <v>FQHC</v>
          </cell>
          <cell r="E913" t="str">
            <v>Aged&amp;DisabledNonDual</v>
          </cell>
          <cell r="F913" t="str">
            <v xml:space="preserve">FQHC Services </v>
          </cell>
          <cell r="G913">
            <v>0</v>
          </cell>
          <cell r="H913">
            <v>0</v>
          </cell>
          <cell r="I913">
            <v>0</v>
          </cell>
          <cell r="J913">
            <v>0</v>
          </cell>
          <cell r="K913">
            <v>0</v>
          </cell>
          <cell r="L913">
            <v>0</v>
          </cell>
        </row>
        <row r="914">
          <cell r="C914" t="str">
            <v>San Luis ObispoAged&amp;DisabledNonDualNPP</v>
          </cell>
          <cell r="D914" t="str">
            <v>NPP</v>
          </cell>
          <cell r="E914" t="str">
            <v>Aged&amp;DisabledNonDual</v>
          </cell>
          <cell r="F914" t="str">
            <v xml:space="preserve"> Other Medical Professional Services </v>
          </cell>
          <cell r="G914">
            <v>0</v>
          </cell>
          <cell r="H914">
            <v>-6.8899999999999961E-2</v>
          </cell>
          <cell r="I914">
            <v>0</v>
          </cell>
          <cell r="J914">
            <v>0</v>
          </cell>
          <cell r="K914">
            <v>0</v>
          </cell>
          <cell r="L914">
            <v>0</v>
          </cell>
        </row>
        <row r="915">
          <cell r="C915" t="str">
            <v>San Luis ObispoAged&amp;DisabledNonDualRX</v>
          </cell>
          <cell r="D915" t="str">
            <v>RX</v>
          </cell>
          <cell r="E915" t="str">
            <v>Aged&amp;DisabledNonDual</v>
          </cell>
          <cell r="F915" t="str">
            <v xml:space="preserve"> Pharmacy </v>
          </cell>
          <cell r="G915">
            <v>0</v>
          </cell>
          <cell r="H915">
            <v>0</v>
          </cell>
          <cell r="I915">
            <v>-8.0916045389484159E-3</v>
          </cell>
          <cell r="J915">
            <v>0</v>
          </cell>
          <cell r="K915">
            <v>0</v>
          </cell>
          <cell r="L915">
            <v>0</v>
          </cell>
        </row>
        <row r="916">
          <cell r="C916" t="str">
            <v>San Luis ObispoAged&amp;DisabledNonDualLR</v>
          </cell>
          <cell r="D916" t="str">
            <v>LR</v>
          </cell>
          <cell r="E916" t="str">
            <v>Aged&amp;DisabledNonDual</v>
          </cell>
          <cell r="F916" t="str">
            <v xml:space="preserve"> Laboratory and Radiology </v>
          </cell>
          <cell r="G916">
            <v>0</v>
          </cell>
          <cell r="H916">
            <v>-6.8899999999999961E-2</v>
          </cell>
          <cell r="I916">
            <v>0</v>
          </cell>
          <cell r="J916">
            <v>0</v>
          </cell>
          <cell r="K916">
            <v>0</v>
          </cell>
          <cell r="L916">
            <v>0</v>
          </cell>
        </row>
        <row r="917">
          <cell r="C917" t="str">
            <v>San Luis ObispoAged&amp;DisabledNonDualHCBS</v>
          </cell>
          <cell r="D917" t="str">
            <v>HCBS</v>
          </cell>
          <cell r="E917" t="str">
            <v>Aged&amp;DisabledNonDual</v>
          </cell>
          <cell r="F917" t="str">
            <v xml:space="preserve"> HCBS </v>
          </cell>
          <cell r="G917">
            <v>4.4947653372261476E-2</v>
          </cell>
          <cell r="H917">
            <v>0</v>
          </cell>
          <cell r="I917">
            <v>0</v>
          </cell>
          <cell r="J917">
            <v>0</v>
          </cell>
          <cell r="K917">
            <v>0</v>
          </cell>
          <cell r="L917">
            <v>0</v>
          </cell>
        </row>
        <row r="918">
          <cell r="C918" t="str">
            <v>San Luis ObispoAged&amp;DisabledNonDualOTH</v>
          </cell>
          <cell r="D918" t="str">
            <v>OTH</v>
          </cell>
          <cell r="E918" t="str">
            <v>Aged&amp;DisabledNonDual</v>
          </cell>
          <cell r="F918" t="str">
            <v xml:space="preserve"> All Others </v>
          </cell>
          <cell r="G918">
            <v>0</v>
          </cell>
          <cell r="H918">
            <v>-3.0200000000000005E-2</v>
          </cell>
          <cell r="I918">
            <v>0</v>
          </cell>
          <cell r="J918">
            <v>0</v>
          </cell>
          <cell r="K918">
            <v>0</v>
          </cell>
          <cell r="L918">
            <v>-3.306799822198947E-3</v>
          </cell>
        </row>
        <row r="919">
          <cell r="C919" t="str">
            <v>San Luis ObispoDisabledDualIP</v>
          </cell>
          <cell r="D919" t="str">
            <v>IP</v>
          </cell>
          <cell r="E919" t="str">
            <v>DisabledDual</v>
          </cell>
          <cell r="F919" t="str">
            <v xml:space="preserve">Inpatient Hospital Services </v>
          </cell>
          <cell r="G919">
            <v>0</v>
          </cell>
          <cell r="H919">
            <v>0</v>
          </cell>
          <cell r="I919">
            <v>0</v>
          </cell>
          <cell r="J919">
            <v>0</v>
          </cell>
          <cell r="K919">
            <v>0</v>
          </cell>
          <cell r="L919">
            <v>0</v>
          </cell>
        </row>
        <row r="920">
          <cell r="C920" t="str">
            <v>San Luis ObispoDisabledDualOP</v>
          </cell>
          <cell r="D920" t="str">
            <v>OP</v>
          </cell>
          <cell r="E920" t="str">
            <v>DisabledDual</v>
          </cell>
          <cell r="F920" t="str">
            <v xml:space="preserve">Outpatient Facility Services </v>
          </cell>
          <cell r="G920">
            <v>0</v>
          </cell>
          <cell r="H920">
            <v>0</v>
          </cell>
          <cell r="I920">
            <v>0</v>
          </cell>
          <cell r="J920">
            <v>0</v>
          </cell>
          <cell r="K920">
            <v>0</v>
          </cell>
          <cell r="L920">
            <v>0</v>
          </cell>
        </row>
        <row r="921">
          <cell r="C921" t="str">
            <v>San Luis ObispoDisabledDualER</v>
          </cell>
          <cell r="D921" t="str">
            <v>ER</v>
          </cell>
          <cell r="E921" t="str">
            <v>DisabledDual</v>
          </cell>
          <cell r="F921" t="str">
            <v xml:space="preserve">Emergency Room Facility Services </v>
          </cell>
          <cell r="G921">
            <v>0</v>
          </cell>
          <cell r="H921">
            <v>0</v>
          </cell>
          <cell r="I921">
            <v>0</v>
          </cell>
          <cell r="J921">
            <v>0</v>
          </cell>
          <cell r="K921">
            <v>0</v>
          </cell>
          <cell r="L921">
            <v>0</v>
          </cell>
        </row>
        <row r="922">
          <cell r="C922" t="str">
            <v>San Luis ObispoDisabledDualLTC</v>
          </cell>
          <cell r="D922" t="str">
            <v>LTC</v>
          </cell>
          <cell r="E922" t="str">
            <v>DisabledDual</v>
          </cell>
          <cell r="F922" t="str">
            <v xml:space="preserve">Long-Term Care Facility </v>
          </cell>
          <cell r="G922">
            <v>0</v>
          </cell>
          <cell r="H922">
            <v>0</v>
          </cell>
          <cell r="I922">
            <v>0</v>
          </cell>
          <cell r="J922">
            <v>0</v>
          </cell>
          <cell r="K922">
            <v>0</v>
          </cell>
          <cell r="L922">
            <v>0</v>
          </cell>
        </row>
        <row r="923">
          <cell r="C923" t="str">
            <v>San Luis ObispoDisabledDualPCP</v>
          </cell>
          <cell r="D923" t="str">
            <v>PCP</v>
          </cell>
          <cell r="E923" t="str">
            <v>DisabledDual</v>
          </cell>
          <cell r="F923" t="str">
            <v xml:space="preserve">Physician Primary Care Services </v>
          </cell>
          <cell r="G923">
            <v>0</v>
          </cell>
          <cell r="H923">
            <v>0</v>
          </cell>
          <cell r="I923">
            <v>0</v>
          </cell>
          <cell r="J923">
            <v>0</v>
          </cell>
          <cell r="K923">
            <v>0</v>
          </cell>
          <cell r="L923">
            <v>0</v>
          </cell>
        </row>
        <row r="924">
          <cell r="C924" t="str">
            <v>San Luis ObispoDisabledDualSP</v>
          </cell>
          <cell r="D924" t="str">
            <v>SP</v>
          </cell>
          <cell r="E924" t="str">
            <v>DisabledDual</v>
          </cell>
          <cell r="F924" t="str">
            <v xml:space="preserve">Physician Specialty Services </v>
          </cell>
          <cell r="G924">
            <v>0</v>
          </cell>
          <cell r="H924">
            <v>0</v>
          </cell>
          <cell r="I924">
            <v>0</v>
          </cell>
          <cell r="J924">
            <v>0</v>
          </cell>
          <cell r="K924">
            <v>0</v>
          </cell>
          <cell r="L924">
            <v>0</v>
          </cell>
        </row>
        <row r="925">
          <cell r="C925" t="str">
            <v>San Luis ObispoDisabledDualFQHC</v>
          </cell>
          <cell r="D925" t="str">
            <v>FQHC</v>
          </cell>
          <cell r="E925" t="str">
            <v>DisabledDual</v>
          </cell>
          <cell r="F925" t="str">
            <v xml:space="preserve">FQHC Services </v>
          </cell>
          <cell r="G925">
            <v>0</v>
          </cell>
          <cell r="H925">
            <v>0</v>
          </cell>
          <cell r="I925">
            <v>0</v>
          </cell>
          <cell r="J925">
            <v>0</v>
          </cell>
          <cell r="K925">
            <v>0</v>
          </cell>
          <cell r="L925">
            <v>0</v>
          </cell>
        </row>
        <row r="926">
          <cell r="C926" t="str">
            <v>San Luis ObispoDisabledDualNPP</v>
          </cell>
          <cell r="D926" t="str">
            <v>NPP</v>
          </cell>
          <cell r="E926" t="str">
            <v>DisabledDual</v>
          </cell>
          <cell r="F926" t="str">
            <v xml:space="preserve"> Other Medical Professional Services </v>
          </cell>
          <cell r="G926">
            <v>0</v>
          </cell>
          <cell r="H926">
            <v>0</v>
          </cell>
          <cell r="I926">
            <v>0</v>
          </cell>
          <cell r="J926">
            <v>0</v>
          </cell>
          <cell r="K926">
            <v>0</v>
          </cell>
          <cell r="L926">
            <v>0</v>
          </cell>
        </row>
        <row r="927">
          <cell r="C927" t="str">
            <v>San Luis ObispoDisabledDualRX</v>
          </cell>
          <cell r="D927" t="str">
            <v>RX</v>
          </cell>
          <cell r="E927" t="str">
            <v>DisabledDual</v>
          </cell>
          <cell r="F927" t="str">
            <v xml:space="preserve"> Pharmacy </v>
          </cell>
          <cell r="G927">
            <v>0</v>
          </cell>
          <cell r="H927">
            <v>0</v>
          </cell>
          <cell r="I927">
            <v>0</v>
          </cell>
          <cell r="J927">
            <v>0</v>
          </cell>
          <cell r="K927">
            <v>0</v>
          </cell>
          <cell r="L927">
            <v>0</v>
          </cell>
        </row>
        <row r="928">
          <cell r="C928" t="str">
            <v>San Luis ObispoDisabledDualLR</v>
          </cell>
          <cell r="D928" t="str">
            <v>LR</v>
          </cell>
          <cell r="E928" t="str">
            <v>DisabledDual</v>
          </cell>
          <cell r="F928" t="str">
            <v xml:space="preserve"> Laboratory and Radiology </v>
          </cell>
          <cell r="G928">
            <v>0</v>
          </cell>
          <cell r="H928">
            <v>0</v>
          </cell>
          <cell r="I928">
            <v>0</v>
          </cell>
          <cell r="J928">
            <v>0</v>
          </cell>
          <cell r="K928">
            <v>0</v>
          </cell>
          <cell r="L928">
            <v>0</v>
          </cell>
        </row>
        <row r="929">
          <cell r="C929" t="str">
            <v>San Luis ObispoDisabledDualHCBS</v>
          </cell>
          <cell r="D929" t="str">
            <v>HCBS</v>
          </cell>
          <cell r="E929" t="str">
            <v>DisabledDual</v>
          </cell>
          <cell r="F929" t="str">
            <v xml:space="preserve"> HCBS </v>
          </cell>
          <cell r="G929">
            <v>1.9118953543953321E-2</v>
          </cell>
          <cell r="H929">
            <v>0</v>
          </cell>
          <cell r="I929">
            <v>0</v>
          </cell>
          <cell r="J929">
            <v>0</v>
          </cell>
          <cell r="K929">
            <v>0</v>
          </cell>
          <cell r="L929">
            <v>0</v>
          </cell>
        </row>
        <row r="930">
          <cell r="C930" t="str">
            <v>San Luis ObispoDisabledDualOTH</v>
          </cell>
          <cell r="D930" t="str">
            <v>OTH</v>
          </cell>
          <cell r="E930" t="str">
            <v>DisabledDual</v>
          </cell>
          <cell r="F930" t="str">
            <v xml:space="preserve"> All Others </v>
          </cell>
          <cell r="G930">
            <v>0</v>
          </cell>
          <cell r="H930">
            <v>0</v>
          </cell>
          <cell r="I930">
            <v>0</v>
          </cell>
          <cell r="J930">
            <v>0</v>
          </cell>
          <cell r="K930">
            <v>0</v>
          </cell>
          <cell r="L930">
            <v>-6.4604633278153578E-4</v>
          </cell>
        </row>
        <row r="931">
          <cell r="C931" t="str">
            <v>San Luis ObispoAgedDualIP</v>
          </cell>
          <cell r="D931" t="str">
            <v>IP</v>
          </cell>
          <cell r="E931" t="str">
            <v>AgedDual</v>
          </cell>
          <cell r="F931" t="str">
            <v xml:space="preserve">Inpatient Hospital Services </v>
          </cell>
          <cell r="G931">
            <v>0</v>
          </cell>
          <cell r="H931">
            <v>0</v>
          </cell>
          <cell r="I931">
            <v>0</v>
          </cell>
          <cell r="J931">
            <v>0</v>
          </cell>
          <cell r="K931">
            <v>0</v>
          </cell>
          <cell r="L931">
            <v>0</v>
          </cell>
        </row>
        <row r="932">
          <cell r="C932" t="str">
            <v>San Luis ObispoAgedDualOP</v>
          </cell>
          <cell r="D932" t="str">
            <v>OP</v>
          </cell>
          <cell r="E932" t="str">
            <v>AgedDual</v>
          </cell>
          <cell r="F932" t="str">
            <v xml:space="preserve">Outpatient Facility Services </v>
          </cell>
          <cell r="G932">
            <v>0</v>
          </cell>
          <cell r="H932">
            <v>0</v>
          </cell>
          <cell r="I932">
            <v>0</v>
          </cell>
          <cell r="J932">
            <v>0</v>
          </cell>
          <cell r="K932">
            <v>0</v>
          </cell>
          <cell r="L932">
            <v>0</v>
          </cell>
        </row>
        <row r="933">
          <cell r="C933" t="str">
            <v>San Luis ObispoAgedDualER</v>
          </cell>
          <cell r="D933" t="str">
            <v>ER</v>
          </cell>
          <cell r="E933" t="str">
            <v>AgedDual</v>
          </cell>
          <cell r="F933" t="str">
            <v xml:space="preserve">Emergency Room Facility Services </v>
          </cell>
          <cell r="G933">
            <v>0</v>
          </cell>
          <cell r="H933">
            <v>0</v>
          </cell>
          <cell r="I933">
            <v>0</v>
          </cell>
          <cell r="J933">
            <v>0</v>
          </cell>
          <cell r="K933">
            <v>0</v>
          </cell>
          <cell r="L933">
            <v>0</v>
          </cell>
        </row>
        <row r="934">
          <cell r="C934" t="str">
            <v>San Luis ObispoAgedDualLTC</v>
          </cell>
          <cell r="D934" t="str">
            <v>LTC</v>
          </cell>
          <cell r="E934" t="str">
            <v>AgedDual</v>
          </cell>
          <cell r="F934" t="str">
            <v xml:space="preserve">Long-Term Care Facility </v>
          </cell>
          <cell r="G934">
            <v>0</v>
          </cell>
          <cell r="H934">
            <v>0</v>
          </cell>
          <cell r="I934">
            <v>0</v>
          </cell>
          <cell r="J934">
            <v>0</v>
          </cell>
          <cell r="K934">
            <v>0</v>
          </cell>
          <cell r="L934">
            <v>0</v>
          </cell>
        </row>
        <row r="935">
          <cell r="C935" t="str">
            <v>San Luis ObispoAgedDualPCP</v>
          </cell>
          <cell r="D935" t="str">
            <v>PCP</v>
          </cell>
          <cell r="E935" t="str">
            <v>AgedDual</v>
          </cell>
          <cell r="F935" t="str">
            <v xml:space="preserve">Physician Primary Care Services </v>
          </cell>
          <cell r="G935">
            <v>0</v>
          </cell>
          <cell r="H935">
            <v>0</v>
          </cell>
          <cell r="I935">
            <v>0</v>
          </cell>
          <cell r="J935">
            <v>0</v>
          </cell>
          <cell r="K935">
            <v>0</v>
          </cell>
          <cell r="L935">
            <v>0</v>
          </cell>
        </row>
        <row r="936">
          <cell r="C936" t="str">
            <v>San Luis ObispoAgedDualSP</v>
          </cell>
          <cell r="D936" t="str">
            <v>SP</v>
          </cell>
          <cell r="E936" t="str">
            <v>AgedDual</v>
          </cell>
          <cell r="F936" t="str">
            <v xml:space="preserve">Physician Specialty Services </v>
          </cell>
          <cell r="G936">
            <v>0</v>
          </cell>
          <cell r="H936">
            <v>0</v>
          </cell>
          <cell r="I936">
            <v>0</v>
          </cell>
          <cell r="J936">
            <v>0</v>
          </cell>
          <cell r="K936">
            <v>0</v>
          </cell>
          <cell r="L936">
            <v>0</v>
          </cell>
        </row>
        <row r="937">
          <cell r="C937" t="str">
            <v>San Luis ObispoAgedDualFQHC</v>
          </cell>
          <cell r="D937" t="str">
            <v>FQHC</v>
          </cell>
          <cell r="E937" t="str">
            <v>AgedDual</v>
          </cell>
          <cell r="F937" t="str">
            <v xml:space="preserve">FQHC Services </v>
          </cell>
          <cell r="G937">
            <v>0</v>
          </cell>
          <cell r="H937">
            <v>0</v>
          </cell>
          <cell r="I937">
            <v>0</v>
          </cell>
          <cell r="J937">
            <v>0</v>
          </cell>
          <cell r="K937">
            <v>0</v>
          </cell>
          <cell r="L937">
            <v>0</v>
          </cell>
        </row>
        <row r="938">
          <cell r="C938" t="str">
            <v>San Luis ObispoAgedDualNPP</v>
          </cell>
          <cell r="D938" t="str">
            <v>NPP</v>
          </cell>
          <cell r="E938" t="str">
            <v>AgedDual</v>
          </cell>
          <cell r="F938" t="str">
            <v xml:space="preserve"> Other Medical Professional Services </v>
          </cell>
          <cell r="G938">
            <v>0</v>
          </cell>
          <cell r="H938">
            <v>0</v>
          </cell>
          <cell r="I938">
            <v>0</v>
          </cell>
          <cell r="J938">
            <v>0</v>
          </cell>
          <cell r="K938">
            <v>0</v>
          </cell>
          <cell r="L938">
            <v>0</v>
          </cell>
        </row>
        <row r="939">
          <cell r="C939" t="str">
            <v>San Luis ObispoAgedDualRX</v>
          </cell>
          <cell r="D939" t="str">
            <v>RX</v>
          </cell>
          <cell r="E939" t="str">
            <v>AgedDual</v>
          </cell>
          <cell r="F939" t="str">
            <v xml:space="preserve"> Pharmacy </v>
          </cell>
          <cell r="G939">
            <v>0</v>
          </cell>
          <cell r="H939">
            <v>0</v>
          </cell>
          <cell r="I939">
            <v>0</v>
          </cell>
          <cell r="J939">
            <v>0</v>
          </cell>
          <cell r="K939">
            <v>0</v>
          </cell>
          <cell r="L939">
            <v>0</v>
          </cell>
        </row>
        <row r="940">
          <cell r="C940" t="str">
            <v>San Luis ObispoAgedDualLR</v>
          </cell>
          <cell r="D940" t="str">
            <v>LR</v>
          </cell>
          <cell r="E940" t="str">
            <v>AgedDual</v>
          </cell>
          <cell r="F940" t="str">
            <v xml:space="preserve"> Laboratory and Radiology </v>
          </cell>
          <cell r="G940">
            <v>0</v>
          </cell>
          <cell r="H940">
            <v>0</v>
          </cell>
          <cell r="I940">
            <v>0</v>
          </cell>
          <cell r="J940">
            <v>0</v>
          </cell>
          <cell r="K940">
            <v>0</v>
          </cell>
          <cell r="L940">
            <v>0</v>
          </cell>
        </row>
        <row r="941">
          <cell r="C941" t="str">
            <v>San Luis ObispoAgedDualHCBS</v>
          </cell>
          <cell r="D941" t="str">
            <v>HCBS</v>
          </cell>
          <cell r="E941" t="str">
            <v>AgedDual</v>
          </cell>
          <cell r="F941" t="str">
            <v xml:space="preserve"> HCBS </v>
          </cell>
          <cell r="G941">
            <v>4.2985018118233409E-2</v>
          </cell>
          <cell r="H941">
            <v>0</v>
          </cell>
          <cell r="I941">
            <v>0</v>
          </cell>
          <cell r="J941">
            <v>0</v>
          </cell>
          <cell r="K941">
            <v>0</v>
          </cell>
          <cell r="L941">
            <v>0</v>
          </cell>
        </row>
        <row r="942">
          <cell r="C942" t="str">
            <v>San Luis ObispoAgedDualOTH</v>
          </cell>
          <cell r="D942" t="str">
            <v>OTH</v>
          </cell>
          <cell r="E942" t="str">
            <v>AgedDual</v>
          </cell>
          <cell r="F942" t="str">
            <v xml:space="preserve"> All Others </v>
          </cell>
          <cell r="G942">
            <v>0</v>
          </cell>
          <cell r="H942">
            <v>0</v>
          </cell>
          <cell r="I942">
            <v>0</v>
          </cell>
          <cell r="J942">
            <v>0</v>
          </cell>
          <cell r="K942">
            <v>0</v>
          </cell>
          <cell r="L942">
            <v>-2.7994043754058229E-3</v>
          </cell>
        </row>
        <row r="943">
          <cell r="C943" t="str">
            <v>San Luis ObispoBCCTPIP</v>
          </cell>
          <cell r="D943" t="str">
            <v>IP</v>
          </cell>
          <cell r="E943" t="str">
            <v>BCCTP</v>
          </cell>
          <cell r="F943" t="str">
            <v xml:space="preserve">Inpatient Hospital Services </v>
          </cell>
          <cell r="G943">
            <v>0</v>
          </cell>
          <cell r="H943">
            <v>0</v>
          </cell>
          <cell r="I943">
            <v>0</v>
          </cell>
          <cell r="J943">
            <v>0</v>
          </cell>
          <cell r="K943">
            <v>0</v>
          </cell>
          <cell r="L943">
            <v>0</v>
          </cell>
        </row>
        <row r="944">
          <cell r="C944" t="str">
            <v>San Luis ObispoBCCTPOP</v>
          </cell>
          <cell r="D944" t="str">
            <v>OP</v>
          </cell>
          <cell r="E944" t="str">
            <v>BCCTP</v>
          </cell>
          <cell r="F944" t="str">
            <v xml:space="preserve">Outpatient Facility Services </v>
          </cell>
          <cell r="G944">
            <v>0</v>
          </cell>
          <cell r="H944">
            <v>0</v>
          </cell>
          <cell r="I944">
            <v>0</v>
          </cell>
          <cell r="J944">
            <v>0</v>
          </cell>
          <cell r="K944">
            <v>0</v>
          </cell>
          <cell r="L944">
            <v>0</v>
          </cell>
        </row>
        <row r="945">
          <cell r="C945" t="str">
            <v>San Luis ObispoBCCTPER</v>
          </cell>
          <cell r="D945" t="str">
            <v>ER</v>
          </cell>
          <cell r="E945" t="str">
            <v>BCCTP</v>
          </cell>
          <cell r="F945" t="str">
            <v xml:space="preserve">Emergency Room Facility Services </v>
          </cell>
          <cell r="G945">
            <v>0</v>
          </cell>
          <cell r="H945">
            <v>0</v>
          </cell>
          <cell r="I945">
            <v>0</v>
          </cell>
          <cell r="J945">
            <v>0</v>
          </cell>
          <cell r="K945">
            <v>0</v>
          </cell>
          <cell r="L945">
            <v>0</v>
          </cell>
        </row>
        <row r="946">
          <cell r="C946" t="str">
            <v>San Luis ObispoBCCTPLTC</v>
          </cell>
          <cell r="D946" t="str">
            <v>LTC</v>
          </cell>
          <cell r="E946" t="str">
            <v>BCCTP</v>
          </cell>
          <cell r="F946" t="str">
            <v xml:space="preserve">Long-Term Care Facility </v>
          </cell>
          <cell r="G946">
            <v>0</v>
          </cell>
          <cell r="H946">
            <v>0</v>
          </cell>
          <cell r="I946">
            <v>0</v>
          </cell>
          <cell r="J946">
            <v>0</v>
          </cell>
          <cell r="K946">
            <v>0</v>
          </cell>
          <cell r="L946">
            <v>0</v>
          </cell>
        </row>
        <row r="947">
          <cell r="C947" t="str">
            <v>San Luis ObispoBCCTPPCP</v>
          </cell>
          <cell r="D947" t="str">
            <v>PCP</v>
          </cell>
          <cell r="E947" t="str">
            <v>BCCTP</v>
          </cell>
          <cell r="F947" t="str">
            <v xml:space="preserve">Physician Primary Care Services </v>
          </cell>
          <cell r="G947">
            <v>0</v>
          </cell>
          <cell r="H947">
            <v>0</v>
          </cell>
          <cell r="I947">
            <v>0</v>
          </cell>
          <cell r="J947">
            <v>0</v>
          </cell>
          <cell r="K947">
            <v>0</v>
          </cell>
          <cell r="L947">
            <v>0</v>
          </cell>
        </row>
        <row r="948">
          <cell r="C948" t="str">
            <v>San Luis ObispoBCCTPSP</v>
          </cell>
          <cell r="D948" t="str">
            <v>SP</v>
          </cell>
          <cell r="E948" t="str">
            <v>BCCTP</v>
          </cell>
          <cell r="F948" t="str">
            <v xml:space="preserve">Physician Specialty Services </v>
          </cell>
          <cell r="G948">
            <v>0</v>
          </cell>
          <cell r="H948">
            <v>0</v>
          </cell>
          <cell r="I948">
            <v>0</v>
          </cell>
          <cell r="J948">
            <v>0</v>
          </cell>
          <cell r="K948">
            <v>0</v>
          </cell>
          <cell r="L948">
            <v>0</v>
          </cell>
        </row>
        <row r="949">
          <cell r="C949" t="str">
            <v>San Luis ObispoBCCTPFQHC</v>
          </cell>
          <cell r="D949" t="str">
            <v>FQHC</v>
          </cell>
          <cell r="E949" t="str">
            <v>BCCTP</v>
          </cell>
          <cell r="F949" t="str">
            <v xml:space="preserve">FQHC Services </v>
          </cell>
          <cell r="G949">
            <v>0</v>
          </cell>
          <cell r="H949">
            <v>0</v>
          </cell>
          <cell r="I949">
            <v>0</v>
          </cell>
          <cell r="J949">
            <v>0</v>
          </cell>
          <cell r="K949">
            <v>0</v>
          </cell>
          <cell r="L949">
            <v>0</v>
          </cell>
        </row>
        <row r="950">
          <cell r="C950" t="str">
            <v>San Luis ObispoBCCTPNPP</v>
          </cell>
          <cell r="D950" t="str">
            <v>NPP</v>
          </cell>
          <cell r="E950" t="str">
            <v>BCCTP</v>
          </cell>
          <cell r="F950" t="str">
            <v xml:space="preserve"> Other Medical Professional Services </v>
          </cell>
          <cell r="G950">
            <v>0</v>
          </cell>
          <cell r="H950">
            <v>0</v>
          </cell>
          <cell r="I950">
            <v>0</v>
          </cell>
          <cell r="J950">
            <v>0</v>
          </cell>
          <cell r="K950">
            <v>0</v>
          </cell>
          <cell r="L950">
            <v>0</v>
          </cell>
        </row>
        <row r="951">
          <cell r="C951" t="str">
            <v>San Luis ObispoBCCTPRX</v>
          </cell>
          <cell r="D951" t="str">
            <v>RX</v>
          </cell>
          <cell r="E951" t="str">
            <v>BCCTP</v>
          </cell>
          <cell r="F951" t="str">
            <v xml:space="preserve"> Pharmacy </v>
          </cell>
          <cell r="G951">
            <v>0</v>
          </cell>
          <cell r="H951">
            <v>0</v>
          </cell>
          <cell r="I951">
            <v>0</v>
          </cell>
          <cell r="J951">
            <v>0</v>
          </cell>
          <cell r="K951">
            <v>0</v>
          </cell>
          <cell r="L951">
            <v>0</v>
          </cell>
        </row>
        <row r="952">
          <cell r="C952" t="str">
            <v>San Luis ObispoBCCTPLR</v>
          </cell>
          <cell r="D952" t="str">
            <v>LR</v>
          </cell>
          <cell r="E952" t="str">
            <v>BCCTP</v>
          </cell>
          <cell r="F952" t="str">
            <v xml:space="preserve"> Laboratory and Radiology </v>
          </cell>
          <cell r="G952">
            <v>0</v>
          </cell>
          <cell r="H952">
            <v>0</v>
          </cell>
          <cell r="I952">
            <v>0</v>
          </cell>
          <cell r="J952">
            <v>0</v>
          </cell>
          <cell r="K952">
            <v>0</v>
          </cell>
          <cell r="L952">
            <v>0</v>
          </cell>
        </row>
        <row r="953">
          <cell r="C953" t="str">
            <v>San Luis ObispoBCCTPHCBS</v>
          </cell>
          <cell r="D953" t="str">
            <v>HCBS</v>
          </cell>
          <cell r="E953" t="str">
            <v>BCCTP</v>
          </cell>
          <cell r="F953" t="str">
            <v xml:space="preserve"> HCBS </v>
          </cell>
          <cell r="G953">
            <v>8.6845117909983838E-2</v>
          </cell>
          <cell r="H953">
            <v>0</v>
          </cell>
          <cell r="I953">
            <v>0</v>
          </cell>
          <cell r="J953">
            <v>0</v>
          </cell>
          <cell r="K953">
            <v>0</v>
          </cell>
          <cell r="L953">
            <v>0</v>
          </cell>
        </row>
        <row r="954">
          <cell r="C954" t="str">
            <v>San Luis ObispoBCCTPOTH</v>
          </cell>
          <cell r="D954" t="str">
            <v>OTH</v>
          </cell>
          <cell r="E954" t="str">
            <v>BCCTP</v>
          </cell>
          <cell r="F954" t="str">
            <v xml:space="preserve"> All Others </v>
          </cell>
          <cell r="G954">
            <v>0</v>
          </cell>
          <cell r="H954">
            <v>0</v>
          </cell>
          <cell r="I954">
            <v>0</v>
          </cell>
          <cell r="J954">
            <v>0</v>
          </cell>
          <cell r="K954">
            <v>0</v>
          </cell>
          <cell r="L954">
            <v>0</v>
          </cell>
        </row>
        <row r="955">
          <cell r="C955" t="str">
            <v>San Luis ObispoAIDSNonDualIP</v>
          </cell>
          <cell r="D955" t="str">
            <v>IP</v>
          </cell>
          <cell r="E955" t="str">
            <v>AIDSNonDual</v>
          </cell>
          <cell r="F955" t="str">
            <v xml:space="preserve">Inpatient Hospital Services </v>
          </cell>
          <cell r="G955">
            <v>0</v>
          </cell>
          <cell r="H955">
            <v>0</v>
          </cell>
          <cell r="I955">
            <v>0</v>
          </cell>
          <cell r="J955">
            <v>0</v>
          </cell>
          <cell r="K955">
            <v>0</v>
          </cell>
          <cell r="L955">
            <v>0</v>
          </cell>
        </row>
        <row r="956">
          <cell r="C956" t="str">
            <v>San Luis ObispoAIDSNonDualOP</v>
          </cell>
          <cell r="D956" t="str">
            <v>OP</v>
          </cell>
          <cell r="E956" t="str">
            <v>AIDSNonDual</v>
          </cell>
          <cell r="F956" t="str">
            <v xml:space="preserve">Outpatient Facility Services </v>
          </cell>
          <cell r="G956">
            <v>0</v>
          </cell>
          <cell r="H956">
            <v>-1.3100000000000001E-2</v>
          </cell>
          <cell r="I956">
            <v>0</v>
          </cell>
          <cell r="J956">
            <v>0</v>
          </cell>
          <cell r="K956">
            <v>0</v>
          </cell>
          <cell r="L956">
            <v>0</v>
          </cell>
        </row>
        <row r="957">
          <cell r="C957" t="str">
            <v>San Luis ObispoAIDSNonDualER</v>
          </cell>
          <cell r="D957" t="str">
            <v>ER</v>
          </cell>
          <cell r="E957" t="str">
            <v>AIDSNonDual</v>
          </cell>
          <cell r="F957" t="str">
            <v xml:space="preserve">Emergency Room Facility Services </v>
          </cell>
          <cell r="G957">
            <v>0</v>
          </cell>
          <cell r="H957">
            <v>0</v>
          </cell>
          <cell r="I957">
            <v>0</v>
          </cell>
          <cell r="J957">
            <v>0</v>
          </cell>
          <cell r="K957">
            <v>0</v>
          </cell>
          <cell r="L957">
            <v>0</v>
          </cell>
        </row>
        <row r="958">
          <cell r="C958" t="str">
            <v>San Luis ObispoAIDSNonDualLTC</v>
          </cell>
          <cell r="D958" t="str">
            <v>LTC</v>
          </cell>
          <cell r="E958" t="str">
            <v>AIDSNonDual</v>
          </cell>
          <cell r="F958" t="str">
            <v xml:space="preserve">Long-Term Care Facility </v>
          </cell>
          <cell r="G958">
            <v>0</v>
          </cell>
          <cell r="H958">
            <v>0</v>
          </cell>
          <cell r="I958">
            <v>0</v>
          </cell>
          <cell r="J958">
            <v>0</v>
          </cell>
          <cell r="K958">
            <v>0</v>
          </cell>
          <cell r="L958">
            <v>0</v>
          </cell>
        </row>
        <row r="959">
          <cell r="C959" t="str">
            <v>San Luis ObispoAIDSNonDualPCP</v>
          </cell>
          <cell r="D959" t="str">
            <v>PCP</v>
          </cell>
          <cell r="E959" t="str">
            <v>AIDSNonDual</v>
          </cell>
          <cell r="F959" t="str">
            <v xml:space="preserve">Physician Primary Care Services </v>
          </cell>
          <cell r="G959">
            <v>0</v>
          </cell>
          <cell r="H959">
            <v>-6.030000000000002E-2</v>
          </cell>
          <cell r="I959">
            <v>0</v>
          </cell>
          <cell r="J959">
            <v>0</v>
          </cell>
          <cell r="K959">
            <v>0</v>
          </cell>
          <cell r="L959">
            <v>0</v>
          </cell>
        </row>
        <row r="960">
          <cell r="C960" t="str">
            <v>San Luis ObispoAIDSNonDualSP</v>
          </cell>
          <cell r="D960" t="str">
            <v>SP</v>
          </cell>
          <cell r="E960" t="str">
            <v>AIDSNonDual</v>
          </cell>
          <cell r="F960" t="str">
            <v xml:space="preserve">Physician Specialty Services </v>
          </cell>
          <cell r="G960">
            <v>0</v>
          </cell>
          <cell r="H960">
            <v>0</v>
          </cell>
          <cell r="I960">
            <v>0</v>
          </cell>
          <cell r="J960">
            <v>0</v>
          </cell>
          <cell r="K960">
            <v>0</v>
          </cell>
          <cell r="L960">
            <v>0</v>
          </cell>
        </row>
        <row r="961">
          <cell r="C961" t="str">
            <v>San Luis ObispoAIDSNonDualFQHC</v>
          </cell>
          <cell r="D961" t="str">
            <v>FQHC</v>
          </cell>
          <cell r="E961" t="str">
            <v>AIDSNonDual</v>
          </cell>
          <cell r="F961" t="str">
            <v xml:space="preserve">FQHC Services </v>
          </cell>
          <cell r="G961">
            <v>0</v>
          </cell>
          <cell r="H961">
            <v>0</v>
          </cell>
          <cell r="I961">
            <v>0</v>
          </cell>
          <cell r="J961">
            <v>0</v>
          </cell>
          <cell r="K961">
            <v>0</v>
          </cell>
          <cell r="L961">
            <v>0</v>
          </cell>
        </row>
        <row r="962">
          <cell r="C962" t="str">
            <v>San Luis ObispoAIDSNonDualNPP</v>
          </cell>
          <cell r="D962" t="str">
            <v>NPP</v>
          </cell>
          <cell r="E962" t="str">
            <v>AIDSNonDual</v>
          </cell>
          <cell r="F962" t="str">
            <v xml:space="preserve"> Other Medical Professional Services </v>
          </cell>
          <cell r="G962">
            <v>0</v>
          </cell>
          <cell r="H962">
            <v>-6.8899999999999961E-2</v>
          </cell>
          <cell r="I962">
            <v>0</v>
          </cell>
          <cell r="J962">
            <v>0</v>
          </cell>
          <cell r="K962">
            <v>0</v>
          </cell>
          <cell r="L962">
            <v>0</v>
          </cell>
        </row>
        <row r="963">
          <cell r="C963" t="str">
            <v>San Luis ObispoAIDSNonDualRX</v>
          </cell>
          <cell r="D963" t="str">
            <v>RX</v>
          </cell>
          <cell r="E963" t="str">
            <v>AIDSNonDual</v>
          </cell>
          <cell r="F963" t="str">
            <v xml:space="preserve"> Pharmacy </v>
          </cell>
          <cell r="G963">
            <v>0</v>
          </cell>
          <cell r="H963">
            <v>0</v>
          </cell>
          <cell r="I963">
            <v>0</v>
          </cell>
          <cell r="J963">
            <v>0</v>
          </cell>
          <cell r="K963">
            <v>0</v>
          </cell>
          <cell r="L963">
            <v>0</v>
          </cell>
        </row>
        <row r="964">
          <cell r="C964" t="str">
            <v>San Luis ObispoAIDSNonDualLR</v>
          </cell>
          <cell r="D964" t="str">
            <v>LR</v>
          </cell>
          <cell r="E964" t="str">
            <v>AIDSNonDual</v>
          </cell>
          <cell r="F964" t="str">
            <v xml:space="preserve"> Laboratory and Radiology </v>
          </cell>
          <cell r="G964">
            <v>0</v>
          </cell>
          <cell r="H964">
            <v>-6.8899999999999961E-2</v>
          </cell>
          <cell r="I964">
            <v>0</v>
          </cell>
          <cell r="J964">
            <v>0</v>
          </cell>
          <cell r="K964">
            <v>0</v>
          </cell>
          <cell r="L964">
            <v>0</v>
          </cell>
        </row>
        <row r="965">
          <cell r="C965" t="str">
            <v>San Luis ObispoAIDSNonDualHCBS</v>
          </cell>
          <cell r="D965" t="str">
            <v>HCBS</v>
          </cell>
          <cell r="E965" t="str">
            <v>AIDSNonDual</v>
          </cell>
          <cell r="F965" t="str">
            <v xml:space="preserve"> HCBS </v>
          </cell>
          <cell r="G965">
            <v>0</v>
          </cell>
          <cell r="H965">
            <v>0</v>
          </cell>
          <cell r="I965">
            <v>0</v>
          </cell>
          <cell r="J965">
            <v>0</v>
          </cell>
          <cell r="K965">
            <v>0</v>
          </cell>
          <cell r="L965">
            <v>0</v>
          </cell>
        </row>
        <row r="966">
          <cell r="C966" t="str">
            <v>San Luis ObispoAIDSNonDualOTH</v>
          </cell>
          <cell r="D966" t="str">
            <v>OTH</v>
          </cell>
          <cell r="E966" t="str">
            <v>AIDSNonDual</v>
          </cell>
          <cell r="F966" t="str">
            <v xml:space="preserve"> All Others </v>
          </cell>
          <cell r="G966">
            <v>0</v>
          </cell>
          <cell r="H966">
            <v>-3.0200000000000005E-2</v>
          </cell>
          <cell r="I966">
            <v>0</v>
          </cell>
          <cell r="J966">
            <v>0</v>
          </cell>
          <cell r="K966">
            <v>0</v>
          </cell>
          <cell r="L966">
            <v>0</v>
          </cell>
        </row>
        <row r="967">
          <cell r="C967" t="str">
            <v>San Luis ObispoAIDSDualIP</v>
          </cell>
          <cell r="D967" t="str">
            <v>IP</v>
          </cell>
          <cell r="E967" t="str">
            <v>AIDSDual</v>
          </cell>
          <cell r="F967" t="str">
            <v xml:space="preserve">Inpatient Hospital Services </v>
          </cell>
          <cell r="G967">
            <v>0</v>
          </cell>
          <cell r="H967">
            <v>0</v>
          </cell>
          <cell r="I967">
            <v>0</v>
          </cell>
          <cell r="J967">
            <v>0</v>
          </cell>
          <cell r="K967">
            <v>0</v>
          </cell>
          <cell r="L967">
            <v>0</v>
          </cell>
        </row>
        <row r="968">
          <cell r="C968" t="str">
            <v>San Luis ObispoAIDSDualOP</v>
          </cell>
          <cell r="D968" t="str">
            <v>OP</v>
          </cell>
          <cell r="E968" t="str">
            <v>AIDSDual</v>
          </cell>
          <cell r="F968" t="str">
            <v xml:space="preserve">Outpatient Facility Services </v>
          </cell>
          <cell r="G968">
            <v>0</v>
          </cell>
          <cell r="H968">
            <v>0</v>
          </cell>
          <cell r="I968">
            <v>0</v>
          </cell>
          <cell r="J968">
            <v>0</v>
          </cell>
          <cell r="K968">
            <v>0</v>
          </cell>
          <cell r="L968">
            <v>0</v>
          </cell>
        </row>
        <row r="969">
          <cell r="C969" t="str">
            <v>San Luis ObispoAIDSDualER</v>
          </cell>
          <cell r="D969" t="str">
            <v>ER</v>
          </cell>
          <cell r="E969" t="str">
            <v>AIDSDual</v>
          </cell>
          <cell r="F969" t="str">
            <v xml:space="preserve">Emergency Room Facility Services </v>
          </cell>
          <cell r="G969">
            <v>0</v>
          </cell>
          <cell r="H969">
            <v>0</v>
          </cell>
          <cell r="I969">
            <v>0</v>
          </cell>
          <cell r="J969">
            <v>0</v>
          </cell>
          <cell r="K969">
            <v>0</v>
          </cell>
          <cell r="L969">
            <v>0</v>
          </cell>
        </row>
        <row r="970">
          <cell r="C970" t="str">
            <v>San Luis ObispoAIDSDualLTC</v>
          </cell>
          <cell r="D970" t="str">
            <v>LTC</v>
          </cell>
          <cell r="E970" t="str">
            <v>AIDSDual</v>
          </cell>
          <cell r="F970" t="str">
            <v xml:space="preserve">Long-Term Care Facility </v>
          </cell>
          <cell r="G970">
            <v>0</v>
          </cell>
          <cell r="H970">
            <v>0</v>
          </cell>
          <cell r="I970">
            <v>0</v>
          </cell>
          <cell r="J970">
            <v>0</v>
          </cell>
          <cell r="K970">
            <v>0</v>
          </cell>
          <cell r="L970">
            <v>0</v>
          </cell>
        </row>
        <row r="971">
          <cell r="C971" t="str">
            <v>San Luis ObispoAIDSDualPCP</v>
          </cell>
          <cell r="D971" t="str">
            <v>PCP</v>
          </cell>
          <cell r="E971" t="str">
            <v>AIDSDual</v>
          </cell>
          <cell r="F971" t="str">
            <v xml:space="preserve">Physician Primary Care Services </v>
          </cell>
          <cell r="G971">
            <v>0</v>
          </cell>
          <cell r="H971">
            <v>0</v>
          </cell>
          <cell r="I971">
            <v>0</v>
          </cell>
          <cell r="J971">
            <v>0</v>
          </cell>
          <cell r="K971">
            <v>0</v>
          </cell>
          <cell r="L971">
            <v>0</v>
          </cell>
        </row>
        <row r="972">
          <cell r="C972" t="str">
            <v>San Luis ObispoAIDSDualSP</v>
          </cell>
          <cell r="D972" t="str">
            <v>SP</v>
          </cell>
          <cell r="E972" t="str">
            <v>AIDSDual</v>
          </cell>
          <cell r="F972" t="str">
            <v xml:space="preserve">Physician Specialty Services </v>
          </cell>
          <cell r="G972">
            <v>0</v>
          </cell>
          <cell r="H972">
            <v>0</v>
          </cell>
          <cell r="I972">
            <v>0</v>
          </cell>
          <cell r="J972">
            <v>0</v>
          </cell>
          <cell r="K972">
            <v>0</v>
          </cell>
          <cell r="L972">
            <v>0</v>
          </cell>
        </row>
        <row r="973">
          <cell r="C973" t="str">
            <v>San Luis ObispoAIDSDualFQHC</v>
          </cell>
          <cell r="D973" t="str">
            <v>FQHC</v>
          </cell>
          <cell r="E973" t="str">
            <v>AIDSDual</v>
          </cell>
          <cell r="F973" t="str">
            <v xml:space="preserve">FQHC Services </v>
          </cell>
          <cell r="G973">
            <v>0</v>
          </cell>
          <cell r="H973">
            <v>0</v>
          </cell>
          <cell r="I973">
            <v>0</v>
          </cell>
          <cell r="J973">
            <v>0</v>
          </cell>
          <cell r="K973">
            <v>0</v>
          </cell>
          <cell r="L973">
            <v>0</v>
          </cell>
        </row>
        <row r="974">
          <cell r="C974" t="str">
            <v>San Luis ObispoAIDSDualNPP</v>
          </cell>
          <cell r="D974" t="str">
            <v>NPP</v>
          </cell>
          <cell r="E974" t="str">
            <v>AIDSDual</v>
          </cell>
          <cell r="F974" t="str">
            <v xml:space="preserve"> Other Medical Professional Services </v>
          </cell>
          <cell r="G974">
            <v>0</v>
          </cell>
          <cell r="H974">
            <v>0</v>
          </cell>
          <cell r="I974">
            <v>0</v>
          </cell>
          <cell r="J974">
            <v>0</v>
          </cell>
          <cell r="K974">
            <v>0</v>
          </cell>
          <cell r="L974">
            <v>0</v>
          </cell>
        </row>
        <row r="975">
          <cell r="C975" t="str">
            <v>San Luis ObispoAIDSDualRX</v>
          </cell>
          <cell r="D975" t="str">
            <v>RX</v>
          </cell>
          <cell r="E975" t="str">
            <v>AIDSDual</v>
          </cell>
          <cell r="F975" t="str">
            <v xml:space="preserve"> Pharmacy </v>
          </cell>
          <cell r="G975">
            <v>0</v>
          </cell>
          <cell r="H975">
            <v>0</v>
          </cell>
          <cell r="I975">
            <v>0</v>
          </cell>
          <cell r="J975">
            <v>0</v>
          </cell>
          <cell r="K975">
            <v>0</v>
          </cell>
          <cell r="L975">
            <v>0</v>
          </cell>
        </row>
        <row r="976">
          <cell r="C976" t="str">
            <v>San Luis ObispoAIDSDualLR</v>
          </cell>
          <cell r="D976" t="str">
            <v>LR</v>
          </cell>
          <cell r="E976" t="str">
            <v>AIDSDual</v>
          </cell>
          <cell r="F976" t="str">
            <v xml:space="preserve"> Laboratory and Radiology </v>
          </cell>
          <cell r="G976">
            <v>0</v>
          </cell>
          <cell r="H976">
            <v>0</v>
          </cell>
          <cell r="I976">
            <v>0</v>
          </cell>
          <cell r="J976">
            <v>0</v>
          </cell>
          <cell r="K976">
            <v>0</v>
          </cell>
          <cell r="L976">
            <v>0</v>
          </cell>
        </row>
        <row r="977">
          <cell r="C977" t="str">
            <v>San Luis ObispoAIDSDualHCBS</v>
          </cell>
          <cell r="D977" t="str">
            <v>HCBS</v>
          </cell>
          <cell r="E977" t="str">
            <v>AIDSDual</v>
          </cell>
          <cell r="F977" t="str">
            <v xml:space="preserve"> HCBS </v>
          </cell>
          <cell r="G977">
            <v>9.1017760017141791E-2</v>
          </cell>
          <cell r="H977">
            <v>0</v>
          </cell>
          <cell r="I977">
            <v>0</v>
          </cell>
          <cell r="J977">
            <v>0</v>
          </cell>
          <cell r="K977">
            <v>0</v>
          </cell>
          <cell r="L977">
            <v>0</v>
          </cell>
        </row>
        <row r="978">
          <cell r="C978" t="str">
            <v>San Luis ObispoAIDSDualOTH</v>
          </cell>
          <cell r="D978" t="str">
            <v>OTH</v>
          </cell>
          <cell r="E978" t="str">
            <v>AIDSDual</v>
          </cell>
          <cell r="F978" t="str">
            <v xml:space="preserve"> All Others </v>
          </cell>
          <cell r="G978">
            <v>0</v>
          </cell>
          <cell r="H978">
            <v>0</v>
          </cell>
          <cell r="I978">
            <v>0</v>
          </cell>
          <cell r="J978">
            <v>0</v>
          </cell>
          <cell r="K978">
            <v>0</v>
          </cell>
          <cell r="L978">
            <v>0</v>
          </cell>
        </row>
        <row r="979">
          <cell r="C979" t="str">
            <v>San Luis ObispoLTCNonDualIP</v>
          </cell>
          <cell r="D979" t="str">
            <v>IP</v>
          </cell>
          <cell r="E979" t="str">
            <v>LTCNonDual</v>
          </cell>
          <cell r="F979" t="str">
            <v xml:space="preserve">Inpatient Hospital Services </v>
          </cell>
          <cell r="G979">
            <v>0</v>
          </cell>
          <cell r="H979">
            <v>0</v>
          </cell>
          <cell r="I979">
            <v>0</v>
          </cell>
          <cell r="J979">
            <v>0</v>
          </cell>
          <cell r="K979">
            <v>0</v>
          </cell>
          <cell r="L979">
            <v>0</v>
          </cell>
        </row>
        <row r="980">
          <cell r="C980" t="str">
            <v>San Luis ObispoLTCNonDualOP</v>
          </cell>
          <cell r="D980" t="str">
            <v>OP</v>
          </cell>
          <cell r="E980" t="str">
            <v>LTCNonDual</v>
          </cell>
          <cell r="F980" t="str">
            <v xml:space="preserve">Outpatient Facility Services </v>
          </cell>
          <cell r="G980">
            <v>0</v>
          </cell>
          <cell r="H980">
            <v>-1.3100000000000001E-2</v>
          </cell>
          <cell r="I980">
            <v>0</v>
          </cell>
          <cell r="J980">
            <v>0</v>
          </cell>
          <cell r="K980">
            <v>0</v>
          </cell>
          <cell r="L980">
            <v>0</v>
          </cell>
        </row>
        <row r="981">
          <cell r="C981" t="str">
            <v>San Luis ObispoLTCNonDualER</v>
          </cell>
          <cell r="D981" t="str">
            <v>ER</v>
          </cell>
          <cell r="E981" t="str">
            <v>LTCNonDual</v>
          </cell>
          <cell r="F981" t="str">
            <v xml:space="preserve">Emergency Room Facility Services </v>
          </cell>
          <cell r="G981">
            <v>0</v>
          </cell>
          <cell r="H981">
            <v>0</v>
          </cell>
          <cell r="I981">
            <v>0</v>
          </cell>
          <cell r="J981">
            <v>0</v>
          </cell>
          <cell r="K981">
            <v>0</v>
          </cell>
          <cell r="L981">
            <v>0</v>
          </cell>
        </row>
        <row r="982">
          <cell r="C982" t="str">
            <v>San Luis ObispoLTCNonDualLTC</v>
          </cell>
          <cell r="D982" t="str">
            <v>LTC</v>
          </cell>
          <cell r="E982" t="str">
            <v>LTCNonDual</v>
          </cell>
          <cell r="F982" t="str">
            <v xml:space="preserve">Long-Term Care Facility </v>
          </cell>
          <cell r="G982">
            <v>0</v>
          </cell>
          <cell r="H982">
            <v>0</v>
          </cell>
          <cell r="I982">
            <v>0</v>
          </cell>
          <cell r="J982">
            <v>0</v>
          </cell>
          <cell r="K982">
            <v>0</v>
          </cell>
          <cell r="L982">
            <v>0</v>
          </cell>
        </row>
        <row r="983">
          <cell r="C983" t="str">
            <v>San Luis ObispoLTCNonDualPCP</v>
          </cell>
          <cell r="D983" t="str">
            <v>PCP</v>
          </cell>
          <cell r="E983" t="str">
            <v>LTCNonDual</v>
          </cell>
          <cell r="F983" t="str">
            <v xml:space="preserve">Physician Primary Care Services </v>
          </cell>
          <cell r="G983">
            <v>0</v>
          </cell>
          <cell r="H983">
            <v>-6.030000000000002E-2</v>
          </cell>
          <cell r="I983">
            <v>0</v>
          </cell>
          <cell r="J983">
            <v>0</v>
          </cell>
          <cell r="K983">
            <v>0</v>
          </cell>
          <cell r="L983">
            <v>0</v>
          </cell>
        </row>
        <row r="984">
          <cell r="C984" t="str">
            <v>San Luis ObispoLTCNonDualSP</v>
          </cell>
          <cell r="D984" t="str">
            <v>SP</v>
          </cell>
          <cell r="E984" t="str">
            <v>LTCNonDual</v>
          </cell>
          <cell r="F984" t="str">
            <v xml:space="preserve">Physician Specialty Services </v>
          </cell>
          <cell r="G984">
            <v>0</v>
          </cell>
          <cell r="H984">
            <v>0</v>
          </cell>
          <cell r="I984">
            <v>0</v>
          </cell>
          <cell r="J984">
            <v>0</v>
          </cell>
          <cell r="K984">
            <v>0</v>
          </cell>
          <cell r="L984">
            <v>0</v>
          </cell>
        </row>
        <row r="985">
          <cell r="C985" t="str">
            <v>San Luis ObispoLTCNonDualFQHC</v>
          </cell>
          <cell r="D985" t="str">
            <v>FQHC</v>
          </cell>
          <cell r="E985" t="str">
            <v>LTCNonDual</v>
          </cell>
          <cell r="F985" t="str">
            <v xml:space="preserve">FQHC Services </v>
          </cell>
          <cell r="G985">
            <v>0</v>
          </cell>
          <cell r="H985">
            <v>0</v>
          </cell>
          <cell r="I985">
            <v>0</v>
          </cell>
          <cell r="J985">
            <v>0</v>
          </cell>
          <cell r="K985">
            <v>0</v>
          </cell>
          <cell r="L985">
            <v>0</v>
          </cell>
        </row>
        <row r="986">
          <cell r="C986" t="str">
            <v>San Luis ObispoLTCNonDualNPP</v>
          </cell>
          <cell r="D986" t="str">
            <v>NPP</v>
          </cell>
          <cell r="E986" t="str">
            <v>LTCNonDual</v>
          </cell>
          <cell r="F986" t="str">
            <v xml:space="preserve"> Other Medical Professional Services </v>
          </cell>
          <cell r="G986">
            <v>0</v>
          </cell>
          <cell r="H986">
            <v>-6.8899999999999961E-2</v>
          </cell>
          <cell r="I986">
            <v>0</v>
          </cell>
          <cell r="J986">
            <v>0</v>
          </cell>
          <cell r="K986">
            <v>0</v>
          </cell>
          <cell r="L986">
            <v>0</v>
          </cell>
        </row>
        <row r="987">
          <cell r="C987" t="str">
            <v>San Luis ObispoLTCNonDualRX</v>
          </cell>
          <cell r="D987" t="str">
            <v>RX</v>
          </cell>
          <cell r="E987" t="str">
            <v>LTCNonDual</v>
          </cell>
          <cell r="F987" t="str">
            <v xml:space="preserve"> Pharmacy </v>
          </cell>
          <cell r="G987">
            <v>0</v>
          </cell>
          <cell r="H987">
            <v>0</v>
          </cell>
          <cell r="I987">
            <v>0</v>
          </cell>
          <cell r="J987">
            <v>0</v>
          </cell>
          <cell r="K987">
            <v>0</v>
          </cell>
          <cell r="L987">
            <v>0</v>
          </cell>
        </row>
        <row r="988">
          <cell r="C988" t="str">
            <v>San Luis ObispoLTCNonDualLR</v>
          </cell>
          <cell r="D988" t="str">
            <v>LR</v>
          </cell>
          <cell r="E988" t="str">
            <v>LTCNonDual</v>
          </cell>
          <cell r="F988" t="str">
            <v xml:space="preserve"> Laboratory and Radiology </v>
          </cell>
          <cell r="G988">
            <v>0</v>
          </cell>
          <cell r="H988">
            <v>-6.8899999999999961E-2</v>
          </cell>
          <cell r="I988">
            <v>0</v>
          </cell>
          <cell r="J988">
            <v>0</v>
          </cell>
          <cell r="K988">
            <v>0</v>
          </cell>
          <cell r="L988">
            <v>0</v>
          </cell>
        </row>
        <row r="989">
          <cell r="C989" t="str">
            <v>San Luis ObispoLTCNonDualHCBS</v>
          </cell>
          <cell r="D989" t="str">
            <v>HCBS</v>
          </cell>
          <cell r="E989" t="str">
            <v>LTCNonDual</v>
          </cell>
          <cell r="F989" t="str">
            <v xml:space="preserve"> HCBS </v>
          </cell>
          <cell r="G989">
            <v>9.0356620144646183E-2</v>
          </cell>
          <cell r="H989">
            <v>0</v>
          </cell>
          <cell r="I989">
            <v>0</v>
          </cell>
          <cell r="J989">
            <v>0</v>
          </cell>
          <cell r="K989">
            <v>0</v>
          </cell>
          <cell r="L989">
            <v>0</v>
          </cell>
        </row>
        <row r="990">
          <cell r="C990" t="str">
            <v>San Luis ObispoLTCNonDualOTH</v>
          </cell>
          <cell r="D990" t="str">
            <v>OTH</v>
          </cell>
          <cell r="E990" t="str">
            <v>LTCNonDual</v>
          </cell>
          <cell r="F990" t="str">
            <v xml:space="preserve"> All Others </v>
          </cell>
          <cell r="G990">
            <v>0</v>
          </cell>
          <cell r="H990">
            <v>-3.0200000000000005E-2</v>
          </cell>
          <cell r="I990">
            <v>0</v>
          </cell>
          <cell r="J990">
            <v>0</v>
          </cell>
          <cell r="K990">
            <v>0</v>
          </cell>
          <cell r="L990">
            <v>0</v>
          </cell>
        </row>
        <row r="991">
          <cell r="C991" t="str">
            <v>San Luis ObispoLTCDualIP</v>
          </cell>
          <cell r="D991" t="str">
            <v>IP</v>
          </cell>
          <cell r="E991" t="str">
            <v>LTCDual</v>
          </cell>
          <cell r="F991" t="str">
            <v xml:space="preserve">Inpatient Hospital Services </v>
          </cell>
          <cell r="G991">
            <v>0</v>
          </cell>
          <cell r="H991">
            <v>0</v>
          </cell>
          <cell r="I991">
            <v>0</v>
          </cell>
          <cell r="J991">
            <v>0</v>
          </cell>
          <cell r="K991">
            <v>0</v>
          </cell>
          <cell r="L991">
            <v>0</v>
          </cell>
        </row>
        <row r="992">
          <cell r="C992" t="str">
            <v>San Luis ObispoLTCDualOP</v>
          </cell>
          <cell r="D992" t="str">
            <v>OP</v>
          </cell>
          <cell r="E992" t="str">
            <v>LTCDual</v>
          </cell>
          <cell r="F992" t="str">
            <v xml:space="preserve">Outpatient Facility Services </v>
          </cell>
          <cell r="G992">
            <v>0</v>
          </cell>
          <cell r="H992">
            <v>0</v>
          </cell>
          <cell r="I992">
            <v>0</v>
          </cell>
          <cell r="J992">
            <v>0</v>
          </cell>
          <cell r="K992">
            <v>0</v>
          </cell>
          <cell r="L992">
            <v>0</v>
          </cell>
        </row>
        <row r="993">
          <cell r="C993" t="str">
            <v>San Luis ObispoLTCDualER</v>
          </cell>
          <cell r="D993" t="str">
            <v>ER</v>
          </cell>
          <cell r="E993" t="str">
            <v>LTCDual</v>
          </cell>
          <cell r="F993" t="str">
            <v xml:space="preserve">Emergency Room Facility Services </v>
          </cell>
          <cell r="G993">
            <v>0</v>
          </cell>
          <cell r="H993">
            <v>0</v>
          </cell>
          <cell r="I993">
            <v>0</v>
          </cell>
          <cell r="J993">
            <v>0</v>
          </cell>
          <cell r="K993">
            <v>0</v>
          </cell>
          <cell r="L993">
            <v>0</v>
          </cell>
        </row>
        <row r="994">
          <cell r="C994" t="str">
            <v>San Luis ObispoLTCDualLTC</v>
          </cell>
          <cell r="D994" t="str">
            <v>LTC</v>
          </cell>
          <cell r="E994" t="str">
            <v>LTCDual</v>
          </cell>
          <cell r="F994" t="str">
            <v xml:space="preserve">Long-Term Care Facility </v>
          </cell>
          <cell r="G994">
            <v>0</v>
          </cell>
          <cell r="H994">
            <v>0</v>
          </cell>
          <cell r="I994">
            <v>0</v>
          </cell>
          <cell r="J994">
            <v>0</v>
          </cell>
          <cell r="K994">
            <v>0</v>
          </cell>
          <cell r="L994">
            <v>0</v>
          </cell>
        </row>
        <row r="995">
          <cell r="C995" t="str">
            <v>San Luis ObispoLTCDualPCP</v>
          </cell>
          <cell r="D995" t="str">
            <v>PCP</v>
          </cell>
          <cell r="E995" t="str">
            <v>LTCDual</v>
          </cell>
          <cell r="F995" t="str">
            <v xml:space="preserve">Physician Primary Care Services </v>
          </cell>
          <cell r="G995">
            <v>0</v>
          </cell>
          <cell r="H995">
            <v>0</v>
          </cell>
          <cell r="I995">
            <v>0</v>
          </cell>
          <cell r="J995">
            <v>0</v>
          </cell>
          <cell r="K995">
            <v>0</v>
          </cell>
          <cell r="L995">
            <v>0</v>
          </cell>
        </row>
        <row r="996">
          <cell r="C996" t="str">
            <v>San Luis ObispoLTCDualSP</v>
          </cell>
          <cell r="D996" t="str">
            <v>SP</v>
          </cell>
          <cell r="E996" t="str">
            <v>LTCDual</v>
          </cell>
          <cell r="F996" t="str">
            <v xml:space="preserve">Physician Specialty Services </v>
          </cell>
          <cell r="G996">
            <v>0</v>
          </cell>
          <cell r="H996">
            <v>0</v>
          </cell>
          <cell r="I996">
            <v>0</v>
          </cell>
          <cell r="J996">
            <v>0</v>
          </cell>
          <cell r="K996">
            <v>0</v>
          </cell>
          <cell r="L996">
            <v>0</v>
          </cell>
        </row>
        <row r="997">
          <cell r="C997" t="str">
            <v>San Luis ObispoLTCDualFQHC</v>
          </cell>
          <cell r="D997" t="str">
            <v>FQHC</v>
          </cell>
          <cell r="E997" t="str">
            <v>LTCDual</v>
          </cell>
          <cell r="F997" t="str">
            <v xml:space="preserve">FQHC Services </v>
          </cell>
          <cell r="G997">
            <v>0</v>
          </cell>
          <cell r="H997">
            <v>0</v>
          </cell>
          <cell r="I997">
            <v>0</v>
          </cell>
          <cell r="J997">
            <v>0</v>
          </cell>
          <cell r="K997">
            <v>0</v>
          </cell>
          <cell r="L997">
            <v>0</v>
          </cell>
        </row>
        <row r="998">
          <cell r="C998" t="str">
            <v>San Luis ObispoLTCDualNPP</v>
          </cell>
          <cell r="D998" t="str">
            <v>NPP</v>
          </cell>
          <cell r="E998" t="str">
            <v>LTCDual</v>
          </cell>
          <cell r="F998" t="str">
            <v xml:space="preserve"> Other Medical Professional Services </v>
          </cell>
          <cell r="G998">
            <v>0</v>
          </cell>
          <cell r="H998">
            <v>0</v>
          </cell>
          <cell r="I998">
            <v>0</v>
          </cell>
          <cell r="J998">
            <v>0</v>
          </cell>
          <cell r="K998">
            <v>0</v>
          </cell>
          <cell r="L998">
            <v>0</v>
          </cell>
        </row>
        <row r="999">
          <cell r="C999" t="str">
            <v>San Luis ObispoLTCDualRX</v>
          </cell>
          <cell r="D999" t="str">
            <v>RX</v>
          </cell>
          <cell r="E999" t="str">
            <v>LTCDual</v>
          </cell>
          <cell r="F999" t="str">
            <v xml:space="preserve"> Pharmacy </v>
          </cell>
          <cell r="G999">
            <v>0</v>
          </cell>
          <cell r="H999">
            <v>0</v>
          </cell>
          <cell r="I999">
            <v>0</v>
          </cell>
          <cell r="J999">
            <v>0</v>
          </cell>
          <cell r="K999">
            <v>0</v>
          </cell>
          <cell r="L999">
            <v>0</v>
          </cell>
        </row>
        <row r="1000">
          <cell r="C1000" t="str">
            <v>San Luis ObispoLTCDualLR</v>
          </cell>
          <cell r="D1000" t="str">
            <v>LR</v>
          </cell>
          <cell r="E1000" t="str">
            <v>LTCDual</v>
          </cell>
          <cell r="F1000" t="str">
            <v xml:space="preserve"> Laboratory and Radiology </v>
          </cell>
          <cell r="G1000">
            <v>0</v>
          </cell>
          <cell r="H1000">
            <v>0</v>
          </cell>
          <cell r="I1000">
            <v>0</v>
          </cell>
          <cell r="J1000">
            <v>0</v>
          </cell>
          <cell r="K1000">
            <v>0</v>
          </cell>
          <cell r="L1000">
            <v>0</v>
          </cell>
        </row>
        <row r="1001">
          <cell r="C1001" t="str">
            <v>San Luis ObispoLTCDualHCBS</v>
          </cell>
          <cell r="D1001" t="str">
            <v>HCBS</v>
          </cell>
          <cell r="E1001" t="str">
            <v>LTCDual</v>
          </cell>
          <cell r="F1001" t="str">
            <v xml:space="preserve"> HCBS </v>
          </cell>
          <cell r="G1001">
            <v>9.1017760017141791E-2</v>
          </cell>
          <cell r="H1001">
            <v>0</v>
          </cell>
          <cell r="I1001">
            <v>0</v>
          </cell>
          <cell r="J1001">
            <v>0</v>
          </cell>
          <cell r="K1001">
            <v>0</v>
          </cell>
          <cell r="L1001">
            <v>0</v>
          </cell>
        </row>
        <row r="1002">
          <cell r="C1002" t="str">
            <v>San Luis ObispoLTCDualOTH</v>
          </cell>
          <cell r="D1002" t="str">
            <v>OTH</v>
          </cell>
          <cell r="E1002" t="str">
            <v>LTCDual</v>
          </cell>
          <cell r="F1002" t="str">
            <v xml:space="preserve"> All Others </v>
          </cell>
          <cell r="G1002">
            <v>0</v>
          </cell>
          <cell r="H1002">
            <v>0</v>
          </cell>
          <cell r="I1002">
            <v>0</v>
          </cell>
          <cell r="J1002">
            <v>0</v>
          </cell>
          <cell r="K1002">
            <v>0</v>
          </cell>
          <cell r="L1002">
            <v>0</v>
          </cell>
        </row>
        <row r="1003">
          <cell r="C1003" t="str">
            <v>San Luis ObispoOBRAIP</v>
          </cell>
          <cell r="D1003" t="str">
            <v>IP</v>
          </cell>
          <cell r="E1003" t="str">
            <v>OBRA</v>
          </cell>
          <cell r="F1003" t="str">
            <v xml:space="preserve">Inpatient Hospital Services </v>
          </cell>
          <cell r="G1003">
            <v>0</v>
          </cell>
          <cell r="H1003">
            <v>0</v>
          </cell>
          <cell r="I1003">
            <v>0</v>
          </cell>
          <cell r="J1003">
            <v>0</v>
          </cell>
          <cell r="K1003">
            <v>0</v>
          </cell>
          <cell r="L1003">
            <v>0</v>
          </cell>
        </row>
        <row r="1004">
          <cell r="C1004" t="str">
            <v>San Luis ObispoOBRAOP</v>
          </cell>
          <cell r="D1004" t="str">
            <v>OP</v>
          </cell>
          <cell r="E1004" t="str">
            <v>OBRA</v>
          </cell>
          <cell r="F1004" t="str">
            <v xml:space="preserve">Outpatient Facility Services </v>
          </cell>
          <cell r="G1004">
            <v>0</v>
          </cell>
          <cell r="H1004">
            <v>-2.1999999999999797E-3</v>
          </cell>
          <cell r="I1004">
            <v>0</v>
          </cell>
          <cell r="J1004">
            <v>0</v>
          </cell>
          <cell r="K1004">
            <v>0</v>
          </cell>
          <cell r="L1004">
            <v>0</v>
          </cell>
        </row>
        <row r="1005">
          <cell r="C1005" t="str">
            <v>San Luis ObispoOBRAER</v>
          </cell>
          <cell r="D1005" t="str">
            <v>ER</v>
          </cell>
          <cell r="E1005" t="str">
            <v>OBRA</v>
          </cell>
          <cell r="F1005" t="str">
            <v xml:space="preserve">Emergency Room Facility Services </v>
          </cell>
          <cell r="G1005">
            <v>0</v>
          </cell>
          <cell r="H1005">
            <v>0</v>
          </cell>
          <cell r="I1005">
            <v>0</v>
          </cell>
          <cell r="J1005">
            <v>0</v>
          </cell>
          <cell r="K1005">
            <v>0</v>
          </cell>
          <cell r="L1005">
            <v>0</v>
          </cell>
        </row>
        <row r="1006">
          <cell r="C1006" t="str">
            <v>San Luis ObispoOBRALTC</v>
          </cell>
          <cell r="D1006" t="str">
            <v>LTC</v>
          </cell>
          <cell r="E1006" t="str">
            <v>OBRA</v>
          </cell>
          <cell r="F1006" t="str">
            <v xml:space="preserve">Long-Term Care Facility </v>
          </cell>
          <cell r="G1006">
            <v>0</v>
          </cell>
          <cell r="H1006">
            <v>0</v>
          </cell>
          <cell r="I1006">
            <v>0</v>
          </cell>
          <cell r="J1006">
            <v>0</v>
          </cell>
          <cell r="K1006">
            <v>0</v>
          </cell>
          <cell r="L1006">
            <v>0</v>
          </cell>
        </row>
        <row r="1007">
          <cell r="C1007" t="str">
            <v>San Luis ObispoOBRAPCP</v>
          </cell>
          <cell r="D1007" t="str">
            <v>PCP</v>
          </cell>
          <cell r="E1007" t="str">
            <v>OBRA</v>
          </cell>
          <cell r="F1007" t="str">
            <v xml:space="preserve">Physician Primary Care Services </v>
          </cell>
          <cell r="G1007">
            <v>0</v>
          </cell>
          <cell r="H1007">
            <v>0</v>
          </cell>
          <cell r="I1007">
            <v>0</v>
          </cell>
          <cell r="J1007">
            <v>0</v>
          </cell>
          <cell r="K1007">
            <v>0</v>
          </cell>
          <cell r="L1007">
            <v>0</v>
          </cell>
        </row>
        <row r="1008">
          <cell r="C1008" t="str">
            <v>San Luis ObispoOBRASP</v>
          </cell>
          <cell r="D1008" t="str">
            <v>SP</v>
          </cell>
          <cell r="E1008" t="str">
            <v>OBRA</v>
          </cell>
          <cell r="F1008" t="str">
            <v xml:space="preserve">Physician Specialty Services </v>
          </cell>
          <cell r="G1008">
            <v>0</v>
          </cell>
          <cell r="H1008">
            <v>0</v>
          </cell>
          <cell r="I1008">
            <v>0</v>
          </cell>
          <cell r="J1008">
            <v>0</v>
          </cell>
          <cell r="K1008">
            <v>0</v>
          </cell>
          <cell r="L1008">
            <v>0</v>
          </cell>
        </row>
        <row r="1009">
          <cell r="C1009" t="str">
            <v>San Luis ObispoOBRAFQHC</v>
          </cell>
          <cell r="D1009" t="str">
            <v>FQHC</v>
          </cell>
          <cell r="E1009" t="str">
            <v>OBRA</v>
          </cell>
          <cell r="F1009" t="str">
            <v xml:space="preserve">FQHC Services </v>
          </cell>
          <cell r="G1009">
            <v>0</v>
          </cell>
          <cell r="H1009">
            <v>0</v>
          </cell>
          <cell r="I1009">
            <v>0</v>
          </cell>
          <cell r="J1009">
            <v>0</v>
          </cell>
          <cell r="K1009">
            <v>0</v>
          </cell>
          <cell r="L1009">
            <v>0</v>
          </cell>
        </row>
        <row r="1010">
          <cell r="C1010" t="str">
            <v>San Luis ObispoOBRANPP</v>
          </cell>
          <cell r="D1010" t="str">
            <v>NPP</v>
          </cell>
          <cell r="E1010" t="str">
            <v>OBRA</v>
          </cell>
          <cell r="F1010" t="str">
            <v xml:space="preserve"> Other Medical Professional Services </v>
          </cell>
          <cell r="G1010">
            <v>0</v>
          </cell>
          <cell r="H1010">
            <v>-6.8899999999999961E-2</v>
          </cell>
          <cell r="I1010">
            <v>0</v>
          </cell>
          <cell r="J1010">
            <v>0</v>
          </cell>
          <cell r="K1010">
            <v>0</v>
          </cell>
          <cell r="L1010">
            <v>0</v>
          </cell>
        </row>
        <row r="1011">
          <cell r="C1011" t="str">
            <v>San Luis ObispoOBRARX</v>
          </cell>
          <cell r="D1011" t="str">
            <v>RX</v>
          </cell>
          <cell r="E1011" t="str">
            <v>OBRA</v>
          </cell>
          <cell r="F1011" t="str">
            <v xml:space="preserve"> Pharmacy </v>
          </cell>
          <cell r="G1011">
            <v>0</v>
          </cell>
          <cell r="H1011">
            <v>0</v>
          </cell>
          <cell r="I1011">
            <v>0</v>
          </cell>
          <cell r="J1011">
            <v>0</v>
          </cell>
          <cell r="K1011">
            <v>0</v>
          </cell>
          <cell r="L1011">
            <v>0</v>
          </cell>
        </row>
        <row r="1012">
          <cell r="C1012" t="str">
            <v>San Luis ObispoOBRALR</v>
          </cell>
          <cell r="D1012" t="str">
            <v>LR</v>
          </cell>
          <cell r="E1012" t="str">
            <v>OBRA</v>
          </cell>
          <cell r="F1012" t="str">
            <v xml:space="preserve"> Laboratory and Radiology </v>
          </cell>
          <cell r="G1012">
            <v>0</v>
          </cell>
          <cell r="H1012">
            <v>-6.8899999999999961E-2</v>
          </cell>
          <cell r="I1012">
            <v>0</v>
          </cell>
          <cell r="J1012">
            <v>0</v>
          </cell>
          <cell r="K1012">
            <v>0</v>
          </cell>
          <cell r="L1012">
            <v>0</v>
          </cell>
        </row>
        <row r="1013">
          <cell r="C1013" t="str">
            <v>San Luis ObispoOBRAHCBS</v>
          </cell>
          <cell r="D1013" t="str">
            <v>HCBS</v>
          </cell>
          <cell r="E1013" t="str">
            <v>OBRA</v>
          </cell>
          <cell r="F1013" t="str">
            <v xml:space="preserve"> HCBS </v>
          </cell>
          <cell r="G1013">
            <v>0</v>
          </cell>
          <cell r="H1013">
            <v>0</v>
          </cell>
          <cell r="I1013">
            <v>0</v>
          </cell>
          <cell r="J1013">
            <v>0</v>
          </cell>
          <cell r="K1013">
            <v>0</v>
          </cell>
          <cell r="L1013">
            <v>0</v>
          </cell>
        </row>
        <row r="1014">
          <cell r="C1014" t="str">
            <v>San Luis ObispoOBRAOTH</v>
          </cell>
          <cell r="D1014" t="str">
            <v>OTH</v>
          </cell>
          <cell r="E1014" t="str">
            <v>OBRA</v>
          </cell>
          <cell r="F1014" t="str">
            <v xml:space="preserve"> All Others </v>
          </cell>
          <cell r="G1014">
            <v>0</v>
          </cell>
          <cell r="H1014">
            <v>-3.0200000000000005E-2</v>
          </cell>
          <cell r="I1014">
            <v>0</v>
          </cell>
          <cell r="J1014">
            <v>0</v>
          </cell>
          <cell r="K1014">
            <v>0</v>
          </cell>
          <cell r="L1014">
            <v>0</v>
          </cell>
        </row>
        <row r="1015">
          <cell r="C1015" t="str">
            <v>San MateoChild MCIP</v>
          </cell>
          <cell r="D1015" t="str">
            <v>IP</v>
          </cell>
          <cell r="E1015" t="str">
            <v>Child MC</v>
          </cell>
          <cell r="F1015" t="str">
            <v xml:space="preserve">Inpatient Hospital Services </v>
          </cell>
          <cell r="G1015">
            <v>0</v>
          </cell>
          <cell r="H1015">
            <v>0</v>
          </cell>
          <cell r="I1015">
            <v>0</v>
          </cell>
          <cell r="J1015">
            <v>0</v>
          </cell>
          <cell r="K1015">
            <v>-1.2499999999999734E-3</v>
          </cell>
          <cell r="L1015">
            <v>0</v>
          </cell>
        </row>
        <row r="1016">
          <cell r="C1016" t="str">
            <v>San MateoChild MCOP</v>
          </cell>
          <cell r="D1016" t="str">
            <v>OP</v>
          </cell>
          <cell r="E1016" t="str">
            <v>Child MC</v>
          </cell>
          <cell r="F1016" t="str">
            <v xml:space="preserve">Outpatient Facility Services </v>
          </cell>
          <cell r="G1016">
            <v>0</v>
          </cell>
          <cell r="H1016">
            <v>-2.1999999999999797E-3</v>
          </cell>
          <cell r="I1016">
            <v>0</v>
          </cell>
          <cell r="J1016">
            <v>0</v>
          </cell>
          <cell r="K1016">
            <v>-1.2499999999999734E-3</v>
          </cell>
          <cell r="L1016">
            <v>0</v>
          </cell>
        </row>
        <row r="1017">
          <cell r="C1017" t="str">
            <v>San MateoChild MCER</v>
          </cell>
          <cell r="D1017" t="str">
            <v>ER</v>
          </cell>
          <cell r="E1017" t="str">
            <v>Child MC</v>
          </cell>
          <cell r="F1017" t="str">
            <v xml:space="preserve">Emergency Room Facility Services </v>
          </cell>
          <cell r="G1017">
            <v>0</v>
          </cell>
          <cell r="H1017">
            <v>0</v>
          </cell>
          <cell r="I1017">
            <v>0</v>
          </cell>
          <cell r="J1017">
            <v>0</v>
          </cell>
          <cell r="K1017">
            <v>-1.2499999999999734E-3</v>
          </cell>
          <cell r="L1017">
            <v>0</v>
          </cell>
        </row>
        <row r="1018">
          <cell r="C1018" t="str">
            <v>San MateoChild MCLTC</v>
          </cell>
          <cell r="D1018" t="str">
            <v>LTC</v>
          </cell>
          <cell r="E1018" t="str">
            <v>Child MC</v>
          </cell>
          <cell r="F1018" t="str">
            <v xml:space="preserve">Long-Term Care Facility </v>
          </cell>
          <cell r="G1018">
            <v>0</v>
          </cell>
          <cell r="H1018">
            <v>0</v>
          </cell>
          <cell r="I1018">
            <v>0</v>
          </cell>
          <cell r="J1018">
            <v>0</v>
          </cell>
          <cell r="K1018">
            <v>-1.2499999999999734E-3</v>
          </cell>
          <cell r="L1018">
            <v>0</v>
          </cell>
        </row>
        <row r="1019">
          <cell r="C1019" t="str">
            <v>San MateoChild MCPCP</v>
          </cell>
          <cell r="D1019" t="str">
            <v>PCP</v>
          </cell>
          <cell r="E1019" t="str">
            <v>Child MC</v>
          </cell>
          <cell r="F1019" t="str">
            <v xml:space="preserve">Physician Primary Care Services </v>
          </cell>
          <cell r="G1019">
            <v>0</v>
          </cell>
          <cell r="H1019">
            <v>0</v>
          </cell>
          <cell r="I1019">
            <v>0</v>
          </cell>
          <cell r="J1019">
            <v>0</v>
          </cell>
          <cell r="K1019">
            <v>-1.2499999999999734E-3</v>
          </cell>
          <cell r="L1019">
            <v>0</v>
          </cell>
        </row>
        <row r="1020">
          <cell r="C1020" t="str">
            <v>San MateoChild MCSP</v>
          </cell>
          <cell r="D1020" t="str">
            <v>SP</v>
          </cell>
          <cell r="E1020" t="str">
            <v>Child MC</v>
          </cell>
          <cell r="F1020" t="str">
            <v xml:space="preserve">Physician Specialty Services </v>
          </cell>
          <cell r="G1020">
            <v>0</v>
          </cell>
          <cell r="H1020">
            <v>0</v>
          </cell>
          <cell r="I1020">
            <v>0</v>
          </cell>
          <cell r="J1020">
            <v>0</v>
          </cell>
          <cell r="K1020">
            <v>-1.2499999999999734E-3</v>
          </cell>
          <cell r="L1020">
            <v>0</v>
          </cell>
        </row>
        <row r="1021">
          <cell r="C1021" t="str">
            <v>San MateoChild MCFQHC</v>
          </cell>
          <cell r="D1021" t="str">
            <v>FQHC</v>
          </cell>
          <cell r="E1021" t="str">
            <v>Child MC</v>
          </cell>
          <cell r="F1021" t="str">
            <v xml:space="preserve">FQHC Services </v>
          </cell>
          <cell r="G1021">
            <v>0</v>
          </cell>
          <cell r="H1021">
            <v>0</v>
          </cell>
          <cell r="I1021">
            <v>0</v>
          </cell>
          <cell r="J1021">
            <v>0</v>
          </cell>
          <cell r="K1021">
            <v>-1.2499999999999734E-3</v>
          </cell>
          <cell r="L1021">
            <v>0</v>
          </cell>
        </row>
        <row r="1022">
          <cell r="C1022" t="str">
            <v>San MateoChild MCNPP</v>
          </cell>
          <cell r="D1022" t="str">
            <v>NPP</v>
          </cell>
          <cell r="E1022" t="str">
            <v>Child MC</v>
          </cell>
          <cell r="F1022" t="str">
            <v xml:space="preserve"> Other Medical Professional Services </v>
          </cell>
          <cell r="G1022">
            <v>0</v>
          </cell>
          <cell r="H1022">
            <v>-6.8899999999999961E-2</v>
          </cell>
          <cell r="I1022">
            <v>0</v>
          </cell>
          <cell r="J1022">
            <v>0</v>
          </cell>
          <cell r="K1022">
            <v>-1.2499999999999734E-3</v>
          </cell>
          <cell r="L1022">
            <v>0</v>
          </cell>
        </row>
        <row r="1023">
          <cell r="C1023" t="str">
            <v>San MateoChild MCRX</v>
          </cell>
          <cell r="D1023" t="str">
            <v>RX</v>
          </cell>
          <cell r="E1023" t="str">
            <v>Child MC</v>
          </cell>
          <cell r="F1023" t="str">
            <v xml:space="preserve"> Pharmacy </v>
          </cell>
          <cell r="G1023">
            <v>0</v>
          </cell>
          <cell r="H1023">
            <v>0</v>
          </cell>
          <cell r="I1023">
            <v>0</v>
          </cell>
          <cell r="J1023">
            <v>0</v>
          </cell>
          <cell r="K1023">
            <v>-1.2499999999999734E-3</v>
          </cell>
          <cell r="L1023">
            <v>0</v>
          </cell>
        </row>
        <row r="1024">
          <cell r="C1024" t="str">
            <v>San MateoChild MCLR</v>
          </cell>
          <cell r="D1024" t="str">
            <v>LR</v>
          </cell>
          <cell r="E1024" t="str">
            <v>Child MC</v>
          </cell>
          <cell r="F1024" t="str">
            <v xml:space="preserve"> Laboratory and Radiology </v>
          </cell>
          <cell r="G1024">
            <v>0</v>
          </cell>
          <cell r="H1024">
            <v>-6.8899999999999961E-2</v>
          </cell>
          <cell r="I1024">
            <v>0</v>
          </cell>
          <cell r="J1024">
            <v>0</v>
          </cell>
          <cell r="K1024">
            <v>-1.2499999999999734E-3</v>
          </cell>
          <cell r="L1024">
            <v>0</v>
          </cell>
        </row>
        <row r="1025">
          <cell r="C1025" t="str">
            <v>San MateoChild MCHCBS</v>
          </cell>
          <cell r="D1025" t="str">
            <v>HCBS</v>
          </cell>
          <cell r="E1025" t="str">
            <v>Child MC</v>
          </cell>
          <cell r="F1025" t="str">
            <v xml:space="preserve"> HCBS </v>
          </cell>
          <cell r="G1025">
            <v>0</v>
          </cell>
          <cell r="H1025">
            <v>0</v>
          </cell>
          <cell r="I1025">
            <v>0</v>
          </cell>
          <cell r="J1025">
            <v>0</v>
          </cell>
          <cell r="K1025">
            <v>-1.2499999999999734E-3</v>
          </cell>
          <cell r="L1025">
            <v>0</v>
          </cell>
        </row>
        <row r="1026">
          <cell r="C1026" t="str">
            <v>San MateoChild MCOTH</v>
          </cell>
          <cell r="D1026" t="str">
            <v>OTH</v>
          </cell>
          <cell r="E1026" t="str">
            <v>Child MC</v>
          </cell>
          <cell r="F1026" t="str">
            <v xml:space="preserve"> All Others </v>
          </cell>
          <cell r="G1026">
            <v>0</v>
          </cell>
          <cell r="H1026">
            <v>-3.0200000000000005E-2</v>
          </cell>
          <cell r="I1026">
            <v>0</v>
          </cell>
          <cell r="J1026">
            <v>0</v>
          </cell>
          <cell r="K1026">
            <v>-1.2499999999999734E-3</v>
          </cell>
          <cell r="L1026">
            <v>0</v>
          </cell>
        </row>
        <row r="1027">
          <cell r="C1027" t="str">
            <v>San MateoChild HFIP</v>
          </cell>
          <cell r="D1027" t="str">
            <v>IP</v>
          </cell>
          <cell r="E1027" t="str">
            <v>Child HF</v>
          </cell>
          <cell r="F1027" t="str">
            <v xml:space="preserve">Inpatient Hospital Services </v>
          </cell>
          <cell r="G1027">
            <v>0</v>
          </cell>
          <cell r="H1027">
            <v>0</v>
          </cell>
          <cell r="I1027">
            <v>0</v>
          </cell>
          <cell r="J1027">
            <v>0</v>
          </cell>
          <cell r="K1027">
            <v>-2.4999999999999467E-3</v>
          </cell>
          <cell r="L1027">
            <v>0</v>
          </cell>
        </row>
        <row r="1028">
          <cell r="C1028" t="str">
            <v>San MateoChild HFOP</v>
          </cell>
          <cell r="D1028" t="str">
            <v>OP</v>
          </cell>
          <cell r="E1028" t="str">
            <v>Child HF</v>
          </cell>
          <cell r="F1028" t="str">
            <v xml:space="preserve">Outpatient Facility Services </v>
          </cell>
          <cell r="G1028">
            <v>0</v>
          </cell>
          <cell r="H1028">
            <v>-2.0000000000000018E-3</v>
          </cell>
          <cell r="I1028">
            <v>0</v>
          </cell>
          <cell r="J1028">
            <v>0</v>
          </cell>
          <cell r="K1028">
            <v>-2.4999999999999467E-3</v>
          </cell>
          <cell r="L1028">
            <v>0</v>
          </cell>
        </row>
        <row r="1029">
          <cell r="C1029" t="str">
            <v>San MateoChild HFER</v>
          </cell>
          <cell r="D1029" t="str">
            <v>ER</v>
          </cell>
          <cell r="E1029" t="str">
            <v>Child HF</v>
          </cell>
          <cell r="F1029" t="str">
            <v xml:space="preserve">Emergency Room Facility Services </v>
          </cell>
          <cell r="G1029">
            <v>0</v>
          </cell>
          <cell r="H1029">
            <v>0</v>
          </cell>
          <cell r="I1029">
            <v>0</v>
          </cell>
          <cell r="J1029">
            <v>0</v>
          </cell>
          <cell r="K1029">
            <v>-2.4999999999999467E-3</v>
          </cell>
          <cell r="L1029">
            <v>0</v>
          </cell>
        </row>
        <row r="1030">
          <cell r="C1030" t="str">
            <v>San MateoChild HFLTC</v>
          </cell>
          <cell r="D1030" t="str">
            <v>LTC</v>
          </cell>
          <cell r="E1030" t="str">
            <v>Child HF</v>
          </cell>
          <cell r="F1030" t="str">
            <v xml:space="preserve">Long-Term Care Facility </v>
          </cell>
          <cell r="G1030">
            <v>0</v>
          </cell>
          <cell r="H1030">
            <v>0</v>
          </cell>
          <cell r="I1030">
            <v>0</v>
          </cell>
          <cell r="J1030">
            <v>0</v>
          </cell>
          <cell r="K1030">
            <v>-2.4999999999999467E-3</v>
          </cell>
          <cell r="L1030">
            <v>0</v>
          </cell>
        </row>
        <row r="1031">
          <cell r="C1031" t="str">
            <v>San MateoChild HFPCP</v>
          </cell>
          <cell r="D1031" t="str">
            <v>PCP</v>
          </cell>
          <cell r="E1031" t="str">
            <v>Child HF</v>
          </cell>
          <cell r="F1031" t="str">
            <v xml:space="preserve">Physician Primary Care Services </v>
          </cell>
          <cell r="G1031">
            <v>0</v>
          </cell>
          <cell r="H1031">
            <v>0</v>
          </cell>
          <cell r="I1031">
            <v>0</v>
          </cell>
          <cell r="J1031">
            <v>0</v>
          </cell>
          <cell r="K1031">
            <v>-2.4999999999999467E-3</v>
          </cell>
          <cell r="L1031">
            <v>0</v>
          </cell>
        </row>
        <row r="1032">
          <cell r="C1032" t="str">
            <v>San MateoChild HFSP</v>
          </cell>
          <cell r="D1032" t="str">
            <v>SP</v>
          </cell>
          <cell r="E1032" t="str">
            <v>Child HF</v>
          </cell>
          <cell r="F1032" t="str">
            <v xml:space="preserve">Physician Specialty Services </v>
          </cell>
          <cell r="G1032">
            <v>0</v>
          </cell>
          <cell r="H1032">
            <v>0</v>
          </cell>
          <cell r="I1032">
            <v>0</v>
          </cell>
          <cell r="J1032">
            <v>0</v>
          </cell>
          <cell r="K1032">
            <v>-2.4999999999999467E-3</v>
          </cell>
          <cell r="L1032">
            <v>0</v>
          </cell>
        </row>
        <row r="1033">
          <cell r="C1033" t="str">
            <v>San MateoChild HFFQHC</v>
          </cell>
          <cell r="D1033" t="str">
            <v>FQHC</v>
          </cell>
          <cell r="E1033" t="str">
            <v>Child HF</v>
          </cell>
          <cell r="F1033" t="str">
            <v xml:space="preserve">FQHC Services </v>
          </cell>
          <cell r="G1033">
            <v>0</v>
          </cell>
          <cell r="H1033">
            <v>0</v>
          </cell>
          <cell r="I1033">
            <v>0</v>
          </cell>
          <cell r="J1033">
            <v>0</v>
          </cell>
          <cell r="K1033">
            <v>-2.4999999999999467E-3</v>
          </cell>
          <cell r="L1033">
            <v>0</v>
          </cell>
        </row>
        <row r="1034">
          <cell r="C1034" t="str">
            <v>San MateoChild HFNPP</v>
          </cell>
          <cell r="D1034" t="str">
            <v>NPP</v>
          </cell>
          <cell r="E1034" t="str">
            <v>Child HF</v>
          </cell>
          <cell r="F1034" t="str">
            <v xml:space="preserve"> Other Medical Professional Services </v>
          </cell>
          <cell r="G1034">
            <v>0</v>
          </cell>
          <cell r="H1034">
            <v>-6.1200000000000032E-2</v>
          </cell>
          <cell r="I1034">
            <v>0</v>
          </cell>
          <cell r="J1034">
            <v>0</v>
          </cell>
          <cell r="K1034">
            <v>-2.4999999999999467E-3</v>
          </cell>
          <cell r="L1034">
            <v>0</v>
          </cell>
        </row>
        <row r="1035">
          <cell r="C1035" t="str">
            <v>San MateoChild HFRX</v>
          </cell>
          <cell r="D1035" t="str">
            <v>RX</v>
          </cell>
          <cell r="E1035" t="str">
            <v>Child HF</v>
          </cell>
          <cell r="F1035" t="str">
            <v xml:space="preserve"> Pharmacy </v>
          </cell>
          <cell r="G1035">
            <v>0</v>
          </cell>
          <cell r="H1035">
            <v>0</v>
          </cell>
          <cell r="I1035">
            <v>0</v>
          </cell>
          <cell r="J1035">
            <v>0</v>
          </cell>
          <cell r="K1035">
            <v>-2.4999999999999467E-3</v>
          </cell>
          <cell r="L1035">
            <v>0</v>
          </cell>
        </row>
        <row r="1036">
          <cell r="C1036" t="str">
            <v>San MateoChild HFLR</v>
          </cell>
          <cell r="D1036" t="str">
            <v>LR</v>
          </cell>
          <cell r="E1036" t="str">
            <v>Child HF</v>
          </cell>
          <cell r="F1036" t="str">
            <v xml:space="preserve"> Laboratory and Radiology </v>
          </cell>
          <cell r="G1036">
            <v>0</v>
          </cell>
          <cell r="H1036">
            <v>-6.1200000000000032E-2</v>
          </cell>
          <cell r="I1036">
            <v>0</v>
          </cell>
          <cell r="J1036">
            <v>0</v>
          </cell>
          <cell r="K1036">
            <v>-2.4999999999999467E-3</v>
          </cell>
          <cell r="L1036">
            <v>0</v>
          </cell>
        </row>
        <row r="1037">
          <cell r="C1037" t="str">
            <v>San MateoChild HFHCBS</v>
          </cell>
          <cell r="D1037" t="str">
            <v>HCBS</v>
          </cell>
          <cell r="E1037" t="str">
            <v>Child HF</v>
          </cell>
          <cell r="F1037" t="str">
            <v xml:space="preserve"> HCBS </v>
          </cell>
          <cell r="G1037">
            <v>0</v>
          </cell>
          <cell r="H1037">
            <v>0</v>
          </cell>
          <cell r="I1037">
            <v>0</v>
          </cell>
          <cell r="J1037">
            <v>0</v>
          </cell>
          <cell r="K1037">
            <v>-2.4999999999999467E-3</v>
          </cell>
          <cell r="L1037">
            <v>0</v>
          </cell>
        </row>
        <row r="1038">
          <cell r="C1038" t="str">
            <v>San MateoChild HFOTH</v>
          </cell>
          <cell r="D1038" t="str">
            <v>OTH</v>
          </cell>
          <cell r="E1038" t="str">
            <v>Child HF</v>
          </cell>
          <cell r="F1038" t="str">
            <v xml:space="preserve"> All Others </v>
          </cell>
          <cell r="G1038">
            <v>0</v>
          </cell>
          <cell r="H1038">
            <v>-2.6699999999999946E-2</v>
          </cell>
          <cell r="I1038">
            <v>0</v>
          </cell>
          <cell r="J1038">
            <v>0</v>
          </cell>
          <cell r="K1038">
            <v>-2.4999999999999467E-3</v>
          </cell>
          <cell r="L1038">
            <v>0</v>
          </cell>
        </row>
        <row r="1039">
          <cell r="C1039" t="str">
            <v>San MateoAdultIP</v>
          </cell>
          <cell r="D1039" t="str">
            <v>IP</v>
          </cell>
          <cell r="E1039" t="str">
            <v>Adult</v>
          </cell>
          <cell r="F1039" t="str">
            <v xml:space="preserve">Inpatient Hospital Services </v>
          </cell>
          <cell r="G1039">
            <v>0</v>
          </cell>
          <cell r="H1039">
            <v>0</v>
          </cell>
          <cell r="I1039">
            <v>0</v>
          </cell>
          <cell r="J1039">
            <v>0</v>
          </cell>
          <cell r="K1039">
            <v>-2.2499999999999964E-2</v>
          </cell>
          <cell r="L1039">
            <v>0</v>
          </cell>
        </row>
        <row r="1040">
          <cell r="C1040" t="str">
            <v>San MateoAdultOP</v>
          </cell>
          <cell r="D1040" t="str">
            <v>OP</v>
          </cell>
          <cell r="E1040" t="str">
            <v>Adult</v>
          </cell>
          <cell r="F1040" t="str">
            <v xml:space="preserve">Outpatient Facility Services </v>
          </cell>
          <cell r="G1040">
            <v>0</v>
          </cell>
          <cell r="H1040">
            <v>-1.0499999999999954E-2</v>
          </cell>
          <cell r="I1040">
            <v>0</v>
          </cell>
          <cell r="J1040">
            <v>0</v>
          </cell>
          <cell r="K1040">
            <v>-2.2499999999999964E-2</v>
          </cell>
          <cell r="L1040">
            <v>0</v>
          </cell>
        </row>
        <row r="1041">
          <cell r="C1041" t="str">
            <v>San MateoAdultER</v>
          </cell>
          <cell r="D1041" t="str">
            <v>ER</v>
          </cell>
          <cell r="E1041" t="str">
            <v>Adult</v>
          </cell>
          <cell r="F1041" t="str">
            <v xml:space="preserve">Emergency Room Facility Services </v>
          </cell>
          <cell r="G1041">
            <v>0</v>
          </cell>
          <cell r="H1041">
            <v>0</v>
          </cell>
          <cell r="I1041">
            <v>0</v>
          </cell>
          <cell r="J1041">
            <v>0</v>
          </cell>
          <cell r="K1041">
            <v>-2.2499999999999964E-2</v>
          </cell>
          <cell r="L1041">
            <v>0</v>
          </cell>
        </row>
        <row r="1042">
          <cell r="C1042" t="str">
            <v>San MateoAdultLTC</v>
          </cell>
          <cell r="D1042" t="str">
            <v>LTC</v>
          </cell>
          <cell r="E1042" t="str">
            <v>Adult</v>
          </cell>
          <cell r="F1042" t="str">
            <v xml:space="preserve">Long-Term Care Facility </v>
          </cell>
          <cell r="G1042">
            <v>0</v>
          </cell>
          <cell r="H1042">
            <v>0</v>
          </cell>
          <cell r="I1042">
            <v>0</v>
          </cell>
          <cell r="J1042">
            <v>0</v>
          </cell>
          <cell r="K1042">
            <v>-2.2499999999999964E-2</v>
          </cell>
          <cell r="L1042">
            <v>0</v>
          </cell>
        </row>
        <row r="1043">
          <cell r="C1043" t="str">
            <v>San MateoAdultPCP</v>
          </cell>
          <cell r="D1043" t="str">
            <v>PCP</v>
          </cell>
          <cell r="E1043" t="str">
            <v>Adult</v>
          </cell>
          <cell r="F1043" t="str">
            <v xml:space="preserve">Physician Primary Care Services </v>
          </cell>
          <cell r="G1043">
            <v>0</v>
          </cell>
          <cell r="H1043">
            <v>-4.3300000000000005E-2</v>
          </cell>
          <cell r="I1043">
            <v>0</v>
          </cell>
          <cell r="J1043">
            <v>0</v>
          </cell>
          <cell r="K1043">
            <v>-2.2499999999999964E-2</v>
          </cell>
          <cell r="L1043">
            <v>0</v>
          </cell>
        </row>
        <row r="1044">
          <cell r="C1044" t="str">
            <v>San MateoAdultSP</v>
          </cell>
          <cell r="D1044" t="str">
            <v>SP</v>
          </cell>
          <cell r="E1044" t="str">
            <v>Adult</v>
          </cell>
          <cell r="F1044" t="str">
            <v xml:space="preserve">Physician Specialty Services </v>
          </cell>
          <cell r="G1044">
            <v>0</v>
          </cell>
          <cell r="H1044">
            <v>0</v>
          </cell>
          <cell r="I1044">
            <v>0</v>
          </cell>
          <cell r="J1044">
            <v>0</v>
          </cell>
          <cell r="K1044">
            <v>-2.2499999999999964E-2</v>
          </cell>
          <cell r="L1044">
            <v>0</v>
          </cell>
        </row>
        <row r="1045">
          <cell r="C1045" t="str">
            <v>San MateoAdultFQHC</v>
          </cell>
          <cell r="D1045" t="str">
            <v>FQHC</v>
          </cell>
          <cell r="E1045" t="str">
            <v>Adult</v>
          </cell>
          <cell r="F1045" t="str">
            <v xml:space="preserve">FQHC Services </v>
          </cell>
          <cell r="G1045">
            <v>0</v>
          </cell>
          <cell r="H1045">
            <v>0</v>
          </cell>
          <cell r="I1045">
            <v>0</v>
          </cell>
          <cell r="J1045">
            <v>0</v>
          </cell>
          <cell r="K1045">
            <v>-2.2499999999999964E-2</v>
          </cell>
          <cell r="L1045">
            <v>0</v>
          </cell>
        </row>
        <row r="1046">
          <cell r="C1046" t="str">
            <v>San MateoAdultNPP</v>
          </cell>
          <cell r="D1046" t="str">
            <v>NPP</v>
          </cell>
          <cell r="E1046" t="str">
            <v>Adult</v>
          </cell>
          <cell r="F1046" t="str">
            <v xml:space="preserve"> Other Medical Professional Services </v>
          </cell>
          <cell r="G1046">
            <v>0</v>
          </cell>
          <cell r="H1046">
            <v>-6.8899999999999961E-2</v>
          </cell>
          <cell r="I1046">
            <v>0</v>
          </cell>
          <cell r="J1046">
            <v>0</v>
          </cell>
          <cell r="K1046">
            <v>-2.2499999999999964E-2</v>
          </cell>
          <cell r="L1046">
            <v>0</v>
          </cell>
        </row>
        <row r="1047">
          <cell r="C1047" t="str">
            <v>San MateoAdultRX</v>
          </cell>
          <cell r="D1047" t="str">
            <v>RX</v>
          </cell>
          <cell r="E1047" t="str">
            <v>Adult</v>
          </cell>
          <cell r="F1047" t="str">
            <v xml:space="preserve"> Pharmacy </v>
          </cell>
          <cell r="G1047">
            <v>0</v>
          </cell>
          <cell r="H1047">
            <v>0</v>
          </cell>
          <cell r="I1047">
            <v>-2.1602265028259127E-2</v>
          </cell>
          <cell r="J1047">
            <v>0</v>
          </cell>
          <cell r="K1047">
            <v>-2.2499999999999964E-2</v>
          </cell>
          <cell r="L1047">
            <v>0</v>
          </cell>
        </row>
        <row r="1048">
          <cell r="C1048" t="str">
            <v>San MateoAdultLR</v>
          </cell>
          <cell r="D1048" t="str">
            <v>LR</v>
          </cell>
          <cell r="E1048" t="str">
            <v>Adult</v>
          </cell>
          <cell r="F1048" t="str">
            <v xml:space="preserve"> Laboratory and Radiology </v>
          </cell>
          <cell r="G1048">
            <v>0</v>
          </cell>
          <cell r="H1048">
            <v>-6.8899999999999961E-2</v>
          </cell>
          <cell r="I1048">
            <v>0</v>
          </cell>
          <cell r="J1048">
            <v>0</v>
          </cell>
          <cell r="K1048">
            <v>-2.2499999999999964E-2</v>
          </cell>
          <cell r="L1048">
            <v>0</v>
          </cell>
        </row>
        <row r="1049">
          <cell r="C1049" t="str">
            <v>San MateoAdultHCBS</v>
          </cell>
          <cell r="D1049" t="str">
            <v>HCBS</v>
          </cell>
          <cell r="E1049" t="str">
            <v>Adult</v>
          </cell>
          <cell r="F1049" t="str">
            <v xml:space="preserve"> HCBS </v>
          </cell>
          <cell r="G1049">
            <v>0</v>
          </cell>
          <cell r="H1049">
            <v>0</v>
          </cell>
          <cell r="I1049">
            <v>0</v>
          </cell>
          <cell r="J1049">
            <v>0</v>
          </cell>
          <cell r="K1049">
            <v>-2.2499999999999964E-2</v>
          </cell>
          <cell r="L1049">
            <v>0</v>
          </cell>
        </row>
        <row r="1050">
          <cell r="C1050" t="str">
            <v>San MateoAdultOTH</v>
          </cell>
          <cell r="D1050" t="str">
            <v>OTH</v>
          </cell>
          <cell r="E1050" t="str">
            <v>Adult</v>
          </cell>
          <cell r="F1050" t="str">
            <v xml:space="preserve"> All Others </v>
          </cell>
          <cell r="G1050">
            <v>0</v>
          </cell>
          <cell r="H1050">
            <v>-3.0200000000000005E-2</v>
          </cell>
          <cell r="I1050">
            <v>0</v>
          </cell>
          <cell r="J1050">
            <v>0</v>
          </cell>
          <cell r="K1050">
            <v>-2.2499999999999964E-2</v>
          </cell>
          <cell r="L1050">
            <v>0</v>
          </cell>
        </row>
        <row r="1051">
          <cell r="C1051" t="str">
            <v>San MateoAged&amp;DisabledNonDualIP</v>
          </cell>
          <cell r="D1051" t="str">
            <v>IP</v>
          </cell>
          <cell r="E1051" t="str">
            <v>Aged&amp;DisabledNonDual</v>
          </cell>
          <cell r="F1051" t="str">
            <v xml:space="preserve">Inpatient Hospital Services </v>
          </cell>
          <cell r="G1051">
            <v>0</v>
          </cell>
          <cell r="H1051">
            <v>0</v>
          </cell>
          <cell r="I1051">
            <v>0</v>
          </cell>
          <cell r="J1051">
            <v>0</v>
          </cell>
          <cell r="K1051">
            <v>0</v>
          </cell>
          <cell r="L1051">
            <v>0</v>
          </cell>
        </row>
        <row r="1052">
          <cell r="C1052" t="str">
            <v>San MateoAged&amp;DisabledNonDualOP</v>
          </cell>
          <cell r="D1052" t="str">
            <v>OP</v>
          </cell>
          <cell r="E1052" t="str">
            <v>Aged&amp;DisabledNonDual</v>
          </cell>
          <cell r="F1052" t="str">
            <v xml:space="preserve">Outpatient Facility Services </v>
          </cell>
          <cell r="G1052">
            <v>0</v>
          </cell>
          <cell r="H1052">
            <v>-1.3100000000000001E-2</v>
          </cell>
          <cell r="I1052">
            <v>0</v>
          </cell>
          <cell r="J1052">
            <v>0</v>
          </cell>
          <cell r="K1052">
            <v>0</v>
          </cell>
          <cell r="L1052">
            <v>0</v>
          </cell>
        </row>
        <row r="1053">
          <cell r="C1053" t="str">
            <v>San MateoAged&amp;DisabledNonDualER</v>
          </cell>
          <cell r="D1053" t="str">
            <v>ER</v>
          </cell>
          <cell r="E1053" t="str">
            <v>Aged&amp;DisabledNonDual</v>
          </cell>
          <cell r="F1053" t="str">
            <v xml:space="preserve">Emergency Room Facility Services </v>
          </cell>
          <cell r="G1053">
            <v>0</v>
          </cell>
          <cell r="H1053">
            <v>0</v>
          </cell>
          <cell r="I1053">
            <v>0</v>
          </cell>
          <cell r="J1053">
            <v>0</v>
          </cell>
          <cell r="K1053">
            <v>0</v>
          </cell>
          <cell r="L1053">
            <v>0</v>
          </cell>
        </row>
        <row r="1054">
          <cell r="C1054" t="str">
            <v>San MateoAged&amp;DisabledNonDualLTC</v>
          </cell>
          <cell r="D1054" t="str">
            <v>LTC</v>
          </cell>
          <cell r="E1054" t="str">
            <v>Aged&amp;DisabledNonDual</v>
          </cell>
          <cell r="F1054" t="str">
            <v xml:space="preserve">Long-Term Care Facility </v>
          </cell>
          <cell r="G1054">
            <v>0</v>
          </cell>
          <cell r="H1054">
            <v>0</v>
          </cell>
          <cell r="I1054">
            <v>0</v>
          </cell>
          <cell r="J1054">
            <v>0</v>
          </cell>
          <cell r="K1054">
            <v>0</v>
          </cell>
          <cell r="L1054">
            <v>0</v>
          </cell>
        </row>
        <row r="1055">
          <cell r="C1055" t="str">
            <v>San MateoAged&amp;DisabledNonDualPCP</v>
          </cell>
          <cell r="D1055" t="str">
            <v>PCP</v>
          </cell>
          <cell r="E1055" t="str">
            <v>Aged&amp;DisabledNonDual</v>
          </cell>
          <cell r="F1055" t="str">
            <v xml:space="preserve">Physician Primary Care Services </v>
          </cell>
          <cell r="G1055">
            <v>0</v>
          </cell>
          <cell r="H1055">
            <v>-6.030000000000002E-2</v>
          </cell>
          <cell r="I1055">
            <v>0</v>
          </cell>
          <cell r="J1055">
            <v>0</v>
          </cell>
          <cell r="K1055">
            <v>0</v>
          </cell>
          <cell r="L1055">
            <v>0</v>
          </cell>
        </row>
        <row r="1056">
          <cell r="C1056" t="str">
            <v>San MateoAged&amp;DisabledNonDualSP</v>
          </cell>
          <cell r="D1056" t="str">
            <v>SP</v>
          </cell>
          <cell r="E1056" t="str">
            <v>Aged&amp;DisabledNonDual</v>
          </cell>
          <cell r="F1056" t="str">
            <v xml:space="preserve">Physician Specialty Services </v>
          </cell>
          <cell r="G1056">
            <v>0</v>
          </cell>
          <cell r="H1056">
            <v>0</v>
          </cell>
          <cell r="I1056">
            <v>0</v>
          </cell>
          <cell r="J1056">
            <v>0</v>
          </cell>
          <cell r="K1056">
            <v>0</v>
          </cell>
          <cell r="L1056">
            <v>0</v>
          </cell>
        </row>
        <row r="1057">
          <cell r="C1057" t="str">
            <v>San MateoAged&amp;DisabledNonDualFQHC</v>
          </cell>
          <cell r="D1057" t="str">
            <v>FQHC</v>
          </cell>
          <cell r="E1057" t="str">
            <v>Aged&amp;DisabledNonDual</v>
          </cell>
          <cell r="F1057" t="str">
            <v xml:space="preserve">FQHC Services </v>
          </cell>
          <cell r="G1057">
            <v>0</v>
          </cell>
          <cell r="H1057">
            <v>0</v>
          </cell>
          <cell r="I1057">
            <v>0</v>
          </cell>
          <cell r="J1057">
            <v>0</v>
          </cell>
          <cell r="K1057">
            <v>0</v>
          </cell>
          <cell r="L1057">
            <v>0</v>
          </cell>
        </row>
        <row r="1058">
          <cell r="C1058" t="str">
            <v>San MateoAged&amp;DisabledNonDualNPP</v>
          </cell>
          <cell r="D1058" t="str">
            <v>NPP</v>
          </cell>
          <cell r="E1058" t="str">
            <v>Aged&amp;DisabledNonDual</v>
          </cell>
          <cell r="F1058" t="str">
            <v xml:space="preserve"> Other Medical Professional Services </v>
          </cell>
          <cell r="G1058">
            <v>0</v>
          </cell>
          <cell r="H1058">
            <v>-6.8899999999999961E-2</v>
          </cell>
          <cell r="I1058">
            <v>0</v>
          </cell>
          <cell r="J1058">
            <v>0</v>
          </cell>
          <cell r="K1058">
            <v>0</v>
          </cell>
          <cell r="L1058">
            <v>0</v>
          </cell>
        </row>
        <row r="1059">
          <cell r="C1059" t="str">
            <v>San MateoAged&amp;DisabledNonDualRX</v>
          </cell>
          <cell r="D1059" t="str">
            <v>RX</v>
          </cell>
          <cell r="E1059" t="str">
            <v>Aged&amp;DisabledNonDual</v>
          </cell>
          <cell r="F1059" t="str">
            <v xml:space="preserve"> Pharmacy </v>
          </cell>
          <cell r="G1059">
            <v>0</v>
          </cell>
          <cell r="H1059">
            <v>0</v>
          </cell>
          <cell r="I1059">
            <v>-3.1122105092539321E-2</v>
          </cell>
          <cell r="J1059">
            <v>0</v>
          </cell>
          <cell r="K1059">
            <v>0</v>
          </cell>
          <cell r="L1059">
            <v>0</v>
          </cell>
        </row>
        <row r="1060">
          <cell r="C1060" t="str">
            <v>San MateoAged&amp;DisabledNonDualLR</v>
          </cell>
          <cell r="D1060" t="str">
            <v>LR</v>
          </cell>
          <cell r="E1060" t="str">
            <v>Aged&amp;DisabledNonDual</v>
          </cell>
          <cell r="F1060" t="str">
            <v xml:space="preserve"> Laboratory and Radiology </v>
          </cell>
          <cell r="G1060">
            <v>0</v>
          </cell>
          <cell r="H1060">
            <v>-6.8899999999999961E-2</v>
          </cell>
          <cell r="I1060">
            <v>0</v>
          </cell>
          <cell r="J1060">
            <v>0</v>
          </cell>
          <cell r="K1060">
            <v>0</v>
          </cell>
          <cell r="L1060">
            <v>0</v>
          </cell>
        </row>
        <row r="1061">
          <cell r="C1061" t="str">
            <v>San MateoAged&amp;DisabledNonDualHCBS</v>
          </cell>
          <cell r="D1061" t="str">
            <v>HCBS</v>
          </cell>
          <cell r="E1061" t="str">
            <v>Aged&amp;DisabledNonDual</v>
          </cell>
          <cell r="F1061" t="str">
            <v xml:space="preserve"> HCBS </v>
          </cell>
          <cell r="G1061">
            <v>1.7833386626933789E-2</v>
          </cell>
          <cell r="H1061">
            <v>0</v>
          </cell>
          <cell r="I1061">
            <v>0</v>
          </cell>
          <cell r="J1061">
            <v>0</v>
          </cell>
          <cell r="K1061">
            <v>0</v>
          </cell>
          <cell r="L1061">
            <v>0</v>
          </cell>
        </row>
        <row r="1062">
          <cell r="C1062" t="str">
            <v>San MateoAged&amp;DisabledNonDualOTH</v>
          </cell>
          <cell r="D1062" t="str">
            <v>OTH</v>
          </cell>
          <cell r="E1062" t="str">
            <v>Aged&amp;DisabledNonDual</v>
          </cell>
          <cell r="F1062" t="str">
            <v xml:space="preserve"> All Others </v>
          </cell>
          <cell r="G1062">
            <v>0</v>
          </cell>
          <cell r="H1062">
            <v>-3.0200000000000005E-2</v>
          </cell>
          <cell r="I1062">
            <v>0</v>
          </cell>
          <cell r="J1062">
            <v>0</v>
          </cell>
          <cell r="K1062">
            <v>0</v>
          </cell>
          <cell r="L1062">
            <v>-6.0038156428121603E-4</v>
          </cell>
        </row>
        <row r="1063">
          <cell r="C1063" t="str">
            <v>San MateoDisabledDualIP</v>
          </cell>
          <cell r="D1063" t="str">
            <v>IP</v>
          </cell>
          <cell r="E1063" t="str">
            <v>DisabledDual</v>
          </cell>
          <cell r="F1063" t="str">
            <v xml:space="preserve">Inpatient Hospital Services </v>
          </cell>
          <cell r="G1063">
            <v>0</v>
          </cell>
          <cell r="H1063">
            <v>0</v>
          </cell>
          <cell r="I1063">
            <v>0</v>
          </cell>
          <cell r="J1063">
            <v>0</v>
          </cell>
          <cell r="K1063">
            <v>0</v>
          </cell>
          <cell r="L1063">
            <v>0</v>
          </cell>
        </row>
        <row r="1064">
          <cell r="C1064" t="str">
            <v>San MateoDisabledDualOP</v>
          </cell>
          <cell r="D1064" t="str">
            <v>OP</v>
          </cell>
          <cell r="E1064" t="str">
            <v>DisabledDual</v>
          </cell>
          <cell r="F1064" t="str">
            <v xml:space="preserve">Outpatient Facility Services </v>
          </cell>
          <cell r="G1064">
            <v>0</v>
          </cell>
          <cell r="H1064">
            <v>0</v>
          </cell>
          <cell r="I1064">
            <v>0</v>
          </cell>
          <cell r="J1064">
            <v>0</v>
          </cell>
          <cell r="K1064">
            <v>0</v>
          </cell>
          <cell r="L1064">
            <v>0</v>
          </cell>
        </row>
        <row r="1065">
          <cell r="C1065" t="str">
            <v>San MateoDisabledDualER</v>
          </cell>
          <cell r="D1065" t="str">
            <v>ER</v>
          </cell>
          <cell r="E1065" t="str">
            <v>DisabledDual</v>
          </cell>
          <cell r="F1065" t="str">
            <v xml:space="preserve">Emergency Room Facility Services </v>
          </cell>
          <cell r="G1065">
            <v>0</v>
          </cell>
          <cell r="H1065">
            <v>0</v>
          </cell>
          <cell r="I1065">
            <v>0</v>
          </cell>
          <cell r="J1065">
            <v>0</v>
          </cell>
          <cell r="K1065">
            <v>0</v>
          </cell>
          <cell r="L1065">
            <v>0</v>
          </cell>
        </row>
        <row r="1066">
          <cell r="C1066" t="str">
            <v>San MateoDisabledDualLTC</v>
          </cell>
          <cell r="D1066" t="str">
            <v>LTC</v>
          </cell>
          <cell r="E1066" t="str">
            <v>DisabledDual</v>
          </cell>
          <cell r="F1066" t="str">
            <v xml:space="preserve">Long-Term Care Facility </v>
          </cell>
          <cell r="G1066">
            <v>0</v>
          </cell>
          <cell r="H1066">
            <v>0</v>
          </cell>
          <cell r="I1066">
            <v>0</v>
          </cell>
          <cell r="J1066">
            <v>0</v>
          </cell>
          <cell r="K1066">
            <v>0</v>
          </cell>
          <cell r="L1066">
            <v>0</v>
          </cell>
        </row>
        <row r="1067">
          <cell r="C1067" t="str">
            <v>San MateoDisabledDualPCP</v>
          </cell>
          <cell r="D1067" t="str">
            <v>PCP</v>
          </cell>
          <cell r="E1067" t="str">
            <v>DisabledDual</v>
          </cell>
          <cell r="F1067" t="str">
            <v xml:space="preserve">Physician Primary Care Services </v>
          </cell>
          <cell r="G1067">
            <v>0</v>
          </cell>
          <cell r="H1067">
            <v>0</v>
          </cell>
          <cell r="I1067">
            <v>0</v>
          </cell>
          <cell r="J1067">
            <v>0</v>
          </cell>
          <cell r="K1067">
            <v>0</v>
          </cell>
          <cell r="L1067">
            <v>0</v>
          </cell>
        </row>
        <row r="1068">
          <cell r="C1068" t="str">
            <v>San MateoDisabledDualSP</v>
          </cell>
          <cell r="D1068" t="str">
            <v>SP</v>
          </cell>
          <cell r="E1068" t="str">
            <v>DisabledDual</v>
          </cell>
          <cell r="F1068" t="str">
            <v xml:space="preserve">Physician Specialty Services </v>
          </cell>
          <cell r="G1068">
            <v>0</v>
          </cell>
          <cell r="H1068">
            <v>0</v>
          </cell>
          <cell r="I1068">
            <v>0</v>
          </cell>
          <cell r="J1068">
            <v>0</v>
          </cell>
          <cell r="K1068">
            <v>0</v>
          </cell>
          <cell r="L1068">
            <v>0</v>
          </cell>
        </row>
        <row r="1069">
          <cell r="C1069" t="str">
            <v>San MateoDisabledDualFQHC</v>
          </cell>
          <cell r="D1069" t="str">
            <v>FQHC</v>
          </cell>
          <cell r="E1069" t="str">
            <v>DisabledDual</v>
          </cell>
          <cell r="F1069" t="str">
            <v xml:space="preserve">FQHC Services </v>
          </cell>
          <cell r="G1069">
            <v>0</v>
          </cell>
          <cell r="H1069">
            <v>0</v>
          </cell>
          <cell r="I1069">
            <v>0</v>
          </cell>
          <cell r="J1069">
            <v>0</v>
          </cell>
          <cell r="K1069">
            <v>0</v>
          </cell>
          <cell r="L1069">
            <v>0</v>
          </cell>
        </row>
        <row r="1070">
          <cell r="C1070" t="str">
            <v>San MateoDisabledDualNPP</v>
          </cell>
          <cell r="D1070" t="str">
            <v>NPP</v>
          </cell>
          <cell r="E1070" t="str">
            <v>DisabledDual</v>
          </cell>
          <cell r="F1070" t="str">
            <v xml:space="preserve"> Other Medical Professional Services </v>
          </cell>
          <cell r="G1070">
            <v>0</v>
          </cell>
          <cell r="H1070">
            <v>0</v>
          </cell>
          <cell r="I1070">
            <v>0</v>
          </cell>
          <cell r="J1070">
            <v>0</v>
          </cell>
          <cell r="K1070">
            <v>0</v>
          </cell>
          <cell r="L1070">
            <v>0</v>
          </cell>
        </row>
        <row r="1071">
          <cell r="C1071" t="str">
            <v>San MateoDisabledDualRX</v>
          </cell>
          <cell r="D1071" t="str">
            <v>RX</v>
          </cell>
          <cell r="E1071" t="str">
            <v>DisabledDual</v>
          </cell>
          <cell r="F1071" t="str">
            <v xml:space="preserve"> Pharmacy </v>
          </cell>
          <cell r="G1071">
            <v>0</v>
          </cell>
          <cell r="H1071">
            <v>0</v>
          </cell>
          <cell r="I1071">
            <v>0</v>
          </cell>
          <cell r="J1071">
            <v>0</v>
          </cell>
          <cell r="K1071">
            <v>0</v>
          </cell>
          <cell r="L1071">
            <v>0</v>
          </cell>
        </row>
        <row r="1072">
          <cell r="C1072" t="str">
            <v>San MateoDisabledDualLR</v>
          </cell>
          <cell r="D1072" t="str">
            <v>LR</v>
          </cell>
          <cell r="E1072" t="str">
            <v>DisabledDual</v>
          </cell>
          <cell r="F1072" t="str">
            <v xml:space="preserve"> Laboratory and Radiology </v>
          </cell>
          <cell r="G1072">
            <v>0</v>
          </cell>
          <cell r="H1072">
            <v>0</v>
          </cell>
          <cell r="I1072">
            <v>0</v>
          </cell>
          <cell r="J1072">
            <v>0</v>
          </cell>
          <cell r="K1072">
            <v>0</v>
          </cell>
          <cell r="L1072">
            <v>0</v>
          </cell>
        </row>
        <row r="1073">
          <cell r="C1073" t="str">
            <v>San MateoDisabledDualHCBS</v>
          </cell>
          <cell r="D1073" t="str">
            <v>HCBS</v>
          </cell>
          <cell r="E1073" t="str">
            <v>DisabledDual</v>
          </cell>
          <cell r="F1073" t="str">
            <v xml:space="preserve"> HCBS </v>
          </cell>
          <cell r="G1073">
            <v>9.1017760017141791E-2</v>
          </cell>
          <cell r="H1073">
            <v>0</v>
          </cell>
          <cell r="I1073">
            <v>0</v>
          </cell>
          <cell r="J1073">
            <v>0</v>
          </cell>
          <cell r="K1073">
            <v>0</v>
          </cell>
          <cell r="L1073">
            <v>0</v>
          </cell>
        </row>
        <row r="1074">
          <cell r="C1074" t="str">
            <v>San MateoDisabledDualOTH</v>
          </cell>
          <cell r="D1074" t="str">
            <v>OTH</v>
          </cell>
          <cell r="E1074" t="str">
            <v>DisabledDual</v>
          </cell>
          <cell r="F1074" t="str">
            <v xml:space="preserve"> All Others </v>
          </cell>
          <cell r="G1074">
            <v>0</v>
          </cell>
          <cell r="H1074">
            <v>0</v>
          </cell>
          <cell r="I1074">
            <v>0</v>
          </cell>
          <cell r="J1074">
            <v>0</v>
          </cell>
          <cell r="K1074">
            <v>0</v>
          </cell>
          <cell r="L1074">
            <v>-1.4210084771331122E-3</v>
          </cell>
        </row>
        <row r="1075">
          <cell r="C1075" t="str">
            <v>San MateoAgedDualIP</v>
          </cell>
          <cell r="D1075" t="str">
            <v>IP</v>
          </cell>
          <cell r="E1075" t="str">
            <v>AgedDual</v>
          </cell>
          <cell r="F1075" t="str">
            <v xml:space="preserve">Inpatient Hospital Services </v>
          </cell>
          <cell r="G1075">
            <v>0</v>
          </cell>
          <cell r="H1075">
            <v>0</v>
          </cell>
          <cell r="I1075">
            <v>0</v>
          </cell>
          <cell r="J1075">
            <v>0</v>
          </cell>
          <cell r="K1075">
            <v>0</v>
          </cell>
          <cell r="L1075">
            <v>0</v>
          </cell>
        </row>
        <row r="1076">
          <cell r="C1076" t="str">
            <v>San MateoAgedDualOP</v>
          </cell>
          <cell r="D1076" t="str">
            <v>OP</v>
          </cell>
          <cell r="E1076" t="str">
            <v>AgedDual</v>
          </cell>
          <cell r="F1076" t="str">
            <v xml:space="preserve">Outpatient Facility Services </v>
          </cell>
          <cell r="G1076">
            <v>0</v>
          </cell>
          <cell r="H1076">
            <v>0</v>
          </cell>
          <cell r="I1076">
            <v>0</v>
          </cell>
          <cell r="J1076">
            <v>0</v>
          </cell>
          <cell r="K1076">
            <v>0</v>
          </cell>
          <cell r="L1076">
            <v>0</v>
          </cell>
        </row>
        <row r="1077">
          <cell r="C1077" t="str">
            <v>San MateoAgedDualER</v>
          </cell>
          <cell r="D1077" t="str">
            <v>ER</v>
          </cell>
          <cell r="E1077" t="str">
            <v>AgedDual</v>
          </cell>
          <cell r="F1077" t="str">
            <v xml:space="preserve">Emergency Room Facility Services </v>
          </cell>
          <cell r="G1077">
            <v>0</v>
          </cell>
          <cell r="H1077">
            <v>0</v>
          </cell>
          <cell r="I1077">
            <v>0</v>
          </cell>
          <cell r="J1077">
            <v>0</v>
          </cell>
          <cell r="K1077">
            <v>0</v>
          </cell>
          <cell r="L1077">
            <v>0</v>
          </cell>
        </row>
        <row r="1078">
          <cell r="C1078" t="str">
            <v>San MateoAgedDualLTC</v>
          </cell>
          <cell r="D1078" t="str">
            <v>LTC</v>
          </cell>
          <cell r="E1078" t="str">
            <v>AgedDual</v>
          </cell>
          <cell r="F1078" t="str">
            <v xml:space="preserve">Long-Term Care Facility </v>
          </cell>
          <cell r="G1078">
            <v>0</v>
          </cell>
          <cell r="H1078">
            <v>0</v>
          </cell>
          <cell r="I1078">
            <v>0</v>
          </cell>
          <cell r="J1078">
            <v>0</v>
          </cell>
          <cell r="K1078">
            <v>0</v>
          </cell>
          <cell r="L1078">
            <v>0</v>
          </cell>
        </row>
        <row r="1079">
          <cell r="C1079" t="str">
            <v>San MateoAgedDualPCP</v>
          </cell>
          <cell r="D1079" t="str">
            <v>PCP</v>
          </cell>
          <cell r="E1079" t="str">
            <v>AgedDual</v>
          </cell>
          <cell r="F1079" t="str">
            <v xml:space="preserve">Physician Primary Care Services </v>
          </cell>
          <cell r="G1079">
            <v>0</v>
          </cell>
          <cell r="H1079">
            <v>0</v>
          </cell>
          <cell r="I1079">
            <v>0</v>
          </cell>
          <cell r="J1079">
            <v>0</v>
          </cell>
          <cell r="K1079">
            <v>0</v>
          </cell>
          <cell r="L1079">
            <v>0</v>
          </cell>
        </row>
        <row r="1080">
          <cell r="C1080" t="str">
            <v>San MateoAgedDualSP</v>
          </cell>
          <cell r="D1080" t="str">
            <v>SP</v>
          </cell>
          <cell r="E1080" t="str">
            <v>AgedDual</v>
          </cell>
          <cell r="F1080" t="str">
            <v xml:space="preserve">Physician Specialty Services </v>
          </cell>
          <cell r="G1080">
            <v>0</v>
          </cell>
          <cell r="H1080">
            <v>0</v>
          </cell>
          <cell r="I1080">
            <v>0</v>
          </cell>
          <cell r="J1080">
            <v>0</v>
          </cell>
          <cell r="K1080">
            <v>0</v>
          </cell>
          <cell r="L1080">
            <v>0</v>
          </cell>
        </row>
        <row r="1081">
          <cell r="C1081" t="str">
            <v>San MateoAgedDualFQHC</v>
          </cell>
          <cell r="D1081" t="str">
            <v>FQHC</v>
          </cell>
          <cell r="E1081" t="str">
            <v>AgedDual</v>
          </cell>
          <cell r="F1081" t="str">
            <v xml:space="preserve">FQHC Services </v>
          </cell>
          <cell r="G1081">
            <v>0</v>
          </cell>
          <cell r="H1081">
            <v>0</v>
          </cell>
          <cell r="I1081">
            <v>0</v>
          </cell>
          <cell r="J1081">
            <v>0</v>
          </cell>
          <cell r="K1081">
            <v>0</v>
          </cell>
          <cell r="L1081">
            <v>0</v>
          </cell>
        </row>
        <row r="1082">
          <cell r="C1082" t="str">
            <v>San MateoAgedDualNPP</v>
          </cell>
          <cell r="D1082" t="str">
            <v>NPP</v>
          </cell>
          <cell r="E1082" t="str">
            <v>AgedDual</v>
          </cell>
          <cell r="F1082" t="str">
            <v xml:space="preserve"> Other Medical Professional Services </v>
          </cell>
          <cell r="G1082">
            <v>0</v>
          </cell>
          <cell r="H1082">
            <v>0</v>
          </cell>
          <cell r="I1082">
            <v>0</v>
          </cell>
          <cell r="J1082">
            <v>0</v>
          </cell>
          <cell r="K1082">
            <v>0</v>
          </cell>
          <cell r="L1082">
            <v>0</v>
          </cell>
        </row>
        <row r="1083">
          <cell r="C1083" t="str">
            <v>San MateoAgedDualRX</v>
          </cell>
          <cell r="D1083" t="str">
            <v>RX</v>
          </cell>
          <cell r="E1083" t="str">
            <v>AgedDual</v>
          </cell>
          <cell r="F1083" t="str">
            <v xml:space="preserve"> Pharmacy </v>
          </cell>
          <cell r="G1083">
            <v>0</v>
          </cell>
          <cell r="H1083">
            <v>0</v>
          </cell>
          <cell r="I1083">
            <v>0</v>
          </cell>
          <cell r="J1083">
            <v>-1.568096301054922E-3</v>
          </cell>
          <cell r="K1083">
            <v>0</v>
          </cell>
          <cell r="L1083">
            <v>0</v>
          </cell>
        </row>
        <row r="1084">
          <cell r="C1084" t="str">
            <v>San MateoAgedDualLR</v>
          </cell>
          <cell r="D1084" t="str">
            <v>LR</v>
          </cell>
          <cell r="E1084" t="str">
            <v>AgedDual</v>
          </cell>
          <cell r="F1084" t="str">
            <v xml:space="preserve"> Laboratory and Radiology </v>
          </cell>
          <cell r="G1084">
            <v>0</v>
          </cell>
          <cell r="H1084">
            <v>0</v>
          </cell>
          <cell r="I1084">
            <v>0</v>
          </cell>
          <cell r="J1084">
            <v>0</v>
          </cell>
          <cell r="K1084">
            <v>0</v>
          </cell>
          <cell r="L1084">
            <v>0</v>
          </cell>
        </row>
        <row r="1085">
          <cell r="C1085" t="str">
            <v>San MateoAgedDualHCBS</v>
          </cell>
          <cell r="D1085" t="str">
            <v>HCBS</v>
          </cell>
          <cell r="E1085" t="str">
            <v>AgedDual</v>
          </cell>
          <cell r="F1085" t="str">
            <v xml:space="preserve"> HCBS </v>
          </cell>
          <cell r="G1085">
            <v>8.8576088262151798E-2</v>
          </cell>
          <cell r="H1085">
            <v>0</v>
          </cell>
          <cell r="I1085">
            <v>0</v>
          </cell>
          <cell r="J1085">
            <v>0</v>
          </cell>
          <cell r="K1085">
            <v>0</v>
          </cell>
          <cell r="L1085">
            <v>0</v>
          </cell>
        </row>
        <row r="1086">
          <cell r="C1086" t="str">
            <v>San MateoAgedDualOTH</v>
          </cell>
          <cell r="D1086" t="str">
            <v>OTH</v>
          </cell>
          <cell r="E1086" t="str">
            <v>AgedDual</v>
          </cell>
          <cell r="F1086" t="str">
            <v xml:space="preserve"> All Others </v>
          </cell>
          <cell r="G1086">
            <v>0</v>
          </cell>
          <cell r="H1086">
            <v>0</v>
          </cell>
          <cell r="I1086">
            <v>0</v>
          </cell>
          <cell r="J1086">
            <v>0</v>
          </cell>
          <cell r="K1086">
            <v>0</v>
          </cell>
          <cell r="L1086">
            <v>-4.0459490633676376E-3</v>
          </cell>
        </row>
        <row r="1087">
          <cell r="C1087" t="str">
            <v>San MateoBCCTPIP</v>
          </cell>
          <cell r="D1087" t="str">
            <v>IP</v>
          </cell>
          <cell r="E1087" t="str">
            <v>BCCTP</v>
          </cell>
          <cell r="F1087" t="str">
            <v xml:space="preserve">Inpatient Hospital Services </v>
          </cell>
          <cell r="G1087">
            <v>0</v>
          </cell>
          <cell r="H1087">
            <v>0</v>
          </cell>
          <cell r="I1087">
            <v>0</v>
          </cell>
          <cell r="J1087">
            <v>0</v>
          </cell>
          <cell r="K1087">
            <v>0</v>
          </cell>
          <cell r="L1087">
            <v>0</v>
          </cell>
        </row>
        <row r="1088">
          <cell r="C1088" t="str">
            <v>San MateoBCCTPOP</v>
          </cell>
          <cell r="D1088" t="str">
            <v>OP</v>
          </cell>
          <cell r="E1088" t="str">
            <v>BCCTP</v>
          </cell>
          <cell r="F1088" t="str">
            <v xml:space="preserve">Outpatient Facility Services </v>
          </cell>
          <cell r="G1088">
            <v>0</v>
          </cell>
          <cell r="H1088">
            <v>0</v>
          </cell>
          <cell r="I1088">
            <v>0</v>
          </cell>
          <cell r="J1088">
            <v>0</v>
          </cell>
          <cell r="K1088">
            <v>0</v>
          </cell>
          <cell r="L1088">
            <v>0</v>
          </cell>
        </row>
        <row r="1089">
          <cell r="C1089" t="str">
            <v>San MateoBCCTPER</v>
          </cell>
          <cell r="D1089" t="str">
            <v>ER</v>
          </cell>
          <cell r="E1089" t="str">
            <v>BCCTP</v>
          </cell>
          <cell r="F1089" t="str">
            <v xml:space="preserve">Emergency Room Facility Services </v>
          </cell>
          <cell r="G1089">
            <v>0</v>
          </cell>
          <cell r="H1089">
            <v>0</v>
          </cell>
          <cell r="I1089">
            <v>0</v>
          </cell>
          <cell r="J1089">
            <v>0</v>
          </cell>
          <cell r="K1089">
            <v>0</v>
          </cell>
          <cell r="L1089">
            <v>0</v>
          </cell>
        </row>
        <row r="1090">
          <cell r="C1090" t="str">
            <v>San MateoBCCTPLTC</v>
          </cell>
          <cell r="D1090" t="str">
            <v>LTC</v>
          </cell>
          <cell r="E1090" t="str">
            <v>BCCTP</v>
          </cell>
          <cell r="F1090" t="str">
            <v xml:space="preserve">Long-Term Care Facility </v>
          </cell>
          <cell r="G1090">
            <v>0</v>
          </cell>
          <cell r="H1090">
            <v>0</v>
          </cell>
          <cell r="I1090">
            <v>0</v>
          </cell>
          <cell r="J1090">
            <v>0</v>
          </cell>
          <cell r="K1090">
            <v>0</v>
          </cell>
          <cell r="L1090">
            <v>0</v>
          </cell>
        </row>
        <row r="1091">
          <cell r="C1091" t="str">
            <v>San MateoBCCTPPCP</v>
          </cell>
          <cell r="D1091" t="str">
            <v>PCP</v>
          </cell>
          <cell r="E1091" t="str">
            <v>BCCTP</v>
          </cell>
          <cell r="F1091" t="str">
            <v xml:space="preserve">Physician Primary Care Services </v>
          </cell>
          <cell r="G1091">
            <v>0</v>
          </cell>
          <cell r="H1091">
            <v>0</v>
          </cell>
          <cell r="I1091">
            <v>0</v>
          </cell>
          <cell r="J1091">
            <v>0</v>
          </cell>
          <cell r="K1091">
            <v>0</v>
          </cell>
          <cell r="L1091">
            <v>0</v>
          </cell>
        </row>
        <row r="1092">
          <cell r="C1092" t="str">
            <v>San MateoBCCTPSP</v>
          </cell>
          <cell r="D1092" t="str">
            <v>SP</v>
          </cell>
          <cell r="E1092" t="str">
            <v>BCCTP</v>
          </cell>
          <cell r="F1092" t="str">
            <v xml:space="preserve">Physician Specialty Services </v>
          </cell>
          <cell r="G1092">
            <v>0</v>
          </cell>
          <cell r="H1092">
            <v>0</v>
          </cell>
          <cell r="I1092">
            <v>0</v>
          </cell>
          <cell r="J1092">
            <v>0</v>
          </cell>
          <cell r="K1092">
            <v>0</v>
          </cell>
          <cell r="L1092">
            <v>0</v>
          </cell>
        </row>
        <row r="1093">
          <cell r="C1093" t="str">
            <v>San MateoBCCTPFQHC</v>
          </cell>
          <cell r="D1093" t="str">
            <v>FQHC</v>
          </cell>
          <cell r="E1093" t="str">
            <v>BCCTP</v>
          </cell>
          <cell r="F1093" t="str">
            <v xml:space="preserve">FQHC Services </v>
          </cell>
          <cell r="G1093">
            <v>0</v>
          </cell>
          <cell r="H1093">
            <v>0</v>
          </cell>
          <cell r="I1093">
            <v>0</v>
          </cell>
          <cell r="J1093">
            <v>0</v>
          </cell>
          <cell r="K1093">
            <v>0</v>
          </cell>
          <cell r="L1093">
            <v>0</v>
          </cell>
        </row>
        <row r="1094">
          <cell r="C1094" t="str">
            <v>San MateoBCCTPNPP</v>
          </cell>
          <cell r="D1094" t="str">
            <v>NPP</v>
          </cell>
          <cell r="E1094" t="str">
            <v>BCCTP</v>
          </cell>
          <cell r="F1094" t="str">
            <v xml:space="preserve"> Other Medical Professional Services </v>
          </cell>
          <cell r="G1094">
            <v>0</v>
          </cell>
          <cell r="H1094">
            <v>0</v>
          </cell>
          <cell r="I1094">
            <v>0</v>
          </cell>
          <cell r="J1094">
            <v>0</v>
          </cell>
          <cell r="K1094">
            <v>0</v>
          </cell>
          <cell r="L1094">
            <v>0</v>
          </cell>
        </row>
        <row r="1095">
          <cell r="C1095" t="str">
            <v>San MateoBCCTPRX</v>
          </cell>
          <cell r="D1095" t="str">
            <v>RX</v>
          </cell>
          <cell r="E1095" t="str">
            <v>BCCTP</v>
          </cell>
          <cell r="F1095" t="str">
            <v xml:space="preserve"> Pharmacy </v>
          </cell>
          <cell r="G1095">
            <v>0</v>
          </cell>
          <cell r="H1095">
            <v>0</v>
          </cell>
          <cell r="I1095">
            <v>0</v>
          </cell>
          <cell r="J1095">
            <v>0</v>
          </cell>
          <cell r="K1095">
            <v>0</v>
          </cell>
          <cell r="L1095">
            <v>0</v>
          </cell>
        </row>
        <row r="1096">
          <cell r="C1096" t="str">
            <v>San MateoBCCTPLR</v>
          </cell>
          <cell r="D1096" t="str">
            <v>LR</v>
          </cell>
          <cell r="E1096" t="str">
            <v>BCCTP</v>
          </cell>
          <cell r="F1096" t="str">
            <v xml:space="preserve"> Laboratory and Radiology </v>
          </cell>
          <cell r="G1096">
            <v>0</v>
          </cell>
          <cell r="H1096">
            <v>0</v>
          </cell>
          <cell r="I1096">
            <v>0</v>
          </cell>
          <cell r="J1096">
            <v>0</v>
          </cell>
          <cell r="K1096">
            <v>0</v>
          </cell>
          <cell r="L1096">
            <v>0</v>
          </cell>
        </row>
        <row r="1097">
          <cell r="C1097" t="str">
            <v>San MateoBCCTPHCBS</v>
          </cell>
          <cell r="D1097" t="str">
            <v>HCBS</v>
          </cell>
          <cell r="E1097" t="str">
            <v>BCCTP</v>
          </cell>
          <cell r="F1097" t="str">
            <v xml:space="preserve"> HCBS </v>
          </cell>
          <cell r="G1097">
            <v>0</v>
          </cell>
          <cell r="H1097">
            <v>0</v>
          </cell>
          <cell r="I1097">
            <v>0</v>
          </cell>
          <cell r="J1097">
            <v>0</v>
          </cell>
          <cell r="K1097">
            <v>0</v>
          </cell>
          <cell r="L1097">
            <v>0</v>
          </cell>
        </row>
        <row r="1098">
          <cell r="C1098" t="str">
            <v>San MateoBCCTPOTH</v>
          </cell>
          <cell r="D1098" t="str">
            <v>OTH</v>
          </cell>
          <cell r="E1098" t="str">
            <v>BCCTP</v>
          </cell>
          <cell r="F1098" t="str">
            <v xml:space="preserve"> All Others </v>
          </cell>
          <cell r="G1098">
            <v>0</v>
          </cell>
          <cell r="H1098">
            <v>0</v>
          </cell>
          <cell r="I1098">
            <v>0</v>
          </cell>
          <cell r="J1098">
            <v>0</v>
          </cell>
          <cell r="K1098">
            <v>0</v>
          </cell>
          <cell r="L1098">
            <v>0</v>
          </cell>
        </row>
        <row r="1099">
          <cell r="C1099" t="str">
            <v>San MateoAIDSNonDualIP</v>
          </cell>
          <cell r="D1099" t="str">
            <v>IP</v>
          </cell>
          <cell r="E1099" t="str">
            <v>AIDSNonDual</v>
          </cell>
          <cell r="F1099" t="str">
            <v xml:space="preserve">Inpatient Hospital Services </v>
          </cell>
          <cell r="G1099">
            <v>0</v>
          </cell>
          <cell r="H1099">
            <v>0</v>
          </cell>
          <cell r="I1099">
            <v>0</v>
          </cell>
          <cell r="J1099">
            <v>0</v>
          </cell>
          <cell r="K1099">
            <v>0</v>
          </cell>
          <cell r="L1099">
            <v>0</v>
          </cell>
        </row>
        <row r="1100">
          <cell r="C1100" t="str">
            <v>San MateoAIDSNonDualOP</v>
          </cell>
          <cell r="D1100" t="str">
            <v>OP</v>
          </cell>
          <cell r="E1100" t="str">
            <v>AIDSNonDual</v>
          </cell>
          <cell r="F1100" t="str">
            <v xml:space="preserve">Outpatient Facility Services </v>
          </cell>
          <cell r="G1100">
            <v>0</v>
          </cell>
          <cell r="H1100">
            <v>-1.3100000000000001E-2</v>
          </cell>
          <cell r="I1100">
            <v>0</v>
          </cell>
          <cell r="J1100">
            <v>0</v>
          </cell>
          <cell r="K1100">
            <v>0</v>
          </cell>
          <cell r="L1100">
            <v>0</v>
          </cell>
        </row>
        <row r="1101">
          <cell r="C1101" t="str">
            <v>San MateoAIDSNonDualER</v>
          </cell>
          <cell r="D1101" t="str">
            <v>ER</v>
          </cell>
          <cell r="E1101" t="str">
            <v>AIDSNonDual</v>
          </cell>
          <cell r="F1101" t="str">
            <v xml:space="preserve">Emergency Room Facility Services </v>
          </cell>
          <cell r="G1101">
            <v>0</v>
          </cell>
          <cell r="H1101">
            <v>0</v>
          </cell>
          <cell r="I1101">
            <v>0</v>
          </cell>
          <cell r="J1101">
            <v>0</v>
          </cell>
          <cell r="K1101">
            <v>0</v>
          </cell>
          <cell r="L1101">
            <v>0</v>
          </cell>
        </row>
        <row r="1102">
          <cell r="C1102" t="str">
            <v>San MateoAIDSNonDualLTC</v>
          </cell>
          <cell r="D1102" t="str">
            <v>LTC</v>
          </cell>
          <cell r="E1102" t="str">
            <v>AIDSNonDual</v>
          </cell>
          <cell r="F1102" t="str">
            <v xml:space="preserve">Long-Term Care Facility </v>
          </cell>
          <cell r="G1102">
            <v>0</v>
          </cell>
          <cell r="H1102">
            <v>0</v>
          </cell>
          <cell r="I1102">
            <v>0</v>
          </cell>
          <cell r="J1102">
            <v>0</v>
          </cell>
          <cell r="K1102">
            <v>0</v>
          </cell>
          <cell r="L1102">
            <v>0</v>
          </cell>
        </row>
        <row r="1103">
          <cell r="C1103" t="str">
            <v>San MateoAIDSNonDualPCP</v>
          </cell>
          <cell r="D1103" t="str">
            <v>PCP</v>
          </cell>
          <cell r="E1103" t="str">
            <v>AIDSNonDual</v>
          </cell>
          <cell r="F1103" t="str">
            <v xml:space="preserve">Physician Primary Care Services </v>
          </cell>
          <cell r="G1103">
            <v>0</v>
          </cell>
          <cell r="H1103">
            <v>-6.030000000000002E-2</v>
          </cell>
          <cell r="I1103">
            <v>0</v>
          </cell>
          <cell r="J1103">
            <v>0</v>
          </cell>
          <cell r="K1103">
            <v>0</v>
          </cell>
          <cell r="L1103">
            <v>0</v>
          </cell>
        </row>
        <row r="1104">
          <cell r="C1104" t="str">
            <v>San MateoAIDSNonDualSP</v>
          </cell>
          <cell r="D1104" t="str">
            <v>SP</v>
          </cell>
          <cell r="E1104" t="str">
            <v>AIDSNonDual</v>
          </cell>
          <cell r="F1104" t="str">
            <v xml:space="preserve">Physician Specialty Services </v>
          </cell>
          <cell r="G1104">
            <v>0</v>
          </cell>
          <cell r="H1104">
            <v>0</v>
          </cell>
          <cell r="I1104">
            <v>0</v>
          </cell>
          <cell r="J1104">
            <v>0</v>
          </cell>
          <cell r="K1104">
            <v>0</v>
          </cell>
          <cell r="L1104">
            <v>0</v>
          </cell>
        </row>
        <row r="1105">
          <cell r="C1105" t="str">
            <v>San MateoAIDSNonDualFQHC</v>
          </cell>
          <cell r="D1105" t="str">
            <v>FQHC</v>
          </cell>
          <cell r="E1105" t="str">
            <v>AIDSNonDual</v>
          </cell>
          <cell r="F1105" t="str">
            <v xml:space="preserve">FQHC Services </v>
          </cell>
          <cell r="G1105">
            <v>0</v>
          </cell>
          <cell r="H1105">
            <v>0</v>
          </cell>
          <cell r="I1105">
            <v>0</v>
          </cell>
          <cell r="J1105">
            <v>0</v>
          </cell>
          <cell r="K1105">
            <v>0</v>
          </cell>
          <cell r="L1105">
            <v>0</v>
          </cell>
        </row>
        <row r="1106">
          <cell r="C1106" t="str">
            <v>San MateoAIDSNonDualNPP</v>
          </cell>
          <cell r="D1106" t="str">
            <v>NPP</v>
          </cell>
          <cell r="E1106" t="str">
            <v>AIDSNonDual</v>
          </cell>
          <cell r="F1106" t="str">
            <v xml:space="preserve"> Other Medical Professional Services </v>
          </cell>
          <cell r="G1106">
            <v>0</v>
          </cell>
          <cell r="H1106">
            <v>-6.8899999999999961E-2</v>
          </cell>
          <cell r="I1106">
            <v>0</v>
          </cell>
          <cell r="J1106">
            <v>0</v>
          </cell>
          <cell r="K1106">
            <v>0</v>
          </cell>
          <cell r="L1106">
            <v>0</v>
          </cell>
        </row>
        <row r="1107">
          <cell r="C1107" t="str">
            <v>San MateoAIDSNonDualRX</v>
          </cell>
          <cell r="D1107" t="str">
            <v>RX</v>
          </cell>
          <cell r="E1107" t="str">
            <v>AIDSNonDual</v>
          </cell>
          <cell r="F1107" t="str">
            <v xml:space="preserve"> Pharmacy </v>
          </cell>
          <cell r="G1107">
            <v>0</v>
          </cell>
          <cell r="H1107">
            <v>0</v>
          </cell>
          <cell r="I1107">
            <v>0</v>
          </cell>
          <cell r="J1107">
            <v>0</v>
          </cell>
          <cell r="K1107">
            <v>0</v>
          </cell>
          <cell r="L1107">
            <v>0</v>
          </cell>
        </row>
        <row r="1108">
          <cell r="C1108" t="str">
            <v>San MateoAIDSNonDualLR</v>
          </cell>
          <cell r="D1108" t="str">
            <v>LR</v>
          </cell>
          <cell r="E1108" t="str">
            <v>AIDSNonDual</v>
          </cell>
          <cell r="F1108" t="str">
            <v xml:space="preserve"> Laboratory and Radiology </v>
          </cell>
          <cell r="G1108">
            <v>0</v>
          </cell>
          <cell r="H1108">
            <v>-6.8899999999999961E-2</v>
          </cell>
          <cell r="I1108">
            <v>0</v>
          </cell>
          <cell r="J1108">
            <v>0</v>
          </cell>
          <cell r="K1108">
            <v>0</v>
          </cell>
          <cell r="L1108">
            <v>0</v>
          </cell>
        </row>
        <row r="1109">
          <cell r="C1109" t="str">
            <v>San MateoAIDSNonDualHCBS</v>
          </cell>
          <cell r="D1109" t="str">
            <v>HCBS</v>
          </cell>
          <cell r="E1109" t="str">
            <v>AIDSNonDual</v>
          </cell>
          <cell r="F1109" t="str">
            <v xml:space="preserve"> HCBS </v>
          </cell>
          <cell r="G1109">
            <v>3.8415683691725544E-2</v>
          </cell>
          <cell r="H1109">
            <v>0</v>
          </cell>
          <cell r="I1109">
            <v>0</v>
          </cell>
          <cell r="J1109">
            <v>0</v>
          </cell>
          <cell r="K1109">
            <v>0</v>
          </cell>
          <cell r="L1109">
            <v>0</v>
          </cell>
        </row>
        <row r="1110">
          <cell r="C1110" t="str">
            <v>San MateoAIDSNonDualOTH</v>
          </cell>
          <cell r="D1110" t="str">
            <v>OTH</v>
          </cell>
          <cell r="E1110" t="str">
            <v>AIDSNonDual</v>
          </cell>
          <cell r="F1110" t="str">
            <v xml:space="preserve"> All Others </v>
          </cell>
          <cell r="G1110">
            <v>0</v>
          </cell>
          <cell r="H1110">
            <v>-3.0200000000000005E-2</v>
          </cell>
          <cell r="I1110">
            <v>0</v>
          </cell>
          <cell r="J1110">
            <v>0</v>
          </cell>
          <cell r="K1110">
            <v>0</v>
          </cell>
          <cell r="L1110">
            <v>0</v>
          </cell>
        </row>
        <row r="1111">
          <cell r="C1111" t="str">
            <v>San MateoAIDSDualIP</v>
          </cell>
          <cell r="D1111" t="str">
            <v>IP</v>
          </cell>
          <cell r="E1111" t="str">
            <v>AIDSDual</v>
          </cell>
          <cell r="F1111" t="str">
            <v xml:space="preserve">Inpatient Hospital Services </v>
          </cell>
          <cell r="G1111">
            <v>0</v>
          </cell>
          <cell r="H1111">
            <v>0</v>
          </cell>
          <cell r="I1111">
            <v>0</v>
          </cell>
          <cell r="J1111">
            <v>0</v>
          </cell>
          <cell r="K1111">
            <v>0</v>
          </cell>
          <cell r="L1111">
            <v>0</v>
          </cell>
        </row>
        <row r="1112">
          <cell r="C1112" t="str">
            <v>San MateoAIDSDualOP</v>
          </cell>
          <cell r="D1112" t="str">
            <v>OP</v>
          </cell>
          <cell r="E1112" t="str">
            <v>AIDSDual</v>
          </cell>
          <cell r="F1112" t="str">
            <v xml:space="preserve">Outpatient Facility Services </v>
          </cell>
          <cell r="G1112">
            <v>0</v>
          </cell>
          <cell r="H1112">
            <v>0</v>
          </cell>
          <cell r="I1112">
            <v>0</v>
          </cell>
          <cell r="J1112">
            <v>0</v>
          </cell>
          <cell r="K1112">
            <v>0</v>
          </cell>
          <cell r="L1112">
            <v>0</v>
          </cell>
        </row>
        <row r="1113">
          <cell r="C1113" t="str">
            <v>San MateoAIDSDualER</v>
          </cell>
          <cell r="D1113" t="str">
            <v>ER</v>
          </cell>
          <cell r="E1113" t="str">
            <v>AIDSDual</v>
          </cell>
          <cell r="F1113" t="str">
            <v xml:space="preserve">Emergency Room Facility Services </v>
          </cell>
          <cell r="G1113">
            <v>0</v>
          </cell>
          <cell r="H1113">
            <v>0</v>
          </cell>
          <cell r="I1113">
            <v>0</v>
          </cell>
          <cell r="J1113">
            <v>0</v>
          </cell>
          <cell r="K1113">
            <v>0</v>
          </cell>
          <cell r="L1113">
            <v>0</v>
          </cell>
        </row>
        <row r="1114">
          <cell r="C1114" t="str">
            <v>San MateoAIDSDualLTC</v>
          </cell>
          <cell r="D1114" t="str">
            <v>LTC</v>
          </cell>
          <cell r="E1114" t="str">
            <v>AIDSDual</v>
          </cell>
          <cell r="F1114" t="str">
            <v xml:space="preserve">Long-Term Care Facility </v>
          </cell>
          <cell r="G1114">
            <v>0</v>
          </cell>
          <cell r="H1114">
            <v>0</v>
          </cell>
          <cell r="I1114">
            <v>0</v>
          </cell>
          <cell r="J1114">
            <v>0</v>
          </cell>
          <cell r="K1114">
            <v>0</v>
          </cell>
          <cell r="L1114">
            <v>0</v>
          </cell>
        </row>
        <row r="1115">
          <cell r="C1115" t="str">
            <v>San MateoAIDSDualPCP</v>
          </cell>
          <cell r="D1115" t="str">
            <v>PCP</v>
          </cell>
          <cell r="E1115" t="str">
            <v>AIDSDual</v>
          </cell>
          <cell r="F1115" t="str">
            <v xml:space="preserve">Physician Primary Care Services </v>
          </cell>
          <cell r="G1115">
            <v>0</v>
          </cell>
          <cell r="H1115">
            <v>0</v>
          </cell>
          <cell r="I1115">
            <v>0</v>
          </cell>
          <cell r="J1115">
            <v>0</v>
          </cell>
          <cell r="K1115">
            <v>0</v>
          </cell>
          <cell r="L1115">
            <v>0</v>
          </cell>
        </row>
        <row r="1116">
          <cell r="C1116" t="str">
            <v>San MateoAIDSDualSP</v>
          </cell>
          <cell r="D1116" t="str">
            <v>SP</v>
          </cell>
          <cell r="E1116" t="str">
            <v>AIDSDual</v>
          </cell>
          <cell r="F1116" t="str">
            <v xml:space="preserve">Physician Specialty Services </v>
          </cell>
          <cell r="G1116">
            <v>0</v>
          </cell>
          <cell r="H1116">
            <v>0</v>
          </cell>
          <cell r="I1116">
            <v>0</v>
          </cell>
          <cell r="J1116">
            <v>0</v>
          </cell>
          <cell r="K1116">
            <v>0</v>
          </cell>
          <cell r="L1116">
            <v>0</v>
          </cell>
        </row>
        <row r="1117">
          <cell r="C1117" t="str">
            <v>San MateoAIDSDualFQHC</v>
          </cell>
          <cell r="D1117" t="str">
            <v>FQHC</v>
          </cell>
          <cell r="E1117" t="str">
            <v>AIDSDual</v>
          </cell>
          <cell r="F1117" t="str">
            <v xml:space="preserve">FQHC Services </v>
          </cell>
          <cell r="G1117">
            <v>0</v>
          </cell>
          <cell r="H1117">
            <v>0</v>
          </cell>
          <cell r="I1117">
            <v>0</v>
          </cell>
          <cell r="J1117">
            <v>0</v>
          </cell>
          <cell r="K1117">
            <v>0</v>
          </cell>
          <cell r="L1117">
            <v>0</v>
          </cell>
        </row>
        <row r="1118">
          <cell r="C1118" t="str">
            <v>San MateoAIDSDualNPP</v>
          </cell>
          <cell r="D1118" t="str">
            <v>NPP</v>
          </cell>
          <cell r="E1118" t="str">
            <v>AIDSDual</v>
          </cell>
          <cell r="F1118" t="str">
            <v xml:space="preserve"> Other Medical Professional Services </v>
          </cell>
          <cell r="G1118">
            <v>0</v>
          </cell>
          <cell r="H1118">
            <v>0</v>
          </cell>
          <cell r="I1118">
            <v>0</v>
          </cell>
          <cell r="J1118">
            <v>0</v>
          </cell>
          <cell r="K1118">
            <v>0</v>
          </cell>
          <cell r="L1118">
            <v>0</v>
          </cell>
        </row>
        <row r="1119">
          <cell r="C1119" t="str">
            <v>San MateoAIDSDualRX</v>
          </cell>
          <cell r="D1119" t="str">
            <v>RX</v>
          </cell>
          <cell r="E1119" t="str">
            <v>AIDSDual</v>
          </cell>
          <cell r="F1119" t="str">
            <v xml:space="preserve"> Pharmacy </v>
          </cell>
          <cell r="G1119">
            <v>0</v>
          </cell>
          <cell r="H1119">
            <v>0</v>
          </cell>
          <cell r="I1119">
            <v>0</v>
          </cell>
          <cell r="J1119">
            <v>0</v>
          </cell>
          <cell r="K1119">
            <v>0</v>
          </cell>
          <cell r="L1119">
            <v>0</v>
          </cell>
        </row>
        <row r="1120">
          <cell r="C1120" t="str">
            <v>San MateoAIDSDualLR</v>
          </cell>
          <cell r="D1120" t="str">
            <v>LR</v>
          </cell>
          <cell r="E1120" t="str">
            <v>AIDSDual</v>
          </cell>
          <cell r="F1120" t="str">
            <v xml:space="preserve"> Laboratory and Radiology </v>
          </cell>
          <cell r="G1120">
            <v>0</v>
          </cell>
          <cell r="H1120">
            <v>0</v>
          </cell>
          <cell r="I1120">
            <v>0</v>
          </cell>
          <cell r="J1120">
            <v>0</v>
          </cell>
          <cell r="K1120">
            <v>0</v>
          </cell>
          <cell r="L1120">
            <v>0</v>
          </cell>
        </row>
        <row r="1121">
          <cell r="C1121" t="str">
            <v>San MateoAIDSDualHCBS</v>
          </cell>
          <cell r="D1121" t="str">
            <v>HCBS</v>
          </cell>
          <cell r="E1121" t="str">
            <v>AIDSDual</v>
          </cell>
          <cell r="F1121" t="str">
            <v xml:space="preserve"> HCBS </v>
          </cell>
          <cell r="G1121">
            <v>9.1017760017141791E-2</v>
          </cell>
          <cell r="H1121">
            <v>0</v>
          </cell>
          <cell r="I1121">
            <v>0</v>
          </cell>
          <cell r="J1121">
            <v>0</v>
          </cell>
          <cell r="K1121">
            <v>0</v>
          </cell>
          <cell r="L1121">
            <v>0</v>
          </cell>
        </row>
        <row r="1122">
          <cell r="C1122" t="str">
            <v>San MateoAIDSDualOTH</v>
          </cell>
          <cell r="D1122" t="str">
            <v>OTH</v>
          </cell>
          <cell r="E1122" t="str">
            <v>AIDSDual</v>
          </cell>
          <cell r="F1122" t="str">
            <v xml:space="preserve"> All Others </v>
          </cell>
          <cell r="G1122">
            <v>0</v>
          </cell>
          <cell r="H1122">
            <v>0</v>
          </cell>
          <cell r="I1122">
            <v>0</v>
          </cell>
          <cell r="J1122">
            <v>0</v>
          </cell>
          <cell r="K1122">
            <v>0</v>
          </cell>
          <cell r="L1122">
            <v>0</v>
          </cell>
        </row>
        <row r="1123">
          <cell r="C1123" t="str">
            <v>San MateoLTCNonDualIP</v>
          </cell>
          <cell r="D1123" t="str">
            <v>IP</v>
          </cell>
          <cell r="E1123" t="str">
            <v>LTCNonDual</v>
          </cell>
          <cell r="F1123" t="str">
            <v xml:space="preserve">Inpatient Hospital Services </v>
          </cell>
          <cell r="G1123">
            <v>0</v>
          </cell>
          <cell r="H1123">
            <v>0</v>
          </cell>
          <cell r="I1123">
            <v>0</v>
          </cell>
          <cell r="J1123">
            <v>0</v>
          </cell>
          <cell r="K1123">
            <v>0</v>
          </cell>
          <cell r="L1123">
            <v>0</v>
          </cell>
        </row>
        <row r="1124">
          <cell r="C1124" t="str">
            <v>San MateoLTCNonDualOP</v>
          </cell>
          <cell r="D1124" t="str">
            <v>OP</v>
          </cell>
          <cell r="E1124" t="str">
            <v>LTCNonDual</v>
          </cell>
          <cell r="F1124" t="str">
            <v xml:space="preserve">Outpatient Facility Services </v>
          </cell>
          <cell r="G1124">
            <v>0</v>
          </cell>
          <cell r="H1124">
            <v>-1.3100000000000001E-2</v>
          </cell>
          <cell r="I1124">
            <v>0</v>
          </cell>
          <cell r="J1124">
            <v>0</v>
          </cell>
          <cell r="K1124">
            <v>0</v>
          </cell>
          <cell r="L1124">
            <v>0</v>
          </cell>
        </row>
        <row r="1125">
          <cell r="C1125" t="str">
            <v>San MateoLTCNonDualER</v>
          </cell>
          <cell r="D1125" t="str">
            <v>ER</v>
          </cell>
          <cell r="E1125" t="str">
            <v>LTCNonDual</v>
          </cell>
          <cell r="F1125" t="str">
            <v xml:space="preserve">Emergency Room Facility Services </v>
          </cell>
          <cell r="G1125">
            <v>0</v>
          </cell>
          <cell r="H1125">
            <v>0</v>
          </cell>
          <cell r="I1125">
            <v>0</v>
          </cell>
          <cell r="J1125">
            <v>0</v>
          </cell>
          <cell r="K1125">
            <v>0</v>
          </cell>
          <cell r="L1125">
            <v>0</v>
          </cell>
        </row>
        <row r="1126">
          <cell r="C1126" t="str">
            <v>San MateoLTCNonDualLTC</v>
          </cell>
          <cell r="D1126" t="str">
            <v>LTC</v>
          </cell>
          <cell r="E1126" t="str">
            <v>LTCNonDual</v>
          </cell>
          <cell r="F1126" t="str">
            <v xml:space="preserve">Long-Term Care Facility </v>
          </cell>
          <cell r="G1126">
            <v>0</v>
          </cell>
          <cell r="H1126">
            <v>0</v>
          </cell>
          <cell r="I1126">
            <v>0</v>
          </cell>
          <cell r="J1126">
            <v>0</v>
          </cell>
          <cell r="K1126">
            <v>0</v>
          </cell>
          <cell r="L1126">
            <v>0</v>
          </cell>
        </row>
        <row r="1127">
          <cell r="C1127" t="str">
            <v>San MateoLTCNonDualPCP</v>
          </cell>
          <cell r="D1127" t="str">
            <v>PCP</v>
          </cell>
          <cell r="E1127" t="str">
            <v>LTCNonDual</v>
          </cell>
          <cell r="F1127" t="str">
            <v xml:space="preserve">Physician Primary Care Services </v>
          </cell>
          <cell r="G1127">
            <v>0</v>
          </cell>
          <cell r="H1127">
            <v>-6.030000000000002E-2</v>
          </cell>
          <cell r="I1127">
            <v>0</v>
          </cell>
          <cell r="J1127">
            <v>0</v>
          </cell>
          <cell r="K1127">
            <v>0</v>
          </cell>
          <cell r="L1127">
            <v>0</v>
          </cell>
        </row>
        <row r="1128">
          <cell r="C1128" t="str">
            <v>San MateoLTCNonDualSP</v>
          </cell>
          <cell r="D1128" t="str">
            <v>SP</v>
          </cell>
          <cell r="E1128" t="str">
            <v>LTCNonDual</v>
          </cell>
          <cell r="F1128" t="str">
            <v xml:space="preserve">Physician Specialty Services </v>
          </cell>
          <cell r="G1128">
            <v>0</v>
          </cell>
          <cell r="H1128">
            <v>0</v>
          </cell>
          <cell r="I1128">
            <v>0</v>
          </cell>
          <cell r="J1128">
            <v>0</v>
          </cell>
          <cell r="K1128">
            <v>0</v>
          </cell>
          <cell r="L1128">
            <v>0</v>
          </cell>
        </row>
        <row r="1129">
          <cell r="C1129" t="str">
            <v>San MateoLTCNonDualFQHC</v>
          </cell>
          <cell r="D1129" t="str">
            <v>FQHC</v>
          </cell>
          <cell r="E1129" t="str">
            <v>LTCNonDual</v>
          </cell>
          <cell r="F1129" t="str">
            <v xml:space="preserve">FQHC Services </v>
          </cell>
          <cell r="G1129">
            <v>0</v>
          </cell>
          <cell r="H1129">
            <v>0</v>
          </cell>
          <cell r="I1129">
            <v>0</v>
          </cell>
          <cell r="J1129">
            <v>0</v>
          </cell>
          <cell r="K1129">
            <v>0</v>
          </cell>
          <cell r="L1129">
            <v>0</v>
          </cell>
        </row>
        <row r="1130">
          <cell r="C1130" t="str">
            <v>San MateoLTCNonDualNPP</v>
          </cell>
          <cell r="D1130" t="str">
            <v>NPP</v>
          </cell>
          <cell r="E1130" t="str">
            <v>LTCNonDual</v>
          </cell>
          <cell r="F1130" t="str">
            <v xml:space="preserve"> Other Medical Professional Services </v>
          </cell>
          <cell r="G1130">
            <v>0</v>
          </cell>
          <cell r="H1130">
            <v>-6.8899999999999961E-2</v>
          </cell>
          <cell r="I1130">
            <v>0</v>
          </cell>
          <cell r="J1130">
            <v>0</v>
          </cell>
          <cell r="K1130">
            <v>0</v>
          </cell>
          <cell r="L1130">
            <v>0</v>
          </cell>
        </row>
        <row r="1131">
          <cell r="C1131" t="str">
            <v>San MateoLTCNonDualRX</v>
          </cell>
          <cell r="D1131" t="str">
            <v>RX</v>
          </cell>
          <cell r="E1131" t="str">
            <v>LTCNonDual</v>
          </cell>
          <cell r="F1131" t="str">
            <v xml:space="preserve"> Pharmacy </v>
          </cell>
          <cell r="G1131">
            <v>0</v>
          </cell>
          <cell r="H1131">
            <v>0</v>
          </cell>
          <cell r="I1131">
            <v>0</v>
          </cell>
          <cell r="J1131">
            <v>0</v>
          </cell>
          <cell r="K1131">
            <v>0</v>
          </cell>
          <cell r="L1131">
            <v>0</v>
          </cell>
        </row>
        <row r="1132">
          <cell r="C1132" t="str">
            <v>San MateoLTCNonDualLR</v>
          </cell>
          <cell r="D1132" t="str">
            <v>LR</v>
          </cell>
          <cell r="E1132" t="str">
            <v>LTCNonDual</v>
          </cell>
          <cell r="F1132" t="str">
            <v xml:space="preserve"> Laboratory and Radiology </v>
          </cell>
          <cell r="G1132">
            <v>0</v>
          </cell>
          <cell r="H1132">
            <v>-6.8899999999999961E-2</v>
          </cell>
          <cell r="I1132">
            <v>0</v>
          </cell>
          <cell r="J1132">
            <v>0</v>
          </cell>
          <cell r="K1132">
            <v>0</v>
          </cell>
          <cell r="L1132">
            <v>0</v>
          </cell>
        </row>
        <row r="1133">
          <cell r="C1133" t="str">
            <v>San MateoLTCNonDualHCBS</v>
          </cell>
          <cell r="D1133" t="str">
            <v>HCBS</v>
          </cell>
          <cell r="E1133" t="str">
            <v>LTCNonDual</v>
          </cell>
          <cell r="F1133" t="str">
            <v xml:space="preserve"> HCBS </v>
          </cell>
          <cell r="G1133">
            <v>4.3011747785361987E-2</v>
          </cell>
          <cell r="H1133">
            <v>0</v>
          </cell>
          <cell r="I1133">
            <v>0</v>
          </cell>
          <cell r="J1133">
            <v>0</v>
          </cell>
          <cell r="K1133">
            <v>0</v>
          </cell>
          <cell r="L1133">
            <v>0</v>
          </cell>
        </row>
        <row r="1134">
          <cell r="C1134" t="str">
            <v>San MateoLTCNonDualOTH</v>
          </cell>
          <cell r="D1134" t="str">
            <v>OTH</v>
          </cell>
          <cell r="E1134" t="str">
            <v>LTCNonDual</v>
          </cell>
          <cell r="F1134" t="str">
            <v xml:space="preserve"> All Others </v>
          </cell>
          <cell r="G1134">
            <v>0</v>
          </cell>
          <cell r="H1134">
            <v>-3.0200000000000005E-2</v>
          </cell>
          <cell r="I1134">
            <v>0</v>
          </cell>
          <cell r="J1134">
            <v>0</v>
          </cell>
          <cell r="K1134">
            <v>0</v>
          </cell>
          <cell r="L1134">
            <v>0</v>
          </cell>
        </row>
        <row r="1135">
          <cell r="C1135" t="str">
            <v>San MateoLTCDualIP</v>
          </cell>
          <cell r="D1135" t="str">
            <v>IP</v>
          </cell>
          <cell r="E1135" t="str">
            <v>LTCDual</v>
          </cell>
          <cell r="F1135" t="str">
            <v xml:space="preserve">Inpatient Hospital Services </v>
          </cell>
          <cell r="G1135">
            <v>0</v>
          </cell>
          <cell r="H1135">
            <v>0</v>
          </cell>
          <cell r="I1135">
            <v>0</v>
          </cell>
          <cell r="J1135">
            <v>0</v>
          </cell>
          <cell r="K1135">
            <v>0</v>
          </cell>
          <cell r="L1135">
            <v>0</v>
          </cell>
        </row>
        <row r="1136">
          <cell r="C1136" t="str">
            <v>San MateoLTCDualOP</v>
          </cell>
          <cell r="D1136" t="str">
            <v>OP</v>
          </cell>
          <cell r="E1136" t="str">
            <v>LTCDual</v>
          </cell>
          <cell r="F1136" t="str">
            <v xml:space="preserve">Outpatient Facility Services </v>
          </cell>
          <cell r="G1136">
            <v>0</v>
          </cell>
          <cell r="H1136">
            <v>0</v>
          </cell>
          <cell r="I1136">
            <v>0</v>
          </cell>
          <cell r="J1136">
            <v>0</v>
          </cell>
          <cell r="K1136">
            <v>0</v>
          </cell>
          <cell r="L1136">
            <v>0</v>
          </cell>
        </row>
        <row r="1137">
          <cell r="C1137" t="str">
            <v>San MateoLTCDualER</v>
          </cell>
          <cell r="D1137" t="str">
            <v>ER</v>
          </cell>
          <cell r="E1137" t="str">
            <v>LTCDual</v>
          </cell>
          <cell r="F1137" t="str">
            <v xml:space="preserve">Emergency Room Facility Services </v>
          </cell>
          <cell r="G1137">
            <v>0</v>
          </cell>
          <cell r="H1137">
            <v>0</v>
          </cell>
          <cell r="I1137">
            <v>0</v>
          </cell>
          <cell r="J1137">
            <v>0</v>
          </cell>
          <cell r="K1137">
            <v>0</v>
          </cell>
          <cell r="L1137">
            <v>0</v>
          </cell>
        </row>
        <row r="1138">
          <cell r="C1138" t="str">
            <v>San MateoLTCDualLTC</v>
          </cell>
          <cell r="D1138" t="str">
            <v>LTC</v>
          </cell>
          <cell r="E1138" t="str">
            <v>LTCDual</v>
          </cell>
          <cell r="F1138" t="str">
            <v xml:space="preserve">Long-Term Care Facility </v>
          </cell>
          <cell r="G1138">
            <v>0</v>
          </cell>
          <cell r="H1138">
            <v>0</v>
          </cell>
          <cell r="I1138">
            <v>0</v>
          </cell>
          <cell r="J1138">
            <v>0</v>
          </cell>
          <cell r="K1138">
            <v>0</v>
          </cell>
          <cell r="L1138">
            <v>0</v>
          </cell>
        </row>
        <row r="1139">
          <cell r="C1139" t="str">
            <v>San MateoLTCDualPCP</v>
          </cell>
          <cell r="D1139" t="str">
            <v>PCP</v>
          </cell>
          <cell r="E1139" t="str">
            <v>LTCDual</v>
          </cell>
          <cell r="F1139" t="str">
            <v xml:space="preserve">Physician Primary Care Services </v>
          </cell>
          <cell r="G1139">
            <v>0</v>
          </cell>
          <cell r="H1139">
            <v>0</v>
          </cell>
          <cell r="I1139">
            <v>0</v>
          </cell>
          <cell r="J1139">
            <v>0</v>
          </cell>
          <cell r="K1139">
            <v>0</v>
          </cell>
          <cell r="L1139">
            <v>0</v>
          </cell>
        </row>
        <row r="1140">
          <cell r="C1140" t="str">
            <v>San MateoLTCDualSP</v>
          </cell>
          <cell r="D1140" t="str">
            <v>SP</v>
          </cell>
          <cell r="E1140" t="str">
            <v>LTCDual</v>
          </cell>
          <cell r="F1140" t="str">
            <v xml:space="preserve">Physician Specialty Services </v>
          </cell>
          <cell r="G1140">
            <v>0</v>
          </cell>
          <cell r="H1140">
            <v>0</v>
          </cell>
          <cell r="I1140">
            <v>0</v>
          </cell>
          <cell r="J1140">
            <v>0</v>
          </cell>
          <cell r="K1140">
            <v>0</v>
          </cell>
          <cell r="L1140">
            <v>0</v>
          </cell>
        </row>
        <row r="1141">
          <cell r="C1141" t="str">
            <v>San MateoLTCDualFQHC</v>
          </cell>
          <cell r="D1141" t="str">
            <v>FQHC</v>
          </cell>
          <cell r="E1141" t="str">
            <v>LTCDual</v>
          </cell>
          <cell r="F1141" t="str">
            <v xml:space="preserve">FQHC Services </v>
          </cell>
          <cell r="G1141">
            <v>0</v>
          </cell>
          <cell r="H1141">
            <v>0</v>
          </cell>
          <cell r="I1141">
            <v>0</v>
          </cell>
          <cell r="J1141">
            <v>0</v>
          </cell>
          <cell r="K1141">
            <v>0</v>
          </cell>
          <cell r="L1141">
            <v>0</v>
          </cell>
        </row>
        <row r="1142">
          <cell r="C1142" t="str">
            <v>San MateoLTCDualNPP</v>
          </cell>
          <cell r="D1142" t="str">
            <v>NPP</v>
          </cell>
          <cell r="E1142" t="str">
            <v>LTCDual</v>
          </cell>
          <cell r="F1142" t="str">
            <v xml:space="preserve"> Other Medical Professional Services </v>
          </cell>
          <cell r="G1142">
            <v>0</v>
          </cell>
          <cell r="H1142">
            <v>0</v>
          </cell>
          <cell r="I1142">
            <v>0</v>
          </cell>
          <cell r="J1142">
            <v>0</v>
          </cell>
          <cell r="K1142">
            <v>0</v>
          </cell>
          <cell r="L1142">
            <v>0</v>
          </cell>
        </row>
        <row r="1143">
          <cell r="C1143" t="str">
            <v>San MateoLTCDualRX</v>
          </cell>
          <cell r="D1143" t="str">
            <v>RX</v>
          </cell>
          <cell r="E1143" t="str">
            <v>LTCDual</v>
          </cell>
          <cell r="F1143" t="str">
            <v xml:space="preserve"> Pharmacy </v>
          </cell>
          <cell r="G1143">
            <v>0</v>
          </cell>
          <cell r="H1143">
            <v>0</v>
          </cell>
          <cell r="I1143">
            <v>0</v>
          </cell>
          <cell r="J1143">
            <v>-3.6932779437525154E-3</v>
          </cell>
          <cell r="K1143">
            <v>0</v>
          </cell>
          <cell r="L1143">
            <v>0</v>
          </cell>
        </row>
        <row r="1144">
          <cell r="C1144" t="str">
            <v>San MateoLTCDualLR</v>
          </cell>
          <cell r="D1144" t="str">
            <v>LR</v>
          </cell>
          <cell r="E1144" t="str">
            <v>LTCDual</v>
          </cell>
          <cell r="F1144" t="str">
            <v xml:space="preserve"> Laboratory and Radiology </v>
          </cell>
          <cell r="G1144">
            <v>0</v>
          </cell>
          <cell r="H1144">
            <v>0</v>
          </cell>
          <cell r="I1144">
            <v>0</v>
          </cell>
          <cell r="J1144">
            <v>0</v>
          </cell>
          <cell r="K1144">
            <v>0</v>
          </cell>
          <cell r="L1144">
            <v>0</v>
          </cell>
        </row>
        <row r="1145">
          <cell r="C1145" t="str">
            <v>San MateoLTCDualHCBS</v>
          </cell>
          <cell r="D1145" t="str">
            <v>HCBS</v>
          </cell>
          <cell r="E1145" t="str">
            <v>LTCDual</v>
          </cell>
          <cell r="F1145" t="str">
            <v xml:space="preserve"> HCBS </v>
          </cell>
          <cell r="G1145">
            <v>9.1017760017141791E-2</v>
          </cell>
          <cell r="H1145">
            <v>0</v>
          </cell>
          <cell r="I1145">
            <v>0</v>
          </cell>
          <cell r="J1145">
            <v>0</v>
          </cell>
          <cell r="K1145">
            <v>0</v>
          </cell>
          <cell r="L1145">
            <v>0</v>
          </cell>
        </row>
        <row r="1146">
          <cell r="C1146" t="str">
            <v>San MateoLTCDualOTH</v>
          </cell>
          <cell r="D1146" t="str">
            <v>OTH</v>
          </cell>
          <cell r="E1146" t="str">
            <v>LTCDual</v>
          </cell>
          <cell r="F1146" t="str">
            <v xml:space="preserve"> All Others </v>
          </cell>
          <cell r="G1146">
            <v>0</v>
          </cell>
          <cell r="H1146">
            <v>0</v>
          </cell>
          <cell r="I1146">
            <v>0</v>
          </cell>
          <cell r="J1146">
            <v>0</v>
          </cell>
          <cell r="K1146">
            <v>0</v>
          </cell>
          <cell r="L1146">
            <v>0</v>
          </cell>
        </row>
        <row r="1147">
          <cell r="C1147" t="str">
            <v>San MateoOBRAIP</v>
          </cell>
          <cell r="D1147" t="str">
            <v>IP</v>
          </cell>
          <cell r="E1147" t="str">
            <v>OBRA</v>
          </cell>
          <cell r="F1147" t="str">
            <v xml:space="preserve">Inpatient Hospital Services </v>
          </cell>
          <cell r="G1147">
            <v>0</v>
          </cell>
          <cell r="H1147">
            <v>0</v>
          </cell>
          <cell r="I1147">
            <v>0</v>
          </cell>
          <cell r="J1147">
            <v>0</v>
          </cell>
          <cell r="K1147">
            <v>0</v>
          </cell>
          <cell r="L1147">
            <v>0</v>
          </cell>
        </row>
        <row r="1148">
          <cell r="C1148" t="str">
            <v>San MateoOBRAOP</v>
          </cell>
          <cell r="D1148" t="str">
            <v>OP</v>
          </cell>
          <cell r="E1148" t="str">
            <v>OBRA</v>
          </cell>
          <cell r="F1148" t="str">
            <v xml:space="preserve">Outpatient Facility Services </v>
          </cell>
          <cell r="G1148">
            <v>0</v>
          </cell>
          <cell r="H1148">
            <v>-2.1999999999999797E-3</v>
          </cell>
          <cell r="I1148">
            <v>0</v>
          </cell>
          <cell r="J1148">
            <v>0</v>
          </cell>
          <cell r="K1148">
            <v>0</v>
          </cell>
          <cell r="L1148">
            <v>0</v>
          </cell>
        </row>
        <row r="1149">
          <cell r="C1149" t="str">
            <v>San MateoOBRAER</v>
          </cell>
          <cell r="D1149" t="str">
            <v>ER</v>
          </cell>
          <cell r="E1149" t="str">
            <v>OBRA</v>
          </cell>
          <cell r="F1149" t="str">
            <v xml:space="preserve">Emergency Room Facility Services </v>
          </cell>
          <cell r="G1149">
            <v>0</v>
          </cell>
          <cell r="H1149">
            <v>0</v>
          </cell>
          <cell r="I1149">
            <v>0</v>
          </cell>
          <cell r="J1149">
            <v>0</v>
          </cell>
          <cell r="K1149">
            <v>0</v>
          </cell>
          <cell r="L1149">
            <v>0</v>
          </cell>
        </row>
        <row r="1150">
          <cell r="C1150" t="str">
            <v>San MateoOBRALTC</v>
          </cell>
          <cell r="D1150" t="str">
            <v>LTC</v>
          </cell>
          <cell r="E1150" t="str">
            <v>OBRA</v>
          </cell>
          <cell r="F1150" t="str">
            <v xml:space="preserve">Long-Term Care Facility </v>
          </cell>
          <cell r="G1150">
            <v>0</v>
          </cell>
          <cell r="H1150">
            <v>0</v>
          </cell>
          <cell r="I1150">
            <v>0</v>
          </cell>
          <cell r="J1150">
            <v>0</v>
          </cell>
          <cell r="K1150">
            <v>0</v>
          </cell>
          <cell r="L1150">
            <v>0</v>
          </cell>
        </row>
        <row r="1151">
          <cell r="C1151" t="str">
            <v>San MateoOBRAPCP</v>
          </cell>
          <cell r="D1151" t="str">
            <v>PCP</v>
          </cell>
          <cell r="E1151" t="str">
            <v>OBRA</v>
          </cell>
          <cell r="F1151" t="str">
            <v xml:space="preserve">Physician Primary Care Services </v>
          </cell>
          <cell r="G1151">
            <v>0</v>
          </cell>
          <cell r="H1151">
            <v>0</v>
          </cell>
          <cell r="I1151">
            <v>0</v>
          </cell>
          <cell r="J1151">
            <v>0</v>
          </cell>
          <cell r="K1151">
            <v>0</v>
          </cell>
          <cell r="L1151">
            <v>0</v>
          </cell>
        </row>
        <row r="1152">
          <cell r="C1152" t="str">
            <v>San MateoOBRASP</v>
          </cell>
          <cell r="D1152" t="str">
            <v>SP</v>
          </cell>
          <cell r="E1152" t="str">
            <v>OBRA</v>
          </cell>
          <cell r="F1152" t="str">
            <v xml:space="preserve">Physician Specialty Services </v>
          </cell>
          <cell r="G1152">
            <v>0</v>
          </cell>
          <cell r="H1152">
            <v>0</v>
          </cell>
          <cell r="I1152">
            <v>0</v>
          </cell>
          <cell r="J1152">
            <v>0</v>
          </cell>
          <cell r="K1152">
            <v>0</v>
          </cell>
          <cell r="L1152">
            <v>0</v>
          </cell>
        </row>
        <row r="1153">
          <cell r="C1153" t="str">
            <v>San MateoOBRAFQHC</v>
          </cell>
          <cell r="D1153" t="str">
            <v>FQHC</v>
          </cell>
          <cell r="E1153" t="str">
            <v>OBRA</v>
          </cell>
          <cell r="F1153" t="str">
            <v xml:space="preserve">FQHC Services </v>
          </cell>
          <cell r="G1153">
            <v>0</v>
          </cell>
          <cell r="H1153">
            <v>0</v>
          </cell>
          <cell r="I1153">
            <v>0</v>
          </cell>
          <cell r="J1153">
            <v>0</v>
          </cell>
          <cell r="K1153">
            <v>0</v>
          </cell>
          <cell r="L1153">
            <v>0</v>
          </cell>
        </row>
        <row r="1154">
          <cell r="C1154" t="str">
            <v>San MateoOBRANPP</v>
          </cell>
          <cell r="D1154" t="str">
            <v>NPP</v>
          </cell>
          <cell r="E1154" t="str">
            <v>OBRA</v>
          </cell>
          <cell r="F1154" t="str">
            <v xml:space="preserve"> Other Medical Professional Services </v>
          </cell>
          <cell r="G1154">
            <v>0</v>
          </cell>
          <cell r="H1154">
            <v>-6.8899999999999961E-2</v>
          </cell>
          <cell r="I1154">
            <v>0</v>
          </cell>
          <cell r="J1154">
            <v>0</v>
          </cell>
          <cell r="K1154">
            <v>0</v>
          </cell>
          <cell r="L1154">
            <v>0</v>
          </cell>
        </row>
        <row r="1155">
          <cell r="C1155" t="str">
            <v>San MateoOBRARX</v>
          </cell>
          <cell r="D1155" t="str">
            <v>RX</v>
          </cell>
          <cell r="E1155" t="str">
            <v>OBRA</v>
          </cell>
          <cell r="F1155" t="str">
            <v xml:space="preserve"> Pharmacy </v>
          </cell>
          <cell r="G1155">
            <v>0</v>
          </cell>
          <cell r="H1155">
            <v>0</v>
          </cell>
          <cell r="I1155">
            <v>0</v>
          </cell>
          <cell r="J1155">
            <v>0</v>
          </cell>
          <cell r="K1155">
            <v>0</v>
          </cell>
          <cell r="L1155">
            <v>0</v>
          </cell>
        </row>
        <row r="1156">
          <cell r="C1156" t="str">
            <v>San MateoOBRALR</v>
          </cell>
          <cell r="D1156" t="str">
            <v>LR</v>
          </cell>
          <cell r="E1156" t="str">
            <v>OBRA</v>
          </cell>
          <cell r="F1156" t="str">
            <v xml:space="preserve"> Laboratory and Radiology </v>
          </cell>
          <cell r="G1156">
            <v>0</v>
          </cell>
          <cell r="H1156">
            <v>-6.8899999999999961E-2</v>
          </cell>
          <cell r="I1156">
            <v>0</v>
          </cell>
          <cell r="J1156">
            <v>0</v>
          </cell>
          <cell r="K1156">
            <v>0</v>
          </cell>
          <cell r="L1156">
            <v>0</v>
          </cell>
        </row>
        <row r="1157">
          <cell r="C1157" t="str">
            <v>San MateoOBRAHCBS</v>
          </cell>
          <cell r="D1157" t="str">
            <v>HCBS</v>
          </cell>
          <cell r="E1157" t="str">
            <v>OBRA</v>
          </cell>
          <cell r="F1157" t="str">
            <v xml:space="preserve"> HCBS </v>
          </cell>
          <cell r="G1157">
            <v>0</v>
          </cell>
          <cell r="H1157">
            <v>0</v>
          </cell>
          <cell r="I1157">
            <v>0</v>
          </cell>
          <cell r="J1157">
            <v>0</v>
          </cell>
          <cell r="K1157">
            <v>0</v>
          </cell>
          <cell r="L1157">
            <v>0</v>
          </cell>
        </row>
        <row r="1158">
          <cell r="C1158" t="str">
            <v>San MateoOBRAOTH</v>
          </cell>
          <cell r="D1158" t="str">
            <v>OTH</v>
          </cell>
          <cell r="E1158" t="str">
            <v>OBRA</v>
          </cell>
          <cell r="F1158" t="str">
            <v xml:space="preserve"> All Others </v>
          </cell>
          <cell r="G1158">
            <v>0</v>
          </cell>
          <cell r="H1158">
            <v>-3.0200000000000005E-2</v>
          </cell>
          <cell r="I1158">
            <v>0</v>
          </cell>
          <cell r="J1158">
            <v>0</v>
          </cell>
          <cell r="K1158">
            <v>0</v>
          </cell>
          <cell r="L1158">
            <v>0</v>
          </cell>
        </row>
        <row r="1159">
          <cell r="C1159" t="str">
            <v>San Mateo-CCSChild MCIP</v>
          </cell>
          <cell r="D1159" t="str">
            <v>IP</v>
          </cell>
          <cell r="E1159" t="str">
            <v>Child MC</v>
          </cell>
          <cell r="F1159" t="str">
            <v xml:space="preserve">Inpatient Hospital Services </v>
          </cell>
          <cell r="G1159">
            <v>0</v>
          </cell>
          <cell r="H1159">
            <v>0</v>
          </cell>
          <cell r="I1159">
            <v>0</v>
          </cell>
          <cell r="J1159">
            <v>0</v>
          </cell>
          <cell r="K1159">
            <v>-1.2499999999999734E-3</v>
          </cell>
          <cell r="L1159">
            <v>0</v>
          </cell>
        </row>
        <row r="1160">
          <cell r="C1160" t="str">
            <v>San Mateo-CCSChild MCOP</v>
          </cell>
          <cell r="D1160" t="str">
            <v>OP</v>
          </cell>
          <cell r="E1160" t="str">
            <v>Child MC</v>
          </cell>
          <cell r="F1160" t="str">
            <v xml:space="preserve">Outpatient Facility Services </v>
          </cell>
          <cell r="G1160">
            <v>0</v>
          </cell>
          <cell r="H1160">
            <v>-2.1999999999999797E-3</v>
          </cell>
          <cell r="I1160">
            <v>0</v>
          </cell>
          <cell r="J1160">
            <v>0</v>
          </cell>
          <cell r="K1160">
            <v>-1.2499999999999734E-3</v>
          </cell>
          <cell r="L1160">
            <v>0</v>
          </cell>
        </row>
        <row r="1161">
          <cell r="C1161" t="str">
            <v>San Mateo-CCSChild MCER</v>
          </cell>
          <cell r="D1161" t="str">
            <v>ER</v>
          </cell>
          <cell r="E1161" t="str">
            <v>Child MC</v>
          </cell>
          <cell r="F1161" t="str">
            <v xml:space="preserve">Emergency Room Facility Services </v>
          </cell>
          <cell r="G1161">
            <v>0</v>
          </cell>
          <cell r="H1161">
            <v>0</v>
          </cell>
          <cell r="I1161">
            <v>0</v>
          </cell>
          <cell r="J1161">
            <v>0</v>
          </cell>
          <cell r="K1161">
            <v>-1.2499999999999734E-3</v>
          </cell>
          <cell r="L1161">
            <v>0</v>
          </cell>
        </row>
        <row r="1162">
          <cell r="C1162" t="str">
            <v>San Mateo-CCSChild MCLTC</v>
          </cell>
          <cell r="D1162" t="str">
            <v>LTC</v>
          </cell>
          <cell r="E1162" t="str">
            <v>Child MC</v>
          </cell>
          <cell r="F1162" t="str">
            <v xml:space="preserve">Long-Term Care Facility </v>
          </cell>
          <cell r="G1162">
            <v>0</v>
          </cell>
          <cell r="H1162">
            <v>0</v>
          </cell>
          <cell r="I1162">
            <v>0</v>
          </cell>
          <cell r="J1162">
            <v>0</v>
          </cell>
          <cell r="K1162">
            <v>-1.2499999999999734E-3</v>
          </cell>
          <cell r="L1162">
            <v>0</v>
          </cell>
        </row>
        <row r="1163">
          <cell r="C1163" t="str">
            <v>San Mateo-CCSChild MCPCP</v>
          </cell>
          <cell r="D1163" t="str">
            <v>PCP</v>
          </cell>
          <cell r="E1163" t="str">
            <v>Child MC</v>
          </cell>
          <cell r="F1163" t="str">
            <v xml:space="preserve">Physician Primary Care Services </v>
          </cell>
          <cell r="G1163">
            <v>0</v>
          </cell>
          <cell r="H1163">
            <v>0</v>
          </cell>
          <cell r="I1163">
            <v>0</v>
          </cell>
          <cell r="J1163">
            <v>0</v>
          </cell>
          <cell r="K1163">
            <v>-1.2499999999999734E-3</v>
          </cell>
          <cell r="L1163">
            <v>0</v>
          </cell>
        </row>
        <row r="1164">
          <cell r="C1164" t="str">
            <v>San Mateo-CCSChild MCSP</v>
          </cell>
          <cell r="D1164" t="str">
            <v>SP</v>
          </cell>
          <cell r="E1164" t="str">
            <v>Child MC</v>
          </cell>
          <cell r="F1164" t="str">
            <v xml:space="preserve">Physician Specialty Services </v>
          </cell>
          <cell r="G1164">
            <v>0</v>
          </cell>
          <cell r="H1164">
            <v>0</v>
          </cell>
          <cell r="I1164">
            <v>0</v>
          </cell>
          <cell r="J1164">
            <v>0</v>
          </cell>
          <cell r="K1164">
            <v>-1.2499999999999734E-3</v>
          </cell>
          <cell r="L1164">
            <v>0</v>
          </cell>
        </row>
        <row r="1165">
          <cell r="C1165" t="str">
            <v>San Mateo-CCSChild MCFQHC</v>
          </cell>
          <cell r="D1165" t="str">
            <v>FQHC</v>
          </cell>
          <cell r="E1165" t="str">
            <v>Child MC</v>
          </cell>
          <cell r="F1165" t="str">
            <v xml:space="preserve">FQHC Services </v>
          </cell>
          <cell r="G1165">
            <v>0</v>
          </cell>
          <cell r="H1165">
            <v>0</v>
          </cell>
          <cell r="I1165">
            <v>0</v>
          </cell>
          <cell r="J1165">
            <v>0</v>
          </cell>
          <cell r="K1165">
            <v>-1.2499999999999734E-3</v>
          </cell>
          <cell r="L1165">
            <v>0</v>
          </cell>
        </row>
        <row r="1166">
          <cell r="C1166" t="str">
            <v>San Mateo-CCSChild MCNPP</v>
          </cell>
          <cell r="D1166" t="str">
            <v>NPP</v>
          </cell>
          <cell r="E1166" t="str">
            <v>Child MC</v>
          </cell>
          <cell r="F1166" t="str">
            <v xml:space="preserve"> Other Medical Professional Services </v>
          </cell>
          <cell r="G1166">
            <v>0</v>
          </cell>
          <cell r="H1166">
            <v>-6.8899999999999961E-2</v>
          </cell>
          <cell r="I1166">
            <v>0</v>
          </cell>
          <cell r="J1166">
            <v>0</v>
          </cell>
          <cell r="K1166">
            <v>-1.2499999999999734E-3</v>
          </cell>
          <cell r="L1166">
            <v>0</v>
          </cell>
        </row>
        <row r="1167">
          <cell r="C1167" t="str">
            <v>San Mateo-CCSChild MCRX</v>
          </cell>
          <cell r="D1167" t="str">
            <v>RX</v>
          </cell>
          <cell r="E1167" t="str">
            <v>Child MC</v>
          </cell>
          <cell r="F1167" t="str">
            <v xml:space="preserve"> Pharmacy </v>
          </cell>
          <cell r="G1167">
            <v>0</v>
          </cell>
          <cell r="H1167">
            <v>0</v>
          </cell>
          <cell r="I1167">
            <v>0</v>
          </cell>
          <cell r="J1167">
            <v>0</v>
          </cell>
          <cell r="K1167">
            <v>-1.2499999999999734E-3</v>
          </cell>
          <cell r="L1167">
            <v>0</v>
          </cell>
        </row>
        <row r="1168">
          <cell r="C1168" t="str">
            <v>San Mateo-CCSChild MCLR</v>
          </cell>
          <cell r="D1168" t="str">
            <v>LR</v>
          </cell>
          <cell r="E1168" t="str">
            <v>Child MC</v>
          </cell>
          <cell r="F1168" t="str">
            <v xml:space="preserve"> Laboratory and Radiology </v>
          </cell>
          <cell r="G1168">
            <v>0</v>
          </cell>
          <cell r="H1168">
            <v>-6.8899999999999961E-2</v>
          </cell>
          <cell r="I1168">
            <v>0</v>
          </cell>
          <cell r="J1168">
            <v>0</v>
          </cell>
          <cell r="K1168">
            <v>-1.2499999999999734E-3</v>
          </cell>
          <cell r="L1168">
            <v>0</v>
          </cell>
        </row>
        <row r="1169">
          <cell r="C1169" t="str">
            <v>San Mateo-CCSChild MCHCBS</v>
          </cell>
          <cell r="D1169" t="str">
            <v>HCBS</v>
          </cell>
          <cell r="E1169" t="str">
            <v>Child MC</v>
          </cell>
          <cell r="F1169" t="str">
            <v xml:space="preserve"> HCBS </v>
          </cell>
          <cell r="G1169">
            <v>0</v>
          </cell>
          <cell r="H1169">
            <v>0</v>
          </cell>
          <cell r="I1169">
            <v>0</v>
          </cell>
          <cell r="J1169">
            <v>0</v>
          </cell>
          <cell r="K1169">
            <v>-1.2499999999999734E-3</v>
          </cell>
          <cell r="L1169">
            <v>0</v>
          </cell>
        </row>
        <row r="1170">
          <cell r="C1170" t="str">
            <v>San Mateo-CCSChild MCOTH</v>
          </cell>
          <cell r="D1170" t="str">
            <v>OTH</v>
          </cell>
          <cell r="E1170" t="str">
            <v>Child MC</v>
          </cell>
          <cell r="F1170" t="str">
            <v xml:space="preserve"> All Others </v>
          </cell>
          <cell r="G1170">
            <v>0</v>
          </cell>
          <cell r="H1170">
            <v>-3.0200000000000005E-2</v>
          </cell>
          <cell r="I1170">
            <v>0</v>
          </cell>
          <cell r="J1170">
            <v>0</v>
          </cell>
          <cell r="K1170">
            <v>-1.2499999999999734E-3</v>
          </cell>
          <cell r="L1170">
            <v>0</v>
          </cell>
        </row>
        <row r="1171">
          <cell r="C1171" t="str">
            <v>San Mateo-CCSChild HFIP</v>
          </cell>
          <cell r="D1171" t="str">
            <v>IP</v>
          </cell>
          <cell r="E1171" t="str">
            <v>Child HF</v>
          </cell>
          <cell r="F1171" t="str">
            <v xml:space="preserve">Inpatient Hospital Services </v>
          </cell>
          <cell r="G1171">
            <v>0</v>
          </cell>
          <cell r="H1171">
            <v>0</v>
          </cell>
          <cell r="I1171">
            <v>0</v>
          </cell>
          <cell r="J1171">
            <v>0</v>
          </cell>
          <cell r="K1171">
            <v>-2.4999999999999467E-3</v>
          </cell>
          <cell r="L1171">
            <v>0</v>
          </cell>
        </row>
        <row r="1172">
          <cell r="C1172" t="str">
            <v>San Mateo-CCSChild HFOP</v>
          </cell>
          <cell r="D1172" t="str">
            <v>OP</v>
          </cell>
          <cell r="E1172" t="str">
            <v>Child HF</v>
          </cell>
          <cell r="F1172" t="str">
            <v xml:space="preserve">Outpatient Facility Services </v>
          </cell>
          <cell r="G1172">
            <v>0</v>
          </cell>
          <cell r="H1172">
            <v>-2.0000000000000018E-3</v>
          </cell>
          <cell r="I1172">
            <v>0</v>
          </cell>
          <cell r="J1172">
            <v>0</v>
          </cell>
          <cell r="K1172">
            <v>-2.4999999999999467E-3</v>
          </cell>
          <cell r="L1172">
            <v>0</v>
          </cell>
        </row>
        <row r="1173">
          <cell r="C1173" t="str">
            <v>San Mateo-CCSChild HFER</v>
          </cell>
          <cell r="D1173" t="str">
            <v>ER</v>
          </cell>
          <cell r="E1173" t="str">
            <v>Child HF</v>
          </cell>
          <cell r="F1173" t="str">
            <v xml:space="preserve">Emergency Room Facility Services </v>
          </cell>
          <cell r="G1173">
            <v>0</v>
          </cell>
          <cell r="H1173">
            <v>0</v>
          </cell>
          <cell r="I1173">
            <v>0</v>
          </cell>
          <cell r="J1173">
            <v>0</v>
          </cell>
          <cell r="K1173">
            <v>-2.4999999999999467E-3</v>
          </cell>
          <cell r="L1173">
            <v>0</v>
          </cell>
        </row>
        <row r="1174">
          <cell r="C1174" t="str">
            <v>San Mateo-CCSChild HFLTC</v>
          </cell>
          <cell r="D1174" t="str">
            <v>LTC</v>
          </cell>
          <cell r="E1174" t="str">
            <v>Child HF</v>
          </cell>
          <cell r="F1174" t="str">
            <v xml:space="preserve">Long-Term Care Facility </v>
          </cell>
          <cell r="G1174">
            <v>0</v>
          </cell>
          <cell r="H1174">
            <v>0</v>
          </cell>
          <cell r="I1174">
            <v>0</v>
          </cell>
          <cell r="J1174">
            <v>0</v>
          </cell>
          <cell r="K1174">
            <v>-2.4999999999999467E-3</v>
          </cell>
          <cell r="L1174">
            <v>0</v>
          </cell>
        </row>
        <row r="1175">
          <cell r="C1175" t="str">
            <v>San Mateo-CCSChild HFPCP</v>
          </cell>
          <cell r="D1175" t="str">
            <v>PCP</v>
          </cell>
          <cell r="E1175" t="str">
            <v>Child HF</v>
          </cell>
          <cell r="F1175" t="str">
            <v xml:space="preserve">Physician Primary Care Services </v>
          </cell>
          <cell r="G1175">
            <v>0</v>
          </cell>
          <cell r="H1175">
            <v>0</v>
          </cell>
          <cell r="I1175">
            <v>0</v>
          </cell>
          <cell r="J1175">
            <v>0</v>
          </cell>
          <cell r="K1175">
            <v>-2.4999999999999467E-3</v>
          </cell>
          <cell r="L1175">
            <v>0</v>
          </cell>
        </row>
        <row r="1176">
          <cell r="C1176" t="str">
            <v>San Mateo-CCSChild HFSP</v>
          </cell>
          <cell r="D1176" t="str">
            <v>SP</v>
          </cell>
          <cell r="E1176" t="str">
            <v>Child HF</v>
          </cell>
          <cell r="F1176" t="str">
            <v xml:space="preserve">Physician Specialty Services </v>
          </cell>
          <cell r="G1176">
            <v>0</v>
          </cell>
          <cell r="H1176">
            <v>0</v>
          </cell>
          <cell r="I1176">
            <v>0</v>
          </cell>
          <cell r="J1176">
            <v>0</v>
          </cell>
          <cell r="K1176">
            <v>-2.4999999999999467E-3</v>
          </cell>
          <cell r="L1176">
            <v>0</v>
          </cell>
        </row>
        <row r="1177">
          <cell r="C1177" t="str">
            <v>San Mateo-CCSChild HFFQHC</v>
          </cell>
          <cell r="D1177" t="str">
            <v>FQHC</v>
          </cell>
          <cell r="E1177" t="str">
            <v>Child HF</v>
          </cell>
          <cell r="F1177" t="str">
            <v xml:space="preserve">FQHC Services </v>
          </cell>
          <cell r="G1177">
            <v>0</v>
          </cell>
          <cell r="H1177">
            <v>0</v>
          </cell>
          <cell r="I1177">
            <v>0</v>
          </cell>
          <cell r="J1177">
            <v>0</v>
          </cell>
          <cell r="K1177">
            <v>-2.4999999999999467E-3</v>
          </cell>
          <cell r="L1177">
            <v>0</v>
          </cell>
        </row>
        <row r="1178">
          <cell r="C1178" t="str">
            <v>San Mateo-CCSChild HFNPP</v>
          </cell>
          <cell r="D1178" t="str">
            <v>NPP</v>
          </cell>
          <cell r="E1178" t="str">
            <v>Child HF</v>
          </cell>
          <cell r="F1178" t="str">
            <v xml:space="preserve"> Other Medical Professional Services </v>
          </cell>
          <cell r="G1178">
            <v>0</v>
          </cell>
          <cell r="H1178">
            <v>-6.1200000000000032E-2</v>
          </cell>
          <cell r="I1178">
            <v>0</v>
          </cell>
          <cell r="J1178">
            <v>0</v>
          </cell>
          <cell r="K1178">
            <v>-2.4999999999999467E-3</v>
          </cell>
          <cell r="L1178">
            <v>0</v>
          </cell>
        </row>
        <row r="1179">
          <cell r="C1179" t="str">
            <v>San Mateo-CCSChild HFRX</v>
          </cell>
          <cell r="D1179" t="str">
            <v>RX</v>
          </cell>
          <cell r="E1179" t="str">
            <v>Child HF</v>
          </cell>
          <cell r="F1179" t="str">
            <v xml:space="preserve"> Pharmacy </v>
          </cell>
          <cell r="G1179">
            <v>0</v>
          </cell>
          <cell r="H1179">
            <v>0</v>
          </cell>
          <cell r="I1179">
            <v>0</v>
          </cell>
          <cell r="J1179">
            <v>0</v>
          </cell>
          <cell r="K1179">
            <v>-2.4999999999999467E-3</v>
          </cell>
          <cell r="L1179">
            <v>0</v>
          </cell>
        </row>
        <row r="1180">
          <cell r="C1180" t="str">
            <v>San Mateo-CCSChild HFLR</v>
          </cell>
          <cell r="D1180" t="str">
            <v>LR</v>
          </cell>
          <cell r="E1180" t="str">
            <v>Child HF</v>
          </cell>
          <cell r="F1180" t="str">
            <v xml:space="preserve"> Laboratory and Radiology </v>
          </cell>
          <cell r="G1180">
            <v>0</v>
          </cell>
          <cell r="H1180">
            <v>-6.1200000000000032E-2</v>
          </cell>
          <cell r="I1180">
            <v>0</v>
          </cell>
          <cell r="J1180">
            <v>0</v>
          </cell>
          <cell r="K1180">
            <v>-2.4999999999999467E-3</v>
          </cell>
          <cell r="L1180">
            <v>0</v>
          </cell>
        </row>
        <row r="1181">
          <cell r="C1181" t="str">
            <v>San Mateo-CCSChild HFHCBS</v>
          </cell>
          <cell r="D1181" t="str">
            <v>HCBS</v>
          </cell>
          <cell r="E1181" t="str">
            <v>Child HF</v>
          </cell>
          <cell r="F1181" t="str">
            <v xml:space="preserve"> HCBS </v>
          </cell>
          <cell r="G1181">
            <v>0</v>
          </cell>
          <cell r="H1181">
            <v>0</v>
          </cell>
          <cell r="I1181">
            <v>0</v>
          </cell>
          <cell r="J1181">
            <v>0</v>
          </cell>
          <cell r="K1181">
            <v>-2.4999999999999467E-3</v>
          </cell>
          <cell r="L1181">
            <v>0</v>
          </cell>
        </row>
        <row r="1182">
          <cell r="C1182" t="str">
            <v>San Mateo-CCSChild HFOTH</v>
          </cell>
          <cell r="D1182" t="str">
            <v>OTH</v>
          </cell>
          <cell r="E1182" t="str">
            <v>Child HF</v>
          </cell>
          <cell r="F1182" t="str">
            <v xml:space="preserve"> All Others </v>
          </cell>
          <cell r="G1182">
            <v>0</v>
          </cell>
          <cell r="H1182">
            <v>-2.6699999999999946E-2</v>
          </cell>
          <cell r="I1182">
            <v>0</v>
          </cell>
          <cell r="J1182">
            <v>0</v>
          </cell>
          <cell r="K1182">
            <v>-2.4999999999999467E-3</v>
          </cell>
          <cell r="L1182">
            <v>0</v>
          </cell>
        </row>
        <row r="1183">
          <cell r="C1183" t="str">
            <v>San Mateo-CCSAdultIP</v>
          </cell>
          <cell r="D1183" t="str">
            <v>IP</v>
          </cell>
          <cell r="E1183" t="str">
            <v>Adult</v>
          </cell>
          <cell r="F1183" t="str">
            <v xml:space="preserve">Inpatient Hospital Services </v>
          </cell>
          <cell r="G1183">
            <v>0</v>
          </cell>
          <cell r="H1183">
            <v>0</v>
          </cell>
          <cell r="I1183">
            <v>0</v>
          </cell>
          <cell r="J1183">
            <v>0</v>
          </cell>
          <cell r="K1183">
            <v>-2.2499999999999964E-2</v>
          </cell>
          <cell r="L1183">
            <v>0</v>
          </cell>
        </row>
        <row r="1184">
          <cell r="C1184" t="str">
            <v>San Mateo-CCSAdultOP</v>
          </cell>
          <cell r="D1184" t="str">
            <v>OP</v>
          </cell>
          <cell r="E1184" t="str">
            <v>Adult</v>
          </cell>
          <cell r="F1184" t="str">
            <v xml:space="preserve">Outpatient Facility Services </v>
          </cell>
          <cell r="G1184">
            <v>0</v>
          </cell>
          <cell r="H1184">
            <v>-1.0499999999999954E-2</v>
          </cell>
          <cell r="I1184">
            <v>0</v>
          </cell>
          <cell r="J1184">
            <v>0</v>
          </cell>
          <cell r="K1184">
            <v>-2.2499999999999964E-2</v>
          </cell>
          <cell r="L1184">
            <v>0</v>
          </cell>
        </row>
        <row r="1185">
          <cell r="C1185" t="str">
            <v>San Mateo-CCSAdultER</v>
          </cell>
          <cell r="D1185" t="str">
            <v>ER</v>
          </cell>
          <cell r="E1185" t="str">
            <v>Adult</v>
          </cell>
          <cell r="F1185" t="str">
            <v xml:space="preserve">Emergency Room Facility Services </v>
          </cell>
          <cell r="G1185">
            <v>0</v>
          </cell>
          <cell r="H1185">
            <v>0</v>
          </cell>
          <cell r="I1185">
            <v>0</v>
          </cell>
          <cell r="J1185">
            <v>0</v>
          </cell>
          <cell r="K1185">
            <v>-2.2499999999999964E-2</v>
          </cell>
          <cell r="L1185">
            <v>0</v>
          </cell>
        </row>
        <row r="1186">
          <cell r="C1186" t="str">
            <v>San Mateo-CCSAdultLTC</v>
          </cell>
          <cell r="D1186" t="str">
            <v>LTC</v>
          </cell>
          <cell r="E1186" t="str">
            <v>Adult</v>
          </cell>
          <cell r="F1186" t="str">
            <v xml:space="preserve">Long-Term Care Facility </v>
          </cell>
          <cell r="G1186">
            <v>0</v>
          </cell>
          <cell r="H1186">
            <v>0</v>
          </cell>
          <cell r="I1186">
            <v>0</v>
          </cell>
          <cell r="J1186">
            <v>0</v>
          </cell>
          <cell r="K1186">
            <v>-2.2499999999999964E-2</v>
          </cell>
          <cell r="L1186">
            <v>0</v>
          </cell>
        </row>
        <row r="1187">
          <cell r="C1187" t="str">
            <v>San Mateo-CCSAdultPCP</v>
          </cell>
          <cell r="D1187" t="str">
            <v>PCP</v>
          </cell>
          <cell r="E1187" t="str">
            <v>Adult</v>
          </cell>
          <cell r="F1187" t="str">
            <v xml:space="preserve">Physician Primary Care Services </v>
          </cell>
          <cell r="G1187">
            <v>0</v>
          </cell>
          <cell r="H1187">
            <v>-4.3300000000000005E-2</v>
          </cell>
          <cell r="I1187">
            <v>0</v>
          </cell>
          <cell r="J1187">
            <v>0</v>
          </cell>
          <cell r="K1187">
            <v>-2.2499999999999964E-2</v>
          </cell>
          <cell r="L1187">
            <v>0</v>
          </cell>
        </row>
        <row r="1188">
          <cell r="C1188" t="str">
            <v>San Mateo-CCSAdultSP</v>
          </cell>
          <cell r="D1188" t="str">
            <v>SP</v>
          </cell>
          <cell r="E1188" t="str">
            <v>Adult</v>
          </cell>
          <cell r="F1188" t="str">
            <v xml:space="preserve">Physician Specialty Services </v>
          </cell>
          <cell r="G1188">
            <v>0</v>
          </cell>
          <cell r="H1188">
            <v>0</v>
          </cell>
          <cell r="I1188">
            <v>0</v>
          </cell>
          <cell r="J1188">
            <v>0</v>
          </cell>
          <cell r="K1188">
            <v>-2.2499999999999964E-2</v>
          </cell>
          <cell r="L1188">
            <v>0</v>
          </cell>
        </row>
        <row r="1189">
          <cell r="C1189" t="str">
            <v>San Mateo-CCSAdultFQHC</v>
          </cell>
          <cell r="D1189" t="str">
            <v>FQHC</v>
          </cell>
          <cell r="E1189" t="str">
            <v>Adult</v>
          </cell>
          <cell r="F1189" t="str">
            <v xml:space="preserve">FQHC Services </v>
          </cell>
          <cell r="G1189">
            <v>0</v>
          </cell>
          <cell r="H1189">
            <v>0</v>
          </cell>
          <cell r="I1189">
            <v>0</v>
          </cell>
          <cell r="J1189">
            <v>0</v>
          </cell>
          <cell r="K1189">
            <v>-2.2499999999999964E-2</v>
          </cell>
          <cell r="L1189">
            <v>0</v>
          </cell>
        </row>
        <row r="1190">
          <cell r="C1190" t="str">
            <v>San Mateo-CCSAdultNPP</v>
          </cell>
          <cell r="D1190" t="str">
            <v>NPP</v>
          </cell>
          <cell r="E1190" t="str">
            <v>Adult</v>
          </cell>
          <cell r="F1190" t="str">
            <v xml:space="preserve"> Other Medical Professional Services </v>
          </cell>
          <cell r="G1190">
            <v>0</v>
          </cell>
          <cell r="H1190">
            <v>-6.8899999999999961E-2</v>
          </cell>
          <cell r="I1190">
            <v>0</v>
          </cell>
          <cell r="J1190">
            <v>0</v>
          </cell>
          <cell r="K1190">
            <v>-2.2499999999999964E-2</v>
          </cell>
          <cell r="L1190">
            <v>0</v>
          </cell>
        </row>
        <row r="1191">
          <cell r="C1191" t="str">
            <v>San Mateo-CCSAdultRX</v>
          </cell>
          <cell r="D1191" t="str">
            <v>RX</v>
          </cell>
          <cell r="E1191" t="str">
            <v>Adult</v>
          </cell>
          <cell r="F1191" t="str">
            <v xml:space="preserve"> Pharmacy </v>
          </cell>
          <cell r="G1191">
            <v>0</v>
          </cell>
          <cell r="H1191">
            <v>0</v>
          </cell>
          <cell r="I1191">
            <v>-2.1602265028259127E-2</v>
          </cell>
          <cell r="J1191">
            <v>0</v>
          </cell>
          <cell r="K1191">
            <v>-2.2499999999999964E-2</v>
          </cell>
          <cell r="L1191">
            <v>0</v>
          </cell>
        </row>
        <row r="1192">
          <cell r="C1192" t="str">
            <v>San Mateo-CCSAdultLR</v>
          </cell>
          <cell r="D1192" t="str">
            <v>LR</v>
          </cell>
          <cell r="E1192" t="str">
            <v>Adult</v>
          </cell>
          <cell r="F1192" t="str">
            <v xml:space="preserve"> Laboratory and Radiology </v>
          </cell>
          <cell r="G1192">
            <v>0</v>
          </cell>
          <cell r="H1192">
            <v>-6.8899999999999961E-2</v>
          </cell>
          <cell r="I1192">
            <v>0</v>
          </cell>
          <cell r="J1192">
            <v>0</v>
          </cell>
          <cell r="K1192">
            <v>-2.2499999999999964E-2</v>
          </cell>
          <cell r="L1192">
            <v>0</v>
          </cell>
        </row>
        <row r="1193">
          <cell r="C1193" t="str">
            <v>San Mateo-CCSAdultHCBS</v>
          </cell>
          <cell r="D1193" t="str">
            <v>HCBS</v>
          </cell>
          <cell r="E1193" t="str">
            <v>Adult</v>
          </cell>
          <cell r="F1193" t="str">
            <v xml:space="preserve"> HCBS </v>
          </cell>
          <cell r="G1193">
            <v>0</v>
          </cell>
          <cell r="H1193">
            <v>0</v>
          </cell>
          <cell r="I1193">
            <v>0</v>
          </cell>
          <cell r="J1193">
            <v>0</v>
          </cell>
          <cell r="K1193">
            <v>-2.2499999999999964E-2</v>
          </cell>
          <cell r="L1193">
            <v>0</v>
          </cell>
        </row>
        <row r="1194">
          <cell r="C1194" t="str">
            <v>San Mateo-CCSAdultOTH</v>
          </cell>
          <cell r="D1194" t="str">
            <v>OTH</v>
          </cell>
          <cell r="E1194" t="str">
            <v>Adult</v>
          </cell>
          <cell r="F1194" t="str">
            <v xml:space="preserve"> All Others </v>
          </cell>
          <cell r="G1194">
            <v>0</v>
          </cell>
          <cell r="H1194">
            <v>-3.0200000000000005E-2</v>
          </cell>
          <cell r="I1194">
            <v>0</v>
          </cell>
          <cell r="J1194">
            <v>0</v>
          </cell>
          <cell r="K1194">
            <v>-2.2499999999999964E-2</v>
          </cell>
          <cell r="L1194">
            <v>0</v>
          </cell>
        </row>
        <row r="1195">
          <cell r="C1195" t="str">
            <v>San Mateo-CCSAged&amp;DisabledNonDualIP</v>
          </cell>
          <cell r="D1195" t="str">
            <v>IP</v>
          </cell>
          <cell r="E1195" t="str">
            <v>Aged&amp;DisabledNonDual</v>
          </cell>
          <cell r="F1195" t="str">
            <v xml:space="preserve">Inpatient Hospital Services </v>
          </cell>
          <cell r="G1195">
            <v>0</v>
          </cell>
          <cell r="H1195">
            <v>0</v>
          </cell>
          <cell r="I1195">
            <v>0</v>
          </cell>
          <cell r="J1195">
            <v>0</v>
          </cell>
          <cell r="K1195">
            <v>0</v>
          </cell>
          <cell r="L1195">
            <v>0</v>
          </cell>
        </row>
        <row r="1196">
          <cell r="C1196" t="str">
            <v>San Mateo-CCSAged&amp;DisabledNonDualOP</v>
          </cell>
          <cell r="D1196" t="str">
            <v>OP</v>
          </cell>
          <cell r="E1196" t="str">
            <v>Aged&amp;DisabledNonDual</v>
          </cell>
          <cell r="F1196" t="str">
            <v xml:space="preserve">Outpatient Facility Services </v>
          </cell>
          <cell r="G1196">
            <v>0</v>
          </cell>
          <cell r="H1196">
            <v>-1.3100000000000001E-2</v>
          </cell>
          <cell r="I1196">
            <v>0</v>
          </cell>
          <cell r="J1196">
            <v>0</v>
          </cell>
          <cell r="K1196">
            <v>0</v>
          </cell>
          <cell r="L1196">
            <v>0</v>
          </cell>
        </row>
        <row r="1197">
          <cell r="C1197" t="str">
            <v>San Mateo-CCSAged&amp;DisabledNonDualER</v>
          </cell>
          <cell r="D1197" t="str">
            <v>ER</v>
          </cell>
          <cell r="E1197" t="str">
            <v>Aged&amp;DisabledNonDual</v>
          </cell>
          <cell r="F1197" t="str">
            <v xml:space="preserve">Emergency Room Facility Services </v>
          </cell>
          <cell r="G1197">
            <v>0</v>
          </cell>
          <cell r="H1197">
            <v>0</v>
          </cell>
          <cell r="I1197">
            <v>0</v>
          </cell>
          <cell r="J1197">
            <v>0</v>
          </cell>
          <cell r="K1197">
            <v>0</v>
          </cell>
          <cell r="L1197">
            <v>0</v>
          </cell>
        </row>
        <row r="1198">
          <cell r="C1198" t="str">
            <v>San Mateo-CCSAged&amp;DisabledNonDualLTC</v>
          </cell>
          <cell r="D1198" t="str">
            <v>LTC</v>
          </cell>
          <cell r="E1198" t="str">
            <v>Aged&amp;DisabledNonDual</v>
          </cell>
          <cell r="F1198" t="str">
            <v xml:space="preserve">Long-Term Care Facility </v>
          </cell>
          <cell r="G1198">
            <v>0</v>
          </cell>
          <cell r="H1198">
            <v>0</v>
          </cell>
          <cell r="I1198">
            <v>0</v>
          </cell>
          <cell r="J1198">
            <v>0</v>
          </cell>
          <cell r="K1198">
            <v>0</v>
          </cell>
          <cell r="L1198">
            <v>0</v>
          </cell>
        </row>
        <row r="1199">
          <cell r="C1199" t="str">
            <v>San Mateo-CCSAged&amp;DisabledNonDualPCP</v>
          </cell>
          <cell r="D1199" t="str">
            <v>PCP</v>
          </cell>
          <cell r="E1199" t="str">
            <v>Aged&amp;DisabledNonDual</v>
          </cell>
          <cell r="F1199" t="str">
            <v xml:space="preserve">Physician Primary Care Services </v>
          </cell>
          <cell r="G1199">
            <v>0</v>
          </cell>
          <cell r="H1199">
            <v>-6.030000000000002E-2</v>
          </cell>
          <cell r="I1199">
            <v>0</v>
          </cell>
          <cell r="J1199">
            <v>0</v>
          </cell>
          <cell r="K1199">
            <v>0</v>
          </cell>
          <cell r="L1199">
            <v>0</v>
          </cell>
        </row>
        <row r="1200">
          <cell r="C1200" t="str">
            <v>San Mateo-CCSAged&amp;DisabledNonDualSP</v>
          </cell>
          <cell r="D1200" t="str">
            <v>SP</v>
          </cell>
          <cell r="E1200" t="str">
            <v>Aged&amp;DisabledNonDual</v>
          </cell>
          <cell r="F1200" t="str">
            <v xml:space="preserve">Physician Specialty Services </v>
          </cell>
          <cell r="G1200">
            <v>0</v>
          </cell>
          <cell r="H1200">
            <v>0</v>
          </cell>
          <cell r="I1200">
            <v>0</v>
          </cell>
          <cell r="J1200">
            <v>0</v>
          </cell>
          <cell r="K1200">
            <v>0</v>
          </cell>
          <cell r="L1200">
            <v>0</v>
          </cell>
        </row>
        <row r="1201">
          <cell r="C1201" t="str">
            <v>San Mateo-CCSAged&amp;DisabledNonDualFQHC</v>
          </cell>
          <cell r="D1201" t="str">
            <v>FQHC</v>
          </cell>
          <cell r="E1201" t="str">
            <v>Aged&amp;DisabledNonDual</v>
          </cell>
          <cell r="F1201" t="str">
            <v xml:space="preserve">FQHC Services </v>
          </cell>
          <cell r="G1201">
            <v>0</v>
          </cell>
          <cell r="H1201">
            <v>0</v>
          </cell>
          <cell r="I1201">
            <v>0</v>
          </cell>
          <cell r="J1201">
            <v>0</v>
          </cell>
          <cell r="K1201">
            <v>0</v>
          </cell>
          <cell r="L1201">
            <v>0</v>
          </cell>
        </row>
        <row r="1202">
          <cell r="C1202" t="str">
            <v>San Mateo-CCSAged&amp;DisabledNonDualNPP</v>
          </cell>
          <cell r="D1202" t="str">
            <v>NPP</v>
          </cell>
          <cell r="E1202" t="str">
            <v>Aged&amp;DisabledNonDual</v>
          </cell>
          <cell r="F1202" t="str">
            <v xml:space="preserve"> Other Medical Professional Services </v>
          </cell>
          <cell r="G1202">
            <v>0</v>
          </cell>
          <cell r="H1202">
            <v>-6.8899999999999961E-2</v>
          </cell>
          <cell r="I1202">
            <v>0</v>
          </cell>
          <cell r="J1202">
            <v>0</v>
          </cell>
          <cell r="K1202">
            <v>0</v>
          </cell>
          <cell r="L1202">
            <v>0</v>
          </cell>
        </row>
        <row r="1203">
          <cell r="C1203" t="str">
            <v>San Mateo-CCSAged&amp;DisabledNonDualRX</v>
          </cell>
          <cell r="D1203" t="str">
            <v>RX</v>
          </cell>
          <cell r="E1203" t="str">
            <v>Aged&amp;DisabledNonDual</v>
          </cell>
          <cell r="F1203" t="str">
            <v xml:space="preserve"> Pharmacy </v>
          </cell>
          <cell r="G1203">
            <v>0</v>
          </cell>
          <cell r="H1203">
            <v>0</v>
          </cell>
          <cell r="I1203">
            <v>-3.1122105092539321E-2</v>
          </cell>
          <cell r="J1203">
            <v>0</v>
          </cell>
          <cell r="K1203">
            <v>0</v>
          </cell>
          <cell r="L1203">
            <v>0</v>
          </cell>
        </row>
        <row r="1204">
          <cell r="C1204" t="str">
            <v>San Mateo-CCSAged&amp;DisabledNonDualLR</v>
          </cell>
          <cell r="D1204" t="str">
            <v>LR</v>
          </cell>
          <cell r="E1204" t="str">
            <v>Aged&amp;DisabledNonDual</v>
          </cell>
          <cell r="F1204" t="str">
            <v xml:space="preserve"> Laboratory and Radiology </v>
          </cell>
          <cell r="G1204">
            <v>0</v>
          </cell>
          <cell r="H1204">
            <v>-6.8899999999999961E-2</v>
          </cell>
          <cell r="I1204">
            <v>0</v>
          </cell>
          <cell r="J1204">
            <v>0</v>
          </cell>
          <cell r="K1204">
            <v>0</v>
          </cell>
          <cell r="L1204">
            <v>0</v>
          </cell>
        </row>
        <row r="1205">
          <cell r="C1205" t="str">
            <v>San Mateo-CCSAged&amp;DisabledNonDualHCBS</v>
          </cell>
          <cell r="D1205" t="str">
            <v>HCBS</v>
          </cell>
          <cell r="E1205" t="str">
            <v>Aged&amp;DisabledNonDual</v>
          </cell>
          <cell r="F1205" t="str">
            <v xml:space="preserve"> HCBS </v>
          </cell>
          <cell r="G1205">
            <v>1.7833386626933789E-2</v>
          </cell>
          <cell r="H1205">
            <v>0</v>
          </cell>
          <cell r="I1205">
            <v>0</v>
          </cell>
          <cell r="J1205">
            <v>0</v>
          </cell>
          <cell r="K1205">
            <v>0</v>
          </cell>
          <cell r="L1205">
            <v>0</v>
          </cell>
        </row>
        <row r="1206">
          <cell r="C1206" t="str">
            <v>San Mateo-CCSAged&amp;DisabledNonDualOTH</v>
          </cell>
          <cell r="D1206" t="str">
            <v>OTH</v>
          </cell>
          <cell r="E1206" t="str">
            <v>Aged&amp;DisabledNonDual</v>
          </cell>
          <cell r="F1206" t="str">
            <v xml:space="preserve"> All Others </v>
          </cell>
          <cell r="G1206">
            <v>0</v>
          </cell>
          <cell r="H1206">
            <v>-3.0200000000000005E-2</v>
          </cell>
          <cell r="I1206">
            <v>0</v>
          </cell>
          <cell r="J1206">
            <v>0</v>
          </cell>
          <cell r="K1206">
            <v>0</v>
          </cell>
          <cell r="L1206">
            <v>-6.0038156428121603E-4</v>
          </cell>
        </row>
        <row r="1207">
          <cell r="C1207" t="str">
            <v>San Mateo-CCSDisabledDualIP</v>
          </cell>
          <cell r="D1207" t="str">
            <v>IP</v>
          </cell>
          <cell r="E1207" t="str">
            <v>DisabledDual</v>
          </cell>
          <cell r="F1207" t="str">
            <v xml:space="preserve">Inpatient Hospital Services </v>
          </cell>
          <cell r="G1207">
            <v>0</v>
          </cell>
          <cell r="H1207">
            <v>0</v>
          </cell>
          <cell r="I1207">
            <v>0</v>
          </cell>
          <cell r="J1207">
            <v>0</v>
          </cell>
          <cell r="K1207">
            <v>0</v>
          </cell>
          <cell r="L1207">
            <v>0</v>
          </cell>
        </row>
        <row r="1208">
          <cell r="C1208" t="str">
            <v>San Mateo-CCSDisabledDualOP</v>
          </cell>
          <cell r="D1208" t="str">
            <v>OP</v>
          </cell>
          <cell r="E1208" t="str">
            <v>DisabledDual</v>
          </cell>
          <cell r="F1208" t="str">
            <v xml:space="preserve">Outpatient Facility Services </v>
          </cell>
          <cell r="G1208">
            <v>0</v>
          </cell>
          <cell r="H1208">
            <v>0</v>
          </cell>
          <cell r="I1208">
            <v>0</v>
          </cell>
          <cell r="J1208">
            <v>0</v>
          </cell>
          <cell r="K1208">
            <v>0</v>
          </cell>
          <cell r="L1208">
            <v>0</v>
          </cell>
        </row>
        <row r="1209">
          <cell r="C1209" t="str">
            <v>San Mateo-CCSDisabledDualER</v>
          </cell>
          <cell r="D1209" t="str">
            <v>ER</v>
          </cell>
          <cell r="E1209" t="str">
            <v>DisabledDual</v>
          </cell>
          <cell r="F1209" t="str">
            <v xml:space="preserve">Emergency Room Facility Services </v>
          </cell>
          <cell r="G1209">
            <v>0</v>
          </cell>
          <cell r="H1209">
            <v>0</v>
          </cell>
          <cell r="I1209">
            <v>0</v>
          </cell>
          <cell r="J1209">
            <v>0</v>
          </cell>
          <cell r="K1209">
            <v>0</v>
          </cell>
          <cell r="L1209">
            <v>0</v>
          </cell>
        </row>
        <row r="1210">
          <cell r="C1210" t="str">
            <v>San Mateo-CCSDisabledDualLTC</v>
          </cell>
          <cell r="D1210" t="str">
            <v>LTC</v>
          </cell>
          <cell r="E1210" t="str">
            <v>DisabledDual</v>
          </cell>
          <cell r="F1210" t="str">
            <v xml:space="preserve">Long-Term Care Facility </v>
          </cell>
          <cell r="G1210">
            <v>0</v>
          </cell>
          <cell r="H1210">
            <v>0</v>
          </cell>
          <cell r="I1210">
            <v>0</v>
          </cell>
          <cell r="J1210">
            <v>0</v>
          </cell>
          <cell r="K1210">
            <v>0</v>
          </cell>
          <cell r="L1210">
            <v>0</v>
          </cell>
        </row>
        <row r="1211">
          <cell r="C1211" t="str">
            <v>San Mateo-CCSDisabledDualPCP</v>
          </cell>
          <cell r="D1211" t="str">
            <v>PCP</v>
          </cell>
          <cell r="E1211" t="str">
            <v>DisabledDual</v>
          </cell>
          <cell r="F1211" t="str">
            <v xml:space="preserve">Physician Primary Care Services </v>
          </cell>
          <cell r="G1211">
            <v>0</v>
          </cell>
          <cell r="H1211">
            <v>0</v>
          </cell>
          <cell r="I1211">
            <v>0</v>
          </cell>
          <cell r="J1211">
            <v>0</v>
          </cell>
          <cell r="K1211">
            <v>0</v>
          </cell>
          <cell r="L1211">
            <v>0</v>
          </cell>
        </row>
        <row r="1212">
          <cell r="C1212" t="str">
            <v>San Mateo-CCSDisabledDualSP</v>
          </cell>
          <cell r="D1212" t="str">
            <v>SP</v>
          </cell>
          <cell r="E1212" t="str">
            <v>DisabledDual</v>
          </cell>
          <cell r="F1212" t="str">
            <v xml:space="preserve">Physician Specialty Services </v>
          </cell>
          <cell r="G1212">
            <v>0</v>
          </cell>
          <cell r="H1212">
            <v>0</v>
          </cell>
          <cell r="I1212">
            <v>0</v>
          </cell>
          <cell r="J1212">
            <v>0</v>
          </cell>
          <cell r="K1212">
            <v>0</v>
          </cell>
          <cell r="L1212">
            <v>0</v>
          </cell>
        </row>
        <row r="1213">
          <cell r="C1213" t="str">
            <v>San Mateo-CCSDisabledDualFQHC</v>
          </cell>
          <cell r="D1213" t="str">
            <v>FQHC</v>
          </cell>
          <cell r="E1213" t="str">
            <v>DisabledDual</v>
          </cell>
          <cell r="F1213" t="str">
            <v xml:space="preserve">FQHC Services </v>
          </cell>
          <cell r="G1213">
            <v>0</v>
          </cell>
          <cell r="H1213">
            <v>0</v>
          </cell>
          <cell r="I1213">
            <v>0</v>
          </cell>
          <cell r="J1213">
            <v>0</v>
          </cell>
          <cell r="K1213">
            <v>0</v>
          </cell>
          <cell r="L1213">
            <v>0</v>
          </cell>
        </row>
        <row r="1214">
          <cell r="C1214" t="str">
            <v>San Mateo-CCSDisabledDualNPP</v>
          </cell>
          <cell r="D1214" t="str">
            <v>NPP</v>
          </cell>
          <cell r="E1214" t="str">
            <v>DisabledDual</v>
          </cell>
          <cell r="F1214" t="str">
            <v xml:space="preserve"> Other Medical Professional Services </v>
          </cell>
          <cell r="G1214">
            <v>0</v>
          </cell>
          <cell r="H1214">
            <v>0</v>
          </cell>
          <cell r="I1214">
            <v>0</v>
          </cell>
          <cell r="J1214">
            <v>0</v>
          </cell>
          <cell r="K1214">
            <v>0</v>
          </cell>
          <cell r="L1214">
            <v>0</v>
          </cell>
        </row>
        <row r="1215">
          <cell r="C1215" t="str">
            <v>San Mateo-CCSDisabledDualRX</v>
          </cell>
          <cell r="D1215" t="str">
            <v>RX</v>
          </cell>
          <cell r="E1215" t="str">
            <v>DisabledDual</v>
          </cell>
          <cell r="F1215" t="str">
            <v xml:space="preserve"> Pharmacy </v>
          </cell>
          <cell r="G1215">
            <v>0</v>
          </cell>
          <cell r="H1215">
            <v>0</v>
          </cell>
          <cell r="I1215">
            <v>0</v>
          </cell>
          <cell r="J1215">
            <v>0</v>
          </cell>
          <cell r="K1215">
            <v>0</v>
          </cell>
          <cell r="L1215">
            <v>0</v>
          </cell>
        </row>
        <row r="1216">
          <cell r="C1216" t="str">
            <v>San Mateo-CCSDisabledDualLR</v>
          </cell>
          <cell r="D1216" t="str">
            <v>LR</v>
          </cell>
          <cell r="E1216" t="str">
            <v>DisabledDual</v>
          </cell>
          <cell r="F1216" t="str">
            <v xml:space="preserve"> Laboratory and Radiology </v>
          </cell>
          <cell r="G1216">
            <v>0</v>
          </cell>
          <cell r="H1216">
            <v>0</v>
          </cell>
          <cell r="I1216">
            <v>0</v>
          </cell>
          <cell r="J1216">
            <v>0</v>
          </cell>
          <cell r="K1216">
            <v>0</v>
          </cell>
          <cell r="L1216">
            <v>0</v>
          </cell>
        </row>
        <row r="1217">
          <cell r="C1217" t="str">
            <v>San Mateo-CCSDisabledDualHCBS</v>
          </cell>
          <cell r="D1217" t="str">
            <v>HCBS</v>
          </cell>
          <cell r="E1217" t="str">
            <v>DisabledDual</v>
          </cell>
          <cell r="F1217" t="str">
            <v xml:space="preserve"> HCBS </v>
          </cell>
          <cell r="G1217">
            <v>9.1017760017141791E-2</v>
          </cell>
          <cell r="H1217">
            <v>0</v>
          </cell>
          <cell r="I1217">
            <v>0</v>
          </cell>
          <cell r="J1217">
            <v>0</v>
          </cell>
          <cell r="K1217">
            <v>0</v>
          </cell>
          <cell r="L1217">
            <v>0</v>
          </cell>
        </row>
        <row r="1218">
          <cell r="C1218" t="str">
            <v>San Mateo-CCSDisabledDualOTH</v>
          </cell>
          <cell r="D1218" t="str">
            <v>OTH</v>
          </cell>
          <cell r="E1218" t="str">
            <v>DisabledDual</v>
          </cell>
          <cell r="F1218" t="str">
            <v xml:space="preserve"> All Others </v>
          </cell>
          <cell r="G1218">
            <v>0</v>
          </cell>
          <cell r="H1218">
            <v>0</v>
          </cell>
          <cell r="I1218">
            <v>0</v>
          </cell>
          <cell r="J1218">
            <v>0</v>
          </cell>
          <cell r="K1218">
            <v>0</v>
          </cell>
          <cell r="L1218">
            <v>-1.4210084771331122E-3</v>
          </cell>
        </row>
        <row r="1219">
          <cell r="C1219" t="str">
            <v>San Mateo-CCSAgedDualIP</v>
          </cell>
          <cell r="D1219" t="str">
            <v>IP</v>
          </cell>
          <cell r="E1219" t="str">
            <v>AgedDual</v>
          </cell>
          <cell r="F1219" t="str">
            <v xml:space="preserve">Inpatient Hospital Services </v>
          </cell>
          <cell r="G1219">
            <v>0</v>
          </cell>
          <cell r="H1219">
            <v>0</v>
          </cell>
          <cell r="I1219">
            <v>0</v>
          </cell>
          <cell r="J1219">
            <v>0</v>
          </cell>
          <cell r="K1219">
            <v>0</v>
          </cell>
          <cell r="L1219">
            <v>0</v>
          </cell>
        </row>
        <row r="1220">
          <cell r="C1220" t="str">
            <v>San Mateo-CCSAgedDualOP</v>
          </cell>
          <cell r="D1220" t="str">
            <v>OP</v>
          </cell>
          <cell r="E1220" t="str">
            <v>AgedDual</v>
          </cell>
          <cell r="F1220" t="str">
            <v xml:space="preserve">Outpatient Facility Services </v>
          </cell>
          <cell r="G1220">
            <v>0</v>
          </cell>
          <cell r="H1220">
            <v>0</v>
          </cell>
          <cell r="I1220">
            <v>0</v>
          </cell>
          <cell r="J1220">
            <v>0</v>
          </cell>
          <cell r="K1220">
            <v>0</v>
          </cell>
          <cell r="L1220">
            <v>0</v>
          </cell>
        </row>
        <row r="1221">
          <cell r="C1221" t="str">
            <v>San Mateo-CCSAgedDualER</v>
          </cell>
          <cell r="D1221" t="str">
            <v>ER</v>
          </cell>
          <cell r="E1221" t="str">
            <v>AgedDual</v>
          </cell>
          <cell r="F1221" t="str">
            <v xml:space="preserve">Emergency Room Facility Services </v>
          </cell>
          <cell r="G1221">
            <v>0</v>
          </cell>
          <cell r="H1221">
            <v>0</v>
          </cell>
          <cell r="I1221">
            <v>0</v>
          </cell>
          <cell r="J1221">
            <v>0</v>
          </cell>
          <cell r="K1221">
            <v>0</v>
          </cell>
          <cell r="L1221">
            <v>0</v>
          </cell>
        </row>
        <row r="1222">
          <cell r="C1222" t="str">
            <v>San Mateo-CCSAgedDualLTC</v>
          </cell>
          <cell r="D1222" t="str">
            <v>LTC</v>
          </cell>
          <cell r="E1222" t="str">
            <v>AgedDual</v>
          </cell>
          <cell r="F1222" t="str">
            <v xml:space="preserve">Long-Term Care Facility </v>
          </cell>
          <cell r="G1222">
            <v>0</v>
          </cell>
          <cell r="H1222">
            <v>0</v>
          </cell>
          <cell r="I1222">
            <v>0</v>
          </cell>
          <cell r="J1222">
            <v>0</v>
          </cell>
          <cell r="K1222">
            <v>0</v>
          </cell>
          <cell r="L1222">
            <v>0</v>
          </cell>
        </row>
        <row r="1223">
          <cell r="C1223" t="str">
            <v>San Mateo-CCSAgedDualPCP</v>
          </cell>
          <cell r="D1223" t="str">
            <v>PCP</v>
          </cell>
          <cell r="E1223" t="str">
            <v>AgedDual</v>
          </cell>
          <cell r="F1223" t="str">
            <v xml:space="preserve">Physician Primary Care Services </v>
          </cell>
          <cell r="G1223">
            <v>0</v>
          </cell>
          <cell r="H1223">
            <v>0</v>
          </cell>
          <cell r="I1223">
            <v>0</v>
          </cell>
          <cell r="J1223">
            <v>0</v>
          </cell>
          <cell r="K1223">
            <v>0</v>
          </cell>
          <cell r="L1223">
            <v>0</v>
          </cell>
        </row>
        <row r="1224">
          <cell r="C1224" t="str">
            <v>San Mateo-CCSAgedDualSP</v>
          </cell>
          <cell r="D1224" t="str">
            <v>SP</v>
          </cell>
          <cell r="E1224" t="str">
            <v>AgedDual</v>
          </cell>
          <cell r="F1224" t="str">
            <v xml:space="preserve">Physician Specialty Services </v>
          </cell>
          <cell r="G1224">
            <v>0</v>
          </cell>
          <cell r="H1224">
            <v>0</v>
          </cell>
          <cell r="I1224">
            <v>0</v>
          </cell>
          <cell r="J1224">
            <v>0</v>
          </cell>
          <cell r="K1224">
            <v>0</v>
          </cell>
          <cell r="L1224">
            <v>0</v>
          </cell>
        </row>
        <row r="1225">
          <cell r="C1225" t="str">
            <v>San Mateo-CCSAgedDualFQHC</v>
          </cell>
          <cell r="D1225" t="str">
            <v>FQHC</v>
          </cell>
          <cell r="E1225" t="str">
            <v>AgedDual</v>
          </cell>
          <cell r="F1225" t="str">
            <v xml:space="preserve">FQHC Services </v>
          </cell>
          <cell r="G1225">
            <v>0</v>
          </cell>
          <cell r="H1225">
            <v>0</v>
          </cell>
          <cell r="I1225">
            <v>0</v>
          </cell>
          <cell r="J1225">
            <v>0</v>
          </cell>
          <cell r="K1225">
            <v>0</v>
          </cell>
          <cell r="L1225">
            <v>0</v>
          </cell>
        </row>
        <row r="1226">
          <cell r="C1226" t="str">
            <v>San Mateo-CCSAgedDualNPP</v>
          </cell>
          <cell r="D1226" t="str">
            <v>NPP</v>
          </cell>
          <cell r="E1226" t="str">
            <v>AgedDual</v>
          </cell>
          <cell r="F1226" t="str">
            <v xml:space="preserve"> Other Medical Professional Services </v>
          </cell>
          <cell r="G1226">
            <v>0</v>
          </cell>
          <cell r="H1226">
            <v>0</v>
          </cell>
          <cell r="I1226">
            <v>0</v>
          </cell>
          <cell r="J1226">
            <v>0</v>
          </cell>
          <cell r="K1226">
            <v>0</v>
          </cell>
          <cell r="L1226">
            <v>0</v>
          </cell>
        </row>
        <row r="1227">
          <cell r="C1227" t="str">
            <v>San Mateo-CCSAgedDualRX</v>
          </cell>
          <cell r="D1227" t="str">
            <v>RX</v>
          </cell>
          <cell r="E1227" t="str">
            <v>AgedDual</v>
          </cell>
          <cell r="F1227" t="str">
            <v xml:space="preserve"> Pharmacy </v>
          </cell>
          <cell r="G1227">
            <v>0</v>
          </cell>
          <cell r="H1227">
            <v>0</v>
          </cell>
          <cell r="I1227">
            <v>0</v>
          </cell>
          <cell r="J1227">
            <v>-1.568096301054922E-3</v>
          </cell>
          <cell r="K1227">
            <v>0</v>
          </cell>
          <cell r="L1227">
            <v>0</v>
          </cell>
        </row>
        <row r="1228">
          <cell r="C1228" t="str">
            <v>San Mateo-CCSAgedDualLR</v>
          </cell>
          <cell r="D1228" t="str">
            <v>LR</v>
          </cell>
          <cell r="E1228" t="str">
            <v>AgedDual</v>
          </cell>
          <cell r="F1228" t="str">
            <v xml:space="preserve"> Laboratory and Radiology </v>
          </cell>
          <cell r="G1228">
            <v>0</v>
          </cell>
          <cell r="H1228">
            <v>0</v>
          </cell>
          <cell r="I1228">
            <v>0</v>
          </cell>
          <cell r="J1228">
            <v>0</v>
          </cell>
          <cell r="K1228">
            <v>0</v>
          </cell>
          <cell r="L1228">
            <v>0</v>
          </cell>
        </row>
        <row r="1229">
          <cell r="C1229" t="str">
            <v>San Mateo-CCSAgedDualHCBS</v>
          </cell>
          <cell r="D1229" t="str">
            <v>HCBS</v>
          </cell>
          <cell r="E1229" t="str">
            <v>AgedDual</v>
          </cell>
          <cell r="F1229" t="str">
            <v xml:space="preserve"> HCBS </v>
          </cell>
          <cell r="G1229">
            <v>8.8576088262151798E-2</v>
          </cell>
          <cell r="H1229">
            <v>0</v>
          </cell>
          <cell r="I1229">
            <v>0</v>
          </cell>
          <cell r="J1229">
            <v>0</v>
          </cell>
          <cell r="K1229">
            <v>0</v>
          </cell>
          <cell r="L1229">
            <v>0</v>
          </cell>
        </row>
        <row r="1230">
          <cell r="C1230" t="str">
            <v>San Mateo-CCSAgedDualOTH</v>
          </cell>
          <cell r="D1230" t="str">
            <v>OTH</v>
          </cell>
          <cell r="E1230" t="str">
            <v>AgedDual</v>
          </cell>
          <cell r="F1230" t="str">
            <v xml:space="preserve"> All Others </v>
          </cell>
          <cell r="G1230">
            <v>0</v>
          </cell>
          <cell r="H1230">
            <v>0</v>
          </cell>
          <cell r="I1230">
            <v>0</v>
          </cell>
          <cell r="J1230">
            <v>0</v>
          </cell>
          <cell r="K1230">
            <v>0</v>
          </cell>
          <cell r="L1230">
            <v>-4.0459490633676376E-3</v>
          </cell>
        </row>
        <row r="1231">
          <cell r="C1231" t="str">
            <v>San Mateo-CCSBCCTPIP</v>
          </cell>
          <cell r="D1231" t="str">
            <v>IP</v>
          </cell>
          <cell r="E1231" t="str">
            <v>BCCTP</v>
          </cell>
          <cell r="F1231" t="str">
            <v xml:space="preserve">Inpatient Hospital Services </v>
          </cell>
          <cell r="G1231">
            <v>0</v>
          </cell>
          <cell r="H1231">
            <v>0</v>
          </cell>
          <cell r="I1231">
            <v>0</v>
          </cell>
          <cell r="J1231">
            <v>0</v>
          </cell>
          <cell r="K1231">
            <v>0</v>
          </cell>
          <cell r="L1231">
            <v>0</v>
          </cell>
        </row>
        <row r="1232">
          <cell r="C1232" t="str">
            <v>San Mateo-CCSBCCTPOP</v>
          </cell>
          <cell r="D1232" t="str">
            <v>OP</v>
          </cell>
          <cell r="E1232" t="str">
            <v>BCCTP</v>
          </cell>
          <cell r="F1232" t="str">
            <v xml:space="preserve">Outpatient Facility Services </v>
          </cell>
          <cell r="G1232">
            <v>0</v>
          </cell>
          <cell r="H1232">
            <v>0</v>
          </cell>
          <cell r="I1232">
            <v>0</v>
          </cell>
          <cell r="J1232">
            <v>0</v>
          </cell>
          <cell r="K1232">
            <v>0</v>
          </cell>
          <cell r="L1232">
            <v>0</v>
          </cell>
        </row>
        <row r="1233">
          <cell r="C1233" t="str">
            <v>San Mateo-CCSBCCTPER</v>
          </cell>
          <cell r="D1233" t="str">
            <v>ER</v>
          </cell>
          <cell r="E1233" t="str">
            <v>BCCTP</v>
          </cell>
          <cell r="F1233" t="str">
            <v xml:space="preserve">Emergency Room Facility Services </v>
          </cell>
          <cell r="G1233">
            <v>0</v>
          </cell>
          <cell r="H1233">
            <v>0</v>
          </cell>
          <cell r="I1233">
            <v>0</v>
          </cell>
          <cell r="J1233">
            <v>0</v>
          </cell>
          <cell r="K1233">
            <v>0</v>
          </cell>
          <cell r="L1233">
            <v>0</v>
          </cell>
        </row>
        <row r="1234">
          <cell r="C1234" t="str">
            <v>San Mateo-CCSBCCTPLTC</v>
          </cell>
          <cell r="D1234" t="str">
            <v>LTC</v>
          </cell>
          <cell r="E1234" t="str">
            <v>BCCTP</v>
          </cell>
          <cell r="F1234" t="str">
            <v xml:space="preserve">Long-Term Care Facility </v>
          </cell>
          <cell r="G1234">
            <v>0</v>
          </cell>
          <cell r="H1234">
            <v>0</v>
          </cell>
          <cell r="I1234">
            <v>0</v>
          </cell>
          <cell r="J1234">
            <v>0</v>
          </cell>
          <cell r="K1234">
            <v>0</v>
          </cell>
          <cell r="L1234">
            <v>0</v>
          </cell>
        </row>
        <row r="1235">
          <cell r="C1235" t="str">
            <v>San Mateo-CCSBCCTPPCP</v>
          </cell>
          <cell r="D1235" t="str">
            <v>PCP</v>
          </cell>
          <cell r="E1235" t="str">
            <v>BCCTP</v>
          </cell>
          <cell r="F1235" t="str">
            <v xml:space="preserve">Physician Primary Care Services </v>
          </cell>
          <cell r="G1235">
            <v>0</v>
          </cell>
          <cell r="H1235">
            <v>0</v>
          </cell>
          <cell r="I1235">
            <v>0</v>
          </cell>
          <cell r="J1235">
            <v>0</v>
          </cell>
          <cell r="K1235">
            <v>0</v>
          </cell>
          <cell r="L1235">
            <v>0</v>
          </cell>
        </row>
        <row r="1236">
          <cell r="C1236" t="str">
            <v>San Mateo-CCSBCCTPSP</v>
          </cell>
          <cell r="D1236" t="str">
            <v>SP</v>
          </cell>
          <cell r="E1236" t="str">
            <v>BCCTP</v>
          </cell>
          <cell r="F1236" t="str">
            <v xml:space="preserve">Physician Specialty Services </v>
          </cell>
          <cell r="G1236">
            <v>0</v>
          </cell>
          <cell r="H1236">
            <v>0</v>
          </cell>
          <cell r="I1236">
            <v>0</v>
          </cell>
          <cell r="J1236">
            <v>0</v>
          </cell>
          <cell r="K1236">
            <v>0</v>
          </cell>
          <cell r="L1236">
            <v>0</v>
          </cell>
        </row>
        <row r="1237">
          <cell r="C1237" t="str">
            <v>San Mateo-CCSBCCTPFQHC</v>
          </cell>
          <cell r="D1237" t="str">
            <v>FQHC</v>
          </cell>
          <cell r="E1237" t="str">
            <v>BCCTP</v>
          </cell>
          <cell r="F1237" t="str">
            <v xml:space="preserve">FQHC Services </v>
          </cell>
          <cell r="G1237">
            <v>0</v>
          </cell>
          <cell r="H1237">
            <v>0</v>
          </cell>
          <cell r="I1237">
            <v>0</v>
          </cell>
          <cell r="J1237">
            <v>0</v>
          </cell>
          <cell r="K1237">
            <v>0</v>
          </cell>
          <cell r="L1237">
            <v>0</v>
          </cell>
        </row>
        <row r="1238">
          <cell r="C1238" t="str">
            <v>San Mateo-CCSBCCTPNPP</v>
          </cell>
          <cell r="D1238" t="str">
            <v>NPP</v>
          </cell>
          <cell r="E1238" t="str">
            <v>BCCTP</v>
          </cell>
          <cell r="F1238" t="str">
            <v xml:space="preserve"> Other Medical Professional Services </v>
          </cell>
          <cell r="G1238">
            <v>0</v>
          </cell>
          <cell r="H1238">
            <v>0</v>
          </cell>
          <cell r="I1238">
            <v>0</v>
          </cell>
          <cell r="J1238">
            <v>0</v>
          </cell>
          <cell r="K1238">
            <v>0</v>
          </cell>
          <cell r="L1238">
            <v>0</v>
          </cell>
        </row>
        <row r="1239">
          <cell r="C1239" t="str">
            <v>San Mateo-CCSBCCTPRX</v>
          </cell>
          <cell r="D1239" t="str">
            <v>RX</v>
          </cell>
          <cell r="E1239" t="str">
            <v>BCCTP</v>
          </cell>
          <cell r="F1239" t="str">
            <v xml:space="preserve"> Pharmacy </v>
          </cell>
          <cell r="G1239">
            <v>0</v>
          </cell>
          <cell r="H1239">
            <v>0</v>
          </cell>
          <cell r="I1239">
            <v>0</v>
          </cell>
          <cell r="J1239">
            <v>0</v>
          </cell>
          <cell r="K1239">
            <v>0</v>
          </cell>
          <cell r="L1239">
            <v>0</v>
          </cell>
        </row>
        <row r="1240">
          <cell r="C1240" t="str">
            <v>San Mateo-CCSBCCTPLR</v>
          </cell>
          <cell r="D1240" t="str">
            <v>LR</v>
          </cell>
          <cell r="E1240" t="str">
            <v>BCCTP</v>
          </cell>
          <cell r="F1240" t="str">
            <v xml:space="preserve"> Laboratory and Radiology </v>
          </cell>
          <cell r="G1240">
            <v>0</v>
          </cell>
          <cell r="H1240">
            <v>0</v>
          </cell>
          <cell r="I1240">
            <v>0</v>
          </cell>
          <cell r="J1240">
            <v>0</v>
          </cell>
          <cell r="K1240">
            <v>0</v>
          </cell>
          <cell r="L1240">
            <v>0</v>
          </cell>
        </row>
        <row r="1241">
          <cell r="C1241" t="str">
            <v>San Mateo-CCSBCCTPHCBS</v>
          </cell>
          <cell r="D1241" t="str">
            <v>HCBS</v>
          </cell>
          <cell r="E1241" t="str">
            <v>BCCTP</v>
          </cell>
          <cell r="F1241" t="str">
            <v xml:space="preserve"> HCBS </v>
          </cell>
          <cell r="G1241">
            <v>0</v>
          </cell>
          <cell r="H1241">
            <v>0</v>
          </cell>
          <cell r="I1241">
            <v>0</v>
          </cell>
          <cell r="J1241">
            <v>0</v>
          </cell>
          <cell r="K1241">
            <v>0</v>
          </cell>
          <cell r="L1241">
            <v>0</v>
          </cell>
        </row>
        <row r="1242">
          <cell r="C1242" t="str">
            <v>San Mateo-CCSBCCTPOTH</v>
          </cell>
          <cell r="D1242" t="str">
            <v>OTH</v>
          </cell>
          <cell r="E1242" t="str">
            <v>BCCTP</v>
          </cell>
          <cell r="F1242" t="str">
            <v xml:space="preserve"> All Others </v>
          </cell>
          <cell r="G1242">
            <v>0</v>
          </cell>
          <cell r="H1242">
            <v>0</v>
          </cell>
          <cell r="I1242">
            <v>0</v>
          </cell>
          <cell r="J1242">
            <v>0</v>
          </cell>
          <cell r="K1242">
            <v>0</v>
          </cell>
          <cell r="L1242">
            <v>0</v>
          </cell>
        </row>
        <row r="1243">
          <cell r="C1243" t="str">
            <v>San Mateo-CCSAIDSNonDualIP</v>
          </cell>
          <cell r="D1243" t="str">
            <v>IP</v>
          </cell>
          <cell r="E1243" t="str">
            <v>AIDSNonDual</v>
          </cell>
          <cell r="F1243" t="str">
            <v xml:space="preserve">Inpatient Hospital Services </v>
          </cell>
          <cell r="G1243">
            <v>0</v>
          </cell>
          <cell r="H1243">
            <v>0</v>
          </cell>
          <cell r="I1243">
            <v>0</v>
          </cell>
          <cell r="J1243">
            <v>0</v>
          </cell>
          <cell r="K1243">
            <v>0</v>
          </cell>
          <cell r="L1243">
            <v>0</v>
          </cell>
        </row>
        <row r="1244">
          <cell r="C1244" t="str">
            <v>San Mateo-CCSAIDSNonDualOP</v>
          </cell>
          <cell r="D1244" t="str">
            <v>OP</v>
          </cell>
          <cell r="E1244" t="str">
            <v>AIDSNonDual</v>
          </cell>
          <cell r="F1244" t="str">
            <v xml:space="preserve">Outpatient Facility Services </v>
          </cell>
          <cell r="G1244">
            <v>0</v>
          </cell>
          <cell r="H1244">
            <v>-1.3100000000000001E-2</v>
          </cell>
          <cell r="I1244">
            <v>0</v>
          </cell>
          <cell r="J1244">
            <v>0</v>
          </cell>
          <cell r="K1244">
            <v>0</v>
          </cell>
          <cell r="L1244">
            <v>0</v>
          </cell>
        </row>
        <row r="1245">
          <cell r="C1245" t="str">
            <v>San Mateo-CCSAIDSNonDualER</v>
          </cell>
          <cell r="D1245" t="str">
            <v>ER</v>
          </cell>
          <cell r="E1245" t="str">
            <v>AIDSNonDual</v>
          </cell>
          <cell r="F1245" t="str">
            <v xml:space="preserve">Emergency Room Facility Services </v>
          </cell>
          <cell r="G1245">
            <v>0</v>
          </cell>
          <cell r="H1245">
            <v>0</v>
          </cell>
          <cell r="I1245">
            <v>0</v>
          </cell>
          <cell r="J1245">
            <v>0</v>
          </cell>
          <cell r="K1245">
            <v>0</v>
          </cell>
          <cell r="L1245">
            <v>0</v>
          </cell>
        </row>
        <row r="1246">
          <cell r="C1246" t="str">
            <v>San Mateo-CCSAIDSNonDualLTC</v>
          </cell>
          <cell r="D1246" t="str">
            <v>LTC</v>
          </cell>
          <cell r="E1246" t="str">
            <v>AIDSNonDual</v>
          </cell>
          <cell r="F1246" t="str">
            <v xml:space="preserve">Long-Term Care Facility </v>
          </cell>
          <cell r="G1246">
            <v>0</v>
          </cell>
          <cell r="H1246">
            <v>0</v>
          </cell>
          <cell r="I1246">
            <v>0</v>
          </cell>
          <cell r="J1246">
            <v>0</v>
          </cell>
          <cell r="K1246">
            <v>0</v>
          </cell>
          <cell r="L1246">
            <v>0</v>
          </cell>
        </row>
        <row r="1247">
          <cell r="C1247" t="str">
            <v>San Mateo-CCSAIDSNonDualPCP</v>
          </cell>
          <cell r="D1247" t="str">
            <v>PCP</v>
          </cell>
          <cell r="E1247" t="str">
            <v>AIDSNonDual</v>
          </cell>
          <cell r="F1247" t="str">
            <v xml:space="preserve">Physician Primary Care Services </v>
          </cell>
          <cell r="G1247">
            <v>0</v>
          </cell>
          <cell r="H1247">
            <v>-6.030000000000002E-2</v>
          </cell>
          <cell r="I1247">
            <v>0</v>
          </cell>
          <cell r="J1247">
            <v>0</v>
          </cell>
          <cell r="K1247">
            <v>0</v>
          </cell>
          <cell r="L1247">
            <v>0</v>
          </cell>
        </row>
        <row r="1248">
          <cell r="C1248" t="str">
            <v>San Mateo-CCSAIDSNonDualSP</v>
          </cell>
          <cell r="D1248" t="str">
            <v>SP</v>
          </cell>
          <cell r="E1248" t="str">
            <v>AIDSNonDual</v>
          </cell>
          <cell r="F1248" t="str">
            <v xml:space="preserve">Physician Specialty Services </v>
          </cell>
          <cell r="G1248">
            <v>0</v>
          </cell>
          <cell r="H1248">
            <v>0</v>
          </cell>
          <cell r="I1248">
            <v>0</v>
          </cell>
          <cell r="J1248">
            <v>0</v>
          </cell>
          <cell r="K1248">
            <v>0</v>
          </cell>
          <cell r="L1248">
            <v>0</v>
          </cell>
        </row>
        <row r="1249">
          <cell r="C1249" t="str">
            <v>San Mateo-CCSAIDSNonDualFQHC</v>
          </cell>
          <cell r="D1249" t="str">
            <v>FQHC</v>
          </cell>
          <cell r="E1249" t="str">
            <v>AIDSNonDual</v>
          </cell>
          <cell r="F1249" t="str">
            <v xml:space="preserve">FQHC Services </v>
          </cell>
          <cell r="G1249">
            <v>0</v>
          </cell>
          <cell r="H1249">
            <v>0</v>
          </cell>
          <cell r="I1249">
            <v>0</v>
          </cell>
          <cell r="J1249">
            <v>0</v>
          </cell>
          <cell r="K1249">
            <v>0</v>
          </cell>
          <cell r="L1249">
            <v>0</v>
          </cell>
        </row>
        <row r="1250">
          <cell r="C1250" t="str">
            <v>San Mateo-CCSAIDSNonDualNPP</v>
          </cell>
          <cell r="D1250" t="str">
            <v>NPP</v>
          </cell>
          <cell r="E1250" t="str">
            <v>AIDSNonDual</v>
          </cell>
          <cell r="F1250" t="str">
            <v xml:space="preserve"> Other Medical Professional Services </v>
          </cell>
          <cell r="G1250">
            <v>0</v>
          </cell>
          <cell r="H1250">
            <v>-6.8899999999999961E-2</v>
          </cell>
          <cell r="I1250">
            <v>0</v>
          </cell>
          <cell r="J1250">
            <v>0</v>
          </cell>
          <cell r="K1250">
            <v>0</v>
          </cell>
          <cell r="L1250">
            <v>0</v>
          </cell>
        </row>
        <row r="1251">
          <cell r="C1251" t="str">
            <v>San Mateo-CCSAIDSNonDualRX</v>
          </cell>
          <cell r="D1251" t="str">
            <v>RX</v>
          </cell>
          <cell r="E1251" t="str">
            <v>AIDSNonDual</v>
          </cell>
          <cell r="F1251" t="str">
            <v xml:space="preserve"> Pharmacy </v>
          </cell>
          <cell r="G1251">
            <v>0</v>
          </cell>
          <cell r="H1251">
            <v>0</v>
          </cell>
          <cell r="I1251">
            <v>0</v>
          </cell>
          <cell r="J1251">
            <v>0</v>
          </cell>
          <cell r="K1251">
            <v>0</v>
          </cell>
          <cell r="L1251">
            <v>0</v>
          </cell>
        </row>
        <row r="1252">
          <cell r="C1252" t="str">
            <v>San Mateo-CCSAIDSNonDualLR</v>
          </cell>
          <cell r="D1252" t="str">
            <v>LR</v>
          </cell>
          <cell r="E1252" t="str">
            <v>AIDSNonDual</v>
          </cell>
          <cell r="F1252" t="str">
            <v xml:space="preserve"> Laboratory and Radiology </v>
          </cell>
          <cell r="G1252">
            <v>0</v>
          </cell>
          <cell r="H1252">
            <v>-6.8899999999999961E-2</v>
          </cell>
          <cell r="I1252">
            <v>0</v>
          </cell>
          <cell r="J1252">
            <v>0</v>
          </cell>
          <cell r="K1252">
            <v>0</v>
          </cell>
          <cell r="L1252">
            <v>0</v>
          </cell>
        </row>
        <row r="1253">
          <cell r="C1253" t="str">
            <v>San Mateo-CCSAIDSNonDualHCBS</v>
          </cell>
          <cell r="D1253" t="str">
            <v>HCBS</v>
          </cell>
          <cell r="E1253" t="str">
            <v>AIDSNonDual</v>
          </cell>
          <cell r="F1253" t="str">
            <v xml:space="preserve"> HCBS </v>
          </cell>
          <cell r="G1253">
            <v>3.8415683691725544E-2</v>
          </cell>
          <cell r="H1253">
            <v>0</v>
          </cell>
          <cell r="I1253">
            <v>0</v>
          </cell>
          <cell r="J1253">
            <v>0</v>
          </cell>
          <cell r="K1253">
            <v>0</v>
          </cell>
          <cell r="L1253">
            <v>0</v>
          </cell>
        </row>
        <row r="1254">
          <cell r="C1254" t="str">
            <v>San Mateo-CCSAIDSNonDualOTH</v>
          </cell>
          <cell r="D1254" t="str">
            <v>OTH</v>
          </cell>
          <cell r="E1254" t="str">
            <v>AIDSNonDual</v>
          </cell>
          <cell r="F1254" t="str">
            <v xml:space="preserve"> All Others </v>
          </cell>
          <cell r="G1254">
            <v>0</v>
          </cell>
          <cell r="H1254">
            <v>-3.0200000000000005E-2</v>
          </cell>
          <cell r="I1254">
            <v>0</v>
          </cell>
          <cell r="J1254">
            <v>0</v>
          </cell>
          <cell r="K1254">
            <v>0</v>
          </cell>
          <cell r="L1254">
            <v>0</v>
          </cell>
        </row>
        <row r="1255">
          <cell r="C1255" t="str">
            <v>San Mateo-CCSAIDSDualIP</v>
          </cell>
          <cell r="D1255" t="str">
            <v>IP</v>
          </cell>
          <cell r="E1255" t="str">
            <v>AIDSDual</v>
          </cell>
          <cell r="F1255" t="str">
            <v xml:space="preserve">Inpatient Hospital Services </v>
          </cell>
          <cell r="G1255">
            <v>0</v>
          </cell>
          <cell r="H1255">
            <v>0</v>
          </cell>
          <cell r="I1255">
            <v>0</v>
          </cell>
          <cell r="J1255">
            <v>0</v>
          </cell>
          <cell r="K1255">
            <v>0</v>
          </cell>
          <cell r="L1255">
            <v>0</v>
          </cell>
        </row>
        <row r="1256">
          <cell r="C1256" t="str">
            <v>San Mateo-CCSAIDSDualOP</v>
          </cell>
          <cell r="D1256" t="str">
            <v>OP</v>
          </cell>
          <cell r="E1256" t="str">
            <v>AIDSDual</v>
          </cell>
          <cell r="F1256" t="str">
            <v xml:space="preserve">Outpatient Facility Services </v>
          </cell>
          <cell r="G1256">
            <v>0</v>
          </cell>
          <cell r="H1256">
            <v>0</v>
          </cell>
          <cell r="I1256">
            <v>0</v>
          </cell>
          <cell r="J1256">
            <v>0</v>
          </cell>
          <cell r="K1256">
            <v>0</v>
          </cell>
          <cell r="L1256">
            <v>0</v>
          </cell>
        </row>
        <row r="1257">
          <cell r="C1257" t="str">
            <v>San Mateo-CCSAIDSDualER</v>
          </cell>
          <cell r="D1257" t="str">
            <v>ER</v>
          </cell>
          <cell r="E1257" t="str">
            <v>AIDSDual</v>
          </cell>
          <cell r="F1257" t="str">
            <v xml:space="preserve">Emergency Room Facility Services </v>
          </cell>
          <cell r="G1257">
            <v>0</v>
          </cell>
          <cell r="H1257">
            <v>0</v>
          </cell>
          <cell r="I1257">
            <v>0</v>
          </cell>
          <cell r="J1257">
            <v>0</v>
          </cell>
          <cell r="K1257">
            <v>0</v>
          </cell>
          <cell r="L1257">
            <v>0</v>
          </cell>
        </row>
        <row r="1258">
          <cell r="C1258" t="str">
            <v>San Mateo-CCSAIDSDualLTC</v>
          </cell>
          <cell r="D1258" t="str">
            <v>LTC</v>
          </cell>
          <cell r="E1258" t="str">
            <v>AIDSDual</v>
          </cell>
          <cell r="F1258" t="str">
            <v xml:space="preserve">Long-Term Care Facility </v>
          </cell>
          <cell r="G1258">
            <v>0</v>
          </cell>
          <cell r="H1258">
            <v>0</v>
          </cell>
          <cell r="I1258">
            <v>0</v>
          </cell>
          <cell r="J1258">
            <v>0</v>
          </cell>
          <cell r="K1258">
            <v>0</v>
          </cell>
          <cell r="L1258">
            <v>0</v>
          </cell>
        </row>
        <row r="1259">
          <cell r="C1259" t="str">
            <v>San Mateo-CCSAIDSDualPCP</v>
          </cell>
          <cell r="D1259" t="str">
            <v>PCP</v>
          </cell>
          <cell r="E1259" t="str">
            <v>AIDSDual</v>
          </cell>
          <cell r="F1259" t="str">
            <v xml:space="preserve">Physician Primary Care Services </v>
          </cell>
          <cell r="G1259">
            <v>0</v>
          </cell>
          <cell r="H1259">
            <v>0</v>
          </cell>
          <cell r="I1259">
            <v>0</v>
          </cell>
          <cell r="J1259">
            <v>0</v>
          </cell>
          <cell r="K1259">
            <v>0</v>
          </cell>
          <cell r="L1259">
            <v>0</v>
          </cell>
        </row>
        <row r="1260">
          <cell r="C1260" t="str">
            <v>San Mateo-CCSAIDSDualSP</v>
          </cell>
          <cell r="D1260" t="str">
            <v>SP</v>
          </cell>
          <cell r="E1260" t="str">
            <v>AIDSDual</v>
          </cell>
          <cell r="F1260" t="str">
            <v xml:space="preserve">Physician Specialty Services </v>
          </cell>
          <cell r="G1260">
            <v>0</v>
          </cell>
          <cell r="H1260">
            <v>0</v>
          </cell>
          <cell r="I1260">
            <v>0</v>
          </cell>
          <cell r="J1260">
            <v>0</v>
          </cell>
          <cell r="K1260">
            <v>0</v>
          </cell>
          <cell r="L1260">
            <v>0</v>
          </cell>
        </row>
        <row r="1261">
          <cell r="C1261" t="str">
            <v>San Mateo-CCSAIDSDualFQHC</v>
          </cell>
          <cell r="D1261" t="str">
            <v>FQHC</v>
          </cell>
          <cell r="E1261" t="str">
            <v>AIDSDual</v>
          </cell>
          <cell r="F1261" t="str">
            <v xml:space="preserve">FQHC Services </v>
          </cell>
          <cell r="G1261">
            <v>0</v>
          </cell>
          <cell r="H1261">
            <v>0</v>
          </cell>
          <cell r="I1261">
            <v>0</v>
          </cell>
          <cell r="J1261">
            <v>0</v>
          </cell>
          <cell r="K1261">
            <v>0</v>
          </cell>
          <cell r="L1261">
            <v>0</v>
          </cell>
        </row>
        <row r="1262">
          <cell r="C1262" t="str">
            <v>San Mateo-CCSAIDSDualNPP</v>
          </cell>
          <cell r="D1262" t="str">
            <v>NPP</v>
          </cell>
          <cell r="E1262" t="str">
            <v>AIDSDual</v>
          </cell>
          <cell r="F1262" t="str">
            <v xml:space="preserve"> Other Medical Professional Services </v>
          </cell>
          <cell r="G1262">
            <v>0</v>
          </cell>
          <cell r="H1262">
            <v>0</v>
          </cell>
          <cell r="I1262">
            <v>0</v>
          </cell>
          <cell r="J1262">
            <v>0</v>
          </cell>
          <cell r="K1262">
            <v>0</v>
          </cell>
          <cell r="L1262">
            <v>0</v>
          </cell>
        </row>
        <row r="1263">
          <cell r="C1263" t="str">
            <v>San Mateo-CCSAIDSDualRX</v>
          </cell>
          <cell r="D1263" t="str">
            <v>RX</v>
          </cell>
          <cell r="E1263" t="str">
            <v>AIDSDual</v>
          </cell>
          <cell r="F1263" t="str">
            <v xml:space="preserve"> Pharmacy </v>
          </cell>
          <cell r="G1263">
            <v>0</v>
          </cell>
          <cell r="H1263">
            <v>0</v>
          </cell>
          <cell r="I1263">
            <v>0</v>
          </cell>
          <cell r="J1263">
            <v>0</v>
          </cell>
          <cell r="K1263">
            <v>0</v>
          </cell>
          <cell r="L1263">
            <v>0</v>
          </cell>
        </row>
        <row r="1264">
          <cell r="C1264" t="str">
            <v>San Mateo-CCSAIDSDualLR</v>
          </cell>
          <cell r="D1264" t="str">
            <v>LR</v>
          </cell>
          <cell r="E1264" t="str">
            <v>AIDSDual</v>
          </cell>
          <cell r="F1264" t="str">
            <v xml:space="preserve"> Laboratory and Radiology </v>
          </cell>
          <cell r="G1264">
            <v>0</v>
          </cell>
          <cell r="H1264">
            <v>0</v>
          </cell>
          <cell r="I1264">
            <v>0</v>
          </cell>
          <cell r="J1264">
            <v>0</v>
          </cell>
          <cell r="K1264">
            <v>0</v>
          </cell>
          <cell r="L1264">
            <v>0</v>
          </cell>
        </row>
        <row r="1265">
          <cell r="C1265" t="str">
            <v>San Mateo-CCSAIDSDualHCBS</v>
          </cell>
          <cell r="D1265" t="str">
            <v>HCBS</v>
          </cell>
          <cell r="E1265" t="str">
            <v>AIDSDual</v>
          </cell>
          <cell r="F1265" t="str">
            <v xml:space="preserve"> HCBS </v>
          </cell>
          <cell r="G1265">
            <v>9.1017760017141791E-2</v>
          </cell>
          <cell r="H1265">
            <v>0</v>
          </cell>
          <cell r="I1265">
            <v>0</v>
          </cell>
          <cell r="J1265">
            <v>0</v>
          </cell>
          <cell r="K1265">
            <v>0</v>
          </cell>
          <cell r="L1265">
            <v>0</v>
          </cell>
        </row>
        <row r="1266">
          <cell r="C1266" t="str">
            <v>San Mateo-CCSAIDSDualOTH</v>
          </cell>
          <cell r="D1266" t="str">
            <v>OTH</v>
          </cell>
          <cell r="E1266" t="str">
            <v>AIDSDual</v>
          </cell>
          <cell r="F1266" t="str">
            <v xml:space="preserve"> All Others </v>
          </cell>
          <cell r="G1266">
            <v>0</v>
          </cell>
          <cell r="H1266">
            <v>0</v>
          </cell>
          <cell r="I1266">
            <v>0</v>
          </cell>
          <cell r="J1266">
            <v>0</v>
          </cell>
          <cell r="K1266">
            <v>0</v>
          </cell>
          <cell r="L1266">
            <v>0</v>
          </cell>
        </row>
        <row r="1267">
          <cell r="C1267" t="str">
            <v>San Mateo-CCSLTCNonDualIP</v>
          </cell>
          <cell r="D1267" t="str">
            <v>IP</v>
          </cell>
          <cell r="E1267" t="str">
            <v>LTCNonDual</v>
          </cell>
          <cell r="F1267" t="str">
            <v xml:space="preserve">Inpatient Hospital Services </v>
          </cell>
          <cell r="G1267">
            <v>0</v>
          </cell>
          <cell r="H1267">
            <v>0</v>
          </cell>
          <cell r="I1267">
            <v>0</v>
          </cell>
          <cell r="J1267">
            <v>0</v>
          </cell>
          <cell r="K1267">
            <v>0</v>
          </cell>
          <cell r="L1267">
            <v>0</v>
          </cell>
        </row>
        <row r="1268">
          <cell r="C1268" t="str">
            <v>San Mateo-CCSLTCNonDualOP</v>
          </cell>
          <cell r="D1268" t="str">
            <v>OP</v>
          </cell>
          <cell r="E1268" t="str">
            <v>LTCNonDual</v>
          </cell>
          <cell r="F1268" t="str">
            <v xml:space="preserve">Outpatient Facility Services </v>
          </cell>
          <cell r="G1268">
            <v>0</v>
          </cell>
          <cell r="H1268">
            <v>-1.3100000000000001E-2</v>
          </cell>
          <cell r="I1268">
            <v>0</v>
          </cell>
          <cell r="J1268">
            <v>0</v>
          </cell>
          <cell r="K1268">
            <v>0</v>
          </cell>
          <cell r="L1268">
            <v>0</v>
          </cell>
        </row>
        <row r="1269">
          <cell r="C1269" t="str">
            <v>San Mateo-CCSLTCNonDualER</v>
          </cell>
          <cell r="D1269" t="str">
            <v>ER</v>
          </cell>
          <cell r="E1269" t="str">
            <v>LTCNonDual</v>
          </cell>
          <cell r="F1269" t="str">
            <v xml:space="preserve">Emergency Room Facility Services </v>
          </cell>
          <cell r="G1269">
            <v>0</v>
          </cell>
          <cell r="H1269">
            <v>0</v>
          </cell>
          <cell r="I1269">
            <v>0</v>
          </cell>
          <cell r="J1269">
            <v>0</v>
          </cell>
          <cell r="K1269">
            <v>0</v>
          </cell>
          <cell r="L1269">
            <v>0</v>
          </cell>
        </row>
        <row r="1270">
          <cell r="C1270" t="str">
            <v>San Mateo-CCSLTCNonDualLTC</v>
          </cell>
          <cell r="D1270" t="str">
            <v>LTC</v>
          </cell>
          <cell r="E1270" t="str">
            <v>LTCNonDual</v>
          </cell>
          <cell r="F1270" t="str">
            <v xml:space="preserve">Long-Term Care Facility </v>
          </cell>
          <cell r="G1270">
            <v>0</v>
          </cell>
          <cell r="H1270">
            <v>0</v>
          </cell>
          <cell r="I1270">
            <v>0</v>
          </cell>
          <cell r="J1270">
            <v>0</v>
          </cell>
          <cell r="K1270">
            <v>0</v>
          </cell>
          <cell r="L1270">
            <v>0</v>
          </cell>
        </row>
        <row r="1271">
          <cell r="C1271" t="str">
            <v>San Mateo-CCSLTCNonDualPCP</v>
          </cell>
          <cell r="D1271" t="str">
            <v>PCP</v>
          </cell>
          <cell r="E1271" t="str">
            <v>LTCNonDual</v>
          </cell>
          <cell r="F1271" t="str">
            <v xml:space="preserve">Physician Primary Care Services </v>
          </cell>
          <cell r="G1271">
            <v>0</v>
          </cell>
          <cell r="H1271">
            <v>-6.030000000000002E-2</v>
          </cell>
          <cell r="I1271">
            <v>0</v>
          </cell>
          <cell r="J1271">
            <v>0</v>
          </cell>
          <cell r="K1271">
            <v>0</v>
          </cell>
          <cell r="L1271">
            <v>0</v>
          </cell>
        </row>
        <row r="1272">
          <cell r="C1272" t="str">
            <v>San Mateo-CCSLTCNonDualSP</v>
          </cell>
          <cell r="D1272" t="str">
            <v>SP</v>
          </cell>
          <cell r="E1272" t="str">
            <v>LTCNonDual</v>
          </cell>
          <cell r="F1272" t="str">
            <v xml:space="preserve">Physician Specialty Services </v>
          </cell>
          <cell r="G1272">
            <v>0</v>
          </cell>
          <cell r="H1272">
            <v>0</v>
          </cell>
          <cell r="I1272">
            <v>0</v>
          </cell>
          <cell r="J1272">
            <v>0</v>
          </cell>
          <cell r="K1272">
            <v>0</v>
          </cell>
          <cell r="L1272">
            <v>0</v>
          </cell>
        </row>
        <row r="1273">
          <cell r="C1273" t="str">
            <v>San Mateo-CCSLTCNonDualFQHC</v>
          </cell>
          <cell r="D1273" t="str">
            <v>FQHC</v>
          </cell>
          <cell r="E1273" t="str">
            <v>LTCNonDual</v>
          </cell>
          <cell r="F1273" t="str">
            <v xml:space="preserve">FQHC Services </v>
          </cell>
          <cell r="G1273">
            <v>0</v>
          </cell>
          <cell r="H1273">
            <v>0</v>
          </cell>
          <cell r="I1273">
            <v>0</v>
          </cell>
          <cell r="J1273">
            <v>0</v>
          </cell>
          <cell r="K1273">
            <v>0</v>
          </cell>
          <cell r="L1273">
            <v>0</v>
          </cell>
        </row>
        <row r="1274">
          <cell r="C1274" t="str">
            <v>San Mateo-CCSLTCNonDualNPP</v>
          </cell>
          <cell r="D1274" t="str">
            <v>NPP</v>
          </cell>
          <cell r="E1274" t="str">
            <v>LTCNonDual</v>
          </cell>
          <cell r="F1274" t="str">
            <v xml:space="preserve"> Other Medical Professional Services </v>
          </cell>
          <cell r="G1274">
            <v>0</v>
          </cell>
          <cell r="H1274">
            <v>-6.8899999999999961E-2</v>
          </cell>
          <cell r="I1274">
            <v>0</v>
          </cell>
          <cell r="J1274">
            <v>0</v>
          </cell>
          <cell r="K1274">
            <v>0</v>
          </cell>
          <cell r="L1274">
            <v>0</v>
          </cell>
        </row>
        <row r="1275">
          <cell r="C1275" t="str">
            <v>San Mateo-CCSLTCNonDualRX</v>
          </cell>
          <cell r="D1275" t="str">
            <v>RX</v>
          </cell>
          <cell r="E1275" t="str">
            <v>LTCNonDual</v>
          </cell>
          <cell r="F1275" t="str">
            <v xml:space="preserve"> Pharmacy </v>
          </cell>
          <cell r="G1275">
            <v>0</v>
          </cell>
          <cell r="H1275">
            <v>0</v>
          </cell>
          <cell r="I1275">
            <v>0</v>
          </cell>
          <cell r="J1275">
            <v>0</v>
          </cell>
          <cell r="K1275">
            <v>0</v>
          </cell>
          <cell r="L1275">
            <v>0</v>
          </cell>
        </row>
        <row r="1276">
          <cell r="C1276" t="str">
            <v>San Mateo-CCSLTCNonDualLR</v>
          </cell>
          <cell r="D1276" t="str">
            <v>LR</v>
          </cell>
          <cell r="E1276" t="str">
            <v>LTCNonDual</v>
          </cell>
          <cell r="F1276" t="str">
            <v xml:space="preserve"> Laboratory and Radiology </v>
          </cell>
          <cell r="G1276">
            <v>0</v>
          </cell>
          <cell r="H1276">
            <v>-6.8899999999999961E-2</v>
          </cell>
          <cell r="I1276">
            <v>0</v>
          </cell>
          <cell r="J1276">
            <v>0</v>
          </cell>
          <cell r="K1276">
            <v>0</v>
          </cell>
          <cell r="L1276">
            <v>0</v>
          </cell>
        </row>
        <row r="1277">
          <cell r="C1277" t="str">
            <v>San Mateo-CCSLTCNonDualHCBS</v>
          </cell>
          <cell r="D1277" t="str">
            <v>HCBS</v>
          </cell>
          <cell r="E1277" t="str">
            <v>LTCNonDual</v>
          </cell>
          <cell r="F1277" t="str">
            <v xml:space="preserve"> HCBS </v>
          </cell>
          <cell r="G1277">
            <v>4.3011747785361987E-2</v>
          </cell>
          <cell r="H1277">
            <v>0</v>
          </cell>
          <cell r="I1277">
            <v>0</v>
          </cell>
          <cell r="J1277">
            <v>0</v>
          </cell>
          <cell r="K1277">
            <v>0</v>
          </cell>
          <cell r="L1277">
            <v>0</v>
          </cell>
        </row>
        <row r="1278">
          <cell r="C1278" t="str">
            <v>San Mateo-CCSLTCNonDualOTH</v>
          </cell>
          <cell r="D1278" t="str">
            <v>OTH</v>
          </cell>
          <cell r="E1278" t="str">
            <v>LTCNonDual</v>
          </cell>
          <cell r="F1278" t="str">
            <v xml:space="preserve"> All Others </v>
          </cell>
          <cell r="G1278">
            <v>0</v>
          </cell>
          <cell r="H1278">
            <v>-3.0200000000000005E-2</v>
          </cell>
          <cell r="I1278">
            <v>0</v>
          </cell>
          <cell r="J1278">
            <v>0</v>
          </cell>
          <cell r="K1278">
            <v>0</v>
          </cell>
          <cell r="L1278">
            <v>0</v>
          </cell>
        </row>
        <row r="1279">
          <cell r="C1279" t="str">
            <v>San Mateo-CCSLTCDualIP</v>
          </cell>
          <cell r="D1279" t="str">
            <v>IP</v>
          </cell>
          <cell r="E1279" t="str">
            <v>LTCDual</v>
          </cell>
          <cell r="F1279" t="str">
            <v xml:space="preserve">Inpatient Hospital Services </v>
          </cell>
          <cell r="G1279">
            <v>0</v>
          </cell>
          <cell r="H1279">
            <v>0</v>
          </cell>
          <cell r="I1279">
            <v>0</v>
          </cell>
          <cell r="J1279">
            <v>0</v>
          </cell>
          <cell r="K1279">
            <v>0</v>
          </cell>
          <cell r="L1279">
            <v>0</v>
          </cell>
        </row>
        <row r="1280">
          <cell r="C1280" t="str">
            <v>San Mateo-CCSLTCDualOP</v>
          </cell>
          <cell r="D1280" t="str">
            <v>OP</v>
          </cell>
          <cell r="E1280" t="str">
            <v>LTCDual</v>
          </cell>
          <cell r="F1280" t="str">
            <v xml:space="preserve">Outpatient Facility Services </v>
          </cell>
          <cell r="G1280">
            <v>0</v>
          </cell>
          <cell r="H1280">
            <v>0</v>
          </cell>
          <cell r="I1280">
            <v>0</v>
          </cell>
          <cell r="J1280">
            <v>0</v>
          </cell>
          <cell r="K1280">
            <v>0</v>
          </cell>
          <cell r="L1280">
            <v>0</v>
          </cell>
        </row>
        <row r="1281">
          <cell r="C1281" t="str">
            <v>San Mateo-CCSLTCDualER</v>
          </cell>
          <cell r="D1281" t="str">
            <v>ER</v>
          </cell>
          <cell r="E1281" t="str">
            <v>LTCDual</v>
          </cell>
          <cell r="F1281" t="str">
            <v xml:space="preserve">Emergency Room Facility Services </v>
          </cell>
          <cell r="G1281">
            <v>0</v>
          </cell>
          <cell r="H1281">
            <v>0</v>
          </cell>
          <cell r="I1281">
            <v>0</v>
          </cell>
          <cell r="J1281">
            <v>0</v>
          </cell>
          <cell r="K1281">
            <v>0</v>
          </cell>
          <cell r="L1281">
            <v>0</v>
          </cell>
        </row>
        <row r="1282">
          <cell r="C1282" t="str">
            <v>San Mateo-CCSLTCDualLTC</v>
          </cell>
          <cell r="D1282" t="str">
            <v>LTC</v>
          </cell>
          <cell r="E1282" t="str">
            <v>LTCDual</v>
          </cell>
          <cell r="F1282" t="str">
            <v xml:space="preserve">Long-Term Care Facility </v>
          </cell>
          <cell r="G1282">
            <v>0</v>
          </cell>
          <cell r="H1282">
            <v>0</v>
          </cell>
          <cell r="I1282">
            <v>0</v>
          </cell>
          <cell r="J1282">
            <v>0</v>
          </cell>
          <cell r="K1282">
            <v>0</v>
          </cell>
          <cell r="L1282">
            <v>0</v>
          </cell>
        </row>
        <row r="1283">
          <cell r="C1283" t="str">
            <v>San Mateo-CCSLTCDualPCP</v>
          </cell>
          <cell r="D1283" t="str">
            <v>PCP</v>
          </cell>
          <cell r="E1283" t="str">
            <v>LTCDual</v>
          </cell>
          <cell r="F1283" t="str">
            <v xml:space="preserve">Physician Primary Care Services </v>
          </cell>
          <cell r="G1283">
            <v>0</v>
          </cell>
          <cell r="H1283">
            <v>0</v>
          </cell>
          <cell r="I1283">
            <v>0</v>
          </cell>
          <cell r="J1283">
            <v>0</v>
          </cell>
          <cell r="K1283">
            <v>0</v>
          </cell>
          <cell r="L1283">
            <v>0</v>
          </cell>
        </row>
        <row r="1284">
          <cell r="C1284" t="str">
            <v>San Mateo-CCSLTCDualSP</v>
          </cell>
          <cell r="D1284" t="str">
            <v>SP</v>
          </cell>
          <cell r="E1284" t="str">
            <v>LTCDual</v>
          </cell>
          <cell r="F1284" t="str">
            <v xml:space="preserve">Physician Specialty Services </v>
          </cell>
          <cell r="G1284">
            <v>0</v>
          </cell>
          <cell r="H1284">
            <v>0</v>
          </cell>
          <cell r="I1284">
            <v>0</v>
          </cell>
          <cell r="J1284">
            <v>0</v>
          </cell>
          <cell r="K1284">
            <v>0</v>
          </cell>
          <cell r="L1284">
            <v>0</v>
          </cell>
        </row>
        <row r="1285">
          <cell r="C1285" t="str">
            <v>San Mateo-CCSLTCDualFQHC</v>
          </cell>
          <cell r="D1285" t="str">
            <v>FQHC</v>
          </cell>
          <cell r="E1285" t="str">
            <v>LTCDual</v>
          </cell>
          <cell r="F1285" t="str">
            <v xml:space="preserve">FQHC Services </v>
          </cell>
          <cell r="G1285">
            <v>0</v>
          </cell>
          <cell r="H1285">
            <v>0</v>
          </cell>
          <cell r="I1285">
            <v>0</v>
          </cell>
          <cell r="J1285">
            <v>0</v>
          </cell>
          <cell r="K1285">
            <v>0</v>
          </cell>
          <cell r="L1285">
            <v>0</v>
          </cell>
        </row>
        <row r="1286">
          <cell r="C1286" t="str">
            <v>San Mateo-CCSLTCDualNPP</v>
          </cell>
          <cell r="D1286" t="str">
            <v>NPP</v>
          </cell>
          <cell r="E1286" t="str">
            <v>LTCDual</v>
          </cell>
          <cell r="F1286" t="str">
            <v xml:space="preserve"> Other Medical Professional Services </v>
          </cell>
          <cell r="G1286">
            <v>0</v>
          </cell>
          <cell r="H1286">
            <v>0</v>
          </cell>
          <cell r="I1286">
            <v>0</v>
          </cell>
          <cell r="J1286">
            <v>0</v>
          </cell>
          <cell r="K1286">
            <v>0</v>
          </cell>
          <cell r="L1286">
            <v>0</v>
          </cell>
        </row>
        <row r="1287">
          <cell r="C1287" t="str">
            <v>San Mateo-CCSLTCDualRX</v>
          </cell>
          <cell r="D1287" t="str">
            <v>RX</v>
          </cell>
          <cell r="E1287" t="str">
            <v>LTCDual</v>
          </cell>
          <cell r="F1287" t="str">
            <v xml:space="preserve"> Pharmacy </v>
          </cell>
          <cell r="G1287">
            <v>0</v>
          </cell>
          <cell r="H1287">
            <v>0</v>
          </cell>
          <cell r="I1287">
            <v>0</v>
          </cell>
          <cell r="J1287">
            <v>-3.6932779437525154E-3</v>
          </cell>
          <cell r="K1287">
            <v>0</v>
          </cell>
          <cell r="L1287">
            <v>0</v>
          </cell>
        </row>
        <row r="1288">
          <cell r="C1288" t="str">
            <v>San Mateo-CCSLTCDualLR</v>
          </cell>
          <cell r="D1288" t="str">
            <v>LR</v>
          </cell>
          <cell r="E1288" t="str">
            <v>LTCDual</v>
          </cell>
          <cell r="F1288" t="str">
            <v xml:space="preserve"> Laboratory and Radiology </v>
          </cell>
          <cell r="G1288">
            <v>0</v>
          </cell>
          <cell r="H1288">
            <v>0</v>
          </cell>
          <cell r="I1288">
            <v>0</v>
          </cell>
          <cell r="J1288">
            <v>0</v>
          </cell>
          <cell r="K1288">
            <v>0</v>
          </cell>
          <cell r="L1288">
            <v>0</v>
          </cell>
        </row>
        <row r="1289">
          <cell r="C1289" t="str">
            <v>San Mateo-CCSLTCDualHCBS</v>
          </cell>
          <cell r="D1289" t="str">
            <v>HCBS</v>
          </cell>
          <cell r="E1289" t="str">
            <v>LTCDual</v>
          </cell>
          <cell r="F1289" t="str">
            <v xml:space="preserve"> HCBS </v>
          </cell>
          <cell r="G1289">
            <v>9.1017760017141791E-2</v>
          </cell>
          <cell r="H1289">
            <v>0</v>
          </cell>
          <cell r="I1289">
            <v>0</v>
          </cell>
          <cell r="J1289">
            <v>0</v>
          </cell>
          <cell r="K1289">
            <v>0</v>
          </cell>
          <cell r="L1289">
            <v>0</v>
          </cell>
        </row>
        <row r="1290">
          <cell r="C1290" t="str">
            <v>San Mateo-CCSLTCDualOTH</v>
          </cell>
          <cell r="D1290" t="str">
            <v>OTH</v>
          </cell>
          <cell r="E1290" t="str">
            <v>LTCDual</v>
          </cell>
          <cell r="F1290" t="str">
            <v xml:space="preserve"> All Others </v>
          </cell>
          <cell r="G1290">
            <v>0</v>
          </cell>
          <cell r="H1290">
            <v>0</v>
          </cell>
          <cell r="I1290">
            <v>0</v>
          </cell>
          <cell r="J1290">
            <v>0</v>
          </cell>
          <cell r="K1290">
            <v>0</v>
          </cell>
          <cell r="L1290">
            <v>0</v>
          </cell>
        </row>
        <row r="1291">
          <cell r="C1291" t="str">
            <v>San Mateo-CCSOBRAIP</v>
          </cell>
          <cell r="D1291" t="str">
            <v>IP</v>
          </cell>
          <cell r="E1291" t="str">
            <v>OBRA</v>
          </cell>
          <cell r="F1291" t="str">
            <v xml:space="preserve">Inpatient Hospital Services </v>
          </cell>
          <cell r="G1291">
            <v>0</v>
          </cell>
          <cell r="H1291">
            <v>0</v>
          </cell>
          <cell r="I1291">
            <v>0</v>
          </cell>
          <cell r="J1291">
            <v>0</v>
          </cell>
          <cell r="K1291">
            <v>0</v>
          </cell>
          <cell r="L1291">
            <v>0</v>
          </cell>
        </row>
        <row r="1292">
          <cell r="C1292" t="str">
            <v>San Mateo-CCSOBRAOP</v>
          </cell>
          <cell r="D1292" t="str">
            <v>OP</v>
          </cell>
          <cell r="E1292" t="str">
            <v>OBRA</v>
          </cell>
          <cell r="F1292" t="str">
            <v xml:space="preserve">Outpatient Facility Services </v>
          </cell>
          <cell r="G1292">
            <v>0</v>
          </cell>
          <cell r="H1292">
            <v>-2.1999999999999797E-3</v>
          </cell>
          <cell r="I1292">
            <v>0</v>
          </cell>
          <cell r="J1292">
            <v>0</v>
          </cell>
          <cell r="K1292">
            <v>0</v>
          </cell>
          <cell r="L1292">
            <v>0</v>
          </cell>
        </row>
        <row r="1293">
          <cell r="C1293" t="str">
            <v>San Mateo-CCSOBRAER</v>
          </cell>
          <cell r="D1293" t="str">
            <v>ER</v>
          </cell>
          <cell r="E1293" t="str">
            <v>OBRA</v>
          </cell>
          <cell r="F1293" t="str">
            <v xml:space="preserve">Emergency Room Facility Services </v>
          </cell>
          <cell r="G1293">
            <v>0</v>
          </cell>
          <cell r="H1293">
            <v>0</v>
          </cell>
          <cell r="I1293">
            <v>0</v>
          </cell>
          <cell r="J1293">
            <v>0</v>
          </cell>
          <cell r="K1293">
            <v>0</v>
          </cell>
          <cell r="L1293">
            <v>0</v>
          </cell>
        </row>
        <row r="1294">
          <cell r="C1294" t="str">
            <v>San Mateo-CCSOBRALTC</v>
          </cell>
          <cell r="D1294" t="str">
            <v>LTC</v>
          </cell>
          <cell r="E1294" t="str">
            <v>OBRA</v>
          </cell>
          <cell r="F1294" t="str">
            <v xml:space="preserve">Long-Term Care Facility </v>
          </cell>
          <cell r="G1294">
            <v>0</v>
          </cell>
          <cell r="H1294">
            <v>0</v>
          </cell>
          <cell r="I1294">
            <v>0</v>
          </cell>
          <cell r="J1294">
            <v>0</v>
          </cell>
          <cell r="K1294">
            <v>0</v>
          </cell>
          <cell r="L1294">
            <v>0</v>
          </cell>
        </row>
        <row r="1295">
          <cell r="C1295" t="str">
            <v>San Mateo-CCSOBRAPCP</v>
          </cell>
          <cell r="D1295" t="str">
            <v>PCP</v>
          </cell>
          <cell r="E1295" t="str">
            <v>OBRA</v>
          </cell>
          <cell r="F1295" t="str">
            <v xml:space="preserve">Physician Primary Care Services </v>
          </cell>
          <cell r="G1295">
            <v>0</v>
          </cell>
          <cell r="H1295">
            <v>0</v>
          </cell>
          <cell r="I1295">
            <v>0</v>
          </cell>
          <cell r="J1295">
            <v>0</v>
          </cell>
          <cell r="K1295">
            <v>0</v>
          </cell>
          <cell r="L1295">
            <v>0</v>
          </cell>
        </row>
        <row r="1296">
          <cell r="C1296" t="str">
            <v>San Mateo-CCSOBRASP</v>
          </cell>
          <cell r="D1296" t="str">
            <v>SP</v>
          </cell>
          <cell r="E1296" t="str">
            <v>OBRA</v>
          </cell>
          <cell r="F1296" t="str">
            <v xml:space="preserve">Physician Specialty Services </v>
          </cell>
          <cell r="G1296">
            <v>0</v>
          </cell>
          <cell r="H1296">
            <v>0</v>
          </cell>
          <cell r="I1296">
            <v>0</v>
          </cell>
          <cell r="J1296">
            <v>0</v>
          </cell>
          <cell r="K1296">
            <v>0</v>
          </cell>
          <cell r="L1296">
            <v>0</v>
          </cell>
        </row>
        <row r="1297">
          <cell r="C1297" t="str">
            <v>San Mateo-CCSOBRAFQHC</v>
          </cell>
          <cell r="D1297" t="str">
            <v>FQHC</v>
          </cell>
          <cell r="E1297" t="str">
            <v>OBRA</v>
          </cell>
          <cell r="F1297" t="str">
            <v xml:space="preserve">FQHC Services </v>
          </cell>
          <cell r="G1297">
            <v>0</v>
          </cell>
          <cell r="H1297">
            <v>0</v>
          </cell>
          <cell r="I1297">
            <v>0</v>
          </cell>
          <cell r="J1297">
            <v>0</v>
          </cell>
          <cell r="K1297">
            <v>0</v>
          </cell>
          <cell r="L1297">
            <v>0</v>
          </cell>
        </row>
        <row r="1298">
          <cell r="C1298" t="str">
            <v>San Mateo-CCSOBRANPP</v>
          </cell>
          <cell r="D1298" t="str">
            <v>NPP</v>
          </cell>
          <cell r="E1298" t="str">
            <v>OBRA</v>
          </cell>
          <cell r="F1298" t="str">
            <v xml:space="preserve"> Other Medical Professional Services </v>
          </cell>
          <cell r="G1298">
            <v>0</v>
          </cell>
          <cell r="H1298">
            <v>-6.8899999999999961E-2</v>
          </cell>
          <cell r="I1298">
            <v>0</v>
          </cell>
          <cell r="J1298">
            <v>0</v>
          </cell>
          <cell r="K1298">
            <v>0</v>
          </cell>
          <cell r="L1298">
            <v>0</v>
          </cell>
        </row>
        <row r="1299">
          <cell r="C1299" t="str">
            <v>San Mateo-CCSOBRARX</v>
          </cell>
          <cell r="D1299" t="str">
            <v>RX</v>
          </cell>
          <cell r="E1299" t="str">
            <v>OBRA</v>
          </cell>
          <cell r="F1299" t="str">
            <v xml:space="preserve"> Pharmacy </v>
          </cell>
          <cell r="G1299">
            <v>0</v>
          </cell>
          <cell r="H1299">
            <v>0</v>
          </cell>
          <cell r="I1299">
            <v>0</v>
          </cell>
          <cell r="J1299">
            <v>0</v>
          </cell>
          <cell r="K1299">
            <v>0</v>
          </cell>
          <cell r="L1299">
            <v>0</v>
          </cell>
        </row>
        <row r="1300">
          <cell r="C1300" t="str">
            <v>San Mateo-CCSOBRALR</v>
          </cell>
          <cell r="D1300" t="str">
            <v>LR</v>
          </cell>
          <cell r="E1300" t="str">
            <v>OBRA</v>
          </cell>
          <cell r="F1300" t="str">
            <v xml:space="preserve"> Laboratory and Radiology </v>
          </cell>
          <cell r="G1300">
            <v>0</v>
          </cell>
          <cell r="H1300">
            <v>-6.8899999999999961E-2</v>
          </cell>
          <cell r="I1300">
            <v>0</v>
          </cell>
          <cell r="J1300">
            <v>0</v>
          </cell>
          <cell r="K1300">
            <v>0</v>
          </cell>
          <cell r="L1300">
            <v>0</v>
          </cell>
        </row>
        <row r="1301">
          <cell r="C1301" t="str">
            <v>San Mateo-CCSOBRAHCBS</v>
          </cell>
          <cell r="D1301" t="str">
            <v>HCBS</v>
          </cell>
          <cell r="E1301" t="str">
            <v>OBRA</v>
          </cell>
          <cell r="F1301" t="str">
            <v xml:space="preserve"> HCBS </v>
          </cell>
          <cell r="G1301">
            <v>0</v>
          </cell>
          <cell r="H1301">
            <v>0</v>
          </cell>
          <cell r="I1301">
            <v>0</v>
          </cell>
          <cell r="J1301">
            <v>0</v>
          </cell>
          <cell r="K1301">
            <v>0</v>
          </cell>
          <cell r="L1301">
            <v>0</v>
          </cell>
        </row>
        <row r="1302">
          <cell r="C1302" t="str">
            <v>San Mateo-CCSOBRAOTH</v>
          </cell>
          <cell r="D1302" t="str">
            <v>OTH</v>
          </cell>
          <cell r="E1302" t="str">
            <v>OBRA</v>
          </cell>
          <cell r="F1302" t="str">
            <v xml:space="preserve"> All Others </v>
          </cell>
          <cell r="G1302">
            <v>0</v>
          </cell>
          <cell r="H1302">
            <v>-3.0200000000000005E-2</v>
          </cell>
          <cell r="I1302">
            <v>0</v>
          </cell>
          <cell r="J1302">
            <v>0</v>
          </cell>
          <cell r="K1302">
            <v>0</v>
          </cell>
          <cell r="L1302">
            <v>0</v>
          </cell>
        </row>
        <row r="1303">
          <cell r="C1303" t="str">
            <v>Santa BarbaraChild MCIP</v>
          </cell>
          <cell r="D1303" t="str">
            <v>IP</v>
          </cell>
          <cell r="E1303" t="str">
            <v>Child MC</v>
          </cell>
          <cell r="F1303" t="str">
            <v xml:space="preserve">Inpatient Hospital Services </v>
          </cell>
          <cell r="G1303">
            <v>0</v>
          </cell>
          <cell r="H1303">
            <v>0</v>
          </cell>
          <cell r="I1303">
            <v>0</v>
          </cell>
          <cell r="J1303">
            <v>0</v>
          </cell>
          <cell r="K1303">
            <v>-2.4999999999999467E-3</v>
          </cell>
          <cell r="L1303">
            <v>0</v>
          </cell>
        </row>
        <row r="1304">
          <cell r="C1304" t="str">
            <v>Santa BarbaraChild MCOP</v>
          </cell>
          <cell r="D1304" t="str">
            <v>OP</v>
          </cell>
          <cell r="E1304" t="str">
            <v>Child MC</v>
          </cell>
          <cell r="F1304" t="str">
            <v xml:space="preserve">Outpatient Facility Services </v>
          </cell>
          <cell r="G1304">
            <v>0</v>
          </cell>
          <cell r="H1304">
            <v>-2.1999999999999797E-3</v>
          </cell>
          <cell r="I1304">
            <v>0</v>
          </cell>
          <cell r="J1304">
            <v>0</v>
          </cell>
          <cell r="K1304">
            <v>-2.4999999999999467E-3</v>
          </cell>
          <cell r="L1304">
            <v>0</v>
          </cell>
        </row>
        <row r="1305">
          <cell r="C1305" t="str">
            <v>Santa BarbaraChild MCER</v>
          </cell>
          <cell r="D1305" t="str">
            <v>ER</v>
          </cell>
          <cell r="E1305" t="str">
            <v>Child MC</v>
          </cell>
          <cell r="F1305" t="str">
            <v xml:space="preserve">Emergency Room Facility Services </v>
          </cell>
          <cell r="G1305">
            <v>0</v>
          </cell>
          <cell r="H1305">
            <v>0</v>
          </cell>
          <cell r="I1305">
            <v>0</v>
          </cell>
          <cell r="J1305">
            <v>0</v>
          </cell>
          <cell r="K1305">
            <v>-2.4999999999999467E-3</v>
          </cell>
          <cell r="L1305">
            <v>0</v>
          </cell>
        </row>
        <row r="1306">
          <cell r="C1306" t="str">
            <v>Santa BarbaraChild MCLTC</v>
          </cell>
          <cell r="D1306" t="str">
            <v>LTC</v>
          </cell>
          <cell r="E1306" t="str">
            <v>Child MC</v>
          </cell>
          <cell r="F1306" t="str">
            <v xml:space="preserve">Long-Term Care Facility </v>
          </cell>
          <cell r="G1306">
            <v>0</v>
          </cell>
          <cell r="H1306">
            <v>0</v>
          </cell>
          <cell r="I1306">
            <v>0</v>
          </cell>
          <cell r="J1306">
            <v>0</v>
          </cell>
          <cell r="K1306">
            <v>-2.4999999999999467E-3</v>
          </cell>
          <cell r="L1306">
            <v>0</v>
          </cell>
        </row>
        <row r="1307">
          <cell r="C1307" t="str">
            <v>Santa BarbaraChild MCPCP</v>
          </cell>
          <cell r="D1307" t="str">
            <v>PCP</v>
          </cell>
          <cell r="E1307" t="str">
            <v>Child MC</v>
          </cell>
          <cell r="F1307" t="str">
            <v xml:space="preserve">Physician Primary Care Services </v>
          </cell>
          <cell r="G1307">
            <v>0</v>
          </cell>
          <cell r="H1307">
            <v>0</v>
          </cell>
          <cell r="I1307">
            <v>0</v>
          </cell>
          <cell r="J1307">
            <v>0</v>
          </cell>
          <cell r="K1307">
            <v>-2.4999999999999467E-3</v>
          </cell>
          <cell r="L1307">
            <v>0</v>
          </cell>
        </row>
        <row r="1308">
          <cell r="C1308" t="str">
            <v>Santa BarbaraChild MCSP</v>
          </cell>
          <cell r="D1308" t="str">
            <v>SP</v>
          </cell>
          <cell r="E1308" t="str">
            <v>Child MC</v>
          </cell>
          <cell r="F1308" t="str">
            <v xml:space="preserve">Physician Specialty Services </v>
          </cell>
          <cell r="G1308">
            <v>0</v>
          </cell>
          <cell r="H1308">
            <v>0</v>
          </cell>
          <cell r="I1308">
            <v>0</v>
          </cell>
          <cell r="J1308">
            <v>0</v>
          </cell>
          <cell r="K1308">
            <v>-2.4999999999999467E-3</v>
          </cell>
          <cell r="L1308">
            <v>0</v>
          </cell>
        </row>
        <row r="1309">
          <cell r="C1309" t="str">
            <v>Santa BarbaraChild MCFQHC</v>
          </cell>
          <cell r="D1309" t="str">
            <v>FQHC</v>
          </cell>
          <cell r="E1309" t="str">
            <v>Child MC</v>
          </cell>
          <cell r="F1309" t="str">
            <v xml:space="preserve">FQHC Services </v>
          </cell>
          <cell r="G1309">
            <v>0</v>
          </cell>
          <cell r="H1309">
            <v>0</v>
          </cell>
          <cell r="I1309">
            <v>0</v>
          </cell>
          <cell r="J1309">
            <v>0</v>
          </cell>
          <cell r="K1309">
            <v>-2.4999999999999467E-3</v>
          </cell>
          <cell r="L1309">
            <v>0</v>
          </cell>
        </row>
        <row r="1310">
          <cell r="C1310" t="str">
            <v>Santa BarbaraChild MCNPP</v>
          </cell>
          <cell r="D1310" t="str">
            <v>NPP</v>
          </cell>
          <cell r="E1310" t="str">
            <v>Child MC</v>
          </cell>
          <cell r="F1310" t="str">
            <v xml:space="preserve"> Other Medical Professional Services </v>
          </cell>
          <cell r="G1310">
            <v>0</v>
          </cell>
          <cell r="H1310">
            <v>-6.8899999999999961E-2</v>
          </cell>
          <cell r="I1310">
            <v>0</v>
          </cell>
          <cell r="J1310">
            <v>0</v>
          </cell>
          <cell r="K1310">
            <v>-2.4999999999999467E-3</v>
          </cell>
          <cell r="L1310">
            <v>0</v>
          </cell>
        </row>
        <row r="1311">
          <cell r="C1311" t="str">
            <v>Santa BarbaraChild MCRX</v>
          </cell>
          <cell r="D1311" t="str">
            <v>RX</v>
          </cell>
          <cell r="E1311" t="str">
            <v>Child MC</v>
          </cell>
          <cell r="F1311" t="str">
            <v xml:space="preserve"> Pharmacy </v>
          </cell>
          <cell r="G1311">
            <v>0</v>
          </cell>
          <cell r="H1311">
            <v>0</v>
          </cell>
          <cell r="I1311">
            <v>0</v>
          </cell>
          <cell r="J1311">
            <v>-5.9626928546461233E-3</v>
          </cell>
          <cell r="K1311">
            <v>-2.4999999999999467E-3</v>
          </cell>
          <cell r="L1311">
            <v>0</v>
          </cell>
        </row>
        <row r="1312">
          <cell r="C1312" t="str">
            <v>Santa BarbaraChild MCLR</v>
          </cell>
          <cell r="D1312" t="str">
            <v>LR</v>
          </cell>
          <cell r="E1312" t="str">
            <v>Child MC</v>
          </cell>
          <cell r="F1312" t="str">
            <v xml:space="preserve"> Laboratory and Radiology </v>
          </cell>
          <cell r="G1312">
            <v>0</v>
          </cell>
          <cell r="H1312">
            <v>-6.8899999999999961E-2</v>
          </cell>
          <cell r="I1312">
            <v>0</v>
          </cell>
          <cell r="J1312">
            <v>0</v>
          </cell>
          <cell r="K1312">
            <v>-2.4999999999999467E-3</v>
          </cell>
          <cell r="L1312">
            <v>0</v>
          </cell>
        </row>
        <row r="1313">
          <cell r="C1313" t="str">
            <v>Santa BarbaraChild MCHCBS</v>
          </cell>
          <cell r="D1313" t="str">
            <v>HCBS</v>
          </cell>
          <cell r="E1313" t="str">
            <v>Child MC</v>
          </cell>
          <cell r="F1313" t="str">
            <v xml:space="preserve"> HCBS </v>
          </cell>
          <cell r="G1313">
            <v>0</v>
          </cell>
          <cell r="H1313">
            <v>0</v>
          </cell>
          <cell r="I1313">
            <v>0</v>
          </cell>
          <cell r="J1313">
            <v>0</v>
          </cell>
          <cell r="K1313">
            <v>-2.4999999999999467E-3</v>
          </cell>
          <cell r="L1313">
            <v>0</v>
          </cell>
        </row>
        <row r="1314">
          <cell r="C1314" t="str">
            <v>Santa BarbaraChild MCOTH</v>
          </cell>
          <cell r="D1314" t="str">
            <v>OTH</v>
          </cell>
          <cell r="E1314" t="str">
            <v>Child MC</v>
          </cell>
          <cell r="F1314" t="str">
            <v xml:space="preserve"> All Others </v>
          </cell>
          <cell r="G1314">
            <v>0</v>
          </cell>
          <cell r="H1314">
            <v>-3.0200000000000005E-2</v>
          </cell>
          <cell r="I1314">
            <v>0</v>
          </cell>
          <cell r="J1314">
            <v>0</v>
          </cell>
          <cell r="K1314">
            <v>-2.4999999999999467E-3</v>
          </cell>
          <cell r="L1314">
            <v>0</v>
          </cell>
        </row>
        <row r="1315">
          <cell r="C1315" t="str">
            <v>Santa BarbaraChild HFIP</v>
          </cell>
          <cell r="D1315" t="str">
            <v>IP</v>
          </cell>
          <cell r="E1315" t="str">
            <v>Child HF</v>
          </cell>
          <cell r="F1315" t="str">
            <v xml:space="preserve">Inpatient Hospital Services </v>
          </cell>
          <cell r="G1315">
            <v>0</v>
          </cell>
          <cell r="H1315">
            <v>0</v>
          </cell>
          <cell r="I1315">
            <v>0</v>
          </cell>
          <cell r="J1315">
            <v>0</v>
          </cell>
          <cell r="K1315">
            <v>-1.2499999999999734E-3</v>
          </cell>
          <cell r="L1315">
            <v>0</v>
          </cell>
        </row>
        <row r="1316">
          <cell r="C1316" t="str">
            <v>Santa BarbaraChild HFOP</v>
          </cell>
          <cell r="D1316" t="str">
            <v>OP</v>
          </cell>
          <cell r="E1316" t="str">
            <v>Child HF</v>
          </cell>
          <cell r="F1316" t="str">
            <v xml:space="preserve">Outpatient Facility Services </v>
          </cell>
          <cell r="G1316">
            <v>0</v>
          </cell>
          <cell r="H1316">
            <v>-2.0999999999999908E-3</v>
          </cell>
          <cell r="I1316">
            <v>0</v>
          </cell>
          <cell r="J1316">
            <v>0</v>
          </cell>
          <cell r="K1316">
            <v>-1.2499999999999734E-3</v>
          </cell>
          <cell r="L1316">
            <v>0</v>
          </cell>
        </row>
        <row r="1317">
          <cell r="C1317" t="str">
            <v>Santa BarbaraChild HFER</v>
          </cell>
          <cell r="D1317" t="str">
            <v>ER</v>
          </cell>
          <cell r="E1317" t="str">
            <v>Child HF</v>
          </cell>
          <cell r="F1317" t="str">
            <v xml:space="preserve">Emergency Room Facility Services </v>
          </cell>
          <cell r="G1317">
            <v>0</v>
          </cell>
          <cell r="H1317">
            <v>0</v>
          </cell>
          <cell r="I1317">
            <v>0</v>
          </cell>
          <cell r="J1317">
            <v>0</v>
          </cell>
          <cell r="K1317">
            <v>-1.2499999999999734E-3</v>
          </cell>
          <cell r="L1317">
            <v>0</v>
          </cell>
        </row>
        <row r="1318">
          <cell r="C1318" t="str">
            <v>Santa BarbaraChild HFLTC</v>
          </cell>
          <cell r="D1318" t="str">
            <v>LTC</v>
          </cell>
          <cell r="E1318" t="str">
            <v>Child HF</v>
          </cell>
          <cell r="F1318" t="str">
            <v xml:space="preserve">Long-Term Care Facility </v>
          </cell>
          <cell r="G1318">
            <v>0</v>
          </cell>
          <cell r="H1318">
            <v>0</v>
          </cell>
          <cell r="I1318">
            <v>0</v>
          </cell>
          <cell r="J1318">
            <v>0</v>
          </cell>
          <cell r="K1318">
            <v>-1.2499999999999734E-3</v>
          </cell>
          <cell r="L1318">
            <v>0</v>
          </cell>
        </row>
        <row r="1319">
          <cell r="C1319" t="str">
            <v>Santa BarbaraChild HFPCP</v>
          </cell>
          <cell r="D1319" t="str">
            <v>PCP</v>
          </cell>
          <cell r="E1319" t="str">
            <v>Child HF</v>
          </cell>
          <cell r="F1319" t="str">
            <v xml:space="preserve">Physician Primary Care Services </v>
          </cell>
          <cell r="G1319">
            <v>0</v>
          </cell>
          <cell r="H1319">
            <v>0</v>
          </cell>
          <cell r="I1319">
            <v>0</v>
          </cell>
          <cell r="J1319">
            <v>0</v>
          </cell>
          <cell r="K1319">
            <v>-1.2499999999999734E-3</v>
          </cell>
          <cell r="L1319">
            <v>0</v>
          </cell>
        </row>
        <row r="1320">
          <cell r="C1320" t="str">
            <v>Santa BarbaraChild HFSP</v>
          </cell>
          <cell r="D1320" t="str">
            <v>SP</v>
          </cell>
          <cell r="E1320" t="str">
            <v>Child HF</v>
          </cell>
          <cell r="F1320" t="str">
            <v xml:space="preserve">Physician Specialty Services </v>
          </cell>
          <cell r="G1320">
            <v>0</v>
          </cell>
          <cell r="H1320">
            <v>0</v>
          </cell>
          <cell r="I1320">
            <v>0</v>
          </cell>
          <cell r="J1320">
            <v>0</v>
          </cell>
          <cell r="K1320">
            <v>-1.2499999999999734E-3</v>
          </cell>
          <cell r="L1320">
            <v>0</v>
          </cell>
        </row>
        <row r="1321">
          <cell r="C1321" t="str">
            <v>Santa BarbaraChild HFFQHC</v>
          </cell>
          <cell r="D1321" t="str">
            <v>FQHC</v>
          </cell>
          <cell r="E1321" t="str">
            <v>Child HF</v>
          </cell>
          <cell r="F1321" t="str">
            <v xml:space="preserve">FQHC Services </v>
          </cell>
          <cell r="G1321">
            <v>0</v>
          </cell>
          <cell r="H1321">
            <v>0</v>
          </cell>
          <cell r="I1321">
            <v>0</v>
          </cell>
          <cell r="J1321">
            <v>0</v>
          </cell>
          <cell r="K1321">
            <v>-1.2499999999999734E-3</v>
          </cell>
          <cell r="L1321">
            <v>0</v>
          </cell>
        </row>
        <row r="1322">
          <cell r="C1322" t="str">
            <v>Santa BarbaraChild HFNPP</v>
          </cell>
          <cell r="D1322" t="str">
            <v>NPP</v>
          </cell>
          <cell r="E1322" t="str">
            <v>Child HF</v>
          </cell>
          <cell r="F1322" t="str">
            <v xml:space="preserve"> Other Medical Professional Services </v>
          </cell>
          <cell r="G1322">
            <v>0</v>
          </cell>
          <cell r="H1322">
            <v>-6.3699999999999979E-2</v>
          </cell>
          <cell r="I1322">
            <v>0</v>
          </cell>
          <cell r="J1322">
            <v>0</v>
          </cell>
          <cell r="K1322">
            <v>-1.2499999999999734E-3</v>
          </cell>
          <cell r="L1322">
            <v>0</v>
          </cell>
        </row>
        <row r="1323">
          <cell r="C1323" t="str">
            <v>Santa BarbaraChild HFRX</v>
          </cell>
          <cell r="D1323" t="str">
            <v>RX</v>
          </cell>
          <cell r="E1323" t="str">
            <v>Child HF</v>
          </cell>
          <cell r="F1323" t="str">
            <v xml:space="preserve"> Pharmacy </v>
          </cell>
          <cell r="G1323">
            <v>0</v>
          </cell>
          <cell r="H1323">
            <v>0</v>
          </cell>
          <cell r="I1323">
            <v>0</v>
          </cell>
          <cell r="J1323">
            <v>0</v>
          </cell>
          <cell r="K1323">
            <v>-1.2499999999999734E-3</v>
          </cell>
          <cell r="L1323">
            <v>0</v>
          </cell>
        </row>
        <row r="1324">
          <cell r="C1324" t="str">
            <v>Santa BarbaraChild HFLR</v>
          </cell>
          <cell r="D1324" t="str">
            <v>LR</v>
          </cell>
          <cell r="E1324" t="str">
            <v>Child HF</v>
          </cell>
          <cell r="F1324" t="str">
            <v xml:space="preserve"> Laboratory and Radiology </v>
          </cell>
          <cell r="G1324">
            <v>0</v>
          </cell>
          <cell r="H1324">
            <v>-6.3699999999999979E-2</v>
          </cell>
          <cell r="I1324">
            <v>0</v>
          </cell>
          <cell r="J1324">
            <v>0</v>
          </cell>
          <cell r="K1324">
            <v>-1.2499999999999734E-3</v>
          </cell>
          <cell r="L1324">
            <v>0</v>
          </cell>
        </row>
        <row r="1325">
          <cell r="C1325" t="str">
            <v>Santa BarbaraChild HFHCBS</v>
          </cell>
          <cell r="D1325" t="str">
            <v>HCBS</v>
          </cell>
          <cell r="E1325" t="str">
            <v>Child HF</v>
          </cell>
          <cell r="F1325" t="str">
            <v xml:space="preserve"> HCBS </v>
          </cell>
          <cell r="G1325">
            <v>0</v>
          </cell>
          <cell r="H1325">
            <v>0</v>
          </cell>
          <cell r="I1325">
            <v>0</v>
          </cell>
          <cell r="J1325">
            <v>0</v>
          </cell>
          <cell r="K1325">
            <v>-1.2499999999999734E-3</v>
          </cell>
          <cell r="L1325">
            <v>0</v>
          </cell>
        </row>
        <row r="1326">
          <cell r="C1326" t="str">
            <v>Santa BarbaraChild HFOTH</v>
          </cell>
          <cell r="D1326" t="str">
            <v>OTH</v>
          </cell>
          <cell r="E1326" t="str">
            <v>Child HF</v>
          </cell>
          <cell r="F1326" t="str">
            <v xml:space="preserve"> All Others </v>
          </cell>
          <cell r="G1326">
            <v>0</v>
          </cell>
          <cell r="H1326">
            <v>-2.7900000000000036E-2</v>
          </cell>
          <cell r="I1326">
            <v>0</v>
          </cell>
          <cell r="J1326">
            <v>0</v>
          </cell>
          <cell r="K1326">
            <v>-1.2499999999999734E-3</v>
          </cell>
          <cell r="L1326">
            <v>0</v>
          </cell>
        </row>
        <row r="1327">
          <cell r="C1327" t="str">
            <v>Santa BarbaraAdultIP</v>
          </cell>
          <cell r="D1327" t="str">
            <v>IP</v>
          </cell>
          <cell r="E1327" t="str">
            <v>Adult</v>
          </cell>
          <cell r="F1327" t="str">
            <v xml:space="preserve">Inpatient Hospital Services </v>
          </cell>
          <cell r="G1327">
            <v>0</v>
          </cell>
          <cell r="H1327">
            <v>0</v>
          </cell>
          <cell r="I1327">
            <v>0</v>
          </cell>
          <cell r="J1327">
            <v>0</v>
          </cell>
          <cell r="K1327">
            <v>-1.5000000000000013E-2</v>
          </cell>
          <cell r="L1327">
            <v>0</v>
          </cell>
        </row>
        <row r="1328">
          <cell r="C1328" t="str">
            <v>Santa BarbaraAdultOP</v>
          </cell>
          <cell r="D1328" t="str">
            <v>OP</v>
          </cell>
          <cell r="E1328" t="str">
            <v>Adult</v>
          </cell>
          <cell r="F1328" t="str">
            <v xml:space="preserve">Outpatient Facility Services </v>
          </cell>
          <cell r="G1328">
            <v>0</v>
          </cell>
          <cell r="H1328">
            <v>-1.0499999999999954E-2</v>
          </cell>
          <cell r="I1328">
            <v>0</v>
          </cell>
          <cell r="J1328">
            <v>0</v>
          </cell>
          <cell r="K1328">
            <v>-1.5000000000000013E-2</v>
          </cell>
          <cell r="L1328">
            <v>0</v>
          </cell>
        </row>
        <row r="1329">
          <cell r="C1329" t="str">
            <v>Santa BarbaraAdultER</v>
          </cell>
          <cell r="D1329" t="str">
            <v>ER</v>
          </cell>
          <cell r="E1329" t="str">
            <v>Adult</v>
          </cell>
          <cell r="F1329" t="str">
            <v xml:space="preserve">Emergency Room Facility Services </v>
          </cell>
          <cell r="G1329">
            <v>0</v>
          </cell>
          <cell r="H1329">
            <v>0</v>
          </cell>
          <cell r="I1329">
            <v>0</v>
          </cell>
          <cell r="J1329">
            <v>0</v>
          </cell>
          <cell r="K1329">
            <v>-1.5000000000000013E-2</v>
          </cell>
          <cell r="L1329">
            <v>0</v>
          </cell>
        </row>
        <row r="1330">
          <cell r="C1330" t="str">
            <v>Santa BarbaraAdultLTC</v>
          </cell>
          <cell r="D1330" t="str">
            <v>LTC</v>
          </cell>
          <cell r="E1330" t="str">
            <v>Adult</v>
          </cell>
          <cell r="F1330" t="str">
            <v xml:space="preserve">Long-Term Care Facility </v>
          </cell>
          <cell r="G1330">
            <v>0</v>
          </cell>
          <cell r="H1330">
            <v>0</v>
          </cell>
          <cell r="I1330">
            <v>0</v>
          </cell>
          <cell r="J1330">
            <v>0</v>
          </cell>
          <cell r="K1330">
            <v>-1.5000000000000013E-2</v>
          </cell>
          <cell r="L1330">
            <v>0</v>
          </cell>
        </row>
        <row r="1331">
          <cell r="C1331" t="str">
            <v>Santa BarbaraAdultPCP</v>
          </cell>
          <cell r="D1331" t="str">
            <v>PCP</v>
          </cell>
          <cell r="E1331" t="str">
            <v>Adult</v>
          </cell>
          <cell r="F1331" t="str">
            <v xml:space="preserve">Physician Primary Care Services </v>
          </cell>
          <cell r="G1331">
            <v>0</v>
          </cell>
          <cell r="H1331">
            <v>-4.3300000000000005E-2</v>
          </cell>
          <cell r="I1331">
            <v>0</v>
          </cell>
          <cell r="J1331">
            <v>0</v>
          </cell>
          <cell r="K1331">
            <v>-1.5000000000000013E-2</v>
          </cell>
          <cell r="L1331">
            <v>0</v>
          </cell>
        </row>
        <row r="1332">
          <cell r="C1332" t="str">
            <v>Santa BarbaraAdultSP</v>
          </cell>
          <cell r="D1332" t="str">
            <v>SP</v>
          </cell>
          <cell r="E1332" t="str">
            <v>Adult</v>
          </cell>
          <cell r="F1332" t="str">
            <v xml:space="preserve">Physician Specialty Services </v>
          </cell>
          <cell r="G1332">
            <v>0</v>
          </cell>
          <cell r="H1332">
            <v>0</v>
          </cell>
          <cell r="I1332">
            <v>0</v>
          </cell>
          <cell r="J1332">
            <v>0</v>
          </cell>
          <cell r="K1332">
            <v>-1.5000000000000013E-2</v>
          </cell>
          <cell r="L1332">
            <v>0</v>
          </cell>
        </row>
        <row r="1333">
          <cell r="C1333" t="str">
            <v>Santa BarbaraAdultFQHC</v>
          </cell>
          <cell r="D1333" t="str">
            <v>FQHC</v>
          </cell>
          <cell r="E1333" t="str">
            <v>Adult</v>
          </cell>
          <cell r="F1333" t="str">
            <v xml:space="preserve">FQHC Services </v>
          </cell>
          <cell r="G1333">
            <v>0</v>
          </cell>
          <cell r="H1333">
            <v>0</v>
          </cell>
          <cell r="I1333">
            <v>0</v>
          </cell>
          <cell r="J1333">
            <v>0</v>
          </cell>
          <cell r="K1333">
            <v>-1.5000000000000013E-2</v>
          </cell>
          <cell r="L1333">
            <v>0</v>
          </cell>
        </row>
        <row r="1334">
          <cell r="C1334" t="str">
            <v>Santa BarbaraAdultNPP</v>
          </cell>
          <cell r="D1334" t="str">
            <v>NPP</v>
          </cell>
          <cell r="E1334" t="str">
            <v>Adult</v>
          </cell>
          <cell r="F1334" t="str">
            <v xml:space="preserve"> Other Medical Professional Services </v>
          </cell>
          <cell r="G1334">
            <v>0</v>
          </cell>
          <cell r="H1334">
            <v>-6.8899999999999961E-2</v>
          </cell>
          <cell r="I1334">
            <v>0</v>
          </cell>
          <cell r="J1334">
            <v>0</v>
          </cell>
          <cell r="K1334">
            <v>-1.5000000000000013E-2</v>
          </cell>
          <cell r="L1334">
            <v>0</v>
          </cell>
        </row>
        <row r="1335">
          <cell r="C1335" t="str">
            <v>Santa BarbaraAdultRX</v>
          </cell>
          <cell r="D1335" t="str">
            <v>RX</v>
          </cell>
          <cell r="E1335" t="str">
            <v>Adult</v>
          </cell>
          <cell r="F1335" t="str">
            <v xml:space="preserve"> Pharmacy </v>
          </cell>
          <cell r="G1335">
            <v>0</v>
          </cell>
          <cell r="H1335">
            <v>0</v>
          </cell>
          <cell r="I1335">
            <v>-4.9174119674306516E-2</v>
          </cell>
          <cell r="J1335">
            <v>0</v>
          </cell>
          <cell r="K1335">
            <v>-1.5000000000000013E-2</v>
          </cell>
          <cell r="L1335">
            <v>0</v>
          </cell>
        </row>
        <row r="1336">
          <cell r="C1336" t="str">
            <v>Santa BarbaraAdultLR</v>
          </cell>
          <cell r="D1336" t="str">
            <v>LR</v>
          </cell>
          <cell r="E1336" t="str">
            <v>Adult</v>
          </cell>
          <cell r="F1336" t="str">
            <v xml:space="preserve"> Laboratory and Radiology </v>
          </cell>
          <cell r="G1336">
            <v>0</v>
          </cell>
          <cell r="H1336">
            <v>-6.8899999999999961E-2</v>
          </cell>
          <cell r="I1336">
            <v>0</v>
          </cell>
          <cell r="J1336">
            <v>0</v>
          </cell>
          <cell r="K1336">
            <v>-1.5000000000000013E-2</v>
          </cell>
          <cell r="L1336">
            <v>0</v>
          </cell>
        </row>
        <row r="1337">
          <cell r="C1337" t="str">
            <v>Santa BarbaraAdultHCBS</v>
          </cell>
          <cell r="D1337" t="str">
            <v>HCBS</v>
          </cell>
          <cell r="E1337" t="str">
            <v>Adult</v>
          </cell>
          <cell r="F1337" t="str">
            <v xml:space="preserve"> HCBS </v>
          </cell>
          <cell r="G1337">
            <v>1.5835609753768409E-2</v>
          </cell>
          <cell r="H1337">
            <v>0</v>
          </cell>
          <cell r="I1337">
            <v>0</v>
          </cell>
          <cell r="J1337">
            <v>0</v>
          </cell>
          <cell r="K1337">
            <v>-1.5000000000000013E-2</v>
          </cell>
          <cell r="L1337">
            <v>0</v>
          </cell>
        </row>
        <row r="1338">
          <cell r="C1338" t="str">
            <v>Santa BarbaraAdultOTH</v>
          </cell>
          <cell r="D1338" t="str">
            <v>OTH</v>
          </cell>
          <cell r="E1338" t="str">
            <v>Adult</v>
          </cell>
          <cell r="F1338" t="str">
            <v xml:space="preserve"> All Others </v>
          </cell>
          <cell r="G1338">
            <v>0</v>
          </cell>
          <cell r="H1338">
            <v>-3.0200000000000005E-2</v>
          </cell>
          <cell r="I1338">
            <v>0</v>
          </cell>
          <cell r="J1338">
            <v>0</v>
          </cell>
          <cell r="K1338">
            <v>-1.5000000000000013E-2</v>
          </cell>
          <cell r="L1338">
            <v>0</v>
          </cell>
        </row>
        <row r="1339">
          <cell r="C1339" t="str">
            <v>Santa BarbaraAged&amp;DisabledNonDualIP</v>
          </cell>
          <cell r="D1339" t="str">
            <v>IP</v>
          </cell>
          <cell r="E1339" t="str">
            <v>Aged&amp;DisabledNonDual</v>
          </cell>
          <cell r="F1339" t="str">
            <v xml:space="preserve">Inpatient Hospital Services </v>
          </cell>
          <cell r="G1339">
            <v>0</v>
          </cell>
          <cell r="H1339">
            <v>0</v>
          </cell>
          <cell r="I1339">
            <v>0</v>
          </cell>
          <cell r="J1339">
            <v>0</v>
          </cell>
          <cell r="K1339">
            <v>0</v>
          </cell>
          <cell r="L1339">
            <v>0</v>
          </cell>
        </row>
        <row r="1340">
          <cell r="C1340" t="str">
            <v>Santa BarbaraAged&amp;DisabledNonDualOP</v>
          </cell>
          <cell r="D1340" t="str">
            <v>OP</v>
          </cell>
          <cell r="E1340" t="str">
            <v>Aged&amp;DisabledNonDual</v>
          </cell>
          <cell r="F1340" t="str">
            <v xml:space="preserve">Outpatient Facility Services </v>
          </cell>
          <cell r="G1340">
            <v>0</v>
          </cell>
          <cell r="H1340">
            <v>-1.3100000000000001E-2</v>
          </cell>
          <cell r="I1340">
            <v>0</v>
          </cell>
          <cell r="J1340">
            <v>0</v>
          </cell>
          <cell r="K1340">
            <v>0</v>
          </cell>
          <cell r="L1340">
            <v>0</v>
          </cell>
        </row>
        <row r="1341">
          <cell r="C1341" t="str">
            <v>Santa BarbaraAged&amp;DisabledNonDualER</v>
          </cell>
          <cell r="D1341" t="str">
            <v>ER</v>
          </cell>
          <cell r="E1341" t="str">
            <v>Aged&amp;DisabledNonDual</v>
          </cell>
          <cell r="F1341" t="str">
            <v xml:space="preserve">Emergency Room Facility Services </v>
          </cell>
          <cell r="G1341">
            <v>0</v>
          </cell>
          <cell r="H1341">
            <v>0</v>
          </cell>
          <cell r="I1341">
            <v>0</v>
          </cell>
          <cell r="J1341">
            <v>0</v>
          </cell>
          <cell r="K1341">
            <v>0</v>
          </cell>
          <cell r="L1341">
            <v>0</v>
          </cell>
        </row>
        <row r="1342">
          <cell r="C1342" t="str">
            <v>Santa BarbaraAged&amp;DisabledNonDualLTC</v>
          </cell>
          <cell r="D1342" t="str">
            <v>LTC</v>
          </cell>
          <cell r="E1342" t="str">
            <v>Aged&amp;DisabledNonDual</v>
          </cell>
          <cell r="F1342" t="str">
            <v xml:space="preserve">Long-Term Care Facility </v>
          </cell>
          <cell r="G1342">
            <v>0</v>
          </cell>
          <cell r="H1342">
            <v>0</v>
          </cell>
          <cell r="I1342">
            <v>0</v>
          </cell>
          <cell r="J1342">
            <v>0</v>
          </cell>
          <cell r="K1342">
            <v>0</v>
          </cell>
          <cell r="L1342">
            <v>0</v>
          </cell>
        </row>
        <row r="1343">
          <cell r="C1343" t="str">
            <v>Santa BarbaraAged&amp;DisabledNonDualPCP</v>
          </cell>
          <cell r="D1343" t="str">
            <v>PCP</v>
          </cell>
          <cell r="E1343" t="str">
            <v>Aged&amp;DisabledNonDual</v>
          </cell>
          <cell r="F1343" t="str">
            <v xml:space="preserve">Physician Primary Care Services </v>
          </cell>
          <cell r="G1343">
            <v>0</v>
          </cell>
          <cell r="H1343">
            <v>-6.030000000000002E-2</v>
          </cell>
          <cell r="I1343">
            <v>0</v>
          </cell>
          <cell r="J1343">
            <v>0</v>
          </cell>
          <cell r="K1343">
            <v>0</v>
          </cell>
          <cell r="L1343">
            <v>0</v>
          </cell>
        </row>
        <row r="1344">
          <cell r="C1344" t="str">
            <v>Santa BarbaraAged&amp;DisabledNonDualSP</v>
          </cell>
          <cell r="D1344" t="str">
            <v>SP</v>
          </cell>
          <cell r="E1344" t="str">
            <v>Aged&amp;DisabledNonDual</v>
          </cell>
          <cell r="F1344" t="str">
            <v xml:space="preserve">Physician Specialty Services </v>
          </cell>
          <cell r="G1344">
            <v>0</v>
          </cell>
          <cell r="H1344">
            <v>0</v>
          </cell>
          <cell r="I1344">
            <v>0</v>
          </cell>
          <cell r="J1344">
            <v>0</v>
          </cell>
          <cell r="K1344">
            <v>0</v>
          </cell>
          <cell r="L1344">
            <v>0</v>
          </cell>
        </row>
        <row r="1345">
          <cell r="C1345" t="str">
            <v>Santa BarbaraAged&amp;DisabledNonDualFQHC</v>
          </cell>
          <cell r="D1345" t="str">
            <v>FQHC</v>
          </cell>
          <cell r="E1345" t="str">
            <v>Aged&amp;DisabledNonDual</v>
          </cell>
          <cell r="F1345" t="str">
            <v xml:space="preserve">FQHC Services </v>
          </cell>
          <cell r="G1345">
            <v>0</v>
          </cell>
          <cell r="H1345">
            <v>0</v>
          </cell>
          <cell r="I1345">
            <v>0</v>
          </cell>
          <cell r="J1345">
            <v>0</v>
          </cell>
          <cell r="K1345">
            <v>0</v>
          </cell>
          <cell r="L1345">
            <v>0</v>
          </cell>
        </row>
        <row r="1346">
          <cell r="C1346" t="str">
            <v>Santa BarbaraAged&amp;DisabledNonDualNPP</v>
          </cell>
          <cell r="D1346" t="str">
            <v>NPP</v>
          </cell>
          <cell r="E1346" t="str">
            <v>Aged&amp;DisabledNonDual</v>
          </cell>
          <cell r="F1346" t="str">
            <v xml:space="preserve"> Other Medical Professional Services </v>
          </cell>
          <cell r="G1346">
            <v>0</v>
          </cell>
          <cell r="H1346">
            <v>-6.8899999999999961E-2</v>
          </cell>
          <cell r="I1346">
            <v>0</v>
          </cell>
          <cell r="J1346">
            <v>0</v>
          </cell>
          <cell r="K1346">
            <v>0</v>
          </cell>
          <cell r="L1346">
            <v>0</v>
          </cell>
        </row>
        <row r="1347">
          <cell r="C1347" t="str">
            <v>Santa BarbaraAged&amp;DisabledNonDualRX</v>
          </cell>
          <cell r="D1347" t="str">
            <v>RX</v>
          </cell>
          <cell r="E1347" t="str">
            <v>Aged&amp;DisabledNonDual</v>
          </cell>
          <cell r="F1347" t="str">
            <v xml:space="preserve"> Pharmacy </v>
          </cell>
          <cell r="G1347">
            <v>0</v>
          </cell>
          <cell r="H1347">
            <v>0</v>
          </cell>
          <cell r="I1347">
            <v>-8.0784250131848978E-3</v>
          </cell>
          <cell r="J1347">
            <v>-3.5515465380478894E-2</v>
          </cell>
          <cell r="K1347">
            <v>0</v>
          </cell>
          <cell r="L1347">
            <v>0</v>
          </cell>
        </row>
        <row r="1348">
          <cell r="C1348" t="str">
            <v>Santa BarbaraAged&amp;DisabledNonDualLR</v>
          </cell>
          <cell r="D1348" t="str">
            <v>LR</v>
          </cell>
          <cell r="E1348" t="str">
            <v>Aged&amp;DisabledNonDual</v>
          </cell>
          <cell r="F1348" t="str">
            <v xml:space="preserve"> Laboratory and Radiology </v>
          </cell>
          <cell r="G1348">
            <v>0</v>
          </cell>
          <cell r="H1348">
            <v>-6.8899999999999961E-2</v>
          </cell>
          <cell r="I1348">
            <v>0</v>
          </cell>
          <cell r="J1348">
            <v>0</v>
          </cell>
          <cell r="K1348">
            <v>0</v>
          </cell>
          <cell r="L1348">
            <v>0</v>
          </cell>
        </row>
        <row r="1349">
          <cell r="C1349" t="str">
            <v>Santa BarbaraAged&amp;DisabledNonDualHCBS</v>
          </cell>
          <cell r="D1349" t="str">
            <v>HCBS</v>
          </cell>
          <cell r="E1349" t="str">
            <v>Aged&amp;DisabledNonDual</v>
          </cell>
          <cell r="F1349" t="str">
            <v xml:space="preserve"> HCBS </v>
          </cell>
          <cell r="G1349">
            <v>4.501475087692608E-2</v>
          </cell>
          <cell r="H1349">
            <v>0</v>
          </cell>
          <cell r="I1349">
            <v>0</v>
          </cell>
          <cell r="J1349">
            <v>0</v>
          </cell>
          <cell r="K1349">
            <v>0</v>
          </cell>
          <cell r="L1349">
            <v>0</v>
          </cell>
        </row>
        <row r="1350">
          <cell r="C1350" t="str">
            <v>Santa BarbaraAged&amp;DisabledNonDualOTH</v>
          </cell>
          <cell r="D1350" t="str">
            <v>OTH</v>
          </cell>
          <cell r="E1350" t="str">
            <v>Aged&amp;DisabledNonDual</v>
          </cell>
          <cell r="F1350" t="str">
            <v xml:space="preserve"> All Others </v>
          </cell>
          <cell r="G1350">
            <v>0</v>
          </cell>
          <cell r="H1350">
            <v>-3.0200000000000005E-2</v>
          </cell>
          <cell r="I1350">
            <v>0</v>
          </cell>
          <cell r="J1350">
            <v>0</v>
          </cell>
          <cell r="K1350">
            <v>0</v>
          </cell>
          <cell r="L1350">
            <v>-2.4791901928196136E-3</v>
          </cell>
        </row>
        <row r="1351">
          <cell r="C1351" t="str">
            <v>Santa BarbaraDisabledDualIP</v>
          </cell>
          <cell r="D1351" t="str">
            <v>IP</v>
          </cell>
          <cell r="E1351" t="str">
            <v>DisabledDual</v>
          </cell>
          <cell r="F1351" t="str">
            <v xml:space="preserve">Inpatient Hospital Services </v>
          </cell>
          <cell r="G1351">
            <v>0</v>
          </cell>
          <cell r="H1351">
            <v>0</v>
          </cell>
          <cell r="I1351">
            <v>0</v>
          </cell>
          <cell r="J1351">
            <v>0</v>
          </cell>
          <cell r="K1351">
            <v>0</v>
          </cell>
          <cell r="L1351">
            <v>0</v>
          </cell>
        </row>
        <row r="1352">
          <cell r="C1352" t="str">
            <v>Santa BarbaraDisabledDualOP</v>
          </cell>
          <cell r="D1352" t="str">
            <v>OP</v>
          </cell>
          <cell r="E1352" t="str">
            <v>DisabledDual</v>
          </cell>
          <cell r="F1352" t="str">
            <v xml:space="preserve">Outpatient Facility Services </v>
          </cell>
          <cell r="G1352">
            <v>0</v>
          </cell>
          <cell r="H1352">
            <v>0</v>
          </cell>
          <cell r="I1352">
            <v>0</v>
          </cell>
          <cell r="J1352">
            <v>0</v>
          </cell>
          <cell r="K1352">
            <v>0</v>
          </cell>
          <cell r="L1352">
            <v>0</v>
          </cell>
        </row>
        <row r="1353">
          <cell r="C1353" t="str">
            <v>Santa BarbaraDisabledDualER</v>
          </cell>
          <cell r="D1353" t="str">
            <v>ER</v>
          </cell>
          <cell r="E1353" t="str">
            <v>DisabledDual</v>
          </cell>
          <cell r="F1353" t="str">
            <v xml:space="preserve">Emergency Room Facility Services </v>
          </cell>
          <cell r="G1353">
            <v>0</v>
          </cell>
          <cell r="H1353">
            <v>0</v>
          </cell>
          <cell r="I1353">
            <v>0</v>
          </cell>
          <cell r="J1353">
            <v>0</v>
          </cell>
          <cell r="K1353">
            <v>0</v>
          </cell>
          <cell r="L1353">
            <v>0</v>
          </cell>
        </row>
        <row r="1354">
          <cell r="C1354" t="str">
            <v>Santa BarbaraDisabledDualLTC</v>
          </cell>
          <cell r="D1354" t="str">
            <v>LTC</v>
          </cell>
          <cell r="E1354" t="str">
            <v>DisabledDual</v>
          </cell>
          <cell r="F1354" t="str">
            <v xml:space="preserve">Long-Term Care Facility </v>
          </cell>
          <cell r="G1354">
            <v>0</v>
          </cell>
          <cell r="H1354">
            <v>0</v>
          </cell>
          <cell r="I1354">
            <v>0</v>
          </cell>
          <cell r="J1354">
            <v>0</v>
          </cell>
          <cell r="K1354">
            <v>0</v>
          </cell>
          <cell r="L1354">
            <v>0</v>
          </cell>
        </row>
        <row r="1355">
          <cell r="C1355" t="str">
            <v>Santa BarbaraDisabledDualPCP</v>
          </cell>
          <cell r="D1355" t="str">
            <v>PCP</v>
          </cell>
          <cell r="E1355" t="str">
            <v>DisabledDual</v>
          </cell>
          <cell r="F1355" t="str">
            <v xml:space="preserve">Physician Primary Care Services </v>
          </cell>
          <cell r="G1355">
            <v>0</v>
          </cell>
          <cell r="H1355">
            <v>0</v>
          </cell>
          <cell r="I1355">
            <v>0</v>
          </cell>
          <cell r="J1355">
            <v>0</v>
          </cell>
          <cell r="K1355">
            <v>0</v>
          </cell>
          <cell r="L1355">
            <v>0</v>
          </cell>
        </row>
        <row r="1356">
          <cell r="C1356" t="str">
            <v>Santa BarbaraDisabledDualSP</v>
          </cell>
          <cell r="D1356" t="str">
            <v>SP</v>
          </cell>
          <cell r="E1356" t="str">
            <v>DisabledDual</v>
          </cell>
          <cell r="F1356" t="str">
            <v xml:space="preserve">Physician Specialty Services </v>
          </cell>
          <cell r="G1356">
            <v>0</v>
          </cell>
          <cell r="H1356">
            <v>0</v>
          </cell>
          <cell r="I1356">
            <v>0</v>
          </cell>
          <cell r="J1356">
            <v>0</v>
          </cell>
          <cell r="K1356">
            <v>0</v>
          </cell>
          <cell r="L1356">
            <v>0</v>
          </cell>
        </row>
        <row r="1357">
          <cell r="C1357" t="str">
            <v>Santa BarbaraDisabledDualFQHC</v>
          </cell>
          <cell r="D1357" t="str">
            <v>FQHC</v>
          </cell>
          <cell r="E1357" t="str">
            <v>DisabledDual</v>
          </cell>
          <cell r="F1357" t="str">
            <v xml:space="preserve">FQHC Services </v>
          </cell>
          <cell r="G1357">
            <v>0</v>
          </cell>
          <cell r="H1357">
            <v>0</v>
          </cell>
          <cell r="I1357">
            <v>0</v>
          </cell>
          <cell r="J1357">
            <v>0</v>
          </cell>
          <cell r="K1357">
            <v>0</v>
          </cell>
          <cell r="L1357">
            <v>0</v>
          </cell>
        </row>
        <row r="1358">
          <cell r="C1358" t="str">
            <v>Santa BarbaraDisabledDualNPP</v>
          </cell>
          <cell r="D1358" t="str">
            <v>NPP</v>
          </cell>
          <cell r="E1358" t="str">
            <v>DisabledDual</v>
          </cell>
          <cell r="F1358" t="str">
            <v xml:space="preserve"> Other Medical Professional Services </v>
          </cell>
          <cell r="G1358">
            <v>0</v>
          </cell>
          <cell r="H1358">
            <v>0</v>
          </cell>
          <cell r="I1358">
            <v>0</v>
          </cell>
          <cell r="J1358">
            <v>0</v>
          </cell>
          <cell r="K1358">
            <v>0</v>
          </cell>
          <cell r="L1358">
            <v>0</v>
          </cell>
        </row>
        <row r="1359">
          <cell r="C1359" t="str">
            <v>Santa BarbaraDisabledDualRX</v>
          </cell>
          <cell r="D1359" t="str">
            <v>RX</v>
          </cell>
          <cell r="E1359" t="str">
            <v>DisabledDual</v>
          </cell>
          <cell r="F1359" t="str">
            <v xml:space="preserve"> Pharmacy </v>
          </cell>
          <cell r="G1359">
            <v>0</v>
          </cell>
          <cell r="H1359">
            <v>0</v>
          </cell>
          <cell r="I1359">
            <v>0</v>
          </cell>
          <cell r="J1359">
            <v>0</v>
          </cell>
          <cell r="K1359">
            <v>0</v>
          </cell>
          <cell r="L1359">
            <v>0</v>
          </cell>
        </row>
        <row r="1360">
          <cell r="C1360" t="str">
            <v>Santa BarbaraDisabledDualLR</v>
          </cell>
          <cell r="D1360" t="str">
            <v>LR</v>
          </cell>
          <cell r="E1360" t="str">
            <v>DisabledDual</v>
          </cell>
          <cell r="F1360" t="str">
            <v xml:space="preserve"> Laboratory and Radiology </v>
          </cell>
          <cell r="G1360">
            <v>0</v>
          </cell>
          <cell r="H1360">
            <v>0</v>
          </cell>
          <cell r="I1360">
            <v>0</v>
          </cell>
          <cell r="J1360">
            <v>0</v>
          </cell>
          <cell r="K1360">
            <v>0</v>
          </cell>
          <cell r="L1360">
            <v>0</v>
          </cell>
        </row>
        <row r="1361">
          <cell r="C1361" t="str">
            <v>Santa BarbaraDisabledDualHCBS</v>
          </cell>
          <cell r="D1361" t="str">
            <v>HCBS</v>
          </cell>
          <cell r="E1361" t="str">
            <v>DisabledDual</v>
          </cell>
          <cell r="F1361" t="str">
            <v xml:space="preserve"> HCBS </v>
          </cell>
          <cell r="G1361">
            <v>2.017753673468059E-2</v>
          </cell>
          <cell r="H1361">
            <v>0</v>
          </cell>
          <cell r="I1361">
            <v>0</v>
          </cell>
          <cell r="J1361">
            <v>0</v>
          </cell>
          <cell r="K1361">
            <v>0</v>
          </cell>
          <cell r="L1361">
            <v>0</v>
          </cell>
        </row>
        <row r="1362">
          <cell r="C1362" t="str">
            <v>Santa BarbaraDisabledDualOTH</v>
          </cell>
          <cell r="D1362" t="str">
            <v>OTH</v>
          </cell>
          <cell r="E1362" t="str">
            <v>DisabledDual</v>
          </cell>
          <cell r="F1362" t="str">
            <v xml:space="preserve"> All Others </v>
          </cell>
          <cell r="G1362">
            <v>0</v>
          </cell>
          <cell r="H1362">
            <v>0</v>
          </cell>
          <cell r="I1362">
            <v>0</v>
          </cell>
          <cell r="J1362">
            <v>0</v>
          </cell>
          <cell r="K1362">
            <v>0</v>
          </cell>
          <cell r="L1362">
            <v>-1.1758278197331329E-3</v>
          </cell>
        </row>
        <row r="1363">
          <cell r="C1363" t="str">
            <v>Santa BarbaraAgedDualIP</v>
          </cell>
          <cell r="D1363" t="str">
            <v>IP</v>
          </cell>
          <cell r="E1363" t="str">
            <v>AgedDual</v>
          </cell>
          <cell r="F1363" t="str">
            <v xml:space="preserve">Inpatient Hospital Services </v>
          </cell>
          <cell r="G1363">
            <v>0</v>
          </cell>
          <cell r="H1363">
            <v>0</v>
          </cell>
          <cell r="I1363">
            <v>0</v>
          </cell>
          <cell r="J1363">
            <v>0</v>
          </cell>
          <cell r="K1363">
            <v>0</v>
          </cell>
          <cell r="L1363">
            <v>0</v>
          </cell>
        </row>
        <row r="1364">
          <cell r="C1364" t="str">
            <v>Santa BarbaraAgedDualOP</v>
          </cell>
          <cell r="D1364" t="str">
            <v>OP</v>
          </cell>
          <cell r="E1364" t="str">
            <v>AgedDual</v>
          </cell>
          <cell r="F1364" t="str">
            <v xml:space="preserve">Outpatient Facility Services </v>
          </cell>
          <cell r="G1364">
            <v>0</v>
          </cell>
          <cell r="H1364">
            <v>0</v>
          </cell>
          <cell r="I1364">
            <v>0</v>
          </cell>
          <cell r="J1364">
            <v>0</v>
          </cell>
          <cell r="K1364">
            <v>0</v>
          </cell>
          <cell r="L1364">
            <v>0</v>
          </cell>
        </row>
        <row r="1365">
          <cell r="C1365" t="str">
            <v>Santa BarbaraAgedDualER</v>
          </cell>
          <cell r="D1365" t="str">
            <v>ER</v>
          </cell>
          <cell r="E1365" t="str">
            <v>AgedDual</v>
          </cell>
          <cell r="F1365" t="str">
            <v xml:space="preserve">Emergency Room Facility Services </v>
          </cell>
          <cell r="G1365">
            <v>0</v>
          </cell>
          <cell r="H1365">
            <v>0</v>
          </cell>
          <cell r="I1365">
            <v>0</v>
          </cell>
          <cell r="J1365">
            <v>0</v>
          </cell>
          <cell r="K1365">
            <v>0</v>
          </cell>
          <cell r="L1365">
            <v>0</v>
          </cell>
        </row>
        <row r="1366">
          <cell r="C1366" t="str">
            <v>Santa BarbaraAgedDualLTC</v>
          </cell>
          <cell r="D1366" t="str">
            <v>LTC</v>
          </cell>
          <cell r="E1366" t="str">
            <v>AgedDual</v>
          </cell>
          <cell r="F1366" t="str">
            <v xml:space="preserve">Long-Term Care Facility </v>
          </cell>
          <cell r="G1366">
            <v>0</v>
          </cell>
          <cell r="H1366">
            <v>0</v>
          </cell>
          <cell r="I1366">
            <v>0</v>
          </cell>
          <cell r="J1366">
            <v>0</v>
          </cell>
          <cell r="K1366">
            <v>0</v>
          </cell>
          <cell r="L1366">
            <v>0</v>
          </cell>
        </row>
        <row r="1367">
          <cell r="C1367" t="str">
            <v>Santa BarbaraAgedDualPCP</v>
          </cell>
          <cell r="D1367" t="str">
            <v>PCP</v>
          </cell>
          <cell r="E1367" t="str">
            <v>AgedDual</v>
          </cell>
          <cell r="F1367" t="str">
            <v xml:space="preserve">Physician Primary Care Services </v>
          </cell>
          <cell r="G1367">
            <v>0</v>
          </cell>
          <cell r="H1367">
            <v>0</v>
          </cell>
          <cell r="I1367">
            <v>0</v>
          </cell>
          <cell r="J1367">
            <v>0</v>
          </cell>
          <cell r="K1367">
            <v>0</v>
          </cell>
          <cell r="L1367">
            <v>0</v>
          </cell>
        </row>
        <row r="1368">
          <cell r="C1368" t="str">
            <v>Santa BarbaraAgedDualSP</v>
          </cell>
          <cell r="D1368" t="str">
            <v>SP</v>
          </cell>
          <cell r="E1368" t="str">
            <v>AgedDual</v>
          </cell>
          <cell r="F1368" t="str">
            <v xml:space="preserve">Physician Specialty Services </v>
          </cell>
          <cell r="G1368">
            <v>0</v>
          </cell>
          <cell r="H1368">
            <v>0</v>
          </cell>
          <cell r="I1368">
            <v>0</v>
          </cell>
          <cell r="J1368">
            <v>0</v>
          </cell>
          <cell r="K1368">
            <v>0</v>
          </cell>
          <cell r="L1368">
            <v>0</v>
          </cell>
        </row>
        <row r="1369">
          <cell r="C1369" t="str">
            <v>Santa BarbaraAgedDualFQHC</v>
          </cell>
          <cell r="D1369" t="str">
            <v>FQHC</v>
          </cell>
          <cell r="E1369" t="str">
            <v>AgedDual</v>
          </cell>
          <cell r="F1369" t="str">
            <v xml:space="preserve">FQHC Services </v>
          </cell>
          <cell r="G1369">
            <v>0</v>
          </cell>
          <cell r="H1369">
            <v>0</v>
          </cell>
          <cell r="I1369">
            <v>0</v>
          </cell>
          <cell r="J1369">
            <v>0</v>
          </cell>
          <cell r="K1369">
            <v>0</v>
          </cell>
          <cell r="L1369">
            <v>0</v>
          </cell>
        </row>
        <row r="1370">
          <cell r="C1370" t="str">
            <v>Santa BarbaraAgedDualNPP</v>
          </cell>
          <cell r="D1370" t="str">
            <v>NPP</v>
          </cell>
          <cell r="E1370" t="str">
            <v>AgedDual</v>
          </cell>
          <cell r="F1370" t="str">
            <v xml:space="preserve"> Other Medical Professional Services </v>
          </cell>
          <cell r="G1370">
            <v>0</v>
          </cell>
          <cell r="H1370">
            <v>0</v>
          </cell>
          <cell r="I1370">
            <v>0</v>
          </cell>
          <cell r="J1370">
            <v>0</v>
          </cell>
          <cell r="K1370">
            <v>0</v>
          </cell>
          <cell r="L1370">
            <v>0</v>
          </cell>
        </row>
        <row r="1371">
          <cell r="C1371" t="str">
            <v>Santa BarbaraAgedDualRX</v>
          </cell>
          <cell r="D1371" t="str">
            <v>RX</v>
          </cell>
          <cell r="E1371" t="str">
            <v>AgedDual</v>
          </cell>
          <cell r="F1371" t="str">
            <v xml:space="preserve"> Pharmacy </v>
          </cell>
          <cell r="G1371">
            <v>0</v>
          </cell>
          <cell r="H1371">
            <v>0</v>
          </cell>
          <cell r="I1371">
            <v>0</v>
          </cell>
          <cell r="J1371">
            <v>0</v>
          </cell>
          <cell r="K1371">
            <v>0</v>
          </cell>
          <cell r="L1371">
            <v>0</v>
          </cell>
        </row>
        <row r="1372">
          <cell r="C1372" t="str">
            <v>Santa BarbaraAgedDualLR</v>
          </cell>
          <cell r="D1372" t="str">
            <v>LR</v>
          </cell>
          <cell r="E1372" t="str">
            <v>AgedDual</v>
          </cell>
          <cell r="F1372" t="str">
            <v xml:space="preserve"> Laboratory and Radiology </v>
          </cell>
          <cell r="G1372">
            <v>0</v>
          </cell>
          <cell r="H1372">
            <v>0</v>
          </cell>
          <cell r="I1372">
            <v>0</v>
          </cell>
          <cell r="J1372">
            <v>0</v>
          </cell>
          <cell r="K1372">
            <v>0</v>
          </cell>
          <cell r="L1372">
            <v>0</v>
          </cell>
        </row>
        <row r="1373">
          <cell r="C1373" t="str">
            <v>Santa BarbaraAgedDualHCBS</v>
          </cell>
          <cell r="D1373" t="str">
            <v>HCBS</v>
          </cell>
          <cell r="E1373" t="str">
            <v>AgedDual</v>
          </cell>
          <cell r="F1373" t="str">
            <v xml:space="preserve"> HCBS </v>
          </cell>
          <cell r="G1373">
            <v>5.6464498499651627E-2</v>
          </cell>
          <cell r="H1373">
            <v>0</v>
          </cell>
          <cell r="I1373">
            <v>0</v>
          </cell>
          <cell r="J1373">
            <v>0</v>
          </cell>
          <cell r="K1373">
            <v>0</v>
          </cell>
          <cell r="L1373">
            <v>0</v>
          </cell>
        </row>
        <row r="1374">
          <cell r="C1374" t="str">
            <v>Santa BarbaraAgedDualOTH</v>
          </cell>
          <cell r="D1374" t="str">
            <v>OTH</v>
          </cell>
          <cell r="E1374" t="str">
            <v>AgedDual</v>
          </cell>
          <cell r="F1374" t="str">
            <v xml:space="preserve"> All Others </v>
          </cell>
          <cell r="G1374">
            <v>0</v>
          </cell>
          <cell r="H1374">
            <v>0</v>
          </cell>
          <cell r="I1374">
            <v>0</v>
          </cell>
          <cell r="J1374">
            <v>0</v>
          </cell>
          <cell r="K1374">
            <v>0</v>
          </cell>
          <cell r="L1374">
            <v>-2.7066228203358467E-3</v>
          </cell>
        </row>
        <row r="1375">
          <cell r="C1375" t="str">
            <v>Santa BarbaraBCCTPIP</v>
          </cell>
          <cell r="D1375" t="str">
            <v>IP</v>
          </cell>
          <cell r="E1375" t="str">
            <v>BCCTP</v>
          </cell>
          <cell r="F1375" t="str">
            <v xml:space="preserve">Inpatient Hospital Services </v>
          </cell>
          <cell r="G1375">
            <v>0</v>
          </cell>
          <cell r="H1375">
            <v>0</v>
          </cell>
          <cell r="I1375">
            <v>0</v>
          </cell>
          <cell r="J1375">
            <v>0</v>
          </cell>
          <cell r="K1375">
            <v>0</v>
          </cell>
          <cell r="L1375">
            <v>0</v>
          </cell>
        </row>
        <row r="1376">
          <cell r="C1376" t="str">
            <v>Santa BarbaraBCCTPOP</v>
          </cell>
          <cell r="D1376" t="str">
            <v>OP</v>
          </cell>
          <cell r="E1376" t="str">
            <v>BCCTP</v>
          </cell>
          <cell r="F1376" t="str">
            <v xml:space="preserve">Outpatient Facility Services </v>
          </cell>
          <cell r="G1376">
            <v>0</v>
          </cell>
          <cell r="H1376">
            <v>0</v>
          </cell>
          <cell r="I1376">
            <v>0</v>
          </cell>
          <cell r="J1376">
            <v>0</v>
          </cell>
          <cell r="K1376">
            <v>0</v>
          </cell>
          <cell r="L1376">
            <v>0</v>
          </cell>
        </row>
        <row r="1377">
          <cell r="C1377" t="str">
            <v>Santa BarbaraBCCTPER</v>
          </cell>
          <cell r="D1377" t="str">
            <v>ER</v>
          </cell>
          <cell r="E1377" t="str">
            <v>BCCTP</v>
          </cell>
          <cell r="F1377" t="str">
            <v xml:space="preserve">Emergency Room Facility Services </v>
          </cell>
          <cell r="G1377">
            <v>0</v>
          </cell>
          <cell r="H1377">
            <v>0</v>
          </cell>
          <cell r="I1377">
            <v>0</v>
          </cell>
          <cell r="J1377">
            <v>0</v>
          </cell>
          <cell r="K1377">
            <v>0</v>
          </cell>
          <cell r="L1377">
            <v>0</v>
          </cell>
        </row>
        <row r="1378">
          <cell r="C1378" t="str">
            <v>Santa BarbaraBCCTPLTC</v>
          </cell>
          <cell r="D1378" t="str">
            <v>LTC</v>
          </cell>
          <cell r="E1378" t="str">
            <v>BCCTP</v>
          </cell>
          <cell r="F1378" t="str">
            <v xml:space="preserve">Long-Term Care Facility </v>
          </cell>
          <cell r="G1378">
            <v>0</v>
          </cell>
          <cell r="H1378">
            <v>0</v>
          </cell>
          <cell r="I1378">
            <v>0</v>
          </cell>
          <cell r="J1378">
            <v>0</v>
          </cell>
          <cell r="K1378">
            <v>0</v>
          </cell>
          <cell r="L1378">
            <v>0</v>
          </cell>
        </row>
        <row r="1379">
          <cell r="C1379" t="str">
            <v>Santa BarbaraBCCTPPCP</v>
          </cell>
          <cell r="D1379" t="str">
            <v>PCP</v>
          </cell>
          <cell r="E1379" t="str">
            <v>BCCTP</v>
          </cell>
          <cell r="F1379" t="str">
            <v xml:space="preserve">Physician Primary Care Services </v>
          </cell>
          <cell r="G1379">
            <v>0</v>
          </cell>
          <cell r="H1379">
            <v>0</v>
          </cell>
          <cell r="I1379">
            <v>0</v>
          </cell>
          <cell r="J1379">
            <v>0</v>
          </cell>
          <cell r="K1379">
            <v>0</v>
          </cell>
          <cell r="L1379">
            <v>0</v>
          </cell>
        </row>
        <row r="1380">
          <cell r="C1380" t="str">
            <v>Santa BarbaraBCCTPSP</v>
          </cell>
          <cell r="D1380" t="str">
            <v>SP</v>
          </cell>
          <cell r="E1380" t="str">
            <v>BCCTP</v>
          </cell>
          <cell r="F1380" t="str">
            <v xml:space="preserve">Physician Specialty Services </v>
          </cell>
          <cell r="G1380">
            <v>0</v>
          </cell>
          <cell r="H1380">
            <v>0</v>
          </cell>
          <cell r="I1380">
            <v>0</v>
          </cell>
          <cell r="J1380">
            <v>0</v>
          </cell>
          <cell r="K1380">
            <v>0</v>
          </cell>
          <cell r="L1380">
            <v>0</v>
          </cell>
        </row>
        <row r="1381">
          <cell r="C1381" t="str">
            <v>Santa BarbaraBCCTPFQHC</v>
          </cell>
          <cell r="D1381" t="str">
            <v>FQHC</v>
          </cell>
          <cell r="E1381" t="str">
            <v>BCCTP</v>
          </cell>
          <cell r="F1381" t="str">
            <v xml:space="preserve">FQHC Services </v>
          </cell>
          <cell r="G1381">
            <v>0</v>
          </cell>
          <cell r="H1381">
            <v>0</v>
          </cell>
          <cell r="I1381">
            <v>0</v>
          </cell>
          <cell r="J1381">
            <v>0</v>
          </cell>
          <cell r="K1381">
            <v>0</v>
          </cell>
          <cell r="L1381">
            <v>0</v>
          </cell>
        </row>
        <row r="1382">
          <cell r="C1382" t="str">
            <v>Santa BarbaraBCCTPNPP</v>
          </cell>
          <cell r="D1382" t="str">
            <v>NPP</v>
          </cell>
          <cell r="E1382" t="str">
            <v>BCCTP</v>
          </cell>
          <cell r="F1382" t="str">
            <v xml:space="preserve"> Other Medical Professional Services </v>
          </cell>
          <cell r="G1382">
            <v>0</v>
          </cell>
          <cell r="H1382">
            <v>0</v>
          </cell>
          <cell r="I1382">
            <v>0</v>
          </cell>
          <cell r="J1382">
            <v>0</v>
          </cell>
          <cell r="K1382">
            <v>0</v>
          </cell>
          <cell r="L1382">
            <v>0</v>
          </cell>
        </row>
        <row r="1383">
          <cell r="C1383" t="str">
            <v>Santa BarbaraBCCTPRX</v>
          </cell>
          <cell r="D1383" t="str">
            <v>RX</v>
          </cell>
          <cell r="E1383" t="str">
            <v>BCCTP</v>
          </cell>
          <cell r="F1383" t="str">
            <v xml:space="preserve"> Pharmacy </v>
          </cell>
          <cell r="G1383">
            <v>0</v>
          </cell>
          <cell r="H1383">
            <v>0</v>
          </cell>
          <cell r="I1383">
            <v>0</v>
          </cell>
          <cell r="J1383">
            <v>0</v>
          </cell>
          <cell r="K1383">
            <v>0</v>
          </cell>
          <cell r="L1383">
            <v>0</v>
          </cell>
        </row>
        <row r="1384">
          <cell r="C1384" t="str">
            <v>Santa BarbaraBCCTPLR</v>
          </cell>
          <cell r="D1384" t="str">
            <v>LR</v>
          </cell>
          <cell r="E1384" t="str">
            <v>BCCTP</v>
          </cell>
          <cell r="F1384" t="str">
            <v xml:space="preserve"> Laboratory and Radiology </v>
          </cell>
          <cell r="G1384">
            <v>0</v>
          </cell>
          <cell r="H1384">
            <v>0</v>
          </cell>
          <cell r="I1384">
            <v>0</v>
          </cell>
          <cell r="J1384">
            <v>0</v>
          </cell>
          <cell r="K1384">
            <v>0</v>
          </cell>
          <cell r="L1384">
            <v>0</v>
          </cell>
        </row>
        <row r="1385">
          <cell r="C1385" t="str">
            <v>Santa BarbaraBCCTPHCBS</v>
          </cell>
          <cell r="D1385" t="str">
            <v>HCBS</v>
          </cell>
          <cell r="E1385" t="str">
            <v>BCCTP</v>
          </cell>
          <cell r="F1385" t="str">
            <v xml:space="preserve"> HCBS </v>
          </cell>
          <cell r="G1385">
            <v>6.3808913578713433E-2</v>
          </cell>
          <cell r="H1385">
            <v>0</v>
          </cell>
          <cell r="I1385">
            <v>0</v>
          </cell>
          <cell r="J1385">
            <v>0</v>
          </cell>
          <cell r="K1385">
            <v>0</v>
          </cell>
          <cell r="L1385">
            <v>0</v>
          </cell>
        </row>
        <row r="1386">
          <cell r="C1386" t="str">
            <v>Santa BarbaraBCCTPOTH</v>
          </cell>
          <cell r="D1386" t="str">
            <v>OTH</v>
          </cell>
          <cell r="E1386" t="str">
            <v>BCCTP</v>
          </cell>
          <cell r="F1386" t="str">
            <v xml:space="preserve"> All Others </v>
          </cell>
          <cell r="G1386">
            <v>0</v>
          </cell>
          <cell r="H1386">
            <v>0</v>
          </cell>
          <cell r="I1386">
            <v>0</v>
          </cell>
          <cell r="J1386">
            <v>0</v>
          </cell>
          <cell r="K1386">
            <v>0</v>
          </cell>
          <cell r="L1386">
            <v>0</v>
          </cell>
        </row>
        <row r="1387">
          <cell r="C1387" t="str">
            <v>Santa BarbaraAIDSNonDualIP</v>
          </cell>
          <cell r="D1387" t="str">
            <v>IP</v>
          </cell>
          <cell r="E1387" t="str">
            <v>AIDSNonDual</v>
          </cell>
          <cell r="F1387" t="str">
            <v xml:space="preserve">Inpatient Hospital Services </v>
          </cell>
          <cell r="G1387">
            <v>0</v>
          </cell>
          <cell r="H1387">
            <v>0</v>
          </cell>
          <cell r="I1387">
            <v>0</v>
          </cell>
          <cell r="J1387">
            <v>0</v>
          </cell>
          <cell r="K1387">
            <v>0</v>
          </cell>
          <cell r="L1387">
            <v>0</v>
          </cell>
        </row>
        <row r="1388">
          <cell r="C1388" t="str">
            <v>Santa BarbaraAIDSNonDualOP</v>
          </cell>
          <cell r="D1388" t="str">
            <v>OP</v>
          </cell>
          <cell r="E1388" t="str">
            <v>AIDSNonDual</v>
          </cell>
          <cell r="F1388" t="str">
            <v xml:space="preserve">Outpatient Facility Services </v>
          </cell>
          <cell r="G1388">
            <v>0</v>
          </cell>
          <cell r="H1388">
            <v>-1.3100000000000001E-2</v>
          </cell>
          <cell r="I1388">
            <v>0</v>
          </cell>
          <cell r="J1388">
            <v>0</v>
          </cell>
          <cell r="K1388">
            <v>0</v>
          </cell>
          <cell r="L1388">
            <v>0</v>
          </cell>
        </row>
        <row r="1389">
          <cell r="C1389" t="str">
            <v>Santa BarbaraAIDSNonDualER</v>
          </cell>
          <cell r="D1389" t="str">
            <v>ER</v>
          </cell>
          <cell r="E1389" t="str">
            <v>AIDSNonDual</v>
          </cell>
          <cell r="F1389" t="str">
            <v xml:space="preserve">Emergency Room Facility Services </v>
          </cell>
          <cell r="G1389">
            <v>0</v>
          </cell>
          <cell r="H1389">
            <v>0</v>
          </cell>
          <cell r="I1389">
            <v>0</v>
          </cell>
          <cell r="J1389">
            <v>0</v>
          </cell>
          <cell r="K1389">
            <v>0</v>
          </cell>
          <cell r="L1389">
            <v>0</v>
          </cell>
        </row>
        <row r="1390">
          <cell r="C1390" t="str">
            <v>Santa BarbaraAIDSNonDualLTC</v>
          </cell>
          <cell r="D1390" t="str">
            <v>LTC</v>
          </cell>
          <cell r="E1390" t="str">
            <v>AIDSNonDual</v>
          </cell>
          <cell r="F1390" t="str">
            <v xml:space="preserve">Long-Term Care Facility </v>
          </cell>
          <cell r="G1390">
            <v>0</v>
          </cell>
          <cell r="H1390">
            <v>0</v>
          </cell>
          <cell r="I1390">
            <v>0</v>
          </cell>
          <cell r="J1390">
            <v>0</v>
          </cell>
          <cell r="K1390">
            <v>0</v>
          </cell>
          <cell r="L1390">
            <v>0</v>
          </cell>
        </row>
        <row r="1391">
          <cell r="C1391" t="str">
            <v>Santa BarbaraAIDSNonDualPCP</v>
          </cell>
          <cell r="D1391" t="str">
            <v>PCP</v>
          </cell>
          <cell r="E1391" t="str">
            <v>AIDSNonDual</v>
          </cell>
          <cell r="F1391" t="str">
            <v xml:space="preserve">Physician Primary Care Services </v>
          </cell>
          <cell r="G1391">
            <v>0</v>
          </cell>
          <cell r="H1391">
            <v>-6.030000000000002E-2</v>
          </cell>
          <cell r="I1391">
            <v>0</v>
          </cell>
          <cell r="J1391">
            <v>0</v>
          </cell>
          <cell r="K1391">
            <v>0</v>
          </cell>
          <cell r="L1391">
            <v>0</v>
          </cell>
        </row>
        <row r="1392">
          <cell r="C1392" t="str">
            <v>Santa BarbaraAIDSNonDualSP</v>
          </cell>
          <cell r="D1392" t="str">
            <v>SP</v>
          </cell>
          <cell r="E1392" t="str">
            <v>AIDSNonDual</v>
          </cell>
          <cell r="F1392" t="str">
            <v xml:space="preserve">Physician Specialty Services </v>
          </cell>
          <cell r="G1392">
            <v>0</v>
          </cell>
          <cell r="H1392">
            <v>0</v>
          </cell>
          <cell r="I1392">
            <v>0</v>
          </cell>
          <cell r="J1392">
            <v>0</v>
          </cell>
          <cell r="K1392">
            <v>0</v>
          </cell>
          <cell r="L1392">
            <v>0</v>
          </cell>
        </row>
        <row r="1393">
          <cell r="C1393" t="str">
            <v>Santa BarbaraAIDSNonDualFQHC</v>
          </cell>
          <cell r="D1393" t="str">
            <v>FQHC</v>
          </cell>
          <cell r="E1393" t="str">
            <v>AIDSNonDual</v>
          </cell>
          <cell r="F1393" t="str">
            <v xml:space="preserve">FQHC Services </v>
          </cell>
          <cell r="G1393">
            <v>0</v>
          </cell>
          <cell r="H1393">
            <v>0</v>
          </cell>
          <cell r="I1393">
            <v>0</v>
          </cell>
          <cell r="J1393">
            <v>0</v>
          </cell>
          <cell r="K1393">
            <v>0</v>
          </cell>
          <cell r="L1393">
            <v>0</v>
          </cell>
        </row>
        <row r="1394">
          <cell r="C1394" t="str">
            <v>Santa BarbaraAIDSNonDualNPP</v>
          </cell>
          <cell r="D1394" t="str">
            <v>NPP</v>
          </cell>
          <cell r="E1394" t="str">
            <v>AIDSNonDual</v>
          </cell>
          <cell r="F1394" t="str">
            <v xml:space="preserve"> Other Medical Professional Services </v>
          </cell>
          <cell r="G1394">
            <v>0</v>
          </cell>
          <cell r="H1394">
            <v>-6.8899999999999961E-2</v>
          </cell>
          <cell r="I1394">
            <v>0</v>
          </cell>
          <cell r="J1394">
            <v>0</v>
          </cell>
          <cell r="K1394">
            <v>0</v>
          </cell>
          <cell r="L1394">
            <v>0</v>
          </cell>
        </row>
        <row r="1395">
          <cell r="C1395" t="str">
            <v>Santa BarbaraAIDSNonDualRX</v>
          </cell>
          <cell r="D1395" t="str">
            <v>RX</v>
          </cell>
          <cell r="E1395" t="str">
            <v>AIDSNonDual</v>
          </cell>
          <cell r="F1395" t="str">
            <v xml:space="preserve"> Pharmacy </v>
          </cell>
          <cell r="G1395">
            <v>0</v>
          </cell>
          <cell r="H1395">
            <v>0</v>
          </cell>
          <cell r="I1395">
            <v>0</v>
          </cell>
          <cell r="J1395">
            <v>-0.48158292355417331</v>
          </cell>
          <cell r="K1395">
            <v>0</v>
          </cell>
          <cell r="L1395">
            <v>0</v>
          </cell>
        </row>
        <row r="1396">
          <cell r="C1396" t="str">
            <v>Santa BarbaraAIDSNonDualLR</v>
          </cell>
          <cell r="D1396" t="str">
            <v>LR</v>
          </cell>
          <cell r="E1396" t="str">
            <v>AIDSNonDual</v>
          </cell>
          <cell r="F1396" t="str">
            <v xml:space="preserve"> Laboratory and Radiology </v>
          </cell>
          <cell r="G1396">
            <v>0</v>
          </cell>
          <cell r="H1396">
            <v>-6.8899999999999961E-2</v>
          </cell>
          <cell r="I1396">
            <v>0</v>
          </cell>
          <cell r="J1396">
            <v>0</v>
          </cell>
          <cell r="K1396">
            <v>0</v>
          </cell>
          <cell r="L1396">
            <v>0</v>
          </cell>
        </row>
        <row r="1397">
          <cell r="C1397" t="str">
            <v>Santa BarbaraAIDSNonDualHCBS</v>
          </cell>
          <cell r="D1397" t="str">
            <v>HCBS</v>
          </cell>
          <cell r="E1397" t="str">
            <v>AIDSNonDual</v>
          </cell>
          <cell r="F1397" t="str">
            <v xml:space="preserve"> HCBS </v>
          </cell>
          <cell r="G1397">
            <v>0</v>
          </cell>
          <cell r="H1397">
            <v>0</v>
          </cell>
          <cell r="I1397">
            <v>0</v>
          </cell>
          <cell r="J1397">
            <v>0</v>
          </cell>
          <cell r="K1397">
            <v>0</v>
          </cell>
          <cell r="L1397">
            <v>0</v>
          </cell>
        </row>
        <row r="1398">
          <cell r="C1398" t="str">
            <v>Santa BarbaraAIDSNonDualOTH</v>
          </cell>
          <cell r="D1398" t="str">
            <v>OTH</v>
          </cell>
          <cell r="E1398" t="str">
            <v>AIDSNonDual</v>
          </cell>
          <cell r="F1398" t="str">
            <v xml:space="preserve"> All Others </v>
          </cell>
          <cell r="G1398">
            <v>0</v>
          </cell>
          <cell r="H1398">
            <v>-3.0200000000000005E-2</v>
          </cell>
          <cell r="I1398">
            <v>0</v>
          </cell>
          <cell r="J1398">
            <v>0</v>
          </cell>
          <cell r="K1398">
            <v>0</v>
          </cell>
          <cell r="L1398">
            <v>0</v>
          </cell>
        </row>
        <row r="1399">
          <cell r="C1399" t="str">
            <v>Santa BarbaraAIDSDualIP</v>
          </cell>
          <cell r="D1399" t="str">
            <v>IP</v>
          </cell>
          <cell r="E1399" t="str">
            <v>AIDSDual</v>
          </cell>
          <cell r="F1399" t="str">
            <v xml:space="preserve">Inpatient Hospital Services </v>
          </cell>
          <cell r="G1399">
            <v>0</v>
          </cell>
          <cell r="H1399">
            <v>0</v>
          </cell>
          <cell r="I1399">
            <v>0</v>
          </cell>
          <cell r="J1399">
            <v>0</v>
          </cell>
          <cell r="K1399">
            <v>0</v>
          </cell>
          <cell r="L1399">
            <v>0</v>
          </cell>
        </row>
        <row r="1400">
          <cell r="C1400" t="str">
            <v>Santa BarbaraAIDSDualOP</v>
          </cell>
          <cell r="D1400" t="str">
            <v>OP</v>
          </cell>
          <cell r="E1400" t="str">
            <v>AIDSDual</v>
          </cell>
          <cell r="F1400" t="str">
            <v xml:space="preserve">Outpatient Facility Services </v>
          </cell>
          <cell r="G1400">
            <v>0</v>
          </cell>
          <cell r="H1400">
            <v>0</v>
          </cell>
          <cell r="I1400">
            <v>0</v>
          </cell>
          <cell r="J1400">
            <v>0</v>
          </cell>
          <cell r="K1400">
            <v>0</v>
          </cell>
          <cell r="L1400">
            <v>0</v>
          </cell>
        </row>
        <row r="1401">
          <cell r="C1401" t="str">
            <v>Santa BarbaraAIDSDualER</v>
          </cell>
          <cell r="D1401" t="str">
            <v>ER</v>
          </cell>
          <cell r="E1401" t="str">
            <v>AIDSDual</v>
          </cell>
          <cell r="F1401" t="str">
            <v xml:space="preserve">Emergency Room Facility Services </v>
          </cell>
          <cell r="G1401">
            <v>0</v>
          </cell>
          <cell r="H1401">
            <v>0</v>
          </cell>
          <cell r="I1401">
            <v>0</v>
          </cell>
          <cell r="J1401">
            <v>0</v>
          </cell>
          <cell r="K1401">
            <v>0</v>
          </cell>
          <cell r="L1401">
            <v>0</v>
          </cell>
        </row>
        <row r="1402">
          <cell r="C1402" t="str">
            <v>Santa BarbaraAIDSDualLTC</v>
          </cell>
          <cell r="D1402" t="str">
            <v>LTC</v>
          </cell>
          <cell r="E1402" t="str">
            <v>AIDSDual</v>
          </cell>
          <cell r="F1402" t="str">
            <v xml:space="preserve">Long-Term Care Facility </v>
          </cell>
          <cell r="G1402">
            <v>0</v>
          </cell>
          <cell r="H1402">
            <v>0</v>
          </cell>
          <cell r="I1402">
            <v>0</v>
          </cell>
          <cell r="J1402">
            <v>0</v>
          </cell>
          <cell r="K1402">
            <v>0</v>
          </cell>
          <cell r="L1402">
            <v>0</v>
          </cell>
        </row>
        <row r="1403">
          <cell r="C1403" t="str">
            <v>Santa BarbaraAIDSDualPCP</v>
          </cell>
          <cell r="D1403" t="str">
            <v>PCP</v>
          </cell>
          <cell r="E1403" t="str">
            <v>AIDSDual</v>
          </cell>
          <cell r="F1403" t="str">
            <v xml:space="preserve">Physician Primary Care Services </v>
          </cell>
          <cell r="G1403">
            <v>0</v>
          </cell>
          <cell r="H1403">
            <v>0</v>
          </cell>
          <cell r="I1403">
            <v>0</v>
          </cell>
          <cell r="J1403">
            <v>0</v>
          </cell>
          <cell r="K1403">
            <v>0</v>
          </cell>
          <cell r="L1403">
            <v>0</v>
          </cell>
        </row>
        <row r="1404">
          <cell r="C1404" t="str">
            <v>Santa BarbaraAIDSDualSP</v>
          </cell>
          <cell r="D1404" t="str">
            <v>SP</v>
          </cell>
          <cell r="E1404" t="str">
            <v>AIDSDual</v>
          </cell>
          <cell r="F1404" t="str">
            <v xml:space="preserve">Physician Specialty Services </v>
          </cell>
          <cell r="G1404">
            <v>0</v>
          </cell>
          <cell r="H1404">
            <v>0</v>
          </cell>
          <cell r="I1404">
            <v>0</v>
          </cell>
          <cell r="J1404">
            <v>0</v>
          </cell>
          <cell r="K1404">
            <v>0</v>
          </cell>
          <cell r="L1404">
            <v>0</v>
          </cell>
        </row>
        <row r="1405">
          <cell r="C1405" t="str">
            <v>Santa BarbaraAIDSDualFQHC</v>
          </cell>
          <cell r="D1405" t="str">
            <v>FQHC</v>
          </cell>
          <cell r="E1405" t="str">
            <v>AIDSDual</v>
          </cell>
          <cell r="F1405" t="str">
            <v xml:space="preserve">FQHC Services </v>
          </cell>
          <cell r="G1405">
            <v>0</v>
          </cell>
          <cell r="H1405">
            <v>0</v>
          </cell>
          <cell r="I1405">
            <v>0</v>
          </cell>
          <cell r="J1405">
            <v>0</v>
          </cell>
          <cell r="K1405">
            <v>0</v>
          </cell>
          <cell r="L1405">
            <v>0</v>
          </cell>
        </row>
        <row r="1406">
          <cell r="C1406" t="str">
            <v>Santa BarbaraAIDSDualNPP</v>
          </cell>
          <cell r="D1406" t="str">
            <v>NPP</v>
          </cell>
          <cell r="E1406" t="str">
            <v>AIDSDual</v>
          </cell>
          <cell r="F1406" t="str">
            <v xml:space="preserve"> Other Medical Professional Services </v>
          </cell>
          <cell r="G1406">
            <v>0</v>
          </cell>
          <cell r="H1406">
            <v>0</v>
          </cell>
          <cell r="I1406">
            <v>0</v>
          </cell>
          <cell r="J1406">
            <v>0</v>
          </cell>
          <cell r="K1406">
            <v>0</v>
          </cell>
          <cell r="L1406">
            <v>0</v>
          </cell>
        </row>
        <row r="1407">
          <cell r="C1407" t="str">
            <v>Santa BarbaraAIDSDualRX</v>
          </cell>
          <cell r="D1407" t="str">
            <v>RX</v>
          </cell>
          <cell r="E1407" t="str">
            <v>AIDSDual</v>
          </cell>
          <cell r="F1407" t="str">
            <v xml:space="preserve"> Pharmacy </v>
          </cell>
          <cell r="G1407">
            <v>0</v>
          </cell>
          <cell r="H1407">
            <v>0</v>
          </cell>
          <cell r="I1407">
            <v>0</v>
          </cell>
          <cell r="J1407">
            <v>0</v>
          </cell>
          <cell r="K1407">
            <v>0</v>
          </cell>
          <cell r="L1407">
            <v>0</v>
          </cell>
        </row>
        <row r="1408">
          <cell r="C1408" t="str">
            <v>Santa BarbaraAIDSDualLR</v>
          </cell>
          <cell r="D1408" t="str">
            <v>LR</v>
          </cell>
          <cell r="E1408" t="str">
            <v>AIDSDual</v>
          </cell>
          <cell r="F1408" t="str">
            <v xml:space="preserve"> Laboratory and Radiology </v>
          </cell>
          <cell r="G1408">
            <v>0</v>
          </cell>
          <cell r="H1408">
            <v>0</v>
          </cell>
          <cell r="I1408">
            <v>0</v>
          </cell>
          <cell r="J1408">
            <v>0</v>
          </cell>
          <cell r="K1408">
            <v>0</v>
          </cell>
          <cell r="L1408">
            <v>0</v>
          </cell>
        </row>
        <row r="1409">
          <cell r="C1409" t="str">
            <v>Santa BarbaraAIDSDualHCBS</v>
          </cell>
          <cell r="D1409" t="str">
            <v>HCBS</v>
          </cell>
          <cell r="E1409" t="str">
            <v>AIDSDual</v>
          </cell>
          <cell r="F1409" t="str">
            <v xml:space="preserve"> HCBS </v>
          </cell>
          <cell r="G1409">
            <v>8.8257009680902554E-2</v>
          </cell>
          <cell r="H1409">
            <v>0</v>
          </cell>
          <cell r="I1409">
            <v>0</v>
          </cell>
          <cell r="J1409">
            <v>0</v>
          </cell>
          <cell r="K1409">
            <v>0</v>
          </cell>
          <cell r="L1409">
            <v>0</v>
          </cell>
        </row>
        <row r="1410">
          <cell r="C1410" t="str">
            <v>Santa BarbaraAIDSDualOTH</v>
          </cell>
          <cell r="D1410" t="str">
            <v>OTH</v>
          </cell>
          <cell r="E1410" t="str">
            <v>AIDSDual</v>
          </cell>
          <cell r="F1410" t="str">
            <v xml:space="preserve"> All Others </v>
          </cell>
          <cell r="G1410">
            <v>0</v>
          </cell>
          <cell r="H1410">
            <v>0</v>
          </cell>
          <cell r="I1410">
            <v>0</v>
          </cell>
          <cell r="J1410">
            <v>0</v>
          </cell>
          <cell r="K1410">
            <v>0</v>
          </cell>
          <cell r="L1410">
            <v>0</v>
          </cell>
        </row>
        <row r="1411">
          <cell r="C1411" t="str">
            <v>Santa BarbaraLTCNonDualIP</v>
          </cell>
          <cell r="D1411" t="str">
            <v>IP</v>
          </cell>
          <cell r="E1411" t="str">
            <v>LTCNonDual</v>
          </cell>
          <cell r="F1411" t="str">
            <v xml:space="preserve">Inpatient Hospital Services </v>
          </cell>
          <cell r="G1411">
            <v>0</v>
          </cell>
          <cell r="H1411">
            <v>0</v>
          </cell>
          <cell r="I1411">
            <v>0</v>
          </cell>
          <cell r="J1411">
            <v>0</v>
          </cell>
          <cell r="K1411">
            <v>0</v>
          </cell>
          <cell r="L1411">
            <v>0</v>
          </cell>
        </row>
        <row r="1412">
          <cell r="C1412" t="str">
            <v>Santa BarbaraLTCNonDualOP</v>
          </cell>
          <cell r="D1412" t="str">
            <v>OP</v>
          </cell>
          <cell r="E1412" t="str">
            <v>LTCNonDual</v>
          </cell>
          <cell r="F1412" t="str">
            <v xml:space="preserve">Outpatient Facility Services </v>
          </cell>
          <cell r="G1412">
            <v>0</v>
          </cell>
          <cell r="H1412">
            <v>-1.3100000000000001E-2</v>
          </cell>
          <cell r="I1412">
            <v>0</v>
          </cell>
          <cell r="J1412">
            <v>0</v>
          </cell>
          <cell r="K1412">
            <v>0</v>
          </cell>
          <cell r="L1412">
            <v>0</v>
          </cell>
        </row>
        <row r="1413">
          <cell r="C1413" t="str">
            <v>Santa BarbaraLTCNonDualER</v>
          </cell>
          <cell r="D1413" t="str">
            <v>ER</v>
          </cell>
          <cell r="E1413" t="str">
            <v>LTCNonDual</v>
          </cell>
          <cell r="F1413" t="str">
            <v xml:space="preserve">Emergency Room Facility Services </v>
          </cell>
          <cell r="G1413">
            <v>0</v>
          </cell>
          <cell r="H1413">
            <v>0</v>
          </cell>
          <cell r="I1413">
            <v>0</v>
          </cell>
          <cell r="J1413">
            <v>0</v>
          </cell>
          <cell r="K1413">
            <v>0</v>
          </cell>
          <cell r="L1413">
            <v>0</v>
          </cell>
        </row>
        <row r="1414">
          <cell r="C1414" t="str">
            <v>Santa BarbaraLTCNonDualLTC</v>
          </cell>
          <cell r="D1414" t="str">
            <v>LTC</v>
          </cell>
          <cell r="E1414" t="str">
            <v>LTCNonDual</v>
          </cell>
          <cell r="F1414" t="str">
            <v xml:space="preserve">Long-Term Care Facility </v>
          </cell>
          <cell r="G1414">
            <v>0</v>
          </cell>
          <cell r="H1414">
            <v>0</v>
          </cell>
          <cell r="I1414">
            <v>0</v>
          </cell>
          <cell r="J1414">
            <v>0</v>
          </cell>
          <cell r="K1414">
            <v>0</v>
          </cell>
          <cell r="L1414">
            <v>0</v>
          </cell>
        </row>
        <row r="1415">
          <cell r="C1415" t="str">
            <v>Santa BarbaraLTCNonDualPCP</v>
          </cell>
          <cell r="D1415" t="str">
            <v>PCP</v>
          </cell>
          <cell r="E1415" t="str">
            <v>LTCNonDual</v>
          </cell>
          <cell r="F1415" t="str">
            <v xml:space="preserve">Physician Primary Care Services </v>
          </cell>
          <cell r="G1415">
            <v>0</v>
          </cell>
          <cell r="H1415">
            <v>-6.030000000000002E-2</v>
          </cell>
          <cell r="I1415">
            <v>0</v>
          </cell>
          <cell r="J1415">
            <v>0</v>
          </cell>
          <cell r="K1415">
            <v>0</v>
          </cell>
          <cell r="L1415">
            <v>0</v>
          </cell>
        </row>
        <row r="1416">
          <cell r="C1416" t="str">
            <v>Santa BarbaraLTCNonDualSP</v>
          </cell>
          <cell r="D1416" t="str">
            <v>SP</v>
          </cell>
          <cell r="E1416" t="str">
            <v>LTCNonDual</v>
          </cell>
          <cell r="F1416" t="str">
            <v xml:space="preserve">Physician Specialty Services </v>
          </cell>
          <cell r="G1416">
            <v>0</v>
          </cell>
          <cell r="H1416">
            <v>0</v>
          </cell>
          <cell r="I1416">
            <v>0</v>
          </cell>
          <cell r="J1416">
            <v>0</v>
          </cell>
          <cell r="K1416">
            <v>0</v>
          </cell>
          <cell r="L1416">
            <v>0</v>
          </cell>
        </row>
        <row r="1417">
          <cell r="C1417" t="str">
            <v>Santa BarbaraLTCNonDualFQHC</v>
          </cell>
          <cell r="D1417" t="str">
            <v>FQHC</v>
          </cell>
          <cell r="E1417" t="str">
            <v>LTCNonDual</v>
          </cell>
          <cell r="F1417" t="str">
            <v xml:space="preserve">FQHC Services </v>
          </cell>
          <cell r="G1417">
            <v>0</v>
          </cell>
          <cell r="H1417">
            <v>0</v>
          </cell>
          <cell r="I1417">
            <v>0</v>
          </cell>
          <cell r="J1417">
            <v>0</v>
          </cell>
          <cell r="K1417">
            <v>0</v>
          </cell>
          <cell r="L1417">
            <v>0</v>
          </cell>
        </row>
        <row r="1418">
          <cell r="C1418" t="str">
            <v>Santa BarbaraLTCNonDualNPP</v>
          </cell>
          <cell r="D1418" t="str">
            <v>NPP</v>
          </cell>
          <cell r="E1418" t="str">
            <v>LTCNonDual</v>
          </cell>
          <cell r="F1418" t="str">
            <v xml:space="preserve"> Other Medical Professional Services </v>
          </cell>
          <cell r="G1418">
            <v>0</v>
          </cell>
          <cell r="H1418">
            <v>-6.8899999999999961E-2</v>
          </cell>
          <cell r="I1418">
            <v>0</v>
          </cell>
          <cell r="J1418">
            <v>0</v>
          </cell>
          <cell r="K1418">
            <v>0</v>
          </cell>
          <cell r="L1418">
            <v>0</v>
          </cell>
        </row>
        <row r="1419">
          <cell r="C1419" t="str">
            <v>Santa BarbaraLTCNonDualRX</v>
          </cell>
          <cell r="D1419" t="str">
            <v>RX</v>
          </cell>
          <cell r="E1419" t="str">
            <v>LTCNonDual</v>
          </cell>
          <cell r="F1419" t="str">
            <v xml:space="preserve"> Pharmacy </v>
          </cell>
          <cell r="G1419">
            <v>0</v>
          </cell>
          <cell r="H1419">
            <v>0</v>
          </cell>
          <cell r="I1419">
            <v>0</v>
          </cell>
          <cell r="J1419">
            <v>0</v>
          </cell>
          <cell r="K1419">
            <v>0</v>
          </cell>
          <cell r="L1419">
            <v>0</v>
          </cell>
        </row>
        <row r="1420">
          <cell r="C1420" t="str">
            <v>Santa BarbaraLTCNonDualLR</v>
          </cell>
          <cell r="D1420" t="str">
            <v>LR</v>
          </cell>
          <cell r="E1420" t="str">
            <v>LTCNonDual</v>
          </cell>
          <cell r="F1420" t="str">
            <v xml:space="preserve"> Laboratory and Radiology </v>
          </cell>
          <cell r="G1420">
            <v>0</v>
          </cell>
          <cell r="H1420">
            <v>-6.8899999999999961E-2</v>
          </cell>
          <cell r="I1420">
            <v>0</v>
          </cell>
          <cell r="J1420">
            <v>0</v>
          </cell>
          <cell r="K1420">
            <v>0</v>
          </cell>
          <cell r="L1420">
            <v>0</v>
          </cell>
        </row>
        <row r="1421">
          <cell r="C1421" t="str">
            <v>Santa BarbaraLTCNonDualHCBS</v>
          </cell>
          <cell r="D1421" t="str">
            <v>HCBS</v>
          </cell>
          <cell r="E1421" t="str">
            <v>LTCNonDual</v>
          </cell>
          <cell r="F1421" t="str">
            <v xml:space="preserve"> HCBS </v>
          </cell>
          <cell r="G1421">
            <v>8.5512839543168351E-2</v>
          </cell>
          <cell r="H1421">
            <v>0</v>
          </cell>
          <cell r="I1421">
            <v>0</v>
          </cell>
          <cell r="J1421">
            <v>0</v>
          </cell>
          <cell r="K1421">
            <v>0</v>
          </cell>
          <cell r="L1421">
            <v>0</v>
          </cell>
        </row>
        <row r="1422">
          <cell r="C1422" t="str">
            <v>Santa BarbaraLTCNonDualOTH</v>
          </cell>
          <cell r="D1422" t="str">
            <v>OTH</v>
          </cell>
          <cell r="E1422" t="str">
            <v>LTCNonDual</v>
          </cell>
          <cell r="F1422" t="str">
            <v xml:space="preserve"> All Others </v>
          </cell>
          <cell r="G1422">
            <v>0</v>
          </cell>
          <cell r="H1422">
            <v>-3.0200000000000005E-2</v>
          </cell>
          <cell r="I1422">
            <v>0</v>
          </cell>
          <cell r="J1422">
            <v>0</v>
          </cell>
          <cell r="K1422">
            <v>0</v>
          </cell>
          <cell r="L1422">
            <v>0</v>
          </cell>
        </row>
        <row r="1423">
          <cell r="C1423" t="str">
            <v>Santa BarbaraLTCDualIP</v>
          </cell>
          <cell r="D1423" t="str">
            <v>IP</v>
          </cell>
          <cell r="E1423" t="str">
            <v>LTCDual</v>
          </cell>
          <cell r="F1423" t="str">
            <v xml:space="preserve">Inpatient Hospital Services </v>
          </cell>
          <cell r="G1423">
            <v>0</v>
          </cell>
          <cell r="H1423">
            <v>0</v>
          </cell>
          <cell r="I1423">
            <v>0</v>
          </cell>
          <cell r="J1423">
            <v>0</v>
          </cell>
          <cell r="K1423">
            <v>0</v>
          </cell>
          <cell r="L1423">
            <v>0</v>
          </cell>
        </row>
        <row r="1424">
          <cell r="C1424" t="str">
            <v>Santa BarbaraLTCDualOP</v>
          </cell>
          <cell r="D1424" t="str">
            <v>OP</v>
          </cell>
          <cell r="E1424" t="str">
            <v>LTCDual</v>
          </cell>
          <cell r="F1424" t="str">
            <v xml:space="preserve">Outpatient Facility Services </v>
          </cell>
          <cell r="G1424">
            <v>0</v>
          </cell>
          <cell r="H1424">
            <v>0</v>
          </cell>
          <cell r="I1424">
            <v>0</v>
          </cell>
          <cell r="J1424">
            <v>0</v>
          </cell>
          <cell r="K1424">
            <v>0</v>
          </cell>
          <cell r="L1424">
            <v>0</v>
          </cell>
        </row>
        <row r="1425">
          <cell r="C1425" t="str">
            <v>Santa BarbaraLTCDualER</v>
          </cell>
          <cell r="D1425" t="str">
            <v>ER</v>
          </cell>
          <cell r="E1425" t="str">
            <v>LTCDual</v>
          </cell>
          <cell r="F1425" t="str">
            <v xml:space="preserve">Emergency Room Facility Services </v>
          </cell>
          <cell r="G1425">
            <v>0</v>
          </cell>
          <cell r="H1425">
            <v>0</v>
          </cell>
          <cell r="I1425">
            <v>0</v>
          </cell>
          <cell r="J1425">
            <v>0</v>
          </cell>
          <cell r="K1425">
            <v>0</v>
          </cell>
          <cell r="L1425">
            <v>0</v>
          </cell>
        </row>
        <row r="1426">
          <cell r="C1426" t="str">
            <v>Santa BarbaraLTCDualLTC</v>
          </cell>
          <cell r="D1426" t="str">
            <v>LTC</v>
          </cell>
          <cell r="E1426" t="str">
            <v>LTCDual</v>
          </cell>
          <cell r="F1426" t="str">
            <v xml:space="preserve">Long-Term Care Facility </v>
          </cell>
          <cell r="G1426">
            <v>0</v>
          </cell>
          <cell r="H1426">
            <v>0</v>
          </cell>
          <cell r="I1426">
            <v>0</v>
          </cell>
          <cell r="J1426">
            <v>0</v>
          </cell>
          <cell r="K1426">
            <v>0</v>
          </cell>
          <cell r="L1426">
            <v>0</v>
          </cell>
        </row>
        <row r="1427">
          <cell r="C1427" t="str">
            <v>Santa BarbaraLTCDualPCP</v>
          </cell>
          <cell r="D1427" t="str">
            <v>PCP</v>
          </cell>
          <cell r="E1427" t="str">
            <v>LTCDual</v>
          </cell>
          <cell r="F1427" t="str">
            <v xml:space="preserve">Physician Primary Care Services </v>
          </cell>
          <cell r="G1427">
            <v>0</v>
          </cell>
          <cell r="H1427">
            <v>0</v>
          </cell>
          <cell r="I1427">
            <v>0</v>
          </cell>
          <cell r="J1427">
            <v>0</v>
          </cell>
          <cell r="K1427">
            <v>0</v>
          </cell>
          <cell r="L1427">
            <v>0</v>
          </cell>
        </row>
        <row r="1428">
          <cell r="C1428" t="str">
            <v>Santa BarbaraLTCDualSP</v>
          </cell>
          <cell r="D1428" t="str">
            <v>SP</v>
          </cell>
          <cell r="E1428" t="str">
            <v>LTCDual</v>
          </cell>
          <cell r="F1428" t="str">
            <v xml:space="preserve">Physician Specialty Services </v>
          </cell>
          <cell r="G1428">
            <v>0</v>
          </cell>
          <cell r="H1428">
            <v>0</v>
          </cell>
          <cell r="I1428">
            <v>0</v>
          </cell>
          <cell r="J1428">
            <v>0</v>
          </cell>
          <cell r="K1428">
            <v>0</v>
          </cell>
          <cell r="L1428">
            <v>0</v>
          </cell>
        </row>
        <row r="1429">
          <cell r="C1429" t="str">
            <v>Santa BarbaraLTCDualFQHC</v>
          </cell>
          <cell r="D1429" t="str">
            <v>FQHC</v>
          </cell>
          <cell r="E1429" t="str">
            <v>LTCDual</v>
          </cell>
          <cell r="F1429" t="str">
            <v xml:space="preserve">FQHC Services </v>
          </cell>
          <cell r="G1429">
            <v>0</v>
          </cell>
          <cell r="H1429">
            <v>0</v>
          </cell>
          <cell r="I1429">
            <v>0</v>
          </cell>
          <cell r="J1429">
            <v>0</v>
          </cell>
          <cell r="K1429">
            <v>0</v>
          </cell>
          <cell r="L1429">
            <v>0</v>
          </cell>
        </row>
        <row r="1430">
          <cell r="C1430" t="str">
            <v>Santa BarbaraLTCDualNPP</v>
          </cell>
          <cell r="D1430" t="str">
            <v>NPP</v>
          </cell>
          <cell r="E1430" t="str">
            <v>LTCDual</v>
          </cell>
          <cell r="F1430" t="str">
            <v xml:space="preserve"> Other Medical Professional Services </v>
          </cell>
          <cell r="G1430">
            <v>0</v>
          </cell>
          <cell r="H1430">
            <v>0</v>
          </cell>
          <cell r="I1430">
            <v>0</v>
          </cell>
          <cell r="J1430">
            <v>0</v>
          </cell>
          <cell r="K1430">
            <v>0</v>
          </cell>
          <cell r="L1430">
            <v>0</v>
          </cell>
        </row>
        <row r="1431">
          <cell r="C1431" t="str">
            <v>Santa BarbaraLTCDualRX</v>
          </cell>
          <cell r="D1431" t="str">
            <v>RX</v>
          </cell>
          <cell r="E1431" t="str">
            <v>LTCDual</v>
          </cell>
          <cell r="F1431" t="str">
            <v xml:space="preserve"> Pharmacy </v>
          </cell>
          <cell r="G1431">
            <v>0</v>
          </cell>
          <cell r="H1431">
            <v>0</v>
          </cell>
          <cell r="I1431">
            <v>0</v>
          </cell>
          <cell r="J1431">
            <v>0</v>
          </cell>
          <cell r="K1431">
            <v>0</v>
          </cell>
          <cell r="L1431">
            <v>0</v>
          </cell>
        </row>
        <row r="1432">
          <cell r="C1432" t="str">
            <v>Santa BarbaraLTCDualLR</v>
          </cell>
          <cell r="D1432" t="str">
            <v>LR</v>
          </cell>
          <cell r="E1432" t="str">
            <v>LTCDual</v>
          </cell>
          <cell r="F1432" t="str">
            <v xml:space="preserve"> Laboratory and Radiology </v>
          </cell>
          <cell r="G1432">
            <v>0</v>
          </cell>
          <cell r="H1432">
            <v>0</v>
          </cell>
          <cell r="I1432">
            <v>0</v>
          </cell>
          <cell r="J1432">
            <v>0</v>
          </cell>
          <cell r="K1432">
            <v>0</v>
          </cell>
          <cell r="L1432">
            <v>0</v>
          </cell>
        </row>
        <row r="1433">
          <cell r="C1433" t="str">
            <v>Santa BarbaraLTCDualHCBS</v>
          </cell>
          <cell r="D1433" t="str">
            <v>HCBS</v>
          </cell>
          <cell r="E1433" t="str">
            <v>LTCDual</v>
          </cell>
          <cell r="F1433" t="str">
            <v xml:space="preserve"> HCBS </v>
          </cell>
          <cell r="G1433">
            <v>8.8257009680902554E-2</v>
          </cell>
          <cell r="H1433">
            <v>0</v>
          </cell>
          <cell r="I1433">
            <v>0</v>
          </cell>
          <cell r="J1433">
            <v>0</v>
          </cell>
          <cell r="K1433">
            <v>0</v>
          </cell>
          <cell r="L1433">
            <v>0</v>
          </cell>
        </row>
        <row r="1434">
          <cell r="C1434" t="str">
            <v>Santa BarbaraLTCDualOTH</v>
          </cell>
          <cell r="D1434" t="str">
            <v>OTH</v>
          </cell>
          <cell r="E1434" t="str">
            <v>LTCDual</v>
          </cell>
          <cell r="F1434" t="str">
            <v xml:space="preserve"> All Others </v>
          </cell>
          <cell r="G1434">
            <v>0</v>
          </cell>
          <cell r="H1434">
            <v>0</v>
          </cell>
          <cell r="I1434">
            <v>0</v>
          </cell>
          <cell r="J1434">
            <v>0</v>
          </cell>
          <cell r="K1434">
            <v>0</v>
          </cell>
          <cell r="L1434">
            <v>0</v>
          </cell>
        </row>
        <row r="1435">
          <cell r="C1435" t="str">
            <v>Santa BarbaraOBRAIP</v>
          </cell>
          <cell r="D1435" t="str">
            <v>IP</v>
          </cell>
          <cell r="E1435" t="str">
            <v>OBRA</v>
          </cell>
          <cell r="F1435" t="str">
            <v xml:space="preserve">Inpatient Hospital Services </v>
          </cell>
          <cell r="G1435">
            <v>0</v>
          </cell>
          <cell r="H1435">
            <v>0</v>
          </cell>
          <cell r="I1435">
            <v>0</v>
          </cell>
          <cell r="J1435">
            <v>0</v>
          </cell>
          <cell r="K1435">
            <v>0</v>
          </cell>
          <cell r="L1435">
            <v>0</v>
          </cell>
        </row>
        <row r="1436">
          <cell r="C1436" t="str">
            <v>Santa BarbaraOBRAOP</v>
          </cell>
          <cell r="D1436" t="str">
            <v>OP</v>
          </cell>
          <cell r="E1436" t="str">
            <v>OBRA</v>
          </cell>
          <cell r="F1436" t="str">
            <v xml:space="preserve">Outpatient Facility Services </v>
          </cell>
          <cell r="G1436">
            <v>0</v>
          </cell>
          <cell r="H1436">
            <v>-2.1999999999999797E-3</v>
          </cell>
          <cell r="I1436">
            <v>0</v>
          </cell>
          <cell r="J1436">
            <v>0</v>
          </cell>
          <cell r="K1436">
            <v>0</v>
          </cell>
          <cell r="L1436">
            <v>0</v>
          </cell>
        </row>
        <row r="1437">
          <cell r="C1437" t="str">
            <v>Santa BarbaraOBRAER</v>
          </cell>
          <cell r="D1437" t="str">
            <v>ER</v>
          </cell>
          <cell r="E1437" t="str">
            <v>OBRA</v>
          </cell>
          <cell r="F1437" t="str">
            <v xml:space="preserve">Emergency Room Facility Services </v>
          </cell>
          <cell r="G1437">
            <v>0</v>
          </cell>
          <cell r="H1437">
            <v>0</v>
          </cell>
          <cell r="I1437">
            <v>0</v>
          </cell>
          <cell r="J1437">
            <v>0</v>
          </cell>
          <cell r="K1437">
            <v>0</v>
          </cell>
          <cell r="L1437">
            <v>0</v>
          </cell>
        </row>
        <row r="1438">
          <cell r="C1438" t="str">
            <v>Santa BarbaraOBRALTC</v>
          </cell>
          <cell r="D1438" t="str">
            <v>LTC</v>
          </cell>
          <cell r="E1438" t="str">
            <v>OBRA</v>
          </cell>
          <cell r="F1438" t="str">
            <v xml:space="preserve">Long-Term Care Facility </v>
          </cell>
          <cell r="G1438">
            <v>0</v>
          </cell>
          <cell r="H1438">
            <v>0</v>
          </cell>
          <cell r="I1438">
            <v>0</v>
          </cell>
          <cell r="J1438">
            <v>0</v>
          </cell>
          <cell r="K1438">
            <v>0</v>
          </cell>
          <cell r="L1438">
            <v>0</v>
          </cell>
        </row>
        <row r="1439">
          <cell r="C1439" t="str">
            <v>Santa BarbaraOBRAPCP</v>
          </cell>
          <cell r="D1439" t="str">
            <v>PCP</v>
          </cell>
          <cell r="E1439" t="str">
            <v>OBRA</v>
          </cell>
          <cell r="F1439" t="str">
            <v xml:space="preserve">Physician Primary Care Services </v>
          </cell>
          <cell r="G1439">
            <v>0</v>
          </cell>
          <cell r="H1439">
            <v>0</v>
          </cell>
          <cell r="I1439">
            <v>0</v>
          </cell>
          <cell r="J1439">
            <v>0</v>
          </cell>
          <cell r="K1439">
            <v>0</v>
          </cell>
          <cell r="L1439">
            <v>0</v>
          </cell>
        </row>
        <row r="1440">
          <cell r="C1440" t="str">
            <v>Santa BarbaraOBRASP</v>
          </cell>
          <cell r="D1440" t="str">
            <v>SP</v>
          </cell>
          <cell r="E1440" t="str">
            <v>OBRA</v>
          </cell>
          <cell r="F1440" t="str">
            <v xml:space="preserve">Physician Specialty Services </v>
          </cell>
          <cell r="G1440">
            <v>0</v>
          </cell>
          <cell r="H1440">
            <v>0</v>
          </cell>
          <cell r="I1440">
            <v>0</v>
          </cell>
          <cell r="J1440">
            <v>0</v>
          </cell>
          <cell r="K1440">
            <v>0</v>
          </cell>
          <cell r="L1440">
            <v>0</v>
          </cell>
        </row>
        <row r="1441">
          <cell r="C1441" t="str">
            <v>Santa BarbaraOBRAFQHC</v>
          </cell>
          <cell r="D1441" t="str">
            <v>FQHC</v>
          </cell>
          <cell r="E1441" t="str">
            <v>OBRA</v>
          </cell>
          <cell r="F1441" t="str">
            <v xml:space="preserve">FQHC Services </v>
          </cell>
          <cell r="G1441">
            <v>0</v>
          </cell>
          <cell r="H1441">
            <v>0</v>
          </cell>
          <cell r="I1441">
            <v>0</v>
          </cell>
          <cell r="J1441">
            <v>0</v>
          </cell>
          <cell r="K1441">
            <v>0</v>
          </cell>
          <cell r="L1441">
            <v>0</v>
          </cell>
        </row>
        <row r="1442">
          <cell r="C1442" t="str">
            <v>Santa BarbaraOBRANPP</v>
          </cell>
          <cell r="D1442" t="str">
            <v>NPP</v>
          </cell>
          <cell r="E1442" t="str">
            <v>OBRA</v>
          </cell>
          <cell r="F1442" t="str">
            <v xml:space="preserve"> Other Medical Professional Services </v>
          </cell>
          <cell r="G1442">
            <v>0</v>
          </cell>
          <cell r="H1442">
            <v>-6.8899999999999961E-2</v>
          </cell>
          <cell r="I1442">
            <v>0</v>
          </cell>
          <cell r="J1442">
            <v>0</v>
          </cell>
          <cell r="K1442">
            <v>0</v>
          </cell>
          <cell r="L1442">
            <v>0</v>
          </cell>
        </row>
        <row r="1443">
          <cell r="C1443" t="str">
            <v>Santa BarbaraOBRARX</v>
          </cell>
          <cell r="D1443" t="str">
            <v>RX</v>
          </cell>
          <cell r="E1443" t="str">
            <v>OBRA</v>
          </cell>
          <cell r="F1443" t="str">
            <v xml:space="preserve"> Pharmacy </v>
          </cell>
          <cell r="G1443">
            <v>0</v>
          </cell>
          <cell r="H1443">
            <v>0</v>
          </cell>
          <cell r="I1443">
            <v>0</v>
          </cell>
          <cell r="J1443">
            <v>0</v>
          </cell>
          <cell r="K1443">
            <v>0</v>
          </cell>
          <cell r="L1443">
            <v>0</v>
          </cell>
        </row>
        <row r="1444">
          <cell r="C1444" t="str">
            <v>Santa BarbaraOBRALR</v>
          </cell>
          <cell r="D1444" t="str">
            <v>LR</v>
          </cell>
          <cell r="E1444" t="str">
            <v>OBRA</v>
          </cell>
          <cell r="F1444" t="str">
            <v xml:space="preserve"> Laboratory and Radiology </v>
          </cell>
          <cell r="G1444">
            <v>0</v>
          </cell>
          <cell r="H1444">
            <v>-6.8899999999999961E-2</v>
          </cell>
          <cell r="I1444">
            <v>0</v>
          </cell>
          <cell r="J1444">
            <v>0</v>
          </cell>
          <cell r="K1444">
            <v>0</v>
          </cell>
          <cell r="L1444">
            <v>0</v>
          </cell>
        </row>
        <row r="1445">
          <cell r="C1445" t="str">
            <v>Santa BarbaraOBRAHCBS</v>
          </cell>
          <cell r="D1445" t="str">
            <v>HCBS</v>
          </cell>
          <cell r="E1445" t="str">
            <v>OBRA</v>
          </cell>
          <cell r="F1445" t="str">
            <v xml:space="preserve"> HCBS </v>
          </cell>
          <cell r="G1445">
            <v>0</v>
          </cell>
          <cell r="H1445">
            <v>0</v>
          </cell>
          <cell r="I1445">
            <v>0</v>
          </cell>
          <cell r="J1445">
            <v>0</v>
          </cell>
          <cell r="K1445">
            <v>0</v>
          </cell>
          <cell r="L1445">
            <v>0</v>
          </cell>
        </row>
        <row r="1446">
          <cell r="C1446" t="str">
            <v>Santa BarbaraOBRAOTH</v>
          </cell>
          <cell r="D1446" t="str">
            <v>OTH</v>
          </cell>
          <cell r="E1446" t="str">
            <v>OBRA</v>
          </cell>
          <cell r="F1446" t="str">
            <v xml:space="preserve"> All Others </v>
          </cell>
          <cell r="G1446">
            <v>0</v>
          </cell>
          <cell r="H1446">
            <v>-3.0200000000000005E-2</v>
          </cell>
          <cell r="I1446">
            <v>0</v>
          </cell>
          <cell r="J1446">
            <v>0</v>
          </cell>
          <cell r="K1446">
            <v>0</v>
          </cell>
          <cell r="L1446">
            <v>0</v>
          </cell>
        </row>
        <row r="1447">
          <cell r="C1447" t="str">
            <v>Santa CruzChild MCIP</v>
          </cell>
          <cell r="D1447" t="str">
            <v>IP</v>
          </cell>
          <cell r="E1447" t="str">
            <v>Child MC</v>
          </cell>
          <cell r="F1447" t="str">
            <v xml:space="preserve">Inpatient Hospital Services </v>
          </cell>
          <cell r="G1447">
            <v>0</v>
          </cell>
          <cell r="H1447">
            <v>0</v>
          </cell>
          <cell r="I1447">
            <v>0</v>
          </cell>
          <cell r="J1447">
            <v>0</v>
          </cell>
          <cell r="K1447">
            <v>-1.2499999999999734E-3</v>
          </cell>
          <cell r="L1447">
            <v>0</v>
          </cell>
        </row>
        <row r="1448">
          <cell r="C1448" t="str">
            <v>Santa CruzChild MCOP</v>
          </cell>
          <cell r="D1448" t="str">
            <v>OP</v>
          </cell>
          <cell r="E1448" t="str">
            <v>Child MC</v>
          </cell>
          <cell r="F1448" t="str">
            <v xml:space="preserve">Outpatient Facility Services </v>
          </cell>
          <cell r="G1448">
            <v>0</v>
          </cell>
          <cell r="H1448">
            <v>-2.1999999999999797E-3</v>
          </cell>
          <cell r="I1448">
            <v>0</v>
          </cell>
          <cell r="J1448">
            <v>0</v>
          </cell>
          <cell r="K1448">
            <v>-1.2499999999999734E-3</v>
          </cell>
          <cell r="L1448">
            <v>0</v>
          </cell>
        </row>
        <row r="1449">
          <cell r="C1449" t="str">
            <v>Santa CruzChild MCER</v>
          </cell>
          <cell r="D1449" t="str">
            <v>ER</v>
          </cell>
          <cell r="E1449" t="str">
            <v>Child MC</v>
          </cell>
          <cell r="F1449" t="str">
            <v xml:space="preserve">Emergency Room Facility Services </v>
          </cell>
          <cell r="G1449">
            <v>0</v>
          </cell>
          <cell r="H1449">
            <v>0</v>
          </cell>
          <cell r="I1449">
            <v>0</v>
          </cell>
          <cell r="J1449">
            <v>0</v>
          </cell>
          <cell r="K1449">
            <v>-1.2499999999999734E-3</v>
          </cell>
          <cell r="L1449">
            <v>0</v>
          </cell>
        </row>
        <row r="1450">
          <cell r="C1450" t="str">
            <v>Santa CruzChild MCLTC</v>
          </cell>
          <cell r="D1450" t="str">
            <v>LTC</v>
          </cell>
          <cell r="E1450" t="str">
            <v>Child MC</v>
          </cell>
          <cell r="F1450" t="str">
            <v xml:space="preserve">Long-Term Care Facility </v>
          </cell>
          <cell r="G1450">
            <v>0</v>
          </cell>
          <cell r="H1450">
            <v>0</v>
          </cell>
          <cell r="I1450">
            <v>0</v>
          </cell>
          <cell r="J1450">
            <v>0</v>
          </cell>
          <cell r="K1450">
            <v>-1.2499999999999734E-3</v>
          </cell>
          <cell r="L1450">
            <v>0</v>
          </cell>
        </row>
        <row r="1451">
          <cell r="C1451" t="str">
            <v>Santa CruzChild MCPCP</v>
          </cell>
          <cell r="D1451" t="str">
            <v>PCP</v>
          </cell>
          <cell r="E1451" t="str">
            <v>Child MC</v>
          </cell>
          <cell r="F1451" t="str">
            <v xml:space="preserve">Physician Primary Care Services </v>
          </cell>
          <cell r="G1451">
            <v>0</v>
          </cell>
          <cell r="H1451">
            <v>0</v>
          </cell>
          <cell r="I1451">
            <v>0</v>
          </cell>
          <cell r="J1451">
            <v>0</v>
          </cell>
          <cell r="K1451">
            <v>-1.2499999999999734E-3</v>
          </cell>
          <cell r="L1451">
            <v>0</v>
          </cell>
        </row>
        <row r="1452">
          <cell r="C1452" t="str">
            <v>Santa CruzChild MCSP</v>
          </cell>
          <cell r="D1452" t="str">
            <v>SP</v>
          </cell>
          <cell r="E1452" t="str">
            <v>Child MC</v>
          </cell>
          <cell r="F1452" t="str">
            <v xml:space="preserve">Physician Specialty Services </v>
          </cell>
          <cell r="G1452">
            <v>0</v>
          </cell>
          <cell r="H1452">
            <v>0</v>
          </cell>
          <cell r="I1452">
            <v>0</v>
          </cell>
          <cell r="J1452">
            <v>0</v>
          </cell>
          <cell r="K1452">
            <v>-1.2499999999999734E-3</v>
          </cell>
          <cell r="L1452">
            <v>0</v>
          </cell>
        </row>
        <row r="1453">
          <cell r="C1453" t="str">
            <v>Santa CruzChild MCFQHC</v>
          </cell>
          <cell r="D1453" t="str">
            <v>FQHC</v>
          </cell>
          <cell r="E1453" t="str">
            <v>Child MC</v>
          </cell>
          <cell r="F1453" t="str">
            <v xml:space="preserve">FQHC Services </v>
          </cell>
          <cell r="G1453">
            <v>0</v>
          </cell>
          <cell r="H1453">
            <v>0</v>
          </cell>
          <cell r="I1453">
            <v>0</v>
          </cell>
          <cell r="J1453">
            <v>0</v>
          </cell>
          <cell r="K1453">
            <v>-1.2499999999999734E-3</v>
          </cell>
          <cell r="L1453">
            <v>0</v>
          </cell>
        </row>
        <row r="1454">
          <cell r="C1454" t="str">
            <v>Santa CruzChild MCNPP</v>
          </cell>
          <cell r="D1454" t="str">
            <v>NPP</v>
          </cell>
          <cell r="E1454" t="str">
            <v>Child MC</v>
          </cell>
          <cell r="F1454" t="str">
            <v xml:space="preserve"> Other Medical Professional Services </v>
          </cell>
          <cell r="G1454">
            <v>0</v>
          </cell>
          <cell r="H1454">
            <v>-6.8899999999999961E-2</v>
          </cell>
          <cell r="I1454">
            <v>0</v>
          </cell>
          <cell r="J1454">
            <v>0</v>
          </cell>
          <cell r="K1454">
            <v>-1.2499999999999734E-3</v>
          </cell>
          <cell r="L1454">
            <v>0</v>
          </cell>
        </row>
        <row r="1455">
          <cell r="C1455" t="str">
            <v>Santa CruzChild MCRX</v>
          </cell>
          <cell r="D1455" t="str">
            <v>RX</v>
          </cell>
          <cell r="E1455" t="str">
            <v>Child MC</v>
          </cell>
          <cell r="F1455" t="str">
            <v xml:space="preserve"> Pharmacy </v>
          </cell>
          <cell r="G1455">
            <v>0</v>
          </cell>
          <cell r="H1455">
            <v>0</v>
          </cell>
          <cell r="I1455">
            <v>0</v>
          </cell>
          <cell r="J1455">
            <v>0</v>
          </cell>
          <cell r="K1455">
            <v>-1.2499999999999734E-3</v>
          </cell>
          <cell r="L1455">
            <v>0</v>
          </cell>
        </row>
        <row r="1456">
          <cell r="C1456" t="str">
            <v>Santa CruzChild MCLR</v>
          </cell>
          <cell r="D1456" t="str">
            <v>LR</v>
          </cell>
          <cell r="E1456" t="str">
            <v>Child MC</v>
          </cell>
          <cell r="F1456" t="str">
            <v xml:space="preserve"> Laboratory and Radiology </v>
          </cell>
          <cell r="G1456">
            <v>0</v>
          </cell>
          <cell r="H1456">
            <v>-6.8899999999999961E-2</v>
          </cell>
          <cell r="I1456">
            <v>0</v>
          </cell>
          <cell r="J1456">
            <v>0</v>
          </cell>
          <cell r="K1456">
            <v>-1.2499999999999734E-3</v>
          </cell>
          <cell r="L1456">
            <v>0</v>
          </cell>
        </row>
        <row r="1457">
          <cell r="C1457" t="str">
            <v>Santa CruzChild MCHCBS</v>
          </cell>
          <cell r="D1457" t="str">
            <v>HCBS</v>
          </cell>
          <cell r="E1457" t="str">
            <v>Child MC</v>
          </cell>
          <cell r="F1457" t="str">
            <v xml:space="preserve"> HCBS </v>
          </cell>
          <cell r="G1457">
            <v>0</v>
          </cell>
          <cell r="H1457">
            <v>0</v>
          </cell>
          <cell r="I1457">
            <v>0</v>
          </cell>
          <cell r="J1457">
            <v>0</v>
          </cell>
          <cell r="K1457">
            <v>-1.2499999999999734E-3</v>
          </cell>
          <cell r="L1457">
            <v>0</v>
          </cell>
        </row>
        <row r="1458">
          <cell r="C1458" t="str">
            <v>Santa CruzChild MCOTH</v>
          </cell>
          <cell r="D1458" t="str">
            <v>OTH</v>
          </cell>
          <cell r="E1458" t="str">
            <v>Child MC</v>
          </cell>
          <cell r="F1458" t="str">
            <v xml:space="preserve"> All Others </v>
          </cell>
          <cell r="G1458">
            <v>0</v>
          </cell>
          <cell r="H1458">
            <v>-3.0200000000000005E-2</v>
          </cell>
          <cell r="I1458">
            <v>0</v>
          </cell>
          <cell r="J1458">
            <v>0</v>
          </cell>
          <cell r="K1458">
            <v>-1.2499999999999734E-3</v>
          </cell>
          <cell r="L1458">
            <v>0</v>
          </cell>
        </row>
        <row r="1459">
          <cell r="C1459" t="str">
            <v>Santa CruzChild HFIP</v>
          </cell>
          <cell r="D1459" t="str">
            <v>IP</v>
          </cell>
          <cell r="E1459" t="str">
            <v>Child HF</v>
          </cell>
          <cell r="F1459" t="str">
            <v xml:space="preserve">Inpatient Hospital Services </v>
          </cell>
          <cell r="G1459">
            <v>0</v>
          </cell>
          <cell r="H1459">
            <v>0</v>
          </cell>
          <cell r="I1459">
            <v>0</v>
          </cell>
          <cell r="J1459">
            <v>0</v>
          </cell>
          <cell r="K1459">
            <v>0</v>
          </cell>
          <cell r="L1459">
            <v>0</v>
          </cell>
        </row>
        <row r="1460">
          <cell r="C1460" t="str">
            <v>Santa CruzChild HFOP</v>
          </cell>
          <cell r="D1460" t="str">
            <v>OP</v>
          </cell>
          <cell r="E1460" t="str">
            <v>Child HF</v>
          </cell>
          <cell r="F1460" t="str">
            <v xml:space="preserve">Outpatient Facility Services </v>
          </cell>
          <cell r="G1460">
            <v>0</v>
          </cell>
          <cell r="H1460">
            <v>-2.0000000000000018E-3</v>
          </cell>
          <cell r="I1460">
            <v>0</v>
          </cell>
          <cell r="J1460">
            <v>0</v>
          </cell>
          <cell r="K1460">
            <v>0</v>
          </cell>
          <cell r="L1460">
            <v>0</v>
          </cell>
        </row>
        <row r="1461">
          <cell r="C1461" t="str">
            <v>Santa CruzChild HFER</v>
          </cell>
          <cell r="D1461" t="str">
            <v>ER</v>
          </cell>
          <cell r="E1461" t="str">
            <v>Child HF</v>
          </cell>
          <cell r="F1461" t="str">
            <v xml:space="preserve">Emergency Room Facility Services </v>
          </cell>
          <cell r="G1461">
            <v>0</v>
          </cell>
          <cell r="H1461">
            <v>0</v>
          </cell>
          <cell r="I1461">
            <v>0</v>
          </cell>
          <cell r="J1461">
            <v>0</v>
          </cell>
          <cell r="K1461">
            <v>0</v>
          </cell>
          <cell r="L1461">
            <v>0</v>
          </cell>
        </row>
        <row r="1462">
          <cell r="C1462" t="str">
            <v>Santa CruzChild HFLTC</v>
          </cell>
          <cell r="D1462" t="str">
            <v>LTC</v>
          </cell>
          <cell r="E1462" t="str">
            <v>Child HF</v>
          </cell>
          <cell r="F1462" t="str">
            <v xml:space="preserve">Long-Term Care Facility </v>
          </cell>
          <cell r="G1462">
            <v>0</v>
          </cell>
          <cell r="H1462">
            <v>0</v>
          </cell>
          <cell r="I1462">
            <v>0</v>
          </cell>
          <cell r="J1462">
            <v>0</v>
          </cell>
          <cell r="K1462">
            <v>0</v>
          </cell>
          <cell r="L1462">
            <v>0</v>
          </cell>
        </row>
        <row r="1463">
          <cell r="C1463" t="str">
            <v>Santa CruzChild HFPCP</v>
          </cell>
          <cell r="D1463" t="str">
            <v>PCP</v>
          </cell>
          <cell r="E1463" t="str">
            <v>Child HF</v>
          </cell>
          <cell r="F1463" t="str">
            <v xml:space="preserve">Physician Primary Care Services </v>
          </cell>
          <cell r="G1463">
            <v>0</v>
          </cell>
          <cell r="H1463">
            <v>0</v>
          </cell>
          <cell r="I1463">
            <v>0</v>
          </cell>
          <cell r="J1463">
            <v>0</v>
          </cell>
          <cell r="K1463">
            <v>0</v>
          </cell>
          <cell r="L1463">
            <v>0</v>
          </cell>
        </row>
        <row r="1464">
          <cell r="C1464" t="str">
            <v>Santa CruzChild HFSP</v>
          </cell>
          <cell r="D1464" t="str">
            <v>SP</v>
          </cell>
          <cell r="E1464" t="str">
            <v>Child HF</v>
          </cell>
          <cell r="F1464" t="str">
            <v xml:space="preserve">Physician Specialty Services </v>
          </cell>
          <cell r="G1464">
            <v>0</v>
          </cell>
          <cell r="H1464">
            <v>0</v>
          </cell>
          <cell r="I1464">
            <v>0</v>
          </cell>
          <cell r="J1464">
            <v>0</v>
          </cell>
          <cell r="K1464">
            <v>0</v>
          </cell>
          <cell r="L1464">
            <v>0</v>
          </cell>
        </row>
        <row r="1465">
          <cell r="C1465" t="str">
            <v>Santa CruzChild HFFQHC</v>
          </cell>
          <cell r="D1465" t="str">
            <v>FQHC</v>
          </cell>
          <cell r="E1465" t="str">
            <v>Child HF</v>
          </cell>
          <cell r="F1465" t="str">
            <v xml:space="preserve">FQHC Services </v>
          </cell>
          <cell r="G1465">
            <v>0</v>
          </cell>
          <cell r="H1465">
            <v>0</v>
          </cell>
          <cell r="I1465">
            <v>0</v>
          </cell>
          <cell r="J1465">
            <v>0</v>
          </cell>
          <cell r="K1465">
            <v>0</v>
          </cell>
          <cell r="L1465">
            <v>0</v>
          </cell>
        </row>
        <row r="1466">
          <cell r="C1466" t="str">
            <v>Santa CruzChild HFNPP</v>
          </cell>
          <cell r="D1466" t="str">
            <v>NPP</v>
          </cell>
          <cell r="E1466" t="str">
            <v>Child HF</v>
          </cell>
          <cell r="F1466" t="str">
            <v xml:space="preserve"> Other Medical Professional Services </v>
          </cell>
          <cell r="G1466">
            <v>0</v>
          </cell>
          <cell r="H1466">
            <v>-6.0499999999999998E-2</v>
          </cell>
          <cell r="I1466">
            <v>0</v>
          </cell>
          <cell r="J1466">
            <v>0</v>
          </cell>
          <cell r="K1466">
            <v>0</v>
          </cell>
          <cell r="L1466">
            <v>0</v>
          </cell>
        </row>
        <row r="1467">
          <cell r="C1467" t="str">
            <v>Santa CruzChild HFRX</v>
          </cell>
          <cell r="D1467" t="str">
            <v>RX</v>
          </cell>
          <cell r="E1467" t="str">
            <v>Child HF</v>
          </cell>
          <cell r="F1467" t="str">
            <v xml:space="preserve"> Pharmacy </v>
          </cell>
          <cell r="G1467">
            <v>0</v>
          </cell>
          <cell r="H1467">
            <v>0</v>
          </cell>
          <cell r="I1467">
            <v>0</v>
          </cell>
          <cell r="J1467">
            <v>0</v>
          </cell>
          <cell r="K1467">
            <v>0</v>
          </cell>
          <cell r="L1467">
            <v>0</v>
          </cell>
        </row>
        <row r="1468">
          <cell r="C1468" t="str">
            <v>Santa CruzChild HFLR</v>
          </cell>
          <cell r="D1468" t="str">
            <v>LR</v>
          </cell>
          <cell r="E1468" t="str">
            <v>Child HF</v>
          </cell>
          <cell r="F1468" t="str">
            <v xml:space="preserve"> Laboratory and Radiology </v>
          </cell>
          <cell r="G1468">
            <v>0</v>
          </cell>
          <cell r="H1468">
            <v>-6.0499999999999998E-2</v>
          </cell>
          <cell r="I1468">
            <v>0</v>
          </cell>
          <cell r="J1468">
            <v>0</v>
          </cell>
          <cell r="K1468">
            <v>0</v>
          </cell>
          <cell r="L1468">
            <v>0</v>
          </cell>
        </row>
        <row r="1469">
          <cell r="C1469" t="str">
            <v>Santa CruzChild HFHCBS</v>
          </cell>
          <cell r="D1469" t="str">
            <v>HCBS</v>
          </cell>
          <cell r="E1469" t="str">
            <v>Child HF</v>
          </cell>
          <cell r="F1469" t="str">
            <v xml:space="preserve"> HCBS </v>
          </cell>
          <cell r="G1469">
            <v>0</v>
          </cell>
          <cell r="H1469">
            <v>0</v>
          </cell>
          <cell r="I1469">
            <v>0</v>
          </cell>
          <cell r="J1469">
            <v>0</v>
          </cell>
          <cell r="K1469">
            <v>0</v>
          </cell>
          <cell r="L1469">
            <v>0</v>
          </cell>
        </row>
        <row r="1470">
          <cell r="C1470" t="str">
            <v>Santa CruzChild HFOTH</v>
          </cell>
          <cell r="D1470" t="str">
            <v>OTH</v>
          </cell>
          <cell r="E1470" t="str">
            <v>Child HF</v>
          </cell>
          <cell r="F1470" t="str">
            <v xml:space="preserve"> All Others </v>
          </cell>
          <cell r="G1470">
            <v>0</v>
          </cell>
          <cell r="H1470">
            <v>-2.6399999999999979E-2</v>
          </cell>
          <cell r="I1470">
            <v>0</v>
          </cell>
          <cell r="J1470">
            <v>0</v>
          </cell>
          <cell r="K1470">
            <v>0</v>
          </cell>
          <cell r="L1470">
            <v>0</v>
          </cell>
        </row>
        <row r="1471">
          <cell r="C1471" t="str">
            <v>Santa CruzAdultIP</v>
          </cell>
          <cell r="D1471" t="str">
            <v>IP</v>
          </cell>
          <cell r="E1471" t="str">
            <v>Adult</v>
          </cell>
          <cell r="F1471" t="str">
            <v xml:space="preserve">Inpatient Hospital Services </v>
          </cell>
          <cell r="G1471">
            <v>0</v>
          </cell>
          <cell r="H1471">
            <v>0</v>
          </cell>
          <cell r="I1471">
            <v>0</v>
          </cell>
          <cell r="J1471">
            <v>0</v>
          </cell>
          <cell r="K1471">
            <v>-1.3125000000000053E-2</v>
          </cell>
          <cell r="L1471">
            <v>0</v>
          </cell>
        </row>
        <row r="1472">
          <cell r="C1472" t="str">
            <v>Santa CruzAdultOP</v>
          </cell>
          <cell r="D1472" t="str">
            <v>OP</v>
          </cell>
          <cell r="E1472" t="str">
            <v>Adult</v>
          </cell>
          <cell r="F1472" t="str">
            <v xml:space="preserve">Outpatient Facility Services </v>
          </cell>
          <cell r="G1472">
            <v>0</v>
          </cell>
          <cell r="H1472">
            <v>-1.0499999999999954E-2</v>
          </cell>
          <cell r="I1472">
            <v>0</v>
          </cell>
          <cell r="J1472">
            <v>0</v>
          </cell>
          <cell r="K1472">
            <v>-1.3125000000000053E-2</v>
          </cell>
          <cell r="L1472">
            <v>0</v>
          </cell>
        </row>
        <row r="1473">
          <cell r="C1473" t="str">
            <v>Santa CruzAdultER</v>
          </cell>
          <cell r="D1473" t="str">
            <v>ER</v>
          </cell>
          <cell r="E1473" t="str">
            <v>Adult</v>
          </cell>
          <cell r="F1473" t="str">
            <v xml:space="preserve">Emergency Room Facility Services </v>
          </cell>
          <cell r="G1473">
            <v>0</v>
          </cell>
          <cell r="H1473">
            <v>0</v>
          </cell>
          <cell r="I1473">
            <v>0</v>
          </cell>
          <cell r="J1473">
            <v>0</v>
          </cell>
          <cell r="K1473">
            <v>-1.3125000000000053E-2</v>
          </cell>
          <cell r="L1473">
            <v>0</v>
          </cell>
        </row>
        <row r="1474">
          <cell r="C1474" t="str">
            <v>Santa CruzAdultLTC</v>
          </cell>
          <cell r="D1474" t="str">
            <v>LTC</v>
          </cell>
          <cell r="E1474" t="str">
            <v>Adult</v>
          </cell>
          <cell r="F1474" t="str">
            <v xml:space="preserve">Long-Term Care Facility </v>
          </cell>
          <cell r="G1474">
            <v>0</v>
          </cell>
          <cell r="H1474">
            <v>0</v>
          </cell>
          <cell r="I1474">
            <v>0</v>
          </cell>
          <cell r="J1474">
            <v>0</v>
          </cell>
          <cell r="K1474">
            <v>-1.3125000000000053E-2</v>
          </cell>
          <cell r="L1474">
            <v>0</v>
          </cell>
        </row>
        <row r="1475">
          <cell r="C1475" t="str">
            <v>Santa CruzAdultPCP</v>
          </cell>
          <cell r="D1475" t="str">
            <v>PCP</v>
          </cell>
          <cell r="E1475" t="str">
            <v>Adult</v>
          </cell>
          <cell r="F1475" t="str">
            <v xml:space="preserve">Physician Primary Care Services </v>
          </cell>
          <cell r="G1475">
            <v>0</v>
          </cell>
          <cell r="H1475">
            <v>-4.3300000000000005E-2</v>
          </cell>
          <cell r="I1475">
            <v>0</v>
          </cell>
          <cell r="J1475">
            <v>0</v>
          </cell>
          <cell r="K1475">
            <v>-1.3125000000000053E-2</v>
          </cell>
          <cell r="L1475">
            <v>0</v>
          </cell>
        </row>
        <row r="1476">
          <cell r="C1476" t="str">
            <v>Santa CruzAdultSP</v>
          </cell>
          <cell r="D1476" t="str">
            <v>SP</v>
          </cell>
          <cell r="E1476" t="str">
            <v>Adult</v>
          </cell>
          <cell r="F1476" t="str">
            <v xml:space="preserve">Physician Specialty Services </v>
          </cell>
          <cell r="G1476">
            <v>0</v>
          </cell>
          <cell r="H1476">
            <v>0</v>
          </cell>
          <cell r="I1476">
            <v>0</v>
          </cell>
          <cell r="J1476">
            <v>0</v>
          </cell>
          <cell r="K1476">
            <v>-1.3125000000000053E-2</v>
          </cell>
          <cell r="L1476">
            <v>0</v>
          </cell>
        </row>
        <row r="1477">
          <cell r="C1477" t="str">
            <v>Santa CruzAdultFQHC</v>
          </cell>
          <cell r="D1477" t="str">
            <v>FQHC</v>
          </cell>
          <cell r="E1477" t="str">
            <v>Adult</v>
          </cell>
          <cell r="F1477" t="str">
            <v xml:space="preserve">FQHC Services </v>
          </cell>
          <cell r="G1477">
            <v>0</v>
          </cell>
          <cell r="H1477">
            <v>0</v>
          </cell>
          <cell r="I1477">
            <v>0</v>
          </cell>
          <cell r="J1477">
            <v>0</v>
          </cell>
          <cell r="K1477">
            <v>-1.3125000000000053E-2</v>
          </cell>
          <cell r="L1477">
            <v>0</v>
          </cell>
        </row>
        <row r="1478">
          <cell r="C1478" t="str">
            <v>Santa CruzAdultNPP</v>
          </cell>
          <cell r="D1478" t="str">
            <v>NPP</v>
          </cell>
          <cell r="E1478" t="str">
            <v>Adult</v>
          </cell>
          <cell r="F1478" t="str">
            <v xml:space="preserve"> Other Medical Professional Services </v>
          </cell>
          <cell r="G1478">
            <v>0</v>
          </cell>
          <cell r="H1478">
            <v>-6.8899999999999961E-2</v>
          </cell>
          <cell r="I1478">
            <v>0</v>
          </cell>
          <cell r="J1478">
            <v>0</v>
          </cell>
          <cell r="K1478">
            <v>-1.3125000000000053E-2</v>
          </cell>
          <cell r="L1478">
            <v>0</v>
          </cell>
        </row>
        <row r="1479">
          <cell r="C1479" t="str">
            <v>Santa CruzAdultRX</v>
          </cell>
          <cell r="D1479" t="str">
            <v>RX</v>
          </cell>
          <cell r="E1479" t="str">
            <v>Adult</v>
          </cell>
          <cell r="F1479" t="str">
            <v xml:space="preserve"> Pharmacy </v>
          </cell>
          <cell r="G1479">
            <v>0</v>
          </cell>
          <cell r="H1479">
            <v>0</v>
          </cell>
          <cell r="I1479">
            <v>-2.2567945294058589E-3</v>
          </cell>
          <cell r="J1479">
            <v>-3.5858563575087987E-2</v>
          </cell>
          <cell r="K1479">
            <v>-1.3125000000000053E-2</v>
          </cell>
          <cell r="L1479">
            <v>0</v>
          </cell>
        </row>
        <row r="1480">
          <cell r="C1480" t="str">
            <v>Santa CruzAdultLR</v>
          </cell>
          <cell r="D1480" t="str">
            <v>LR</v>
          </cell>
          <cell r="E1480" t="str">
            <v>Adult</v>
          </cell>
          <cell r="F1480" t="str">
            <v xml:space="preserve"> Laboratory and Radiology </v>
          </cell>
          <cell r="G1480">
            <v>0</v>
          </cell>
          <cell r="H1480">
            <v>-6.8899999999999961E-2</v>
          </cell>
          <cell r="I1480">
            <v>0</v>
          </cell>
          <cell r="J1480">
            <v>0</v>
          </cell>
          <cell r="K1480">
            <v>-1.3125000000000053E-2</v>
          </cell>
          <cell r="L1480">
            <v>0</v>
          </cell>
        </row>
        <row r="1481">
          <cell r="C1481" t="str">
            <v>Santa CruzAdultHCBS</v>
          </cell>
          <cell r="D1481" t="str">
            <v>HCBS</v>
          </cell>
          <cell r="E1481" t="str">
            <v>Adult</v>
          </cell>
          <cell r="F1481" t="str">
            <v xml:space="preserve"> HCBS </v>
          </cell>
          <cell r="G1481">
            <v>3.1291338419711323E-2</v>
          </cell>
          <cell r="H1481">
            <v>0</v>
          </cell>
          <cell r="I1481">
            <v>0</v>
          </cell>
          <cell r="J1481">
            <v>0</v>
          </cell>
          <cell r="K1481">
            <v>-1.3125000000000053E-2</v>
          </cell>
          <cell r="L1481">
            <v>0</v>
          </cell>
        </row>
        <row r="1482">
          <cell r="C1482" t="str">
            <v>Santa CruzAdultOTH</v>
          </cell>
          <cell r="D1482" t="str">
            <v>OTH</v>
          </cell>
          <cell r="E1482" t="str">
            <v>Adult</v>
          </cell>
          <cell r="F1482" t="str">
            <v xml:space="preserve"> All Others </v>
          </cell>
          <cell r="G1482">
            <v>0</v>
          </cell>
          <cell r="H1482">
            <v>-3.0200000000000005E-2</v>
          </cell>
          <cell r="I1482">
            <v>0</v>
          </cell>
          <cell r="J1482">
            <v>0</v>
          </cell>
          <cell r="K1482">
            <v>-1.3125000000000053E-2</v>
          </cell>
          <cell r="L1482">
            <v>0</v>
          </cell>
        </row>
        <row r="1483">
          <cell r="C1483" t="str">
            <v>Santa CruzAged&amp;DisabledNonDualIP</v>
          </cell>
          <cell r="D1483" t="str">
            <v>IP</v>
          </cell>
          <cell r="E1483" t="str">
            <v>Aged&amp;DisabledNonDual</v>
          </cell>
          <cell r="F1483" t="str">
            <v xml:space="preserve">Inpatient Hospital Services </v>
          </cell>
          <cell r="G1483">
            <v>0</v>
          </cell>
          <cell r="H1483">
            <v>0</v>
          </cell>
          <cell r="I1483">
            <v>0</v>
          </cell>
          <cell r="J1483">
            <v>0</v>
          </cell>
          <cell r="K1483">
            <v>0</v>
          </cell>
          <cell r="L1483">
            <v>0</v>
          </cell>
        </row>
        <row r="1484">
          <cell r="C1484" t="str">
            <v>Santa CruzAged&amp;DisabledNonDualOP</v>
          </cell>
          <cell r="D1484" t="str">
            <v>OP</v>
          </cell>
          <cell r="E1484" t="str">
            <v>Aged&amp;DisabledNonDual</v>
          </cell>
          <cell r="F1484" t="str">
            <v xml:space="preserve">Outpatient Facility Services </v>
          </cell>
          <cell r="G1484">
            <v>0</v>
          </cell>
          <cell r="H1484">
            <v>-1.3100000000000001E-2</v>
          </cell>
          <cell r="I1484">
            <v>0</v>
          </cell>
          <cell r="J1484">
            <v>0</v>
          </cell>
          <cell r="K1484">
            <v>0</v>
          </cell>
          <cell r="L1484">
            <v>0</v>
          </cell>
        </row>
        <row r="1485">
          <cell r="C1485" t="str">
            <v>Santa CruzAged&amp;DisabledNonDualER</v>
          </cell>
          <cell r="D1485" t="str">
            <v>ER</v>
          </cell>
          <cell r="E1485" t="str">
            <v>Aged&amp;DisabledNonDual</v>
          </cell>
          <cell r="F1485" t="str">
            <v xml:space="preserve">Emergency Room Facility Services </v>
          </cell>
          <cell r="G1485">
            <v>0</v>
          </cell>
          <cell r="H1485">
            <v>0</v>
          </cell>
          <cell r="I1485">
            <v>0</v>
          </cell>
          <cell r="J1485">
            <v>0</v>
          </cell>
          <cell r="K1485">
            <v>0</v>
          </cell>
          <cell r="L1485">
            <v>0</v>
          </cell>
        </row>
        <row r="1486">
          <cell r="C1486" t="str">
            <v>Santa CruzAged&amp;DisabledNonDualLTC</v>
          </cell>
          <cell r="D1486" t="str">
            <v>LTC</v>
          </cell>
          <cell r="E1486" t="str">
            <v>Aged&amp;DisabledNonDual</v>
          </cell>
          <cell r="F1486" t="str">
            <v xml:space="preserve">Long-Term Care Facility </v>
          </cell>
          <cell r="G1486">
            <v>0</v>
          </cell>
          <cell r="H1486">
            <v>0</v>
          </cell>
          <cell r="I1486">
            <v>0</v>
          </cell>
          <cell r="J1486">
            <v>0</v>
          </cell>
          <cell r="K1486">
            <v>0</v>
          </cell>
          <cell r="L1486">
            <v>0</v>
          </cell>
        </row>
        <row r="1487">
          <cell r="C1487" t="str">
            <v>Santa CruzAged&amp;DisabledNonDualPCP</v>
          </cell>
          <cell r="D1487" t="str">
            <v>PCP</v>
          </cell>
          <cell r="E1487" t="str">
            <v>Aged&amp;DisabledNonDual</v>
          </cell>
          <cell r="F1487" t="str">
            <v xml:space="preserve">Physician Primary Care Services </v>
          </cell>
          <cell r="G1487">
            <v>0</v>
          </cell>
          <cell r="H1487">
            <v>-6.030000000000002E-2</v>
          </cell>
          <cell r="I1487">
            <v>0</v>
          </cell>
          <cell r="J1487">
            <v>0</v>
          </cell>
          <cell r="K1487">
            <v>0</v>
          </cell>
          <cell r="L1487">
            <v>0</v>
          </cell>
        </row>
        <row r="1488">
          <cell r="C1488" t="str">
            <v>Santa CruzAged&amp;DisabledNonDualSP</v>
          </cell>
          <cell r="D1488" t="str">
            <v>SP</v>
          </cell>
          <cell r="E1488" t="str">
            <v>Aged&amp;DisabledNonDual</v>
          </cell>
          <cell r="F1488" t="str">
            <v xml:space="preserve">Physician Specialty Services </v>
          </cell>
          <cell r="G1488">
            <v>0</v>
          </cell>
          <cell r="H1488">
            <v>0</v>
          </cell>
          <cell r="I1488">
            <v>0</v>
          </cell>
          <cell r="J1488">
            <v>0</v>
          </cell>
          <cell r="K1488">
            <v>0</v>
          </cell>
          <cell r="L1488">
            <v>0</v>
          </cell>
        </row>
        <row r="1489">
          <cell r="C1489" t="str">
            <v>Santa CruzAged&amp;DisabledNonDualFQHC</v>
          </cell>
          <cell r="D1489" t="str">
            <v>FQHC</v>
          </cell>
          <cell r="E1489" t="str">
            <v>Aged&amp;DisabledNonDual</v>
          </cell>
          <cell r="F1489" t="str">
            <v xml:space="preserve">FQHC Services </v>
          </cell>
          <cell r="G1489">
            <v>0</v>
          </cell>
          <cell r="H1489">
            <v>0</v>
          </cell>
          <cell r="I1489">
            <v>0</v>
          </cell>
          <cell r="J1489">
            <v>0</v>
          </cell>
          <cell r="K1489">
            <v>0</v>
          </cell>
          <cell r="L1489">
            <v>0</v>
          </cell>
        </row>
        <row r="1490">
          <cell r="C1490" t="str">
            <v>Santa CruzAged&amp;DisabledNonDualNPP</v>
          </cell>
          <cell r="D1490" t="str">
            <v>NPP</v>
          </cell>
          <cell r="E1490" t="str">
            <v>Aged&amp;DisabledNonDual</v>
          </cell>
          <cell r="F1490" t="str">
            <v xml:space="preserve"> Other Medical Professional Services </v>
          </cell>
          <cell r="G1490">
            <v>0</v>
          </cell>
          <cell r="H1490">
            <v>-6.8899999999999961E-2</v>
          </cell>
          <cell r="I1490">
            <v>0</v>
          </cell>
          <cell r="J1490">
            <v>0</v>
          </cell>
          <cell r="K1490">
            <v>0</v>
          </cell>
          <cell r="L1490">
            <v>0</v>
          </cell>
        </row>
        <row r="1491">
          <cell r="C1491" t="str">
            <v>Santa CruzAged&amp;DisabledNonDualRX</v>
          </cell>
          <cell r="D1491" t="str">
            <v>RX</v>
          </cell>
          <cell r="E1491" t="str">
            <v>Aged&amp;DisabledNonDual</v>
          </cell>
          <cell r="F1491" t="str">
            <v xml:space="preserve"> Pharmacy </v>
          </cell>
          <cell r="G1491">
            <v>0</v>
          </cell>
          <cell r="H1491">
            <v>0</v>
          </cell>
          <cell r="I1491">
            <v>-1.6813017446289269E-2</v>
          </cell>
          <cell r="J1491">
            <v>-6.4535736616164741E-3</v>
          </cell>
          <cell r="K1491">
            <v>0</v>
          </cell>
          <cell r="L1491">
            <v>0</v>
          </cell>
        </row>
        <row r="1492">
          <cell r="C1492" t="str">
            <v>Santa CruzAged&amp;DisabledNonDualLR</v>
          </cell>
          <cell r="D1492" t="str">
            <v>LR</v>
          </cell>
          <cell r="E1492" t="str">
            <v>Aged&amp;DisabledNonDual</v>
          </cell>
          <cell r="F1492" t="str">
            <v xml:space="preserve"> Laboratory and Radiology </v>
          </cell>
          <cell r="G1492">
            <v>0</v>
          </cell>
          <cell r="H1492">
            <v>-6.8899999999999961E-2</v>
          </cell>
          <cell r="I1492">
            <v>0</v>
          </cell>
          <cell r="J1492">
            <v>0</v>
          </cell>
          <cell r="K1492">
            <v>0</v>
          </cell>
          <cell r="L1492">
            <v>0</v>
          </cell>
        </row>
        <row r="1493">
          <cell r="C1493" t="str">
            <v>Santa CruzAged&amp;DisabledNonDualHCBS</v>
          </cell>
          <cell r="D1493" t="str">
            <v>HCBS</v>
          </cell>
          <cell r="E1493" t="str">
            <v>Aged&amp;DisabledNonDual</v>
          </cell>
          <cell r="F1493" t="str">
            <v xml:space="preserve"> HCBS </v>
          </cell>
          <cell r="G1493">
            <v>5.6937276128234959E-2</v>
          </cell>
          <cell r="H1493">
            <v>0</v>
          </cell>
          <cell r="I1493">
            <v>0</v>
          </cell>
          <cell r="J1493">
            <v>0</v>
          </cell>
          <cell r="K1493">
            <v>0</v>
          </cell>
          <cell r="L1493">
            <v>0</v>
          </cell>
        </row>
        <row r="1494">
          <cell r="C1494" t="str">
            <v>Santa CruzAged&amp;DisabledNonDualOTH</v>
          </cell>
          <cell r="D1494" t="str">
            <v>OTH</v>
          </cell>
          <cell r="E1494" t="str">
            <v>Aged&amp;DisabledNonDual</v>
          </cell>
          <cell r="F1494" t="str">
            <v xml:space="preserve"> All Others </v>
          </cell>
          <cell r="G1494">
            <v>0</v>
          </cell>
          <cell r="H1494">
            <v>-3.0200000000000005E-2</v>
          </cell>
          <cell r="I1494">
            <v>0</v>
          </cell>
          <cell r="J1494">
            <v>0</v>
          </cell>
          <cell r="K1494">
            <v>0</v>
          </cell>
          <cell r="L1494">
            <v>-6.9497391152040233E-3</v>
          </cell>
        </row>
        <row r="1495">
          <cell r="C1495" t="str">
            <v>Santa CruzDisabledDualIP</v>
          </cell>
          <cell r="D1495" t="str">
            <v>IP</v>
          </cell>
          <cell r="E1495" t="str">
            <v>DisabledDual</v>
          </cell>
          <cell r="F1495" t="str">
            <v xml:space="preserve">Inpatient Hospital Services </v>
          </cell>
          <cell r="G1495">
            <v>0</v>
          </cell>
          <cell r="H1495">
            <v>0</v>
          </cell>
          <cell r="I1495">
            <v>0</v>
          </cell>
          <cell r="J1495">
            <v>0</v>
          </cell>
          <cell r="K1495">
            <v>0</v>
          </cell>
          <cell r="L1495">
            <v>0</v>
          </cell>
        </row>
        <row r="1496">
          <cell r="C1496" t="str">
            <v>Santa CruzDisabledDualOP</v>
          </cell>
          <cell r="D1496" t="str">
            <v>OP</v>
          </cell>
          <cell r="E1496" t="str">
            <v>DisabledDual</v>
          </cell>
          <cell r="F1496" t="str">
            <v xml:space="preserve">Outpatient Facility Services </v>
          </cell>
          <cell r="G1496">
            <v>0</v>
          </cell>
          <cell r="H1496">
            <v>0</v>
          </cell>
          <cell r="I1496">
            <v>0</v>
          </cell>
          <cell r="J1496">
            <v>0</v>
          </cell>
          <cell r="K1496">
            <v>0</v>
          </cell>
          <cell r="L1496">
            <v>0</v>
          </cell>
        </row>
        <row r="1497">
          <cell r="C1497" t="str">
            <v>Santa CruzDisabledDualER</v>
          </cell>
          <cell r="D1497" t="str">
            <v>ER</v>
          </cell>
          <cell r="E1497" t="str">
            <v>DisabledDual</v>
          </cell>
          <cell r="F1497" t="str">
            <v xml:space="preserve">Emergency Room Facility Services </v>
          </cell>
          <cell r="G1497">
            <v>0</v>
          </cell>
          <cell r="H1497">
            <v>0</v>
          </cell>
          <cell r="I1497">
            <v>0</v>
          </cell>
          <cell r="J1497">
            <v>0</v>
          </cell>
          <cell r="K1497">
            <v>0</v>
          </cell>
          <cell r="L1497">
            <v>0</v>
          </cell>
        </row>
        <row r="1498">
          <cell r="C1498" t="str">
            <v>Santa CruzDisabledDualLTC</v>
          </cell>
          <cell r="D1498" t="str">
            <v>LTC</v>
          </cell>
          <cell r="E1498" t="str">
            <v>DisabledDual</v>
          </cell>
          <cell r="F1498" t="str">
            <v xml:space="preserve">Long-Term Care Facility </v>
          </cell>
          <cell r="G1498">
            <v>0</v>
          </cell>
          <cell r="H1498">
            <v>0</v>
          </cell>
          <cell r="I1498">
            <v>0</v>
          </cell>
          <cell r="J1498">
            <v>0</v>
          </cell>
          <cell r="K1498">
            <v>0</v>
          </cell>
          <cell r="L1498">
            <v>0</v>
          </cell>
        </row>
        <row r="1499">
          <cell r="C1499" t="str">
            <v>Santa CruzDisabledDualPCP</v>
          </cell>
          <cell r="D1499" t="str">
            <v>PCP</v>
          </cell>
          <cell r="E1499" t="str">
            <v>DisabledDual</v>
          </cell>
          <cell r="F1499" t="str">
            <v xml:space="preserve">Physician Primary Care Services </v>
          </cell>
          <cell r="G1499">
            <v>0</v>
          </cell>
          <cell r="H1499">
            <v>0</v>
          </cell>
          <cell r="I1499">
            <v>0</v>
          </cell>
          <cell r="J1499">
            <v>0</v>
          </cell>
          <cell r="K1499">
            <v>0</v>
          </cell>
          <cell r="L1499">
            <v>0</v>
          </cell>
        </row>
        <row r="1500">
          <cell r="C1500" t="str">
            <v>Santa CruzDisabledDualSP</v>
          </cell>
          <cell r="D1500" t="str">
            <v>SP</v>
          </cell>
          <cell r="E1500" t="str">
            <v>DisabledDual</v>
          </cell>
          <cell r="F1500" t="str">
            <v xml:space="preserve">Physician Specialty Services </v>
          </cell>
          <cell r="G1500">
            <v>0</v>
          </cell>
          <cell r="H1500">
            <v>0</v>
          </cell>
          <cell r="I1500">
            <v>0</v>
          </cell>
          <cell r="J1500">
            <v>0</v>
          </cell>
          <cell r="K1500">
            <v>0</v>
          </cell>
          <cell r="L1500">
            <v>0</v>
          </cell>
        </row>
        <row r="1501">
          <cell r="C1501" t="str">
            <v>Santa CruzDisabledDualFQHC</v>
          </cell>
          <cell r="D1501" t="str">
            <v>FQHC</v>
          </cell>
          <cell r="E1501" t="str">
            <v>DisabledDual</v>
          </cell>
          <cell r="F1501" t="str">
            <v xml:space="preserve">FQHC Services </v>
          </cell>
          <cell r="G1501">
            <v>0</v>
          </cell>
          <cell r="H1501">
            <v>0</v>
          </cell>
          <cell r="I1501">
            <v>0</v>
          </cell>
          <cell r="J1501">
            <v>0</v>
          </cell>
          <cell r="K1501">
            <v>0</v>
          </cell>
          <cell r="L1501">
            <v>0</v>
          </cell>
        </row>
        <row r="1502">
          <cell r="C1502" t="str">
            <v>Santa CruzDisabledDualNPP</v>
          </cell>
          <cell r="D1502" t="str">
            <v>NPP</v>
          </cell>
          <cell r="E1502" t="str">
            <v>DisabledDual</v>
          </cell>
          <cell r="F1502" t="str">
            <v xml:space="preserve"> Other Medical Professional Services </v>
          </cell>
          <cell r="G1502">
            <v>0</v>
          </cell>
          <cell r="H1502">
            <v>0</v>
          </cell>
          <cell r="I1502">
            <v>0</v>
          </cell>
          <cell r="J1502">
            <v>0</v>
          </cell>
          <cell r="K1502">
            <v>0</v>
          </cell>
          <cell r="L1502">
            <v>0</v>
          </cell>
        </row>
        <row r="1503">
          <cell r="C1503" t="str">
            <v>Santa CruzDisabledDualRX</v>
          </cell>
          <cell r="D1503" t="str">
            <v>RX</v>
          </cell>
          <cell r="E1503" t="str">
            <v>DisabledDual</v>
          </cell>
          <cell r="F1503" t="str">
            <v xml:space="preserve"> Pharmacy </v>
          </cell>
          <cell r="G1503">
            <v>0</v>
          </cell>
          <cell r="H1503">
            <v>0</v>
          </cell>
          <cell r="I1503">
            <v>0</v>
          </cell>
          <cell r="J1503">
            <v>0</v>
          </cell>
          <cell r="K1503">
            <v>0</v>
          </cell>
          <cell r="L1503">
            <v>0</v>
          </cell>
        </row>
        <row r="1504">
          <cell r="C1504" t="str">
            <v>Santa CruzDisabledDualLR</v>
          </cell>
          <cell r="D1504" t="str">
            <v>LR</v>
          </cell>
          <cell r="E1504" t="str">
            <v>DisabledDual</v>
          </cell>
          <cell r="F1504" t="str">
            <v xml:space="preserve"> Laboratory and Radiology </v>
          </cell>
          <cell r="G1504">
            <v>0</v>
          </cell>
          <cell r="H1504">
            <v>0</v>
          </cell>
          <cell r="I1504">
            <v>0</v>
          </cell>
          <cell r="J1504">
            <v>0</v>
          </cell>
          <cell r="K1504">
            <v>0</v>
          </cell>
          <cell r="L1504">
            <v>0</v>
          </cell>
        </row>
        <row r="1505">
          <cell r="C1505" t="str">
            <v>Santa CruzDisabledDualHCBS</v>
          </cell>
          <cell r="D1505" t="str">
            <v>HCBS</v>
          </cell>
          <cell r="E1505" t="str">
            <v>DisabledDual</v>
          </cell>
          <cell r="F1505" t="str">
            <v xml:space="preserve"> HCBS </v>
          </cell>
          <cell r="G1505">
            <v>1.1675094308082556E-2</v>
          </cell>
          <cell r="H1505">
            <v>0</v>
          </cell>
          <cell r="I1505">
            <v>0</v>
          </cell>
          <cell r="J1505">
            <v>0</v>
          </cell>
          <cell r="K1505">
            <v>0</v>
          </cell>
          <cell r="L1505">
            <v>0</v>
          </cell>
        </row>
        <row r="1506">
          <cell r="C1506" t="str">
            <v>Santa CruzDisabledDualOTH</v>
          </cell>
          <cell r="D1506" t="str">
            <v>OTH</v>
          </cell>
          <cell r="E1506" t="str">
            <v>DisabledDual</v>
          </cell>
          <cell r="F1506" t="str">
            <v xml:space="preserve"> All Others </v>
          </cell>
          <cell r="G1506">
            <v>0</v>
          </cell>
          <cell r="H1506">
            <v>0</v>
          </cell>
          <cell r="I1506">
            <v>0</v>
          </cell>
          <cell r="J1506">
            <v>0</v>
          </cell>
          <cell r="K1506">
            <v>0</v>
          </cell>
          <cell r="L1506">
            <v>-4.3993984886934179E-3</v>
          </cell>
        </row>
        <row r="1507">
          <cell r="C1507" t="str">
            <v>Santa CruzAgedDualIP</v>
          </cell>
          <cell r="D1507" t="str">
            <v>IP</v>
          </cell>
          <cell r="E1507" t="str">
            <v>AgedDual</v>
          </cell>
          <cell r="F1507" t="str">
            <v xml:space="preserve">Inpatient Hospital Services </v>
          </cell>
          <cell r="G1507">
            <v>0</v>
          </cell>
          <cell r="H1507">
            <v>0</v>
          </cell>
          <cell r="I1507">
            <v>0</v>
          </cell>
          <cell r="J1507">
            <v>0</v>
          </cell>
          <cell r="K1507">
            <v>0</v>
          </cell>
          <cell r="L1507">
            <v>0</v>
          </cell>
        </row>
        <row r="1508">
          <cell r="C1508" t="str">
            <v>Santa CruzAgedDualOP</v>
          </cell>
          <cell r="D1508" t="str">
            <v>OP</v>
          </cell>
          <cell r="E1508" t="str">
            <v>AgedDual</v>
          </cell>
          <cell r="F1508" t="str">
            <v xml:space="preserve">Outpatient Facility Services </v>
          </cell>
          <cell r="G1508">
            <v>0</v>
          </cell>
          <cell r="H1508">
            <v>0</v>
          </cell>
          <cell r="I1508">
            <v>0</v>
          </cell>
          <cell r="J1508">
            <v>0</v>
          </cell>
          <cell r="K1508">
            <v>0</v>
          </cell>
          <cell r="L1508">
            <v>0</v>
          </cell>
        </row>
        <row r="1509">
          <cell r="C1509" t="str">
            <v>Santa CruzAgedDualER</v>
          </cell>
          <cell r="D1509" t="str">
            <v>ER</v>
          </cell>
          <cell r="E1509" t="str">
            <v>AgedDual</v>
          </cell>
          <cell r="F1509" t="str">
            <v xml:space="preserve">Emergency Room Facility Services </v>
          </cell>
          <cell r="G1509">
            <v>0</v>
          </cell>
          <cell r="H1509">
            <v>0</v>
          </cell>
          <cell r="I1509">
            <v>0</v>
          </cell>
          <cell r="J1509">
            <v>0</v>
          </cell>
          <cell r="K1509">
            <v>0</v>
          </cell>
          <cell r="L1509">
            <v>0</v>
          </cell>
        </row>
        <row r="1510">
          <cell r="C1510" t="str">
            <v>Santa CruzAgedDualLTC</v>
          </cell>
          <cell r="D1510" t="str">
            <v>LTC</v>
          </cell>
          <cell r="E1510" t="str">
            <v>AgedDual</v>
          </cell>
          <cell r="F1510" t="str">
            <v xml:space="preserve">Long-Term Care Facility </v>
          </cell>
          <cell r="G1510">
            <v>0</v>
          </cell>
          <cell r="H1510">
            <v>0</v>
          </cell>
          <cell r="I1510">
            <v>0</v>
          </cell>
          <cell r="J1510">
            <v>0</v>
          </cell>
          <cell r="K1510">
            <v>0</v>
          </cell>
          <cell r="L1510">
            <v>0</v>
          </cell>
        </row>
        <row r="1511">
          <cell r="C1511" t="str">
            <v>Santa CruzAgedDualPCP</v>
          </cell>
          <cell r="D1511" t="str">
            <v>PCP</v>
          </cell>
          <cell r="E1511" t="str">
            <v>AgedDual</v>
          </cell>
          <cell r="F1511" t="str">
            <v xml:space="preserve">Physician Primary Care Services </v>
          </cell>
          <cell r="G1511">
            <v>0</v>
          </cell>
          <cell r="H1511">
            <v>0</v>
          </cell>
          <cell r="I1511">
            <v>0</v>
          </cell>
          <cell r="J1511">
            <v>0</v>
          </cell>
          <cell r="K1511">
            <v>0</v>
          </cell>
          <cell r="L1511">
            <v>0</v>
          </cell>
        </row>
        <row r="1512">
          <cell r="C1512" t="str">
            <v>Santa CruzAgedDualSP</v>
          </cell>
          <cell r="D1512" t="str">
            <v>SP</v>
          </cell>
          <cell r="E1512" t="str">
            <v>AgedDual</v>
          </cell>
          <cell r="F1512" t="str">
            <v xml:space="preserve">Physician Specialty Services </v>
          </cell>
          <cell r="G1512">
            <v>0</v>
          </cell>
          <cell r="H1512">
            <v>0</v>
          </cell>
          <cell r="I1512">
            <v>0</v>
          </cell>
          <cell r="J1512">
            <v>0</v>
          </cell>
          <cell r="K1512">
            <v>0</v>
          </cell>
          <cell r="L1512">
            <v>0</v>
          </cell>
        </row>
        <row r="1513">
          <cell r="C1513" t="str">
            <v>Santa CruzAgedDualFQHC</v>
          </cell>
          <cell r="D1513" t="str">
            <v>FQHC</v>
          </cell>
          <cell r="E1513" t="str">
            <v>AgedDual</v>
          </cell>
          <cell r="F1513" t="str">
            <v xml:space="preserve">FQHC Services </v>
          </cell>
          <cell r="G1513">
            <v>0</v>
          </cell>
          <cell r="H1513">
            <v>0</v>
          </cell>
          <cell r="I1513">
            <v>0</v>
          </cell>
          <cell r="J1513">
            <v>0</v>
          </cell>
          <cell r="K1513">
            <v>0</v>
          </cell>
          <cell r="L1513">
            <v>0</v>
          </cell>
        </row>
        <row r="1514">
          <cell r="C1514" t="str">
            <v>Santa CruzAgedDualNPP</v>
          </cell>
          <cell r="D1514" t="str">
            <v>NPP</v>
          </cell>
          <cell r="E1514" t="str">
            <v>AgedDual</v>
          </cell>
          <cell r="F1514" t="str">
            <v xml:space="preserve"> Other Medical Professional Services </v>
          </cell>
          <cell r="G1514">
            <v>0</v>
          </cell>
          <cell r="H1514">
            <v>0</v>
          </cell>
          <cell r="I1514">
            <v>0</v>
          </cell>
          <cell r="J1514">
            <v>0</v>
          </cell>
          <cell r="K1514">
            <v>0</v>
          </cell>
          <cell r="L1514">
            <v>0</v>
          </cell>
        </row>
        <row r="1515">
          <cell r="C1515" t="str">
            <v>Santa CruzAgedDualRX</v>
          </cell>
          <cell r="D1515" t="str">
            <v>RX</v>
          </cell>
          <cell r="E1515" t="str">
            <v>AgedDual</v>
          </cell>
          <cell r="F1515" t="str">
            <v xml:space="preserve"> Pharmacy </v>
          </cell>
          <cell r="G1515">
            <v>0</v>
          </cell>
          <cell r="H1515">
            <v>0</v>
          </cell>
          <cell r="I1515">
            <v>0</v>
          </cell>
          <cell r="J1515">
            <v>0</v>
          </cell>
          <cell r="K1515">
            <v>0</v>
          </cell>
          <cell r="L1515">
            <v>0</v>
          </cell>
        </row>
        <row r="1516">
          <cell r="C1516" t="str">
            <v>Santa CruzAgedDualLR</v>
          </cell>
          <cell r="D1516" t="str">
            <v>LR</v>
          </cell>
          <cell r="E1516" t="str">
            <v>AgedDual</v>
          </cell>
          <cell r="F1516" t="str">
            <v xml:space="preserve"> Laboratory and Radiology </v>
          </cell>
          <cell r="G1516">
            <v>0</v>
          </cell>
          <cell r="H1516">
            <v>0</v>
          </cell>
          <cell r="I1516">
            <v>0</v>
          </cell>
          <cell r="J1516">
            <v>0</v>
          </cell>
          <cell r="K1516">
            <v>0</v>
          </cell>
          <cell r="L1516">
            <v>0</v>
          </cell>
        </row>
        <row r="1517">
          <cell r="C1517" t="str">
            <v>Santa CruzAgedDualHCBS</v>
          </cell>
          <cell r="D1517" t="str">
            <v>HCBS</v>
          </cell>
          <cell r="E1517" t="str">
            <v>AgedDual</v>
          </cell>
          <cell r="F1517" t="str">
            <v xml:space="preserve"> HCBS </v>
          </cell>
          <cell r="G1517">
            <v>2.8642997305721174E-2</v>
          </cell>
          <cell r="H1517">
            <v>0</v>
          </cell>
          <cell r="I1517">
            <v>0</v>
          </cell>
          <cell r="J1517">
            <v>0</v>
          </cell>
          <cell r="K1517">
            <v>0</v>
          </cell>
          <cell r="L1517">
            <v>0</v>
          </cell>
        </row>
        <row r="1518">
          <cell r="C1518" t="str">
            <v>Santa CruzAgedDualOTH</v>
          </cell>
          <cell r="D1518" t="str">
            <v>OTH</v>
          </cell>
          <cell r="E1518" t="str">
            <v>AgedDual</v>
          </cell>
          <cell r="F1518" t="str">
            <v xml:space="preserve"> All Others </v>
          </cell>
          <cell r="G1518">
            <v>0</v>
          </cell>
          <cell r="H1518">
            <v>0</v>
          </cell>
          <cell r="I1518">
            <v>0</v>
          </cell>
          <cell r="J1518">
            <v>0</v>
          </cell>
          <cell r="K1518">
            <v>0</v>
          </cell>
          <cell r="L1518">
            <v>-1.1826018542002825E-2</v>
          </cell>
        </row>
        <row r="1519">
          <cell r="C1519" t="str">
            <v>Santa CruzBCCTPIP</v>
          </cell>
          <cell r="D1519" t="str">
            <v>IP</v>
          </cell>
          <cell r="E1519" t="str">
            <v>BCCTP</v>
          </cell>
          <cell r="F1519" t="str">
            <v xml:space="preserve">Inpatient Hospital Services </v>
          </cell>
          <cell r="G1519">
            <v>0</v>
          </cell>
          <cell r="H1519">
            <v>0</v>
          </cell>
          <cell r="I1519">
            <v>0</v>
          </cell>
          <cell r="J1519">
            <v>0</v>
          </cell>
          <cell r="K1519">
            <v>0</v>
          </cell>
          <cell r="L1519">
            <v>0</v>
          </cell>
        </row>
        <row r="1520">
          <cell r="C1520" t="str">
            <v>Santa CruzBCCTPOP</v>
          </cell>
          <cell r="D1520" t="str">
            <v>OP</v>
          </cell>
          <cell r="E1520" t="str">
            <v>BCCTP</v>
          </cell>
          <cell r="F1520" t="str">
            <v xml:space="preserve">Outpatient Facility Services </v>
          </cell>
          <cell r="G1520">
            <v>0</v>
          </cell>
          <cell r="H1520">
            <v>0</v>
          </cell>
          <cell r="I1520">
            <v>0</v>
          </cell>
          <cell r="J1520">
            <v>0</v>
          </cell>
          <cell r="K1520">
            <v>0</v>
          </cell>
          <cell r="L1520">
            <v>0</v>
          </cell>
        </row>
        <row r="1521">
          <cell r="C1521" t="str">
            <v>Santa CruzBCCTPER</v>
          </cell>
          <cell r="D1521" t="str">
            <v>ER</v>
          </cell>
          <cell r="E1521" t="str">
            <v>BCCTP</v>
          </cell>
          <cell r="F1521" t="str">
            <v xml:space="preserve">Emergency Room Facility Services </v>
          </cell>
          <cell r="G1521">
            <v>0</v>
          </cell>
          <cell r="H1521">
            <v>0</v>
          </cell>
          <cell r="I1521">
            <v>0</v>
          </cell>
          <cell r="J1521">
            <v>0</v>
          </cell>
          <cell r="K1521">
            <v>0</v>
          </cell>
          <cell r="L1521">
            <v>0</v>
          </cell>
        </row>
        <row r="1522">
          <cell r="C1522" t="str">
            <v>Santa CruzBCCTPLTC</v>
          </cell>
          <cell r="D1522" t="str">
            <v>LTC</v>
          </cell>
          <cell r="E1522" t="str">
            <v>BCCTP</v>
          </cell>
          <cell r="F1522" t="str">
            <v xml:space="preserve">Long-Term Care Facility </v>
          </cell>
          <cell r="G1522">
            <v>0</v>
          </cell>
          <cell r="H1522">
            <v>0</v>
          </cell>
          <cell r="I1522">
            <v>0</v>
          </cell>
          <cell r="J1522">
            <v>0</v>
          </cell>
          <cell r="K1522">
            <v>0</v>
          </cell>
          <cell r="L1522">
            <v>0</v>
          </cell>
        </row>
        <row r="1523">
          <cell r="C1523" t="str">
            <v>Santa CruzBCCTPPCP</v>
          </cell>
          <cell r="D1523" t="str">
            <v>PCP</v>
          </cell>
          <cell r="E1523" t="str">
            <v>BCCTP</v>
          </cell>
          <cell r="F1523" t="str">
            <v xml:space="preserve">Physician Primary Care Services </v>
          </cell>
          <cell r="G1523">
            <v>0</v>
          </cell>
          <cell r="H1523">
            <v>0</v>
          </cell>
          <cell r="I1523">
            <v>0</v>
          </cell>
          <cell r="J1523">
            <v>0</v>
          </cell>
          <cell r="K1523">
            <v>0</v>
          </cell>
          <cell r="L1523">
            <v>0</v>
          </cell>
        </row>
        <row r="1524">
          <cell r="C1524" t="str">
            <v>Santa CruzBCCTPSP</v>
          </cell>
          <cell r="D1524" t="str">
            <v>SP</v>
          </cell>
          <cell r="E1524" t="str">
            <v>BCCTP</v>
          </cell>
          <cell r="F1524" t="str">
            <v xml:space="preserve">Physician Specialty Services </v>
          </cell>
          <cell r="G1524">
            <v>0</v>
          </cell>
          <cell r="H1524">
            <v>0</v>
          </cell>
          <cell r="I1524">
            <v>0</v>
          </cell>
          <cell r="J1524">
            <v>0</v>
          </cell>
          <cell r="K1524">
            <v>0</v>
          </cell>
          <cell r="L1524">
            <v>0</v>
          </cell>
        </row>
        <row r="1525">
          <cell r="C1525" t="str">
            <v>Santa CruzBCCTPFQHC</v>
          </cell>
          <cell r="D1525" t="str">
            <v>FQHC</v>
          </cell>
          <cell r="E1525" t="str">
            <v>BCCTP</v>
          </cell>
          <cell r="F1525" t="str">
            <v xml:space="preserve">FQHC Services </v>
          </cell>
          <cell r="G1525">
            <v>0</v>
          </cell>
          <cell r="H1525">
            <v>0</v>
          </cell>
          <cell r="I1525">
            <v>0</v>
          </cell>
          <cell r="J1525">
            <v>0</v>
          </cell>
          <cell r="K1525">
            <v>0</v>
          </cell>
          <cell r="L1525">
            <v>0</v>
          </cell>
        </row>
        <row r="1526">
          <cell r="C1526" t="str">
            <v>Santa CruzBCCTPNPP</v>
          </cell>
          <cell r="D1526" t="str">
            <v>NPP</v>
          </cell>
          <cell r="E1526" t="str">
            <v>BCCTP</v>
          </cell>
          <cell r="F1526" t="str">
            <v xml:space="preserve"> Other Medical Professional Services </v>
          </cell>
          <cell r="G1526">
            <v>0</v>
          </cell>
          <cell r="H1526">
            <v>0</v>
          </cell>
          <cell r="I1526">
            <v>0</v>
          </cell>
          <cell r="J1526">
            <v>0</v>
          </cell>
          <cell r="K1526">
            <v>0</v>
          </cell>
          <cell r="L1526">
            <v>0</v>
          </cell>
        </row>
        <row r="1527">
          <cell r="C1527" t="str">
            <v>Santa CruzBCCTPRX</v>
          </cell>
          <cell r="D1527" t="str">
            <v>RX</v>
          </cell>
          <cell r="E1527" t="str">
            <v>BCCTP</v>
          </cell>
          <cell r="F1527" t="str">
            <v xml:space="preserve"> Pharmacy </v>
          </cell>
          <cell r="G1527">
            <v>0</v>
          </cell>
          <cell r="H1527">
            <v>0</v>
          </cell>
          <cell r="I1527">
            <v>0</v>
          </cell>
          <cell r="J1527">
            <v>0</v>
          </cell>
          <cell r="K1527">
            <v>0</v>
          </cell>
          <cell r="L1527">
            <v>0</v>
          </cell>
        </row>
        <row r="1528">
          <cell r="C1528" t="str">
            <v>Santa CruzBCCTPLR</v>
          </cell>
          <cell r="D1528" t="str">
            <v>LR</v>
          </cell>
          <cell r="E1528" t="str">
            <v>BCCTP</v>
          </cell>
          <cell r="F1528" t="str">
            <v xml:space="preserve"> Laboratory and Radiology </v>
          </cell>
          <cell r="G1528">
            <v>0</v>
          </cell>
          <cell r="H1528">
            <v>0</v>
          </cell>
          <cell r="I1528">
            <v>0</v>
          </cell>
          <cell r="J1528">
            <v>0</v>
          </cell>
          <cell r="K1528">
            <v>0</v>
          </cell>
          <cell r="L1528">
            <v>0</v>
          </cell>
        </row>
        <row r="1529">
          <cell r="C1529" t="str">
            <v>Santa CruzBCCTPHCBS</v>
          </cell>
          <cell r="D1529" t="str">
            <v>HCBS</v>
          </cell>
          <cell r="E1529" t="str">
            <v>BCCTP</v>
          </cell>
          <cell r="F1529" t="str">
            <v xml:space="preserve"> HCBS </v>
          </cell>
          <cell r="G1529">
            <v>4.7943208296866935E-2</v>
          </cell>
          <cell r="H1529">
            <v>0</v>
          </cell>
          <cell r="I1529">
            <v>0</v>
          </cell>
          <cell r="J1529">
            <v>0</v>
          </cell>
          <cell r="K1529">
            <v>0</v>
          </cell>
          <cell r="L1529">
            <v>0</v>
          </cell>
        </row>
        <row r="1530">
          <cell r="C1530" t="str">
            <v>Santa CruzBCCTPOTH</v>
          </cell>
          <cell r="D1530" t="str">
            <v>OTH</v>
          </cell>
          <cell r="E1530" t="str">
            <v>BCCTP</v>
          </cell>
          <cell r="F1530" t="str">
            <v xml:space="preserve"> All Others </v>
          </cell>
          <cell r="G1530">
            <v>0</v>
          </cell>
          <cell r="H1530">
            <v>0</v>
          </cell>
          <cell r="I1530">
            <v>0</v>
          </cell>
          <cell r="J1530">
            <v>0</v>
          </cell>
          <cell r="K1530">
            <v>0</v>
          </cell>
          <cell r="L1530">
            <v>0</v>
          </cell>
        </row>
        <row r="1531">
          <cell r="C1531" t="str">
            <v>Santa CruzAIDSNonDualIP</v>
          </cell>
          <cell r="D1531" t="str">
            <v>IP</v>
          </cell>
          <cell r="E1531" t="str">
            <v>AIDSNonDual</v>
          </cell>
          <cell r="F1531" t="str">
            <v xml:space="preserve">Inpatient Hospital Services </v>
          </cell>
          <cell r="G1531">
            <v>0</v>
          </cell>
          <cell r="H1531">
            <v>0</v>
          </cell>
          <cell r="I1531">
            <v>0</v>
          </cell>
          <cell r="J1531">
            <v>0</v>
          </cell>
          <cell r="K1531">
            <v>0</v>
          </cell>
          <cell r="L1531">
            <v>0</v>
          </cell>
        </row>
        <row r="1532">
          <cell r="C1532" t="str">
            <v>Santa CruzAIDSNonDualOP</v>
          </cell>
          <cell r="D1532" t="str">
            <v>OP</v>
          </cell>
          <cell r="E1532" t="str">
            <v>AIDSNonDual</v>
          </cell>
          <cell r="F1532" t="str">
            <v xml:space="preserve">Outpatient Facility Services </v>
          </cell>
          <cell r="G1532">
            <v>0</v>
          </cell>
          <cell r="H1532">
            <v>-1.3100000000000001E-2</v>
          </cell>
          <cell r="I1532">
            <v>0</v>
          </cell>
          <cell r="J1532">
            <v>0</v>
          </cell>
          <cell r="K1532">
            <v>0</v>
          </cell>
          <cell r="L1532">
            <v>0</v>
          </cell>
        </row>
        <row r="1533">
          <cell r="C1533" t="str">
            <v>Santa CruzAIDSNonDualER</v>
          </cell>
          <cell r="D1533" t="str">
            <v>ER</v>
          </cell>
          <cell r="E1533" t="str">
            <v>AIDSNonDual</v>
          </cell>
          <cell r="F1533" t="str">
            <v xml:space="preserve">Emergency Room Facility Services </v>
          </cell>
          <cell r="G1533">
            <v>0</v>
          </cell>
          <cell r="H1533">
            <v>0</v>
          </cell>
          <cell r="I1533">
            <v>0</v>
          </cell>
          <cell r="J1533">
            <v>0</v>
          </cell>
          <cell r="K1533">
            <v>0</v>
          </cell>
          <cell r="L1533">
            <v>0</v>
          </cell>
        </row>
        <row r="1534">
          <cell r="C1534" t="str">
            <v>Santa CruzAIDSNonDualLTC</v>
          </cell>
          <cell r="D1534" t="str">
            <v>LTC</v>
          </cell>
          <cell r="E1534" t="str">
            <v>AIDSNonDual</v>
          </cell>
          <cell r="F1534" t="str">
            <v xml:space="preserve">Long-Term Care Facility </v>
          </cell>
          <cell r="G1534">
            <v>0</v>
          </cell>
          <cell r="H1534">
            <v>0</v>
          </cell>
          <cell r="I1534">
            <v>0</v>
          </cell>
          <cell r="J1534">
            <v>0</v>
          </cell>
          <cell r="K1534">
            <v>0</v>
          </cell>
          <cell r="L1534">
            <v>0</v>
          </cell>
        </row>
        <row r="1535">
          <cell r="C1535" t="str">
            <v>Santa CruzAIDSNonDualPCP</v>
          </cell>
          <cell r="D1535" t="str">
            <v>PCP</v>
          </cell>
          <cell r="E1535" t="str">
            <v>AIDSNonDual</v>
          </cell>
          <cell r="F1535" t="str">
            <v xml:space="preserve">Physician Primary Care Services </v>
          </cell>
          <cell r="G1535">
            <v>0</v>
          </cell>
          <cell r="H1535">
            <v>-6.030000000000002E-2</v>
          </cell>
          <cell r="I1535">
            <v>0</v>
          </cell>
          <cell r="J1535">
            <v>0</v>
          </cell>
          <cell r="K1535">
            <v>0</v>
          </cell>
          <cell r="L1535">
            <v>0</v>
          </cell>
        </row>
        <row r="1536">
          <cell r="C1536" t="str">
            <v>Santa CruzAIDSNonDualSP</v>
          </cell>
          <cell r="D1536" t="str">
            <v>SP</v>
          </cell>
          <cell r="E1536" t="str">
            <v>AIDSNonDual</v>
          </cell>
          <cell r="F1536" t="str">
            <v xml:space="preserve">Physician Specialty Services </v>
          </cell>
          <cell r="G1536">
            <v>0</v>
          </cell>
          <cell r="H1536">
            <v>0</v>
          </cell>
          <cell r="I1536">
            <v>0</v>
          </cell>
          <cell r="J1536">
            <v>0</v>
          </cell>
          <cell r="K1536">
            <v>0</v>
          </cell>
          <cell r="L1536">
            <v>0</v>
          </cell>
        </row>
        <row r="1537">
          <cell r="C1537" t="str">
            <v>Santa CruzAIDSNonDualFQHC</v>
          </cell>
          <cell r="D1537" t="str">
            <v>FQHC</v>
          </cell>
          <cell r="E1537" t="str">
            <v>AIDSNonDual</v>
          </cell>
          <cell r="F1537" t="str">
            <v xml:space="preserve">FQHC Services </v>
          </cell>
          <cell r="G1537">
            <v>0</v>
          </cell>
          <cell r="H1537">
            <v>0</v>
          </cell>
          <cell r="I1537">
            <v>0</v>
          </cell>
          <cell r="J1537">
            <v>0</v>
          </cell>
          <cell r="K1537">
            <v>0</v>
          </cell>
          <cell r="L1537">
            <v>0</v>
          </cell>
        </row>
        <row r="1538">
          <cell r="C1538" t="str">
            <v>Santa CruzAIDSNonDualNPP</v>
          </cell>
          <cell r="D1538" t="str">
            <v>NPP</v>
          </cell>
          <cell r="E1538" t="str">
            <v>AIDSNonDual</v>
          </cell>
          <cell r="F1538" t="str">
            <v xml:space="preserve"> Other Medical Professional Services </v>
          </cell>
          <cell r="G1538">
            <v>0</v>
          </cell>
          <cell r="H1538">
            <v>-6.8899999999999961E-2</v>
          </cell>
          <cell r="I1538">
            <v>0</v>
          </cell>
          <cell r="J1538">
            <v>0</v>
          </cell>
          <cell r="K1538">
            <v>0</v>
          </cell>
          <cell r="L1538">
            <v>0</v>
          </cell>
        </row>
        <row r="1539">
          <cell r="C1539" t="str">
            <v>Santa CruzAIDSNonDualRX</v>
          </cell>
          <cell r="D1539" t="str">
            <v>RX</v>
          </cell>
          <cell r="E1539" t="str">
            <v>AIDSNonDual</v>
          </cell>
          <cell r="F1539" t="str">
            <v xml:space="preserve"> Pharmacy </v>
          </cell>
          <cell r="G1539">
            <v>0</v>
          </cell>
          <cell r="H1539">
            <v>0</v>
          </cell>
          <cell r="I1539">
            <v>0</v>
          </cell>
          <cell r="J1539">
            <v>0</v>
          </cell>
          <cell r="K1539">
            <v>0</v>
          </cell>
          <cell r="L1539">
            <v>0</v>
          </cell>
        </row>
        <row r="1540">
          <cell r="C1540" t="str">
            <v>Santa CruzAIDSNonDualLR</v>
          </cell>
          <cell r="D1540" t="str">
            <v>LR</v>
          </cell>
          <cell r="E1540" t="str">
            <v>AIDSNonDual</v>
          </cell>
          <cell r="F1540" t="str">
            <v xml:space="preserve"> Laboratory and Radiology </v>
          </cell>
          <cell r="G1540">
            <v>0</v>
          </cell>
          <cell r="H1540">
            <v>-6.8899999999999961E-2</v>
          </cell>
          <cell r="I1540">
            <v>0</v>
          </cell>
          <cell r="J1540">
            <v>0</v>
          </cell>
          <cell r="K1540">
            <v>0</v>
          </cell>
          <cell r="L1540">
            <v>0</v>
          </cell>
        </row>
        <row r="1541">
          <cell r="C1541" t="str">
            <v>Santa CruzAIDSNonDualHCBS</v>
          </cell>
          <cell r="D1541" t="str">
            <v>HCBS</v>
          </cell>
          <cell r="E1541" t="str">
            <v>AIDSNonDual</v>
          </cell>
          <cell r="F1541" t="str">
            <v xml:space="preserve"> HCBS </v>
          </cell>
          <cell r="G1541">
            <v>0</v>
          </cell>
          <cell r="H1541">
            <v>0</v>
          </cell>
          <cell r="I1541">
            <v>0</v>
          </cell>
          <cell r="J1541">
            <v>0</v>
          </cell>
          <cell r="K1541">
            <v>0</v>
          </cell>
          <cell r="L1541">
            <v>0</v>
          </cell>
        </row>
        <row r="1542">
          <cell r="C1542" t="str">
            <v>Santa CruzAIDSNonDualOTH</v>
          </cell>
          <cell r="D1542" t="str">
            <v>OTH</v>
          </cell>
          <cell r="E1542" t="str">
            <v>AIDSNonDual</v>
          </cell>
          <cell r="F1542" t="str">
            <v xml:space="preserve"> All Others </v>
          </cell>
          <cell r="G1542">
            <v>0</v>
          </cell>
          <cell r="H1542">
            <v>-3.0200000000000005E-2</v>
          </cell>
          <cell r="I1542">
            <v>0</v>
          </cell>
          <cell r="J1542">
            <v>0</v>
          </cell>
          <cell r="K1542">
            <v>0</v>
          </cell>
          <cell r="L1542">
            <v>0</v>
          </cell>
        </row>
        <row r="1543">
          <cell r="C1543" t="str">
            <v>Santa CruzAIDSDualIP</v>
          </cell>
          <cell r="D1543" t="str">
            <v>IP</v>
          </cell>
          <cell r="E1543" t="str">
            <v>AIDSDual</v>
          </cell>
          <cell r="F1543" t="str">
            <v xml:space="preserve">Inpatient Hospital Services </v>
          </cell>
          <cell r="G1543">
            <v>0</v>
          </cell>
          <cell r="H1543">
            <v>0</v>
          </cell>
          <cell r="I1543">
            <v>0</v>
          </cell>
          <cell r="J1543">
            <v>0</v>
          </cell>
          <cell r="K1543">
            <v>0</v>
          </cell>
          <cell r="L1543">
            <v>0</v>
          </cell>
        </row>
        <row r="1544">
          <cell r="C1544" t="str">
            <v>Santa CruzAIDSDualOP</v>
          </cell>
          <cell r="D1544" t="str">
            <v>OP</v>
          </cell>
          <cell r="E1544" t="str">
            <v>AIDSDual</v>
          </cell>
          <cell r="F1544" t="str">
            <v xml:space="preserve">Outpatient Facility Services </v>
          </cell>
          <cell r="G1544">
            <v>0</v>
          </cell>
          <cell r="H1544">
            <v>0</v>
          </cell>
          <cell r="I1544">
            <v>0</v>
          </cell>
          <cell r="J1544">
            <v>0</v>
          </cell>
          <cell r="K1544">
            <v>0</v>
          </cell>
          <cell r="L1544">
            <v>0</v>
          </cell>
        </row>
        <row r="1545">
          <cell r="C1545" t="str">
            <v>Santa CruzAIDSDualER</v>
          </cell>
          <cell r="D1545" t="str">
            <v>ER</v>
          </cell>
          <cell r="E1545" t="str">
            <v>AIDSDual</v>
          </cell>
          <cell r="F1545" t="str">
            <v xml:space="preserve">Emergency Room Facility Services </v>
          </cell>
          <cell r="G1545">
            <v>0</v>
          </cell>
          <cell r="H1545">
            <v>0</v>
          </cell>
          <cell r="I1545">
            <v>0</v>
          </cell>
          <cell r="J1545">
            <v>0</v>
          </cell>
          <cell r="K1545">
            <v>0</v>
          </cell>
          <cell r="L1545">
            <v>0</v>
          </cell>
        </row>
        <row r="1546">
          <cell r="C1546" t="str">
            <v>Santa CruzAIDSDualLTC</v>
          </cell>
          <cell r="D1546" t="str">
            <v>LTC</v>
          </cell>
          <cell r="E1546" t="str">
            <v>AIDSDual</v>
          </cell>
          <cell r="F1546" t="str">
            <v xml:space="preserve">Long-Term Care Facility </v>
          </cell>
          <cell r="G1546">
            <v>0</v>
          </cell>
          <cell r="H1546">
            <v>0</v>
          </cell>
          <cell r="I1546">
            <v>0</v>
          </cell>
          <cell r="J1546">
            <v>0</v>
          </cell>
          <cell r="K1546">
            <v>0</v>
          </cell>
          <cell r="L1546">
            <v>0</v>
          </cell>
        </row>
        <row r="1547">
          <cell r="C1547" t="str">
            <v>Santa CruzAIDSDualPCP</v>
          </cell>
          <cell r="D1547" t="str">
            <v>PCP</v>
          </cell>
          <cell r="E1547" t="str">
            <v>AIDSDual</v>
          </cell>
          <cell r="F1547" t="str">
            <v xml:space="preserve">Physician Primary Care Services </v>
          </cell>
          <cell r="G1547">
            <v>0</v>
          </cell>
          <cell r="H1547">
            <v>0</v>
          </cell>
          <cell r="I1547">
            <v>0</v>
          </cell>
          <cell r="J1547">
            <v>0</v>
          </cell>
          <cell r="K1547">
            <v>0</v>
          </cell>
          <cell r="L1547">
            <v>0</v>
          </cell>
        </row>
        <row r="1548">
          <cell r="C1548" t="str">
            <v>Santa CruzAIDSDualSP</v>
          </cell>
          <cell r="D1548" t="str">
            <v>SP</v>
          </cell>
          <cell r="E1548" t="str">
            <v>AIDSDual</v>
          </cell>
          <cell r="F1548" t="str">
            <v xml:space="preserve">Physician Specialty Services </v>
          </cell>
          <cell r="G1548">
            <v>0</v>
          </cell>
          <cell r="H1548">
            <v>0</v>
          </cell>
          <cell r="I1548">
            <v>0</v>
          </cell>
          <cell r="J1548">
            <v>0</v>
          </cell>
          <cell r="K1548">
            <v>0</v>
          </cell>
          <cell r="L1548">
            <v>0</v>
          </cell>
        </row>
        <row r="1549">
          <cell r="C1549" t="str">
            <v>Santa CruzAIDSDualFQHC</v>
          </cell>
          <cell r="D1549" t="str">
            <v>FQHC</v>
          </cell>
          <cell r="E1549" t="str">
            <v>AIDSDual</v>
          </cell>
          <cell r="F1549" t="str">
            <v xml:space="preserve">FQHC Services </v>
          </cell>
          <cell r="G1549">
            <v>0</v>
          </cell>
          <cell r="H1549">
            <v>0</v>
          </cell>
          <cell r="I1549">
            <v>0</v>
          </cell>
          <cell r="J1549">
            <v>0</v>
          </cell>
          <cell r="K1549">
            <v>0</v>
          </cell>
          <cell r="L1549">
            <v>0</v>
          </cell>
        </row>
        <row r="1550">
          <cell r="C1550" t="str">
            <v>Santa CruzAIDSDualNPP</v>
          </cell>
          <cell r="D1550" t="str">
            <v>NPP</v>
          </cell>
          <cell r="E1550" t="str">
            <v>AIDSDual</v>
          </cell>
          <cell r="F1550" t="str">
            <v xml:space="preserve"> Other Medical Professional Services </v>
          </cell>
          <cell r="G1550">
            <v>0</v>
          </cell>
          <cell r="H1550">
            <v>0</v>
          </cell>
          <cell r="I1550">
            <v>0</v>
          </cell>
          <cell r="J1550">
            <v>0</v>
          </cell>
          <cell r="K1550">
            <v>0</v>
          </cell>
          <cell r="L1550">
            <v>0</v>
          </cell>
        </row>
        <row r="1551">
          <cell r="C1551" t="str">
            <v>Santa CruzAIDSDualRX</v>
          </cell>
          <cell r="D1551" t="str">
            <v>RX</v>
          </cell>
          <cell r="E1551" t="str">
            <v>AIDSDual</v>
          </cell>
          <cell r="F1551" t="str">
            <v xml:space="preserve"> Pharmacy </v>
          </cell>
          <cell r="G1551">
            <v>0</v>
          </cell>
          <cell r="H1551">
            <v>0</v>
          </cell>
          <cell r="I1551">
            <v>0</v>
          </cell>
          <cell r="J1551">
            <v>0</v>
          </cell>
          <cell r="K1551">
            <v>0</v>
          </cell>
          <cell r="L1551">
            <v>0</v>
          </cell>
        </row>
        <row r="1552">
          <cell r="C1552" t="str">
            <v>Santa CruzAIDSDualLR</v>
          </cell>
          <cell r="D1552" t="str">
            <v>LR</v>
          </cell>
          <cell r="E1552" t="str">
            <v>AIDSDual</v>
          </cell>
          <cell r="F1552" t="str">
            <v xml:space="preserve"> Laboratory and Radiology </v>
          </cell>
          <cell r="G1552">
            <v>0</v>
          </cell>
          <cell r="H1552">
            <v>0</v>
          </cell>
          <cell r="I1552">
            <v>0</v>
          </cell>
          <cell r="J1552">
            <v>0</v>
          </cell>
          <cell r="K1552">
            <v>0</v>
          </cell>
          <cell r="L1552">
            <v>0</v>
          </cell>
        </row>
        <row r="1553">
          <cell r="C1553" t="str">
            <v>Santa CruzAIDSDualHCBS</v>
          </cell>
          <cell r="D1553" t="str">
            <v>HCBS</v>
          </cell>
          <cell r="E1553" t="str">
            <v>AIDSDual</v>
          </cell>
          <cell r="F1553" t="str">
            <v xml:space="preserve"> HCBS </v>
          </cell>
          <cell r="G1553">
            <v>9.0345308957025194E-2</v>
          </cell>
          <cell r="H1553">
            <v>0</v>
          </cell>
          <cell r="I1553">
            <v>0</v>
          </cell>
          <cell r="J1553">
            <v>0</v>
          </cell>
          <cell r="K1553">
            <v>0</v>
          </cell>
          <cell r="L1553">
            <v>0</v>
          </cell>
        </row>
        <row r="1554">
          <cell r="C1554" t="str">
            <v>Santa CruzAIDSDualOTH</v>
          </cell>
          <cell r="D1554" t="str">
            <v>OTH</v>
          </cell>
          <cell r="E1554" t="str">
            <v>AIDSDual</v>
          </cell>
          <cell r="F1554" t="str">
            <v xml:space="preserve"> All Others </v>
          </cell>
          <cell r="G1554">
            <v>0</v>
          </cell>
          <cell r="H1554">
            <v>0</v>
          </cell>
          <cell r="I1554">
            <v>0</v>
          </cell>
          <cell r="J1554">
            <v>0</v>
          </cell>
          <cell r="K1554">
            <v>0</v>
          </cell>
          <cell r="L1554">
            <v>0</v>
          </cell>
        </row>
        <row r="1555">
          <cell r="C1555" t="str">
            <v>Santa CruzLTCNonDualIP</v>
          </cell>
          <cell r="D1555" t="str">
            <v>IP</v>
          </cell>
          <cell r="E1555" t="str">
            <v>LTCNonDual</v>
          </cell>
          <cell r="F1555" t="str">
            <v xml:space="preserve">Inpatient Hospital Services </v>
          </cell>
          <cell r="G1555">
            <v>0</v>
          </cell>
          <cell r="H1555">
            <v>0</v>
          </cell>
          <cell r="I1555">
            <v>0</v>
          </cell>
          <cell r="J1555">
            <v>0</v>
          </cell>
          <cell r="K1555">
            <v>0</v>
          </cell>
          <cell r="L1555">
            <v>0</v>
          </cell>
        </row>
        <row r="1556">
          <cell r="C1556" t="str">
            <v>Santa CruzLTCNonDualOP</v>
          </cell>
          <cell r="D1556" t="str">
            <v>OP</v>
          </cell>
          <cell r="E1556" t="str">
            <v>LTCNonDual</v>
          </cell>
          <cell r="F1556" t="str">
            <v xml:space="preserve">Outpatient Facility Services </v>
          </cell>
          <cell r="G1556">
            <v>0</v>
          </cell>
          <cell r="H1556">
            <v>-1.3100000000000001E-2</v>
          </cell>
          <cell r="I1556">
            <v>0</v>
          </cell>
          <cell r="J1556">
            <v>0</v>
          </cell>
          <cell r="K1556">
            <v>0</v>
          </cell>
          <cell r="L1556">
            <v>0</v>
          </cell>
        </row>
        <row r="1557">
          <cell r="C1557" t="str">
            <v>Santa CruzLTCNonDualER</v>
          </cell>
          <cell r="D1557" t="str">
            <v>ER</v>
          </cell>
          <cell r="E1557" t="str">
            <v>LTCNonDual</v>
          </cell>
          <cell r="F1557" t="str">
            <v xml:space="preserve">Emergency Room Facility Services </v>
          </cell>
          <cell r="G1557">
            <v>0</v>
          </cell>
          <cell r="H1557">
            <v>0</v>
          </cell>
          <cell r="I1557">
            <v>0</v>
          </cell>
          <cell r="J1557">
            <v>0</v>
          </cell>
          <cell r="K1557">
            <v>0</v>
          </cell>
          <cell r="L1557">
            <v>0</v>
          </cell>
        </row>
        <row r="1558">
          <cell r="C1558" t="str">
            <v>Santa CruzLTCNonDualLTC</v>
          </cell>
          <cell r="D1558" t="str">
            <v>LTC</v>
          </cell>
          <cell r="E1558" t="str">
            <v>LTCNonDual</v>
          </cell>
          <cell r="F1558" t="str">
            <v xml:space="preserve">Long-Term Care Facility </v>
          </cell>
          <cell r="G1558">
            <v>0</v>
          </cell>
          <cell r="H1558">
            <v>0</v>
          </cell>
          <cell r="I1558">
            <v>0</v>
          </cell>
          <cell r="J1558">
            <v>0</v>
          </cell>
          <cell r="K1558">
            <v>0</v>
          </cell>
          <cell r="L1558">
            <v>0</v>
          </cell>
        </row>
        <row r="1559">
          <cell r="C1559" t="str">
            <v>Santa CruzLTCNonDualPCP</v>
          </cell>
          <cell r="D1559" t="str">
            <v>PCP</v>
          </cell>
          <cell r="E1559" t="str">
            <v>LTCNonDual</v>
          </cell>
          <cell r="F1559" t="str">
            <v xml:space="preserve">Physician Primary Care Services </v>
          </cell>
          <cell r="G1559">
            <v>0</v>
          </cell>
          <cell r="H1559">
            <v>-6.030000000000002E-2</v>
          </cell>
          <cell r="I1559">
            <v>0</v>
          </cell>
          <cell r="J1559">
            <v>0</v>
          </cell>
          <cell r="K1559">
            <v>0</v>
          </cell>
          <cell r="L1559">
            <v>0</v>
          </cell>
        </row>
        <row r="1560">
          <cell r="C1560" t="str">
            <v>Santa CruzLTCNonDualSP</v>
          </cell>
          <cell r="D1560" t="str">
            <v>SP</v>
          </cell>
          <cell r="E1560" t="str">
            <v>LTCNonDual</v>
          </cell>
          <cell r="F1560" t="str">
            <v xml:space="preserve">Physician Specialty Services </v>
          </cell>
          <cell r="G1560">
            <v>0</v>
          </cell>
          <cell r="H1560">
            <v>0</v>
          </cell>
          <cell r="I1560">
            <v>0</v>
          </cell>
          <cell r="J1560">
            <v>0</v>
          </cell>
          <cell r="K1560">
            <v>0</v>
          </cell>
          <cell r="L1560">
            <v>0</v>
          </cell>
        </row>
        <row r="1561">
          <cell r="C1561" t="str">
            <v>Santa CruzLTCNonDualFQHC</v>
          </cell>
          <cell r="D1561" t="str">
            <v>FQHC</v>
          </cell>
          <cell r="E1561" t="str">
            <v>LTCNonDual</v>
          </cell>
          <cell r="F1561" t="str">
            <v xml:space="preserve">FQHC Services </v>
          </cell>
          <cell r="G1561">
            <v>0</v>
          </cell>
          <cell r="H1561">
            <v>0</v>
          </cell>
          <cell r="I1561">
            <v>0</v>
          </cell>
          <cell r="J1561">
            <v>0</v>
          </cell>
          <cell r="K1561">
            <v>0</v>
          </cell>
          <cell r="L1561">
            <v>0</v>
          </cell>
        </row>
        <row r="1562">
          <cell r="C1562" t="str">
            <v>Santa CruzLTCNonDualNPP</v>
          </cell>
          <cell r="D1562" t="str">
            <v>NPP</v>
          </cell>
          <cell r="E1562" t="str">
            <v>LTCNonDual</v>
          </cell>
          <cell r="F1562" t="str">
            <v xml:space="preserve"> Other Medical Professional Services </v>
          </cell>
          <cell r="G1562">
            <v>0</v>
          </cell>
          <cell r="H1562">
            <v>-6.8899999999999961E-2</v>
          </cell>
          <cell r="I1562">
            <v>0</v>
          </cell>
          <cell r="J1562">
            <v>0</v>
          </cell>
          <cell r="K1562">
            <v>0</v>
          </cell>
          <cell r="L1562">
            <v>0</v>
          </cell>
        </row>
        <row r="1563">
          <cell r="C1563" t="str">
            <v>Santa CruzLTCNonDualRX</v>
          </cell>
          <cell r="D1563" t="str">
            <v>RX</v>
          </cell>
          <cell r="E1563" t="str">
            <v>LTCNonDual</v>
          </cell>
          <cell r="F1563" t="str">
            <v xml:space="preserve"> Pharmacy </v>
          </cell>
          <cell r="G1563">
            <v>0</v>
          </cell>
          <cell r="H1563">
            <v>0</v>
          </cell>
          <cell r="I1563">
            <v>0</v>
          </cell>
          <cell r="J1563">
            <v>0</v>
          </cell>
          <cell r="K1563">
            <v>0</v>
          </cell>
          <cell r="L1563">
            <v>0</v>
          </cell>
        </row>
        <row r="1564">
          <cell r="C1564" t="str">
            <v>Santa CruzLTCNonDualLR</v>
          </cell>
          <cell r="D1564" t="str">
            <v>LR</v>
          </cell>
          <cell r="E1564" t="str">
            <v>LTCNonDual</v>
          </cell>
          <cell r="F1564" t="str">
            <v xml:space="preserve"> Laboratory and Radiology </v>
          </cell>
          <cell r="G1564">
            <v>0</v>
          </cell>
          <cell r="H1564">
            <v>-6.8899999999999961E-2</v>
          </cell>
          <cell r="I1564">
            <v>0</v>
          </cell>
          <cell r="J1564">
            <v>0</v>
          </cell>
          <cell r="K1564">
            <v>0</v>
          </cell>
          <cell r="L1564">
            <v>0</v>
          </cell>
        </row>
        <row r="1565">
          <cell r="C1565" t="str">
            <v>Santa CruzLTCNonDualHCBS</v>
          </cell>
          <cell r="D1565" t="str">
            <v>HCBS</v>
          </cell>
          <cell r="E1565" t="str">
            <v>LTCNonDual</v>
          </cell>
          <cell r="F1565" t="str">
            <v xml:space="preserve"> HCBS </v>
          </cell>
          <cell r="G1565">
            <v>2.6520724083445302E-4</v>
          </cell>
          <cell r="H1565">
            <v>0</v>
          </cell>
          <cell r="I1565">
            <v>0</v>
          </cell>
          <cell r="J1565">
            <v>0</v>
          </cell>
          <cell r="K1565">
            <v>0</v>
          </cell>
          <cell r="L1565">
            <v>0</v>
          </cell>
        </row>
        <row r="1566">
          <cell r="C1566" t="str">
            <v>Santa CruzLTCNonDualOTH</v>
          </cell>
          <cell r="D1566" t="str">
            <v>OTH</v>
          </cell>
          <cell r="E1566" t="str">
            <v>LTCNonDual</v>
          </cell>
          <cell r="F1566" t="str">
            <v xml:space="preserve"> All Others </v>
          </cell>
          <cell r="G1566">
            <v>0</v>
          </cell>
          <cell r="H1566">
            <v>-3.0200000000000005E-2</v>
          </cell>
          <cell r="I1566">
            <v>0</v>
          </cell>
          <cell r="J1566">
            <v>0</v>
          </cell>
          <cell r="K1566">
            <v>0</v>
          </cell>
          <cell r="L1566">
            <v>0</v>
          </cell>
        </row>
        <row r="1567">
          <cell r="C1567" t="str">
            <v>Santa CruzLTCDualIP</v>
          </cell>
          <cell r="D1567" t="str">
            <v>IP</v>
          </cell>
          <cell r="E1567" t="str">
            <v>LTCDual</v>
          </cell>
          <cell r="F1567" t="str">
            <v xml:space="preserve">Inpatient Hospital Services </v>
          </cell>
          <cell r="G1567">
            <v>0</v>
          </cell>
          <cell r="H1567">
            <v>0</v>
          </cell>
          <cell r="I1567">
            <v>0</v>
          </cell>
          <cell r="J1567">
            <v>0</v>
          </cell>
          <cell r="K1567">
            <v>0</v>
          </cell>
          <cell r="L1567">
            <v>0</v>
          </cell>
        </row>
        <row r="1568">
          <cell r="C1568" t="str">
            <v>Santa CruzLTCDualOP</v>
          </cell>
          <cell r="D1568" t="str">
            <v>OP</v>
          </cell>
          <cell r="E1568" t="str">
            <v>LTCDual</v>
          </cell>
          <cell r="F1568" t="str">
            <v xml:space="preserve">Outpatient Facility Services </v>
          </cell>
          <cell r="G1568">
            <v>0</v>
          </cell>
          <cell r="H1568">
            <v>0</v>
          </cell>
          <cell r="I1568">
            <v>0</v>
          </cell>
          <cell r="J1568">
            <v>0</v>
          </cell>
          <cell r="K1568">
            <v>0</v>
          </cell>
          <cell r="L1568">
            <v>0</v>
          </cell>
        </row>
        <row r="1569">
          <cell r="C1569" t="str">
            <v>Santa CruzLTCDualER</v>
          </cell>
          <cell r="D1569" t="str">
            <v>ER</v>
          </cell>
          <cell r="E1569" t="str">
            <v>LTCDual</v>
          </cell>
          <cell r="F1569" t="str">
            <v xml:space="preserve">Emergency Room Facility Services </v>
          </cell>
          <cell r="G1569">
            <v>0</v>
          </cell>
          <cell r="H1569">
            <v>0</v>
          </cell>
          <cell r="I1569">
            <v>0</v>
          </cell>
          <cell r="J1569">
            <v>0</v>
          </cell>
          <cell r="K1569">
            <v>0</v>
          </cell>
          <cell r="L1569">
            <v>0</v>
          </cell>
        </row>
        <row r="1570">
          <cell r="C1570" t="str">
            <v>Santa CruzLTCDualLTC</v>
          </cell>
          <cell r="D1570" t="str">
            <v>LTC</v>
          </cell>
          <cell r="E1570" t="str">
            <v>LTCDual</v>
          </cell>
          <cell r="F1570" t="str">
            <v xml:space="preserve">Long-Term Care Facility </v>
          </cell>
          <cell r="G1570">
            <v>0</v>
          </cell>
          <cell r="H1570">
            <v>0</v>
          </cell>
          <cell r="I1570">
            <v>0</v>
          </cell>
          <cell r="J1570">
            <v>0</v>
          </cell>
          <cell r="K1570">
            <v>0</v>
          </cell>
          <cell r="L1570">
            <v>0</v>
          </cell>
        </row>
        <row r="1571">
          <cell r="C1571" t="str">
            <v>Santa CruzLTCDualPCP</v>
          </cell>
          <cell r="D1571" t="str">
            <v>PCP</v>
          </cell>
          <cell r="E1571" t="str">
            <v>LTCDual</v>
          </cell>
          <cell r="F1571" t="str">
            <v xml:space="preserve">Physician Primary Care Services </v>
          </cell>
          <cell r="G1571">
            <v>0</v>
          </cell>
          <cell r="H1571">
            <v>0</v>
          </cell>
          <cell r="I1571">
            <v>0</v>
          </cell>
          <cell r="J1571">
            <v>0</v>
          </cell>
          <cell r="K1571">
            <v>0</v>
          </cell>
          <cell r="L1571">
            <v>0</v>
          </cell>
        </row>
        <row r="1572">
          <cell r="C1572" t="str">
            <v>Santa CruzLTCDualSP</v>
          </cell>
          <cell r="D1572" t="str">
            <v>SP</v>
          </cell>
          <cell r="E1572" t="str">
            <v>LTCDual</v>
          </cell>
          <cell r="F1572" t="str">
            <v xml:space="preserve">Physician Specialty Services </v>
          </cell>
          <cell r="G1572">
            <v>0</v>
          </cell>
          <cell r="H1572">
            <v>0</v>
          </cell>
          <cell r="I1572">
            <v>0</v>
          </cell>
          <cell r="J1572">
            <v>0</v>
          </cell>
          <cell r="K1572">
            <v>0</v>
          </cell>
          <cell r="L1572">
            <v>0</v>
          </cell>
        </row>
        <row r="1573">
          <cell r="C1573" t="str">
            <v>Santa CruzLTCDualFQHC</v>
          </cell>
          <cell r="D1573" t="str">
            <v>FQHC</v>
          </cell>
          <cell r="E1573" t="str">
            <v>LTCDual</v>
          </cell>
          <cell r="F1573" t="str">
            <v xml:space="preserve">FQHC Services </v>
          </cell>
          <cell r="G1573">
            <v>0</v>
          </cell>
          <cell r="H1573">
            <v>0</v>
          </cell>
          <cell r="I1573">
            <v>0</v>
          </cell>
          <cell r="J1573">
            <v>0</v>
          </cell>
          <cell r="K1573">
            <v>0</v>
          </cell>
          <cell r="L1573">
            <v>0</v>
          </cell>
        </row>
        <row r="1574">
          <cell r="C1574" t="str">
            <v>Santa CruzLTCDualNPP</v>
          </cell>
          <cell r="D1574" t="str">
            <v>NPP</v>
          </cell>
          <cell r="E1574" t="str">
            <v>LTCDual</v>
          </cell>
          <cell r="F1574" t="str">
            <v xml:space="preserve"> Other Medical Professional Services </v>
          </cell>
          <cell r="G1574">
            <v>0</v>
          </cell>
          <cell r="H1574">
            <v>0</v>
          </cell>
          <cell r="I1574">
            <v>0</v>
          </cell>
          <cell r="J1574">
            <v>0</v>
          </cell>
          <cell r="K1574">
            <v>0</v>
          </cell>
          <cell r="L1574">
            <v>0</v>
          </cell>
        </row>
        <row r="1575">
          <cell r="C1575" t="str">
            <v>Santa CruzLTCDualRX</v>
          </cell>
          <cell r="D1575" t="str">
            <v>RX</v>
          </cell>
          <cell r="E1575" t="str">
            <v>LTCDual</v>
          </cell>
          <cell r="F1575" t="str">
            <v xml:space="preserve"> Pharmacy </v>
          </cell>
          <cell r="G1575">
            <v>0</v>
          </cell>
          <cell r="H1575">
            <v>0</v>
          </cell>
          <cell r="I1575">
            <v>0</v>
          </cell>
          <cell r="J1575">
            <v>0</v>
          </cell>
          <cell r="K1575">
            <v>0</v>
          </cell>
          <cell r="L1575">
            <v>0</v>
          </cell>
        </row>
        <row r="1576">
          <cell r="C1576" t="str">
            <v>Santa CruzLTCDualLR</v>
          </cell>
          <cell r="D1576" t="str">
            <v>LR</v>
          </cell>
          <cell r="E1576" t="str">
            <v>LTCDual</v>
          </cell>
          <cell r="F1576" t="str">
            <v xml:space="preserve"> Laboratory and Radiology </v>
          </cell>
          <cell r="G1576">
            <v>0</v>
          </cell>
          <cell r="H1576">
            <v>0</v>
          </cell>
          <cell r="I1576">
            <v>0</v>
          </cell>
          <cell r="J1576">
            <v>0</v>
          </cell>
          <cell r="K1576">
            <v>0</v>
          </cell>
          <cell r="L1576">
            <v>0</v>
          </cell>
        </row>
        <row r="1577">
          <cell r="C1577" t="str">
            <v>Santa CruzLTCDualHCBS</v>
          </cell>
          <cell r="D1577" t="str">
            <v>HCBS</v>
          </cell>
          <cell r="E1577" t="str">
            <v>LTCDual</v>
          </cell>
          <cell r="F1577" t="str">
            <v xml:space="preserve"> HCBS </v>
          </cell>
          <cell r="G1577">
            <v>9.0345308957025194E-2</v>
          </cell>
          <cell r="H1577">
            <v>0</v>
          </cell>
          <cell r="I1577">
            <v>0</v>
          </cell>
          <cell r="J1577">
            <v>0</v>
          </cell>
          <cell r="K1577">
            <v>0</v>
          </cell>
          <cell r="L1577">
            <v>0</v>
          </cell>
        </row>
        <row r="1578">
          <cell r="C1578" t="str">
            <v>Santa CruzLTCDualOTH</v>
          </cell>
          <cell r="D1578" t="str">
            <v>OTH</v>
          </cell>
          <cell r="E1578" t="str">
            <v>LTCDual</v>
          </cell>
          <cell r="F1578" t="str">
            <v xml:space="preserve"> All Others </v>
          </cell>
          <cell r="G1578">
            <v>0</v>
          </cell>
          <cell r="H1578">
            <v>0</v>
          </cell>
          <cell r="I1578">
            <v>0</v>
          </cell>
          <cell r="J1578">
            <v>0</v>
          </cell>
          <cell r="K1578">
            <v>0</v>
          </cell>
          <cell r="L1578">
            <v>0</v>
          </cell>
        </row>
        <row r="1579">
          <cell r="C1579" t="str">
            <v>Santa CruzOBRAIP</v>
          </cell>
          <cell r="D1579" t="str">
            <v>IP</v>
          </cell>
          <cell r="E1579" t="str">
            <v>OBRA</v>
          </cell>
          <cell r="F1579" t="str">
            <v xml:space="preserve">Inpatient Hospital Services </v>
          </cell>
          <cell r="G1579">
            <v>0</v>
          </cell>
          <cell r="H1579">
            <v>0</v>
          </cell>
          <cell r="I1579">
            <v>0</v>
          </cell>
          <cell r="J1579">
            <v>0</v>
          </cell>
          <cell r="K1579">
            <v>0</v>
          </cell>
          <cell r="L1579">
            <v>0</v>
          </cell>
        </row>
        <row r="1580">
          <cell r="C1580" t="str">
            <v>Santa CruzOBRAOP</v>
          </cell>
          <cell r="D1580" t="str">
            <v>OP</v>
          </cell>
          <cell r="E1580" t="str">
            <v>OBRA</v>
          </cell>
          <cell r="F1580" t="str">
            <v xml:space="preserve">Outpatient Facility Services </v>
          </cell>
          <cell r="G1580">
            <v>0</v>
          </cell>
          <cell r="H1580">
            <v>-2.1999999999999797E-3</v>
          </cell>
          <cell r="I1580">
            <v>0</v>
          </cell>
          <cell r="J1580">
            <v>0</v>
          </cell>
          <cell r="K1580">
            <v>0</v>
          </cell>
          <cell r="L1580">
            <v>0</v>
          </cell>
        </row>
        <row r="1581">
          <cell r="C1581" t="str">
            <v>Santa CruzOBRAER</v>
          </cell>
          <cell r="D1581" t="str">
            <v>ER</v>
          </cell>
          <cell r="E1581" t="str">
            <v>OBRA</v>
          </cell>
          <cell r="F1581" t="str">
            <v xml:space="preserve">Emergency Room Facility Services </v>
          </cell>
          <cell r="G1581">
            <v>0</v>
          </cell>
          <cell r="H1581">
            <v>0</v>
          </cell>
          <cell r="I1581">
            <v>0</v>
          </cell>
          <cell r="J1581">
            <v>0</v>
          </cell>
          <cell r="K1581">
            <v>0</v>
          </cell>
          <cell r="L1581">
            <v>0</v>
          </cell>
        </row>
        <row r="1582">
          <cell r="C1582" t="str">
            <v>Santa CruzOBRALTC</v>
          </cell>
          <cell r="D1582" t="str">
            <v>LTC</v>
          </cell>
          <cell r="E1582" t="str">
            <v>OBRA</v>
          </cell>
          <cell r="F1582" t="str">
            <v xml:space="preserve">Long-Term Care Facility </v>
          </cell>
          <cell r="G1582">
            <v>0</v>
          </cell>
          <cell r="H1582">
            <v>0</v>
          </cell>
          <cell r="I1582">
            <v>0</v>
          </cell>
          <cell r="J1582">
            <v>0</v>
          </cell>
          <cell r="K1582">
            <v>0</v>
          </cell>
          <cell r="L1582">
            <v>0</v>
          </cell>
        </row>
        <row r="1583">
          <cell r="C1583" t="str">
            <v>Santa CruzOBRAPCP</v>
          </cell>
          <cell r="D1583" t="str">
            <v>PCP</v>
          </cell>
          <cell r="E1583" t="str">
            <v>OBRA</v>
          </cell>
          <cell r="F1583" t="str">
            <v xml:space="preserve">Physician Primary Care Services </v>
          </cell>
          <cell r="G1583">
            <v>0</v>
          </cell>
          <cell r="H1583">
            <v>0</v>
          </cell>
          <cell r="I1583">
            <v>0</v>
          </cell>
          <cell r="J1583">
            <v>0</v>
          </cell>
          <cell r="K1583">
            <v>0</v>
          </cell>
          <cell r="L1583">
            <v>0</v>
          </cell>
        </row>
        <row r="1584">
          <cell r="C1584" t="str">
            <v>Santa CruzOBRASP</v>
          </cell>
          <cell r="D1584" t="str">
            <v>SP</v>
          </cell>
          <cell r="E1584" t="str">
            <v>OBRA</v>
          </cell>
          <cell r="F1584" t="str">
            <v xml:space="preserve">Physician Specialty Services </v>
          </cell>
          <cell r="G1584">
            <v>0</v>
          </cell>
          <cell r="H1584">
            <v>0</v>
          </cell>
          <cell r="I1584">
            <v>0</v>
          </cell>
          <cell r="J1584">
            <v>0</v>
          </cell>
          <cell r="K1584">
            <v>0</v>
          </cell>
          <cell r="L1584">
            <v>0</v>
          </cell>
        </row>
        <row r="1585">
          <cell r="C1585" t="str">
            <v>Santa CruzOBRAFQHC</v>
          </cell>
          <cell r="D1585" t="str">
            <v>FQHC</v>
          </cell>
          <cell r="E1585" t="str">
            <v>OBRA</v>
          </cell>
          <cell r="F1585" t="str">
            <v xml:space="preserve">FQHC Services </v>
          </cell>
          <cell r="G1585">
            <v>0</v>
          </cell>
          <cell r="H1585">
            <v>0</v>
          </cell>
          <cell r="I1585">
            <v>0</v>
          </cell>
          <cell r="J1585">
            <v>0</v>
          </cell>
          <cell r="K1585">
            <v>0</v>
          </cell>
          <cell r="L1585">
            <v>0</v>
          </cell>
        </row>
        <row r="1586">
          <cell r="C1586" t="str">
            <v>Santa CruzOBRANPP</v>
          </cell>
          <cell r="D1586" t="str">
            <v>NPP</v>
          </cell>
          <cell r="E1586" t="str">
            <v>OBRA</v>
          </cell>
          <cell r="F1586" t="str">
            <v xml:space="preserve"> Other Medical Professional Services </v>
          </cell>
          <cell r="G1586">
            <v>0</v>
          </cell>
          <cell r="H1586">
            <v>-6.8899999999999961E-2</v>
          </cell>
          <cell r="I1586">
            <v>0</v>
          </cell>
          <cell r="J1586">
            <v>0</v>
          </cell>
          <cell r="K1586">
            <v>0</v>
          </cell>
          <cell r="L1586">
            <v>0</v>
          </cell>
        </row>
        <row r="1587">
          <cell r="C1587" t="str">
            <v>Santa CruzOBRARX</v>
          </cell>
          <cell r="D1587" t="str">
            <v>RX</v>
          </cell>
          <cell r="E1587" t="str">
            <v>OBRA</v>
          </cell>
          <cell r="F1587" t="str">
            <v xml:space="preserve"> Pharmacy </v>
          </cell>
          <cell r="G1587">
            <v>0</v>
          </cell>
          <cell r="H1587">
            <v>0</v>
          </cell>
          <cell r="I1587">
            <v>0</v>
          </cell>
          <cell r="J1587">
            <v>0</v>
          </cell>
          <cell r="K1587">
            <v>0</v>
          </cell>
          <cell r="L1587">
            <v>0</v>
          </cell>
        </row>
        <row r="1588">
          <cell r="C1588" t="str">
            <v>Santa CruzOBRALR</v>
          </cell>
          <cell r="D1588" t="str">
            <v>LR</v>
          </cell>
          <cell r="E1588" t="str">
            <v>OBRA</v>
          </cell>
          <cell r="F1588" t="str">
            <v xml:space="preserve"> Laboratory and Radiology </v>
          </cell>
          <cell r="G1588">
            <v>0</v>
          </cell>
          <cell r="H1588">
            <v>-6.8899999999999961E-2</v>
          </cell>
          <cell r="I1588">
            <v>0</v>
          </cell>
          <cell r="J1588">
            <v>0</v>
          </cell>
          <cell r="K1588">
            <v>0</v>
          </cell>
          <cell r="L1588">
            <v>0</v>
          </cell>
        </row>
        <row r="1589">
          <cell r="C1589" t="str">
            <v>Santa CruzOBRAHCBS</v>
          </cell>
          <cell r="D1589" t="str">
            <v>HCBS</v>
          </cell>
          <cell r="E1589" t="str">
            <v>OBRA</v>
          </cell>
          <cell r="F1589" t="str">
            <v xml:space="preserve"> HCBS </v>
          </cell>
          <cell r="G1589">
            <v>0</v>
          </cell>
          <cell r="H1589">
            <v>0</v>
          </cell>
          <cell r="I1589">
            <v>0</v>
          </cell>
          <cell r="J1589">
            <v>0</v>
          </cell>
          <cell r="K1589">
            <v>0</v>
          </cell>
          <cell r="L1589">
            <v>0</v>
          </cell>
        </row>
        <row r="1590">
          <cell r="C1590" t="str">
            <v>Santa CruzOBRAOTH</v>
          </cell>
          <cell r="D1590" t="str">
            <v>OTH</v>
          </cell>
          <cell r="E1590" t="str">
            <v>OBRA</v>
          </cell>
          <cell r="F1590" t="str">
            <v xml:space="preserve"> All Others </v>
          </cell>
          <cell r="G1590">
            <v>0</v>
          </cell>
          <cell r="H1590">
            <v>-3.0200000000000005E-2</v>
          </cell>
          <cell r="I1590">
            <v>0</v>
          </cell>
          <cell r="J1590">
            <v>0</v>
          </cell>
          <cell r="K1590">
            <v>0</v>
          </cell>
          <cell r="L1590">
            <v>0</v>
          </cell>
        </row>
        <row r="1591">
          <cell r="C1591" t="str">
            <v>SolanoChild MCIP</v>
          </cell>
          <cell r="D1591" t="str">
            <v>IP</v>
          </cell>
          <cell r="E1591" t="str">
            <v>Child MC</v>
          </cell>
          <cell r="F1591" t="str">
            <v xml:space="preserve">Inpatient Hospital Services </v>
          </cell>
          <cell r="G1591">
            <v>0</v>
          </cell>
          <cell r="H1591">
            <v>0</v>
          </cell>
          <cell r="I1591">
            <v>0</v>
          </cell>
          <cell r="J1591">
            <v>0</v>
          </cell>
          <cell r="K1591">
            <v>-1.2499999999999734E-3</v>
          </cell>
          <cell r="L1591">
            <v>0</v>
          </cell>
        </row>
        <row r="1592">
          <cell r="C1592" t="str">
            <v>SolanoChild MCOP</v>
          </cell>
          <cell r="D1592" t="str">
            <v>OP</v>
          </cell>
          <cell r="E1592" t="str">
            <v>Child MC</v>
          </cell>
          <cell r="F1592" t="str">
            <v xml:space="preserve">Outpatient Facility Services </v>
          </cell>
          <cell r="G1592">
            <v>0</v>
          </cell>
          <cell r="H1592">
            <v>-2.1999999999999797E-3</v>
          </cell>
          <cell r="I1592">
            <v>0</v>
          </cell>
          <cell r="J1592">
            <v>0</v>
          </cell>
          <cell r="K1592">
            <v>-1.2499999999999734E-3</v>
          </cell>
          <cell r="L1592">
            <v>0</v>
          </cell>
        </row>
        <row r="1593">
          <cell r="C1593" t="str">
            <v>SolanoChild MCER</v>
          </cell>
          <cell r="D1593" t="str">
            <v>ER</v>
          </cell>
          <cell r="E1593" t="str">
            <v>Child MC</v>
          </cell>
          <cell r="F1593" t="str">
            <v xml:space="preserve">Emergency Room Facility Services </v>
          </cell>
          <cell r="G1593">
            <v>0</v>
          </cell>
          <cell r="H1593">
            <v>0</v>
          </cell>
          <cell r="I1593">
            <v>0</v>
          </cell>
          <cell r="J1593">
            <v>0</v>
          </cell>
          <cell r="K1593">
            <v>-1.2499999999999734E-3</v>
          </cell>
          <cell r="L1593">
            <v>0</v>
          </cell>
        </row>
        <row r="1594">
          <cell r="C1594" t="str">
            <v>SolanoChild MCLTC</v>
          </cell>
          <cell r="D1594" t="str">
            <v>LTC</v>
          </cell>
          <cell r="E1594" t="str">
            <v>Child MC</v>
          </cell>
          <cell r="F1594" t="str">
            <v xml:space="preserve">Long-Term Care Facility </v>
          </cell>
          <cell r="G1594">
            <v>0</v>
          </cell>
          <cell r="H1594">
            <v>0</v>
          </cell>
          <cell r="I1594">
            <v>0</v>
          </cell>
          <cell r="J1594">
            <v>0</v>
          </cell>
          <cell r="K1594">
            <v>-1.2499999999999734E-3</v>
          </cell>
          <cell r="L1594">
            <v>0</v>
          </cell>
        </row>
        <row r="1595">
          <cell r="C1595" t="str">
            <v>SolanoChild MCPCP</v>
          </cell>
          <cell r="D1595" t="str">
            <v>PCP</v>
          </cell>
          <cell r="E1595" t="str">
            <v>Child MC</v>
          </cell>
          <cell r="F1595" t="str">
            <v xml:space="preserve">Physician Primary Care Services </v>
          </cell>
          <cell r="G1595">
            <v>0</v>
          </cell>
          <cell r="H1595">
            <v>0</v>
          </cell>
          <cell r="I1595">
            <v>0</v>
          </cell>
          <cell r="J1595">
            <v>0</v>
          </cell>
          <cell r="K1595">
            <v>-1.2499999999999734E-3</v>
          </cell>
          <cell r="L1595">
            <v>0</v>
          </cell>
        </row>
        <row r="1596">
          <cell r="C1596" t="str">
            <v>SolanoChild MCSP</v>
          </cell>
          <cell r="D1596" t="str">
            <v>SP</v>
          </cell>
          <cell r="E1596" t="str">
            <v>Child MC</v>
          </cell>
          <cell r="F1596" t="str">
            <v xml:space="preserve">Physician Specialty Services </v>
          </cell>
          <cell r="G1596">
            <v>0</v>
          </cell>
          <cell r="H1596">
            <v>0</v>
          </cell>
          <cell r="I1596">
            <v>0</v>
          </cell>
          <cell r="J1596">
            <v>-5.6389747585141259E-2</v>
          </cell>
          <cell r="K1596">
            <v>-1.2499999999999734E-3</v>
          </cell>
          <cell r="L1596">
            <v>0</v>
          </cell>
        </row>
        <row r="1597">
          <cell r="C1597" t="str">
            <v>SolanoChild MCFQHC</v>
          </cell>
          <cell r="D1597" t="str">
            <v>FQHC</v>
          </cell>
          <cell r="E1597" t="str">
            <v>Child MC</v>
          </cell>
          <cell r="F1597" t="str">
            <v xml:space="preserve">FQHC Services </v>
          </cell>
          <cell r="G1597">
            <v>0</v>
          </cell>
          <cell r="H1597">
            <v>0</v>
          </cell>
          <cell r="I1597">
            <v>0</v>
          </cell>
          <cell r="J1597">
            <v>0</v>
          </cell>
          <cell r="K1597">
            <v>-1.2499999999999734E-3</v>
          </cell>
          <cell r="L1597">
            <v>0</v>
          </cell>
        </row>
        <row r="1598">
          <cell r="C1598" t="str">
            <v>SolanoChild MCNPP</v>
          </cell>
          <cell r="D1598" t="str">
            <v>NPP</v>
          </cell>
          <cell r="E1598" t="str">
            <v>Child MC</v>
          </cell>
          <cell r="F1598" t="str">
            <v xml:space="preserve"> Other Medical Professional Services </v>
          </cell>
          <cell r="G1598">
            <v>0</v>
          </cell>
          <cell r="H1598">
            <v>-6.8899999999999961E-2</v>
          </cell>
          <cell r="I1598">
            <v>0</v>
          </cell>
          <cell r="J1598">
            <v>0</v>
          </cell>
          <cell r="K1598">
            <v>-1.2499999999999734E-3</v>
          </cell>
          <cell r="L1598">
            <v>0</v>
          </cell>
        </row>
        <row r="1599">
          <cell r="C1599" t="str">
            <v>SolanoChild MCRX</v>
          </cell>
          <cell r="D1599" t="str">
            <v>RX</v>
          </cell>
          <cell r="E1599" t="str">
            <v>Child MC</v>
          </cell>
          <cell r="F1599" t="str">
            <v xml:space="preserve"> Pharmacy </v>
          </cell>
          <cell r="G1599">
            <v>0</v>
          </cell>
          <cell r="H1599">
            <v>0</v>
          </cell>
          <cell r="I1599">
            <v>0</v>
          </cell>
          <cell r="J1599">
            <v>0</v>
          </cell>
          <cell r="K1599">
            <v>-1.2499999999999734E-3</v>
          </cell>
          <cell r="L1599">
            <v>0</v>
          </cell>
        </row>
        <row r="1600">
          <cell r="C1600" t="str">
            <v>SolanoChild MCLR</v>
          </cell>
          <cell r="D1600" t="str">
            <v>LR</v>
          </cell>
          <cell r="E1600" t="str">
            <v>Child MC</v>
          </cell>
          <cell r="F1600" t="str">
            <v xml:space="preserve"> Laboratory and Radiology </v>
          </cell>
          <cell r="G1600">
            <v>0</v>
          </cell>
          <cell r="H1600">
            <v>-6.8899999999999961E-2</v>
          </cell>
          <cell r="I1600">
            <v>0</v>
          </cell>
          <cell r="J1600">
            <v>0</v>
          </cell>
          <cell r="K1600">
            <v>-1.2499999999999734E-3</v>
          </cell>
          <cell r="L1600">
            <v>0</v>
          </cell>
        </row>
        <row r="1601">
          <cell r="C1601" t="str">
            <v>SolanoChild MCHCBS</v>
          </cell>
          <cell r="D1601" t="str">
            <v>HCBS</v>
          </cell>
          <cell r="E1601" t="str">
            <v>Child MC</v>
          </cell>
          <cell r="F1601" t="str">
            <v xml:space="preserve"> HCBS </v>
          </cell>
          <cell r="G1601">
            <v>0</v>
          </cell>
          <cell r="H1601">
            <v>0</v>
          </cell>
          <cell r="I1601">
            <v>0</v>
          </cell>
          <cell r="J1601">
            <v>0</v>
          </cell>
          <cell r="K1601">
            <v>-1.2499999999999734E-3</v>
          </cell>
          <cell r="L1601">
            <v>0</v>
          </cell>
        </row>
        <row r="1602">
          <cell r="C1602" t="str">
            <v>SolanoChild MCOTH</v>
          </cell>
          <cell r="D1602" t="str">
            <v>OTH</v>
          </cell>
          <cell r="E1602" t="str">
            <v>Child MC</v>
          </cell>
          <cell r="F1602" t="str">
            <v xml:space="preserve"> All Others </v>
          </cell>
          <cell r="G1602">
            <v>0</v>
          </cell>
          <cell r="H1602">
            <v>-3.0200000000000005E-2</v>
          </cell>
          <cell r="I1602">
            <v>0</v>
          </cell>
          <cell r="J1602">
            <v>0</v>
          </cell>
          <cell r="K1602">
            <v>-1.2499999999999734E-3</v>
          </cell>
          <cell r="L1602">
            <v>0</v>
          </cell>
        </row>
        <row r="1603">
          <cell r="C1603" t="str">
            <v>SolanoChild HFIP</v>
          </cell>
          <cell r="D1603" t="str">
            <v>IP</v>
          </cell>
          <cell r="E1603" t="str">
            <v>Child HF</v>
          </cell>
          <cell r="F1603" t="str">
            <v xml:space="preserve">Inpatient Hospital Services </v>
          </cell>
          <cell r="G1603">
            <v>0</v>
          </cell>
          <cell r="H1603">
            <v>0</v>
          </cell>
          <cell r="I1603">
            <v>0</v>
          </cell>
          <cell r="J1603">
            <v>0</v>
          </cell>
          <cell r="K1603">
            <v>-1.2499999999999734E-3</v>
          </cell>
          <cell r="L1603">
            <v>0</v>
          </cell>
        </row>
        <row r="1604">
          <cell r="C1604" t="str">
            <v>SolanoChild HFOP</v>
          </cell>
          <cell r="D1604" t="str">
            <v>OP</v>
          </cell>
          <cell r="E1604" t="str">
            <v>Child HF</v>
          </cell>
          <cell r="F1604" t="str">
            <v xml:space="preserve">Outpatient Facility Services </v>
          </cell>
          <cell r="G1604">
            <v>0</v>
          </cell>
          <cell r="H1604">
            <v>-2.0000000000000018E-3</v>
          </cell>
          <cell r="I1604">
            <v>0</v>
          </cell>
          <cell r="J1604">
            <v>-0.32438012281130968</v>
          </cell>
          <cell r="K1604">
            <v>-1.2499999999999734E-3</v>
          </cell>
          <cell r="L1604">
            <v>0</v>
          </cell>
        </row>
        <row r="1605">
          <cell r="C1605" t="str">
            <v>SolanoChild HFER</v>
          </cell>
          <cell r="D1605" t="str">
            <v>ER</v>
          </cell>
          <cell r="E1605" t="str">
            <v>Child HF</v>
          </cell>
          <cell r="F1605" t="str">
            <v xml:space="preserve">Emergency Room Facility Services </v>
          </cell>
          <cell r="G1605">
            <v>0</v>
          </cell>
          <cell r="H1605">
            <v>0</v>
          </cell>
          <cell r="I1605">
            <v>0</v>
          </cell>
          <cell r="J1605">
            <v>0</v>
          </cell>
          <cell r="K1605">
            <v>-1.2499999999999734E-3</v>
          </cell>
          <cell r="L1605">
            <v>0</v>
          </cell>
        </row>
        <row r="1606">
          <cell r="C1606" t="str">
            <v>SolanoChild HFLTC</v>
          </cell>
          <cell r="D1606" t="str">
            <v>LTC</v>
          </cell>
          <cell r="E1606" t="str">
            <v>Child HF</v>
          </cell>
          <cell r="F1606" t="str">
            <v xml:space="preserve">Long-Term Care Facility </v>
          </cell>
          <cell r="G1606">
            <v>0</v>
          </cell>
          <cell r="H1606">
            <v>0</v>
          </cell>
          <cell r="I1606">
            <v>0</v>
          </cell>
          <cell r="J1606">
            <v>0</v>
          </cell>
          <cell r="K1606">
            <v>-1.2499999999999734E-3</v>
          </cell>
          <cell r="L1606">
            <v>0</v>
          </cell>
        </row>
        <row r="1607">
          <cell r="C1607" t="str">
            <v>SolanoChild HFPCP</v>
          </cell>
          <cell r="D1607" t="str">
            <v>PCP</v>
          </cell>
          <cell r="E1607" t="str">
            <v>Child HF</v>
          </cell>
          <cell r="F1607" t="str">
            <v xml:space="preserve">Physician Primary Care Services </v>
          </cell>
          <cell r="G1607">
            <v>0</v>
          </cell>
          <cell r="H1607">
            <v>0</v>
          </cell>
          <cell r="I1607">
            <v>0</v>
          </cell>
          <cell r="J1607">
            <v>0</v>
          </cell>
          <cell r="K1607">
            <v>-1.2499999999999734E-3</v>
          </cell>
          <cell r="L1607">
            <v>0</v>
          </cell>
        </row>
        <row r="1608">
          <cell r="C1608" t="str">
            <v>SolanoChild HFSP</v>
          </cell>
          <cell r="D1608" t="str">
            <v>SP</v>
          </cell>
          <cell r="E1608" t="str">
            <v>Child HF</v>
          </cell>
          <cell r="F1608" t="str">
            <v xml:space="preserve">Physician Specialty Services </v>
          </cell>
          <cell r="G1608">
            <v>0</v>
          </cell>
          <cell r="H1608">
            <v>0</v>
          </cell>
          <cell r="I1608">
            <v>0</v>
          </cell>
          <cell r="J1608">
            <v>0</v>
          </cell>
          <cell r="K1608">
            <v>-1.2499999999999734E-3</v>
          </cell>
          <cell r="L1608">
            <v>0</v>
          </cell>
        </row>
        <row r="1609">
          <cell r="C1609" t="str">
            <v>SolanoChild HFFQHC</v>
          </cell>
          <cell r="D1609" t="str">
            <v>FQHC</v>
          </cell>
          <cell r="E1609" t="str">
            <v>Child HF</v>
          </cell>
          <cell r="F1609" t="str">
            <v xml:space="preserve">FQHC Services </v>
          </cell>
          <cell r="G1609">
            <v>0</v>
          </cell>
          <cell r="H1609">
            <v>0</v>
          </cell>
          <cell r="I1609">
            <v>0</v>
          </cell>
          <cell r="J1609">
            <v>0</v>
          </cell>
          <cell r="K1609">
            <v>-1.2499999999999734E-3</v>
          </cell>
          <cell r="L1609">
            <v>0</v>
          </cell>
        </row>
        <row r="1610">
          <cell r="C1610" t="str">
            <v>SolanoChild HFNPP</v>
          </cell>
          <cell r="D1610" t="str">
            <v>NPP</v>
          </cell>
          <cell r="E1610" t="str">
            <v>Child HF</v>
          </cell>
          <cell r="F1610" t="str">
            <v xml:space="preserve"> Other Medical Professional Services </v>
          </cell>
          <cell r="G1610">
            <v>0</v>
          </cell>
          <cell r="H1610">
            <v>-6.0899999999999954E-2</v>
          </cell>
          <cell r="I1610">
            <v>0</v>
          </cell>
          <cell r="J1610">
            <v>0</v>
          </cell>
          <cell r="K1610">
            <v>-1.2499999999999734E-3</v>
          </cell>
          <cell r="L1610">
            <v>0</v>
          </cell>
        </row>
        <row r="1611">
          <cell r="C1611" t="str">
            <v>SolanoChild HFRX</v>
          </cell>
          <cell r="D1611" t="str">
            <v>RX</v>
          </cell>
          <cell r="E1611" t="str">
            <v>Child HF</v>
          </cell>
          <cell r="F1611" t="str">
            <v xml:space="preserve"> Pharmacy </v>
          </cell>
          <cell r="G1611">
            <v>0</v>
          </cell>
          <cell r="H1611">
            <v>0</v>
          </cell>
          <cell r="I1611">
            <v>0</v>
          </cell>
          <cell r="J1611">
            <v>0</v>
          </cell>
          <cell r="K1611">
            <v>-1.2499999999999734E-3</v>
          </cell>
          <cell r="L1611">
            <v>0</v>
          </cell>
        </row>
        <row r="1612">
          <cell r="C1612" t="str">
            <v>SolanoChild HFLR</v>
          </cell>
          <cell r="D1612" t="str">
            <v>LR</v>
          </cell>
          <cell r="E1612" t="str">
            <v>Child HF</v>
          </cell>
          <cell r="F1612" t="str">
            <v xml:space="preserve"> Laboratory and Radiology </v>
          </cell>
          <cell r="G1612">
            <v>0</v>
          </cell>
          <cell r="H1612">
            <v>-6.0899999999999954E-2</v>
          </cell>
          <cell r="I1612">
            <v>0</v>
          </cell>
          <cell r="J1612">
            <v>0</v>
          </cell>
          <cell r="K1612">
            <v>-1.2499999999999734E-3</v>
          </cell>
          <cell r="L1612">
            <v>0</v>
          </cell>
        </row>
        <row r="1613">
          <cell r="C1613" t="str">
            <v>SolanoChild HFHCBS</v>
          </cell>
          <cell r="D1613" t="str">
            <v>HCBS</v>
          </cell>
          <cell r="E1613" t="str">
            <v>Child HF</v>
          </cell>
          <cell r="F1613" t="str">
            <v xml:space="preserve"> HCBS </v>
          </cell>
          <cell r="G1613">
            <v>0</v>
          </cell>
          <cell r="H1613">
            <v>0</v>
          </cell>
          <cell r="I1613">
            <v>0</v>
          </cell>
          <cell r="J1613">
            <v>0</v>
          </cell>
          <cell r="K1613">
            <v>-1.2499999999999734E-3</v>
          </cell>
          <cell r="L1613">
            <v>0</v>
          </cell>
        </row>
        <row r="1614">
          <cell r="C1614" t="str">
            <v>SolanoChild HFOTH</v>
          </cell>
          <cell r="D1614" t="str">
            <v>OTH</v>
          </cell>
          <cell r="E1614" t="str">
            <v>Child HF</v>
          </cell>
          <cell r="F1614" t="str">
            <v xml:space="preserve"> All Others </v>
          </cell>
          <cell r="G1614">
            <v>0</v>
          </cell>
          <cell r="H1614">
            <v>-2.6599999999999957E-2</v>
          </cell>
          <cell r="I1614">
            <v>0</v>
          </cell>
          <cell r="J1614">
            <v>0</v>
          </cell>
          <cell r="K1614">
            <v>-1.2499999999999734E-3</v>
          </cell>
          <cell r="L1614">
            <v>0</v>
          </cell>
        </row>
        <row r="1615">
          <cell r="C1615" t="str">
            <v>SolanoAdultIP</v>
          </cell>
          <cell r="D1615" t="str">
            <v>IP</v>
          </cell>
          <cell r="E1615" t="str">
            <v>Adult</v>
          </cell>
          <cell r="F1615" t="str">
            <v xml:space="preserve">Inpatient Hospital Services </v>
          </cell>
          <cell r="G1615">
            <v>0</v>
          </cell>
          <cell r="H1615">
            <v>0</v>
          </cell>
          <cell r="I1615">
            <v>0</v>
          </cell>
          <cell r="J1615">
            <v>0</v>
          </cell>
          <cell r="K1615">
            <v>-1.5000000000000013E-2</v>
          </cell>
          <cell r="L1615">
            <v>0</v>
          </cell>
        </row>
        <row r="1616">
          <cell r="C1616" t="str">
            <v>SolanoAdultOP</v>
          </cell>
          <cell r="D1616" t="str">
            <v>OP</v>
          </cell>
          <cell r="E1616" t="str">
            <v>Adult</v>
          </cell>
          <cell r="F1616" t="str">
            <v xml:space="preserve">Outpatient Facility Services </v>
          </cell>
          <cell r="G1616">
            <v>0</v>
          </cell>
          <cell r="H1616">
            <v>-1.0499999999999954E-2</v>
          </cell>
          <cell r="I1616">
            <v>0</v>
          </cell>
          <cell r="J1616">
            <v>0</v>
          </cell>
          <cell r="K1616">
            <v>-1.5000000000000013E-2</v>
          </cell>
          <cell r="L1616">
            <v>0</v>
          </cell>
        </row>
        <row r="1617">
          <cell r="C1617" t="str">
            <v>SolanoAdultER</v>
          </cell>
          <cell r="D1617" t="str">
            <v>ER</v>
          </cell>
          <cell r="E1617" t="str">
            <v>Adult</v>
          </cell>
          <cell r="F1617" t="str">
            <v xml:space="preserve">Emergency Room Facility Services </v>
          </cell>
          <cell r="G1617">
            <v>0</v>
          </cell>
          <cell r="H1617">
            <v>0</v>
          </cell>
          <cell r="I1617">
            <v>0</v>
          </cell>
          <cell r="J1617">
            <v>0</v>
          </cell>
          <cell r="K1617">
            <v>-1.5000000000000013E-2</v>
          </cell>
          <cell r="L1617">
            <v>0</v>
          </cell>
        </row>
        <row r="1618">
          <cell r="C1618" t="str">
            <v>SolanoAdultLTC</v>
          </cell>
          <cell r="D1618" t="str">
            <v>LTC</v>
          </cell>
          <cell r="E1618" t="str">
            <v>Adult</v>
          </cell>
          <cell r="F1618" t="str">
            <v xml:space="preserve">Long-Term Care Facility </v>
          </cell>
          <cell r="G1618">
            <v>0</v>
          </cell>
          <cell r="H1618">
            <v>0</v>
          </cell>
          <cell r="I1618">
            <v>0</v>
          </cell>
          <cell r="J1618">
            <v>0</v>
          </cell>
          <cell r="K1618">
            <v>-1.5000000000000013E-2</v>
          </cell>
          <cell r="L1618">
            <v>0</v>
          </cell>
        </row>
        <row r="1619">
          <cell r="C1619" t="str">
            <v>SolanoAdultPCP</v>
          </cell>
          <cell r="D1619" t="str">
            <v>PCP</v>
          </cell>
          <cell r="E1619" t="str">
            <v>Adult</v>
          </cell>
          <cell r="F1619" t="str">
            <v xml:space="preserve">Physician Primary Care Services </v>
          </cell>
          <cell r="G1619">
            <v>0</v>
          </cell>
          <cell r="H1619">
            <v>-4.3300000000000005E-2</v>
          </cell>
          <cell r="I1619">
            <v>0</v>
          </cell>
          <cell r="J1619">
            <v>0</v>
          </cell>
          <cell r="K1619">
            <v>-1.5000000000000013E-2</v>
          </cell>
          <cell r="L1619">
            <v>0</v>
          </cell>
        </row>
        <row r="1620">
          <cell r="C1620" t="str">
            <v>SolanoAdultSP</v>
          </cell>
          <cell r="D1620" t="str">
            <v>SP</v>
          </cell>
          <cell r="E1620" t="str">
            <v>Adult</v>
          </cell>
          <cell r="F1620" t="str">
            <v xml:space="preserve">Physician Specialty Services </v>
          </cell>
          <cell r="G1620">
            <v>0</v>
          </cell>
          <cell r="H1620">
            <v>0</v>
          </cell>
          <cell r="I1620">
            <v>0</v>
          </cell>
          <cell r="J1620">
            <v>0</v>
          </cell>
          <cell r="K1620">
            <v>-1.5000000000000013E-2</v>
          </cell>
          <cell r="L1620">
            <v>0</v>
          </cell>
        </row>
        <row r="1621">
          <cell r="C1621" t="str">
            <v>SolanoAdultFQHC</v>
          </cell>
          <cell r="D1621" t="str">
            <v>FQHC</v>
          </cell>
          <cell r="E1621" t="str">
            <v>Adult</v>
          </cell>
          <cell r="F1621" t="str">
            <v xml:space="preserve">FQHC Services </v>
          </cell>
          <cell r="G1621">
            <v>0</v>
          </cell>
          <cell r="H1621">
            <v>0</v>
          </cell>
          <cell r="I1621">
            <v>0</v>
          </cell>
          <cell r="J1621">
            <v>0</v>
          </cell>
          <cell r="K1621">
            <v>-1.5000000000000013E-2</v>
          </cell>
          <cell r="L1621">
            <v>0</v>
          </cell>
        </row>
        <row r="1622">
          <cell r="C1622" t="str">
            <v>SolanoAdultNPP</v>
          </cell>
          <cell r="D1622" t="str">
            <v>NPP</v>
          </cell>
          <cell r="E1622" t="str">
            <v>Adult</v>
          </cell>
          <cell r="F1622" t="str">
            <v xml:space="preserve"> Other Medical Professional Services </v>
          </cell>
          <cell r="G1622">
            <v>0</v>
          </cell>
          <cell r="H1622">
            <v>-6.8899999999999961E-2</v>
          </cell>
          <cell r="I1622">
            <v>0</v>
          </cell>
          <cell r="J1622">
            <v>0</v>
          </cell>
          <cell r="K1622">
            <v>-1.5000000000000013E-2</v>
          </cell>
          <cell r="L1622">
            <v>0</v>
          </cell>
        </row>
        <row r="1623">
          <cell r="C1623" t="str">
            <v>SolanoAdultRX</v>
          </cell>
          <cell r="D1623" t="str">
            <v>RX</v>
          </cell>
          <cell r="E1623" t="str">
            <v>Adult</v>
          </cell>
          <cell r="F1623" t="str">
            <v xml:space="preserve"> Pharmacy </v>
          </cell>
          <cell r="G1623">
            <v>0</v>
          </cell>
          <cell r="H1623">
            <v>0</v>
          </cell>
          <cell r="I1623">
            <v>-5.9276639609900927E-3</v>
          </cell>
          <cell r="J1623">
            <v>-3.8809923892884957E-2</v>
          </cell>
          <cell r="K1623">
            <v>-1.5000000000000013E-2</v>
          </cell>
          <cell r="L1623">
            <v>0</v>
          </cell>
        </row>
        <row r="1624">
          <cell r="C1624" t="str">
            <v>SolanoAdultLR</v>
          </cell>
          <cell r="D1624" t="str">
            <v>LR</v>
          </cell>
          <cell r="E1624" t="str">
            <v>Adult</v>
          </cell>
          <cell r="F1624" t="str">
            <v xml:space="preserve"> Laboratory and Radiology </v>
          </cell>
          <cell r="G1624">
            <v>0</v>
          </cell>
          <cell r="H1624">
            <v>-6.8899999999999961E-2</v>
          </cell>
          <cell r="I1624">
            <v>0</v>
          </cell>
          <cell r="J1624">
            <v>0</v>
          </cell>
          <cell r="K1624">
            <v>-1.5000000000000013E-2</v>
          </cell>
          <cell r="L1624">
            <v>0</v>
          </cell>
        </row>
        <row r="1625">
          <cell r="C1625" t="str">
            <v>SolanoAdultHCBS</v>
          </cell>
          <cell r="D1625" t="str">
            <v>HCBS</v>
          </cell>
          <cell r="E1625" t="str">
            <v>Adult</v>
          </cell>
          <cell r="F1625" t="str">
            <v xml:space="preserve"> HCBS </v>
          </cell>
          <cell r="G1625">
            <v>3.0053685292040555E-2</v>
          </cell>
          <cell r="H1625">
            <v>0</v>
          </cell>
          <cell r="I1625">
            <v>0</v>
          </cell>
          <cell r="J1625">
            <v>0</v>
          </cell>
          <cell r="K1625">
            <v>-1.5000000000000013E-2</v>
          </cell>
          <cell r="L1625">
            <v>0</v>
          </cell>
        </row>
        <row r="1626">
          <cell r="C1626" t="str">
            <v>SolanoAdultOTH</v>
          </cell>
          <cell r="D1626" t="str">
            <v>OTH</v>
          </cell>
          <cell r="E1626" t="str">
            <v>Adult</v>
          </cell>
          <cell r="F1626" t="str">
            <v xml:space="preserve"> All Others </v>
          </cell>
          <cell r="G1626">
            <v>0</v>
          </cell>
          <cell r="H1626">
            <v>-3.0200000000000005E-2</v>
          </cell>
          <cell r="I1626">
            <v>0</v>
          </cell>
          <cell r="J1626">
            <v>0</v>
          </cell>
          <cell r="K1626">
            <v>-1.5000000000000013E-2</v>
          </cell>
          <cell r="L1626">
            <v>0</v>
          </cell>
        </row>
        <row r="1627">
          <cell r="C1627" t="str">
            <v>SolanoAged&amp;DisabledNonDualIP</v>
          </cell>
          <cell r="D1627" t="str">
            <v>IP</v>
          </cell>
          <cell r="E1627" t="str">
            <v>Aged&amp;DisabledNonDual</v>
          </cell>
          <cell r="F1627" t="str">
            <v xml:space="preserve">Inpatient Hospital Services </v>
          </cell>
          <cell r="G1627">
            <v>0</v>
          </cell>
          <cell r="H1627">
            <v>0</v>
          </cell>
          <cell r="I1627">
            <v>0</v>
          </cell>
          <cell r="J1627">
            <v>0</v>
          </cell>
          <cell r="K1627">
            <v>0</v>
          </cell>
          <cell r="L1627">
            <v>0</v>
          </cell>
        </row>
        <row r="1628">
          <cell r="C1628" t="str">
            <v>SolanoAged&amp;DisabledNonDualOP</v>
          </cell>
          <cell r="D1628" t="str">
            <v>OP</v>
          </cell>
          <cell r="E1628" t="str">
            <v>Aged&amp;DisabledNonDual</v>
          </cell>
          <cell r="F1628" t="str">
            <v xml:space="preserve">Outpatient Facility Services </v>
          </cell>
          <cell r="G1628">
            <v>0</v>
          </cell>
          <cell r="H1628">
            <v>-1.3100000000000001E-2</v>
          </cell>
          <cell r="I1628">
            <v>0</v>
          </cell>
          <cell r="J1628">
            <v>0</v>
          </cell>
          <cell r="K1628">
            <v>0</v>
          </cell>
          <cell r="L1628">
            <v>0</v>
          </cell>
        </row>
        <row r="1629">
          <cell r="C1629" t="str">
            <v>SolanoAged&amp;DisabledNonDualER</v>
          </cell>
          <cell r="D1629" t="str">
            <v>ER</v>
          </cell>
          <cell r="E1629" t="str">
            <v>Aged&amp;DisabledNonDual</v>
          </cell>
          <cell r="F1629" t="str">
            <v xml:space="preserve">Emergency Room Facility Services </v>
          </cell>
          <cell r="G1629">
            <v>0</v>
          </cell>
          <cell r="H1629">
            <v>0</v>
          </cell>
          <cell r="I1629">
            <v>0</v>
          </cell>
          <cell r="J1629">
            <v>0</v>
          </cell>
          <cell r="K1629">
            <v>0</v>
          </cell>
          <cell r="L1629">
            <v>0</v>
          </cell>
        </row>
        <row r="1630">
          <cell r="C1630" t="str">
            <v>SolanoAged&amp;DisabledNonDualLTC</v>
          </cell>
          <cell r="D1630" t="str">
            <v>LTC</v>
          </cell>
          <cell r="E1630" t="str">
            <v>Aged&amp;DisabledNonDual</v>
          </cell>
          <cell r="F1630" t="str">
            <v xml:space="preserve">Long-Term Care Facility </v>
          </cell>
          <cell r="G1630">
            <v>0</v>
          </cell>
          <cell r="H1630">
            <v>0</v>
          </cell>
          <cell r="I1630">
            <v>0</v>
          </cell>
          <cell r="J1630">
            <v>0</v>
          </cell>
          <cell r="K1630">
            <v>0</v>
          </cell>
          <cell r="L1630">
            <v>0</v>
          </cell>
        </row>
        <row r="1631">
          <cell r="C1631" t="str">
            <v>SolanoAged&amp;DisabledNonDualPCP</v>
          </cell>
          <cell r="D1631" t="str">
            <v>PCP</v>
          </cell>
          <cell r="E1631" t="str">
            <v>Aged&amp;DisabledNonDual</v>
          </cell>
          <cell r="F1631" t="str">
            <v xml:space="preserve">Physician Primary Care Services </v>
          </cell>
          <cell r="G1631">
            <v>0</v>
          </cell>
          <cell r="H1631">
            <v>-6.030000000000002E-2</v>
          </cell>
          <cell r="I1631">
            <v>0</v>
          </cell>
          <cell r="J1631">
            <v>0</v>
          </cell>
          <cell r="K1631">
            <v>0</v>
          </cell>
          <cell r="L1631">
            <v>0</v>
          </cell>
        </row>
        <row r="1632">
          <cell r="C1632" t="str">
            <v>SolanoAged&amp;DisabledNonDualSP</v>
          </cell>
          <cell r="D1632" t="str">
            <v>SP</v>
          </cell>
          <cell r="E1632" t="str">
            <v>Aged&amp;DisabledNonDual</v>
          </cell>
          <cell r="F1632" t="str">
            <v xml:space="preserve">Physician Specialty Services </v>
          </cell>
          <cell r="G1632">
            <v>0</v>
          </cell>
          <cell r="H1632">
            <v>0</v>
          </cell>
          <cell r="I1632">
            <v>0</v>
          </cell>
          <cell r="J1632">
            <v>0</v>
          </cell>
          <cell r="K1632">
            <v>0</v>
          </cell>
          <cell r="L1632">
            <v>0</v>
          </cell>
        </row>
        <row r="1633">
          <cell r="C1633" t="str">
            <v>SolanoAged&amp;DisabledNonDualFQHC</v>
          </cell>
          <cell r="D1633" t="str">
            <v>FQHC</v>
          </cell>
          <cell r="E1633" t="str">
            <v>Aged&amp;DisabledNonDual</v>
          </cell>
          <cell r="F1633" t="str">
            <v xml:space="preserve">FQHC Services </v>
          </cell>
          <cell r="G1633">
            <v>0</v>
          </cell>
          <cell r="H1633">
            <v>0</v>
          </cell>
          <cell r="I1633">
            <v>0</v>
          </cell>
          <cell r="J1633">
            <v>0</v>
          </cell>
          <cell r="K1633">
            <v>0</v>
          </cell>
          <cell r="L1633">
            <v>0</v>
          </cell>
        </row>
        <row r="1634">
          <cell r="C1634" t="str">
            <v>SolanoAged&amp;DisabledNonDualNPP</v>
          </cell>
          <cell r="D1634" t="str">
            <v>NPP</v>
          </cell>
          <cell r="E1634" t="str">
            <v>Aged&amp;DisabledNonDual</v>
          </cell>
          <cell r="F1634" t="str">
            <v xml:space="preserve"> Other Medical Professional Services </v>
          </cell>
          <cell r="G1634">
            <v>0</v>
          </cell>
          <cell r="H1634">
            <v>-6.8899999999999961E-2</v>
          </cell>
          <cell r="I1634">
            <v>0</v>
          </cell>
          <cell r="J1634">
            <v>0</v>
          </cell>
          <cell r="K1634">
            <v>0</v>
          </cell>
          <cell r="L1634">
            <v>0</v>
          </cell>
        </row>
        <row r="1635">
          <cell r="C1635" t="str">
            <v>SolanoAged&amp;DisabledNonDualRX</v>
          </cell>
          <cell r="D1635" t="str">
            <v>RX</v>
          </cell>
          <cell r="E1635" t="str">
            <v>Aged&amp;DisabledNonDual</v>
          </cell>
          <cell r="F1635" t="str">
            <v xml:space="preserve"> Pharmacy </v>
          </cell>
          <cell r="G1635">
            <v>0</v>
          </cell>
          <cell r="H1635">
            <v>0</v>
          </cell>
          <cell r="I1635">
            <v>-2.594786832924223E-2</v>
          </cell>
          <cell r="J1635">
            <v>-1.7233506858741143E-2</v>
          </cell>
          <cell r="K1635">
            <v>0</v>
          </cell>
          <cell r="L1635">
            <v>0</v>
          </cell>
        </row>
        <row r="1636">
          <cell r="C1636" t="str">
            <v>SolanoAged&amp;DisabledNonDualLR</v>
          </cell>
          <cell r="D1636" t="str">
            <v>LR</v>
          </cell>
          <cell r="E1636" t="str">
            <v>Aged&amp;DisabledNonDual</v>
          </cell>
          <cell r="F1636" t="str">
            <v xml:space="preserve"> Laboratory and Radiology </v>
          </cell>
          <cell r="G1636">
            <v>0</v>
          </cell>
          <cell r="H1636">
            <v>-6.8899999999999961E-2</v>
          </cell>
          <cell r="I1636">
            <v>0</v>
          </cell>
          <cell r="J1636">
            <v>0</v>
          </cell>
          <cell r="K1636">
            <v>0</v>
          </cell>
          <cell r="L1636">
            <v>0</v>
          </cell>
        </row>
        <row r="1637">
          <cell r="C1637" t="str">
            <v>SolanoAged&amp;DisabledNonDualHCBS</v>
          </cell>
          <cell r="D1637" t="str">
            <v>HCBS</v>
          </cell>
          <cell r="E1637" t="str">
            <v>Aged&amp;DisabledNonDual</v>
          </cell>
          <cell r="F1637" t="str">
            <v xml:space="preserve"> HCBS </v>
          </cell>
          <cell r="G1637">
            <v>2.4814229672195376E-2</v>
          </cell>
          <cell r="H1637">
            <v>0</v>
          </cell>
          <cell r="I1637">
            <v>0</v>
          </cell>
          <cell r="J1637">
            <v>0</v>
          </cell>
          <cell r="K1637">
            <v>0</v>
          </cell>
          <cell r="L1637">
            <v>0</v>
          </cell>
        </row>
        <row r="1638">
          <cell r="C1638" t="str">
            <v>SolanoAged&amp;DisabledNonDualOTH</v>
          </cell>
          <cell r="D1638" t="str">
            <v>OTH</v>
          </cell>
          <cell r="E1638" t="str">
            <v>Aged&amp;DisabledNonDual</v>
          </cell>
          <cell r="F1638" t="str">
            <v xml:space="preserve"> All Others </v>
          </cell>
          <cell r="G1638">
            <v>0</v>
          </cell>
          <cell r="H1638">
            <v>-3.0200000000000005E-2</v>
          </cell>
          <cell r="I1638">
            <v>0</v>
          </cell>
          <cell r="J1638">
            <v>0</v>
          </cell>
          <cell r="K1638">
            <v>0</v>
          </cell>
          <cell r="L1638">
            <v>-4.0473641587235321E-4</v>
          </cell>
        </row>
        <row r="1639">
          <cell r="C1639" t="str">
            <v>SolanoDisabledDualIP</v>
          </cell>
          <cell r="D1639" t="str">
            <v>IP</v>
          </cell>
          <cell r="E1639" t="str">
            <v>DisabledDual</v>
          </cell>
          <cell r="F1639" t="str">
            <v xml:space="preserve">Inpatient Hospital Services </v>
          </cell>
          <cell r="G1639">
            <v>0</v>
          </cell>
          <cell r="H1639">
            <v>0</v>
          </cell>
          <cell r="I1639">
            <v>0</v>
          </cell>
          <cell r="J1639">
            <v>0</v>
          </cell>
          <cell r="K1639">
            <v>0</v>
          </cell>
          <cell r="L1639">
            <v>0</v>
          </cell>
        </row>
        <row r="1640">
          <cell r="C1640" t="str">
            <v>SolanoDisabledDualOP</v>
          </cell>
          <cell r="D1640" t="str">
            <v>OP</v>
          </cell>
          <cell r="E1640" t="str">
            <v>DisabledDual</v>
          </cell>
          <cell r="F1640" t="str">
            <v xml:space="preserve">Outpatient Facility Services </v>
          </cell>
          <cell r="G1640">
            <v>0</v>
          </cell>
          <cell r="H1640">
            <v>0</v>
          </cell>
          <cell r="I1640">
            <v>0</v>
          </cell>
          <cell r="J1640">
            <v>0</v>
          </cell>
          <cell r="K1640">
            <v>0</v>
          </cell>
          <cell r="L1640">
            <v>0</v>
          </cell>
        </row>
        <row r="1641">
          <cell r="C1641" t="str">
            <v>SolanoDisabledDualER</v>
          </cell>
          <cell r="D1641" t="str">
            <v>ER</v>
          </cell>
          <cell r="E1641" t="str">
            <v>DisabledDual</v>
          </cell>
          <cell r="F1641" t="str">
            <v xml:space="preserve">Emergency Room Facility Services </v>
          </cell>
          <cell r="G1641">
            <v>0</v>
          </cell>
          <cell r="H1641">
            <v>0</v>
          </cell>
          <cell r="I1641">
            <v>0</v>
          </cell>
          <cell r="J1641">
            <v>0</v>
          </cell>
          <cell r="K1641">
            <v>0</v>
          </cell>
          <cell r="L1641">
            <v>0</v>
          </cell>
        </row>
        <row r="1642">
          <cell r="C1642" t="str">
            <v>SolanoDisabledDualLTC</v>
          </cell>
          <cell r="D1642" t="str">
            <v>LTC</v>
          </cell>
          <cell r="E1642" t="str">
            <v>DisabledDual</v>
          </cell>
          <cell r="F1642" t="str">
            <v xml:space="preserve">Long-Term Care Facility </v>
          </cell>
          <cell r="G1642">
            <v>0</v>
          </cell>
          <cell r="H1642">
            <v>0</v>
          </cell>
          <cell r="I1642">
            <v>0</v>
          </cell>
          <cell r="J1642">
            <v>0</v>
          </cell>
          <cell r="K1642">
            <v>0</v>
          </cell>
          <cell r="L1642">
            <v>0</v>
          </cell>
        </row>
        <row r="1643">
          <cell r="C1643" t="str">
            <v>SolanoDisabledDualPCP</v>
          </cell>
          <cell r="D1643" t="str">
            <v>PCP</v>
          </cell>
          <cell r="E1643" t="str">
            <v>DisabledDual</v>
          </cell>
          <cell r="F1643" t="str">
            <v xml:space="preserve">Physician Primary Care Services </v>
          </cell>
          <cell r="G1643">
            <v>0</v>
          </cell>
          <cell r="H1643">
            <v>0</v>
          </cell>
          <cell r="I1643">
            <v>0</v>
          </cell>
          <cell r="J1643">
            <v>0</v>
          </cell>
          <cell r="K1643">
            <v>0</v>
          </cell>
          <cell r="L1643">
            <v>0</v>
          </cell>
        </row>
        <row r="1644">
          <cell r="C1644" t="str">
            <v>SolanoDisabledDualSP</v>
          </cell>
          <cell r="D1644" t="str">
            <v>SP</v>
          </cell>
          <cell r="E1644" t="str">
            <v>DisabledDual</v>
          </cell>
          <cell r="F1644" t="str">
            <v xml:space="preserve">Physician Specialty Services </v>
          </cell>
          <cell r="G1644">
            <v>0</v>
          </cell>
          <cell r="H1644">
            <v>0</v>
          </cell>
          <cell r="I1644">
            <v>0</v>
          </cell>
          <cell r="J1644">
            <v>0</v>
          </cell>
          <cell r="K1644">
            <v>0</v>
          </cell>
          <cell r="L1644">
            <v>0</v>
          </cell>
        </row>
        <row r="1645">
          <cell r="C1645" t="str">
            <v>SolanoDisabledDualFQHC</v>
          </cell>
          <cell r="D1645" t="str">
            <v>FQHC</v>
          </cell>
          <cell r="E1645" t="str">
            <v>DisabledDual</v>
          </cell>
          <cell r="F1645" t="str">
            <v xml:space="preserve">FQHC Services </v>
          </cell>
          <cell r="G1645">
            <v>0</v>
          </cell>
          <cell r="H1645">
            <v>0</v>
          </cell>
          <cell r="I1645">
            <v>0</v>
          </cell>
          <cell r="J1645">
            <v>0</v>
          </cell>
          <cell r="K1645">
            <v>0</v>
          </cell>
          <cell r="L1645">
            <v>0</v>
          </cell>
        </row>
        <row r="1646">
          <cell r="C1646" t="str">
            <v>SolanoDisabledDualNPP</v>
          </cell>
          <cell r="D1646" t="str">
            <v>NPP</v>
          </cell>
          <cell r="E1646" t="str">
            <v>DisabledDual</v>
          </cell>
          <cell r="F1646" t="str">
            <v xml:space="preserve"> Other Medical Professional Services </v>
          </cell>
          <cell r="G1646">
            <v>0</v>
          </cell>
          <cell r="H1646">
            <v>0</v>
          </cell>
          <cell r="I1646">
            <v>0</v>
          </cell>
          <cell r="J1646">
            <v>0</v>
          </cell>
          <cell r="K1646">
            <v>0</v>
          </cell>
          <cell r="L1646">
            <v>0</v>
          </cell>
        </row>
        <row r="1647">
          <cell r="C1647" t="str">
            <v>SolanoDisabledDualRX</v>
          </cell>
          <cell r="D1647" t="str">
            <v>RX</v>
          </cell>
          <cell r="E1647" t="str">
            <v>DisabledDual</v>
          </cell>
          <cell r="F1647" t="str">
            <v xml:space="preserve"> Pharmacy </v>
          </cell>
          <cell r="G1647">
            <v>0</v>
          </cell>
          <cell r="H1647">
            <v>0</v>
          </cell>
          <cell r="I1647">
            <v>0</v>
          </cell>
          <cell r="J1647">
            <v>0</v>
          </cell>
          <cell r="K1647">
            <v>0</v>
          </cell>
          <cell r="L1647">
            <v>0</v>
          </cell>
        </row>
        <row r="1648">
          <cell r="C1648" t="str">
            <v>SolanoDisabledDualLR</v>
          </cell>
          <cell r="D1648" t="str">
            <v>LR</v>
          </cell>
          <cell r="E1648" t="str">
            <v>DisabledDual</v>
          </cell>
          <cell r="F1648" t="str">
            <v xml:space="preserve"> Laboratory and Radiology </v>
          </cell>
          <cell r="G1648">
            <v>0</v>
          </cell>
          <cell r="H1648">
            <v>0</v>
          </cell>
          <cell r="I1648">
            <v>0</v>
          </cell>
          <cell r="J1648">
            <v>0</v>
          </cell>
          <cell r="K1648">
            <v>0</v>
          </cell>
          <cell r="L1648">
            <v>0</v>
          </cell>
        </row>
        <row r="1649">
          <cell r="C1649" t="str">
            <v>SolanoDisabledDualHCBS</v>
          </cell>
          <cell r="D1649" t="str">
            <v>HCBS</v>
          </cell>
          <cell r="E1649" t="str">
            <v>DisabledDual</v>
          </cell>
          <cell r="F1649" t="str">
            <v xml:space="preserve"> HCBS </v>
          </cell>
          <cell r="G1649">
            <v>1.9701557199485853E-2</v>
          </cell>
          <cell r="H1649">
            <v>0</v>
          </cell>
          <cell r="I1649">
            <v>0</v>
          </cell>
          <cell r="J1649">
            <v>0</v>
          </cell>
          <cell r="K1649">
            <v>0</v>
          </cell>
          <cell r="L1649">
            <v>0</v>
          </cell>
        </row>
        <row r="1650">
          <cell r="C1650" t="str">
            <v>SolanoDisabledDualOTH</v>
          </cell>
          <cell r="D1650" t="str">
            <v>OTH</v>
          </cell>
          <cell r="E1650" t="str">
            <v>DisabledDual</v>
          </cell>
          <cell r="F1650" t="str">
            <v xml:space="preserve"> All Others </v>
          </cell>
          <cell r="G1650">
            <v>0</v>
          </cell>
          <cell r="H1650">
            <v>0</v>
          </cell>
          <cell r="I1650">
            <v>0</v>
          </cell>
          <cell r="J1650">
            <v>0</v>
          </cell>
          <cell r="K1650">
            <v>0</v>
          </cell>
          <cell r="L1650">
            <v>-1.0594374778966076E-3</v>
          </cell>
        </row>
        <row r="1651">
          <cell r="C1651" t="str">
            <v>SolanoAgedDualIP</v>
          </cell>
          <cell r="D1651" t="str">
            <v>IP</v>
          </cell>
          <cell r="E1651" t="str">
            <v>AgedDual</v>
          </cell>
          <cell r="F1651" t="str">
            <v xml:space="preserve">Inpatient Hospital Services </v>
          </cell>
          <cell r="G1651">
            <v>0</v>
          </cell>
          <cell r="H1651">
            <v>0</v>
          </cell>
          <cell r="I1651">
            <v>0</v>
          </cell>
          <cell r="J1651">
            <v>0</v>
          </cell>
          <cell r="K1651">
            <v>0</v>
          </cell>
          <cell r="L1651">
            <v>0</v>
          </cell>
        </row>
        <row r="1652">
          <cell r="C1652" t="str">
            <v>SolanoAgedDualOP</v>
          </cell>
          <cell r="D1652" t="str">
            <v>OP</v>
          </cell>
          <cell r="E1652" t="str">
            <v>AgedDual</v>
          </cell>
          <cell r="F1652" t="str">
            <v xml:space="preserve">Outpatient Facility Services </v>
          </cell>
          <cell r="G1652">
            <v>0</v>
          </cell>
          <cell r="H1652">
            <v>0</v>
          </cell>
          <cell r="I1652">
            <v>0</v>
          </cell>
          <cell r="J1652">
            <v>0</v>
          </cell>
          <cell r="K1652">
            <v>0</v>
          </cell>
          <cell r="L1652">
            <v>0</v>
          </cell>
        </row>
        <row r="1653">
          <cell r="C1653" t="str">
            <v>SolanoAgedDualER</v>
          </cell>
          <cell r="D1653" t="str">
            <v>ER</v>
          </cell>
          <cell r="E1653" t="str">
            <v>AgedDual</v>
          </cell>
          <cell r="F1653" t="str">
            <v xml:space="preserve">Emergency Room Facility Services </v>
          </cell>
          <cell r="G1653">
            <v>0</v>
          </cell>
          <cell r="H1653">
            <v>0</v>
          </cell>
          <cell r="I1653">
            <v>0</v>
          </cell>
          <cell r="J1653">
            <v>0</v>
          </cell>
          <cell r="K1653">
            <v>0</v>
          </cell>
          <cell r="L1653">
            <v>0</v>
          </cell>
        </row>
        <row r="1654">
          <cell r="C1654" t="str">
            <v>SolanoAgedDualLTC</v>
          </cell>
          <cell r="D1654" t="str">
            <v>LTC</v>
          </cell>
          <cell r="E1654" t="str">
            <v>AgedDual</v>
          </cell>
          <cell r="F1654" t="str">
            <v xml:space="preserve">Long-Term Care Facility </v>
          </cell>
          <cell r="G1654">
            <v>0</v>
          </cell>
          <cell r="H1654">
            <v>0</v>
          </cell>
          <cell r="I1654">
            <v>0</v>
          </cell>
          <cell r="J1654">
            <v>0</v>
          </cell>
          <cell r="K1654">
            <v>0</v>
          </cell>
          <cell r="L1654">
            <v>0</v>
          </cell>
        </row>
        <row r="1655">
          <cell r="C1655" t="str">
            <v>SolanoAgedDualPCP</v>
          </cell>
          <cell r="D1655" t="str">
            <v>PCP</v>
          </cell>
          <cell r="E1655" t="str">
            <v>AgedDual</v>
          </cell>
          <cell r="F1655" t="str">
            <v xml:space="preserve">Physician Primary Care Services </v>
          </cell>
          <cell r="G1655">
            <v>0</v>
          </cell>
          <cell r="H1655">
            <v>0</v>
          </cell>
          <cell r="I1655">
            <v>0</v>
          </cell>
          <cell r="J1655">
            <v>0</v>
          </cell>
          <cell r="K1655">
            <v>0</v>
          </cell>
          <cell r="L1655">
            <v>0</v>
          </cell>
        </row>
        <row r="1656">
          <cell r="C1656" t="str">
            <v>SolanoAgedDualSP</v>
          </cell>
          <cell r="D1656" t="str">
            <v>SP</v>
          </cell>
          <cell r="E1656" t="str">
            <v>AgedDual</v>
          </cell>
          <cell r="F1656" t="str">
            <v xml:space="preserve">Physician Specialty Services </v>
          </cell>
          <cell r="G1656">
            <v>0</v>
          </cell>
          <cell r="H1656">
            <v>0</v>
          </cell>
          <cell r="I1656">
            <v>0</v>
          </cell>
          <cell r="J1656">
            <v>0</v>
          </cell>
          <cell r="K1656">
            <v>0</v>
          </cell>
          <cell r="L1656">
            <v>0</v>
          </cell>
        </row>
        <row r="1657">
          <cell r="C1657" t="str">
            <v>SolanoAgedDualFQHC</v>
          </cell>
          <cell r="D1657" t="str">
            <v>FQHC</v>
          </cell>
          <cell r="E1657" t="str">
            <v>AgedDual</v>
          </cell>
          <cell r="F1657" t="str">
            <v xml:space="preserve">FQHC Services </v>
          </cell>
          <cell r="G1657">
            <v>0</v>
          </cell>
          <cell r="H1657">
            <v>0</v>
          </cell>
          <cell r="I1657">
            <v>0</v>
          </cell>
          <cell r="J1657">
            <v>0</v>
          </cell>
          <cell r="K1657">
            <v>0</v>
          </cell>
          <cell r="L1657">
            <v>0</v>
          </cell>
        </row>
        <row r="1658">
          <cell r="C1658" t="str">
            <v>SolanoAgedDualNPP</v>
          </cell>
          <cell r="D1658" t="str">
            <v>NPP</v>
          </cell>
          <cell r="E1658" t="str">
            <v>AgedDual</v>
          </cell>
          <cell r="F1658" t="str">
            <v xml:space="preserve"> Other Medical Professional Services </v>
          </cell>
          <cell r="G1658">
            <v>0</v>
          </cell>
          <cell r="H1658">
            <v>0</v>
          </cell>
          <cell r="I1658">
            <v>0</v>
          </cell>
          <cell r="J1658">
            <v>0</v>
          </cell>
          <cell r="K1658">
            <v>0</v>
          </cell>
          <cell r="L1658">
            <v>0</v>
          </cell>
        </row>
        <row r="1659">
          <cell r="C1659" t="str">
            <v>SolanoAgedDualRX</v>
          </cell>
          <cell r="D1659" t="str">
            <v>RX</v>
          </cell>
          <cell r="E1659" t="str">
            <v>AgedDual</v>
          </cell>
          <cell r="F1659" t="str">
            <v xml:space="preserve"> Pharmacy </v>
          </cell>
          <cell r="G1659">
            <v>0</v>
          </cell>
          <cell r="H1659">
            <v>0</v>
          </cell>
          <cell r="I1659">
            <v>0</v>
          </cell>
          <cell r="J1659">
            <v>0</v>
          </cell>
          <cell r="K1659">
            <v>0</v>
          </cell>
          <cell r="L1659">
            <v>0</v>
          </cell>
        </row>
        <row r="1660">
          <cell r="C1660" t="str">
            <v>SolanoAgedDualLR</v>
          </cell>
          <cell r="D1660" t="str">
            <v>LR</v>
          </cell>
          <cell r="E1660" t="str">
            <v>AgedDual</v>
          </cell>
          <cell r="F1660" t="str">
            <v xml:space="preserve"> Laboratory and Radiology </v>
          </cell>
          <cell r="G1660">
            <v>0</v>
          </cell>
          <cell r="H1660">
            <v>0</v>
          </cell>
          <cell r="I1660">
            <v>0</v>
          </cell>
          <cell r="J1660">
            <v>0</v>
          </cell>
          <cell r="K1660">
            <v>0</v>
          </cell>
          <cell r="L1660">
            <v>0</v>
          </cell>
        </row>
        <row r="1661">
          <cell r="C1661" t="str">
            <v>SolanoAgedDualHCBS</v>
          </cell>
          <cell r="D1661" t="str">
            <v>HCBS</v>
          </cell>
          <cell r="E1661" t="str">
            <v>AgedDual</v>
          </cell>
          <cell r="F1661" t="str">
            <v xml:space="preserve"> HCBS </v>
          </cell>
          <cell r="G1661">
            <v>5.2738579894070492E-2</v>
          </cell>
          <cell r="H1661">
            <v>0</v>
          </cell>
          <cell r="I1661">
            <v>0</v>
          </cell>
          <cell r="J1661">
            <v>0</v>
          </cell>
          <cell r="K1661">
            <v>0</v>
          </cell>
          <cell r="L1661">
            <v>0</v>
          </cell>
        </row>
        <row r="1662">
          <cell r="C1662" t="str">
            <v>SolanoAgedDualOTH</v>
          </cell>
          <cell r="D1662" t="str">
            <v>OTH</v>
          </cell>
          <cell r="E1662" t="str">
            <v>AgedDual</v>
          </cell>
          <cell r="F1662" t="str">
            <v xml:space="preserve"> All Others </v>
          </cell>
          <cell r="G1662">
            <v>0</v>
          </cell>
          <cell r="H1662">
            <v>0</v>
          </cell>
          <cell r="I1662">
            <v>0</v>
          </cell>
          <cell r="J1662">
            <v>0</v>
          </cell>
          <cell r="K1662">
            <v>0</v>
          </cell>
          <cell r="L1662">
            <v>-1.8114363222230256E-3</v>
          </cell>
        </row>
        <row r="1663">
          <cell r="C1663" t="str">
            <v>SolanoBCCTPIP</v>
          </cell>
          <cell r="D1663" t="str">
            <v>IP</v>
          </cell>
          <cell r="E1663" t="str">
            <v>BCCTP</v>
          </cell>
          <cell r="F1663" t="str">
            <v xml:space="preserve">Inpatient Hospital Services </v>
          </cell>
          <cell r="G1663">
            <v>0</v>
          </cell>
          <cell r="H1663">
            <v>0</v>
          </cell>
          <cell r="I1663">
            <v>0</v>
          </cell>
          <cell r="J1663">
            <v>0</v>
          </cell>
          <cell r="K1663">
            <v>0</v>
          </cell>
          <cell r="L1663">
            <v>0</v>
          </cell>
        </row>
        <row r="1664">
          <cell r="C1664" t="str">
            <v>SolanoBCCTPOP</v>
          </cell>
          <cell r="D1664" t="str">
            <v>OP</v>
          </cell>
          <cell r="E1664" t="str">
            <v>BCCTP</v>
          </cell>
          <cell r="F1664" t="str">
            <v xml:space="preserve">Outpatient Facility Services </v>
          </cell>
          <cell r="G1664">
            <v>0</v>
          </cell>
          <cell r="H1664">
            <v>0</v>
          </cell>
          <cell r="I1664">
            <v>0</v>
          </cell>
          <cell r="J1664">
            <v>0</v>
          </cell>
          <cell r="K1664">
            <v>0</v>
          </cell>
          <cell r="L1664">
            <v>0</v>
          </cell>
        </row>
        <row r="1665">
          <cell r="C1665" t="str">
            <v>SolanoBCCTPER</v>
          </cell>
          <cell r="D1665" t="str">
            <v>ER</v>
          </cell>
          <cell r="E1665" t="str">
            <v>BCCTP</v>
          </cell>
          <cell r="F1665" t="str">
            <v xml:space="preserve">Emergency Room Facility Services </v>
          </cell>
          <cell r="G1665">
            <v>0</v>
          </cell>
          <cell r="H1665">
            <v>0</v>
          </cell>
          <cell r="I1665">
            <v>0</v>
          </cell>
          <cell r="J1665">
            <v>0</v>
          </cell>
          <cell r="K1665">
            <v>0</v>
          </cell>
          <cell r="L1665">
            <v>0</v>
          </cell>
        </row>
        <row r="1666">
          <cell r="C1666" t="str">
            <v>SolanoBCCTPLTC</v>
          </cell>
          <cell r="D1666" t="str">
            <v>LTC</v>
          </cell>
          <cell r="E1666" t="str">
            <v>BCCTP</v>
          </cell>
          <cell r="F1666" t="str">
            <v xml:space="preserve">Long-Term Care Facility </v>
          </cell>
          <cell r="G1666">
            <v>0</v>
          </cell>
          <cell r="H1666">
            <v>0</v>
          </cell>
          <cell r="I1666">
            <v>0</v>
          </cell>
          <cell r="J1666">
            <v>0</v>
          </cell>
          <cell r="K1666">
            <v>0</v>
          </cell>
          <cell r="L1666">
            <v>0</v>
          </cell>
        </row>
        <row r="1667">
          <cell r="C1667" t="str">
            <v>SolanoBCCTPPCP</v>
          </cell>
          <cell r="D1667" t="str">
            <v>PCP</v>
          </cell>
          <cell r="E1667" t="str">
            <v>BCCTP</v>
          </cell>
          <cell r="F1667" t="str">
            <v xml:space="preserve">Physician Primary Care Services </v>
          </cell>
          <cell r="G1667">
            <v>0</v>
          </cell>
          <cell r="H1667">
            <v>0</v>
          </cell>
          <cell r="I1667">
            <v>0</v>
          </cell>
          <cell r="J1667">
            <v>0</v>
          </cell>
          <cell r="K1667">
            <v>0</v>
          </cell>
          <cell r="L1667">
            <v>0</v>
          </cell>
        </row>
        <row r="1668">
          <cell r="C1668" t="str">
            <v>SolanoBCCTPSP</v>
          </cell>
          <cell r="D1668" t="str">
            <v>SP</v>
          </cell>
          <cell r="E1668" t="str">
            <v>BCCTP</v>
          </cell>
          <cell r="F1668" t="str">
            <v xml:space="preserve">Physician Specialty Services </v>
          </cell>
          <cell r="G1668">
            <v>0</v>
          </cell>
          <cell r="H1668">
            <v>0</v>
          </cell>
          <cell r="I1668">
            <v>0</v>
          </cell>
          <cell r="J1668">
            <v>0</v>
          </cell>
          <cell r="K1668">
            <v>0</v>
          </cell>
          <cell r="L1668">
            <v>0</v>
          </cell>
        </row>
        <row r="1669">
          <cell r="C1669" t="str">
            <v>SolanoBCCTPFQHC</v>
          </cell>
          <cell r="D1669" t="str">
            <v>FQHC</v>
          </cell>
          <cell r="E1669" t="str">
            <v>BCCTP</v>
          </cell>
          <cell r="F1669" t="str">
            <v xml:space="preserve">FQHC Services </v>
          </cell>
          <cell r="G1669">
            <v>0</v>
          </cell>
          <cell r="H1669">
            <v>0</v>
          </cell>
          <cell r="I1669">
            <v>0</v>
          </cell>
          <cell r="J1669">
            <v>0</v>
          </cell>
          <cell r="K1669">
            <v>0</v>
          </cell>
          <cell r="L1669">
            <v>0</v>
          </cell>
        </row>
        <row r="1670">
          <cell r="C1670" t="str">
            <v>SolanoBCCTPNPP</v>
          </cell>
          <cell r="D1670" t="str">
            <v>NPP</v>
          </cell>
          <cell r="E1670" t="str">
            <v>BCCTP</v>
          </cell>
          <cell r="F1670" t="str">
            <v xml:space="preserve"> Other Medical Professional Services </v>
          </cell>
          <cell r="G1670">
            <v>0</v>
          </cell>
          <cell r="H1670">
            <v>0</v>
          </cell>
          <cell r="I1670">
            <v>0</v>
          </cell>
          <cell r="J1670">
            <v>0</v>
          </cell>
          <cell r="K1670">
            <v>0</v>
          </cell>
          <cell r="L1670">
            <v>0</v>
          </cell>
        </row>
        <row r="1671">
          <cell r="C1671" t="str">
            <v>SolanoBCCTPRX</v>
          </cell>
          <cell r="D1671" t="str">
            <v>RX</v>
          </cell>
          <cell r="E1671" t="str">
            <v>BCCTP</v>
          </cell>
          <cell r="F1671" t="str">
            <v xml:space="preserve"> Pharmacy </v>
          </cell>
          <cell r="G1671">
            <v>0</v>
          </cell>
          <cell r="H1671">
            <v>0</v>
          </cell>
          <cell r="I1671">
            <v>0</v>
          </cell>
          <cell r="J1671">
            <v>0</v>
          </cell>
          <cell r="K1671">
            <v>0</v>
          </cell>
          <cell r="L1671">
            <v>0</v>
          </cell>
        </row>
        <row r="1672">
          <cell r="C1672" t="str">
            <v>SolanoBCCTPLR</v>
          </cell>
          <cell r="D1672" t="str">
            <v>LR</v>
          </cell>
          <cell r="E1672" t="str">
            <v>BCCTP</v>
          </cell>
          <cell r="F1672" t="str">
            <v xml:space="preserve"> Laboratory and Radiology </v>
          </cell>
          <cell r="G1672">
            <v>0</v>
          </cell>
          <cell r="H1672">
            <v>0</v>
          </cell>
          <cell r="I1672">
            <v>0</v>
          </cell>
          <cell r="J1672">
            <v>0</v>
          </cell>
          <cell r="K1672">
            <v>0</v>
          </cell>
          <cell r="L1672">
            <v>0</v>
          </cell>
        </row>
        <row r="1673">
          <cell r="C1673" t="str">
            <v>SolanoBCCTPHCBS</v>
          </cell>
          <cell r="D1673" t="str">
            <v>HCBS</v>
          </cell>
          <cell r="E1673" t="str">
            <v>BCCTP</v>
          </cell>
          <cell r="F1673" t="str">
            <v xml:space="preserve"> HCBS </v>
          </cell>
          <cell r="G1673">
            <v>7.9770959857280221E-2</v>
          </cell>
          <cell r="H1673">
            <v>0</v>
          </cell>
          <cell r="I1673">
            <v>0</v>
          </cell>
          <cell r="J1673">
            <v>0</v>
          </cell>
          <cell r="K1673">
            <v>0</v>
          </cell>
          <cell r="L1673">
            <v>0</v>
          </cell>
        </row>
        <row r="1674">
          <cell r="C1674" t="str">
            <v>SolanoBCCTPOTH</v>
          </cell>
          <cell r="D1674" t="str">
            <v>OTH</v>
          </cell>
          <cell r="E1674" t="str">
            <v>BCCTP</v>
          </cell>
          <cell r="F1674" t="str">
            <v xml:space="preserve"> All Others </v>
          </cell>
          <cell r="G1674">
            <v>0</v>
          </cell>
          <cell r="H1674">
            <v>0</v>
          </cell>
          <cell r="I1674">
            <v>0</v>
          </cell>
          <cell r="J1674">
            <v>0</v>
          </cell>
          <cell r="K1674">
            <v>0</v>
          </cell>
          <cell r="L1674">
            <v>0</v>
          </cell>
        </row>
        <row r="1675">
          <cell r="C1675" t="str">
            <v>SolanoAIDSNonDualIP</v>
          </cell>
          <cell r="D1675" t="str">
            <v>IP</v>
          </cell>
          <cell r="E1675" t="str">
            <v>AIDSNonDual</v>
          </cell>
          <cell r="F1675" t="str">
            <v xml:space="preserve">Inpatient Hospital Services </v>
          </cell>
          <cell r="G1675">
            <v>0</v>
          </cell>
          <cell r="H1675">
            <v>0</v>
          </cell>
          <cell r="I1675">
            <v>0</v>
          </cell>
          <cell r="J1675">
            <v>0</v>
          </cell>
          <cell r="K1675">
            <v>0</v>
          </cell>
          <cell r="L1675">
            <v>0</v>
          </cell>
        </row>
        <row r="1676">
          <cell r="C1676" t="str">
            <v>SolanoAIDSNonDualOP</v>
          </cell>
          <cell r="D1676" t="str">
            <v>OP</v>
          </cell>
          <cell r="E1676" t="str">
            <v>AIDSNonDual</v>
          </cell>
          <cell r="F1676" t="str">
            <v xml:space="preserve">Outpatient Facility Services </v>
          </cell>
          <cell r="G1676">
            <v>0</v>
          </cell>
          <cell r="H1676">
            <v>-1.3100000000000001E-2</v>
          </cell>
          <cell r="I1676">
            <v>0</v>
          </cell>
          <cell r="J1676">
            <v>0</v>
          </cell>
          <cell r="K1676">
            <v>0</v>
          </cell>
          <cell r="L1676">
            <v>0</v>
          </cell>
        </row>
        <row r="1677">
          <cell r="C1677" t="str">
            <v>SolanoAIDSNonDualER</v>
          </cell>
          <cell r="D1677" t="str">
            <v>ER</v>
          </cell>
          <cell r="E1677" t="str">
            <v>AIDSNonDual</v>
          </cell>
          <cell r="F1677" t="str">
            <v xml:space="preserve">Emergency Room Facility Services </v>
          </cell>
          <cell r="G1677">
            <v>0</v>
          </cell>
          <cell r="H1677">
            <v>0</v>
          </cell>
          <cell r="I1677">
            <v>0</v>
          </cell>
          <cell r="J1677">
            <v>0</v>
          </cell>
          <cell r="K1677">
            <v>0</v>
          </cell>
          <cell r="L1677">
            <v>0</v>
          </cell>
        </row>
        <row r="1678">
          <cell r="C1678" t="str">
            <v>SolanoAIDSNonDualLTC</v>
          </cell>
          <cell r="D1678" t="str">
            <v>LTC</v>
          </cell>
          <cell r="E1678" t="str">
            <v>AIDSNonDual</v>
          </cell>
          <cell r="F1678" t="str">
            <v xml:space="preserve">Long-Term Care Facility </v>
          </cell>
          <cell r="G1678">
            <v>0</v>
          </cell>
          <cell r="H1678">
            <v>0</v>
          </cell>
          <cell r="I1678">
            <v>0</v>
          </cell>
          <cell r="J1678">
            <v>0</v>
          </cell>
          <cell r="K1678">
            <v>0</v>
          </cell>
          <cell r="L1678">
            <v>0</v>
          </cell>
        </row>
        <row r="1679">
          <cell r="C1679" t="str">
            <v>SolanoAIDSNonDualPCP</v>
          </cell>
          <cell r="D1679" t="str">
            <v>PCP</v>
          </cell>
          <cell r="E1679" t="str">
            <v>AIDSNonDual</v>
          </cell>
          <cell r="F1679" t="str">
            <v xml:space="preserve">Physician Primary Care Services </v>
          </cell>
          <cell r="G1679">
            <v>0</v>
          </cell>
          <cell r="H1679">
            <v>-6.030000000000002E-2</v>
          </cell>
          <cell r="I1679">
            <v>0</v>
          </cell>
          <cell r="J1679">
            <v>0</v>
          </cell>
          <cell r="K1679">
            <v>0</v>
          </cell>
          <cell r="L1679">
            <v>0</v>
          </cell>
        </row>
        <row r="1680">
          <cell r="C1680" t="str">
            <v>SolanoAIDSNonDualSP</v>
          </cell>
          <cell r="D1680" t="str">
            <v>SP</v>
          </cell>
          <cell r="E1680" t="str">
            <v>AIDSNonDual</v>
          </cell>
          <cell r="F1680" t="str">
            <v xml:space="preserve">Physician Specialty Services </v>
          </cell>
          <cell r="G1680">
            <v>0</v>
          </cell>
          <cell r="H1680">
            <v>0</v>
          </cell>
          <cell r="I1680">
            <v>0</v>
          </cell>
          <cell r="J1680">
            <v>0</v>
          </cell>
          <cell r="K1680">
            <v>0</v>
          </cell>
          <cell r="L1680">
            <v>0</v>
          </cell>
        </row>
        <row r="1681">
          <cell r="C1681" t="str">
            <v>SolanoAIDSNonDualFQHC</v>
          </cell>
          <cell r="D1681" t="str">
            <v>FQHC</v>
          </cell>
          <cell r="E1681" t="str">
            <v>AIDSNonDual</v>
          </cell>
          <cell r="F1681" t="str">
            <v xml:space="preserve">FQHC Services </v>
          </cell>
          <cell r="G1681">
            <v>0</v>
          </cell>
          <cell r="H1681">
            <v>0</v>
          </cell>
          <cell r="I1681">
            <v>0</v>
          </cell>
          <cell r="J1681">
            <v>0</v>
          </cell>
          <cell r="K1681">
            <v>0</v>
          </cell>
          <cell r="L1681">
            <v>0</v>
          </cell>
        </row>
        <row r="1682">
          <cell r="C1682" t="str">
            <v>SolanoAIDSNonDualNPP</v>
          </cell>
          <cell r="D1682" t="str">
            <v>NPP</v>
          </cell>
          <cell r="E1682" t="str">
            <v>AIDSNonDual</v>
          </cell>
          <cell r="F1682" t="str">
            <v xml:space="preserve"> Other Medical Professional Services </v>
          </cell>
          <cell r="G1682">
            <v>0</v>
          </cell>
          <cell r="H1682">
            <v>-6.8899999999999961E-2</v>
          </cell>
          <cell r="I1682">
            <v>0</v>
          </cell>
          <cell r="J1682">
            <v>0</v>
          </cell>
          <cell r="K1682">
            <v>0</v>
          </cell>
          <cell r="L1682">
            <v>0</v>
          </cell>
        </row>
        <row r="1683">
          <cell r="C1683" t="str">
            <v>SolanoAIDSNonDualRX</v>
          </cell>
          <cell r="D1683" t="str">
            <v>RX</v>
          </cell>
          <cell r="E1683" t="str">
            <v>AIDSNonDual</v>
          </cell>
          <cell r="F1683" t="str">
            <v xml:space="preserve"> Pharmacy </v>
          </cell>
          <cell r="G1683">
            <v>0</v>
          </cell>
          <cell r="H1683">
            <v>0</v>
          </cell>
          <cell r="I1683">
            <v>0</v>
          </cell>
          <cell r="J1683">
            <v>0</v>
          </cell>
          <cell r="K1683">
            <v>0</v>
          </cell>
          <cell r="L1683">
            <v>0</v>
          </cell>
        </row>
        <row r="1684">
          <cell r="C1684" t="str">
            <v>SolanoAIDSNonDualLR</v>
          </cell>
          <cell r="D1684" t="str">
            <v>LR</v>
          </cell>
          <cell r="E1684" t="str">
            <v>AIDSNonDual</v>
          </cell>
          <cell r="F1684" t="str">
            <v xml:space="preserve"> Laboratory and Radiology </v>
          </cell>
          <cell r="G1684">
            <v>0</v>
          </cell>
          <cell r="H1684">
            <v>-6.8899999999999961E-2</v>
          </cell>
          <cell r="I1684">
            <v>0</v>
          </cell>
          <cell r="J1684">
            <v>0</v>
          </cell>
          <cell r="K1684">
            <v>0</v>
          </cell>
          <cell r="L1684">
            <v>0</v>
          </cell>
        </row>
        <row r="1685">
          <cell r="C1685" t="str">
            <v>SolanoAIDSNonDualHCBS</v>
          </cell>
          <cell r="D1685" t="str">
            <v>HCBS</v>
          </cell>
          <cell r="E1685" t="str">
            <v>AIDSNonDual</v>
          </cell>
          <cell r="F1685" t="str">
            <v xml:space="preserve"> HCBS </v>
          </cell>
          <cell r="G1685">
            <v>0</v>
          </cell>
          <cell r="H1685">
            <v>0</v>
          </cell>
          <cell r="I1685">
            <v>0</v>
          </cell>
          <cell r="J1685">
            <v>0</v>
          </cell>
          <cell r="K1685">
            <v>0</v>
          </cell>
          <cell r="L1685">
            <v>0</v>
          </cell>
        </row>
        <row r="1686">
          <cell r="C1686" t="str">
            <v>SolanoAIDSNonDualOTH</v>
          </cell>
          <cell r="D1686" t="str">
            <v>OTH</v>
          </cell>
          <cell r="E1686" t="str">
            <v>AIDSNonDual</v>
          </cell>
          <cell r="F1686" t="str">
            <v xml:space="preserve"> All Others </v>
          </cell>
          <cell r="G1686">
            <v>0</v>
          </cell>
          <cell r="H1686">
            <v>-3.0200000000000005E-2</v>
          </cell>
          <cell r="I1686">
            <v>0</v>
          </cell>
          <cell r="J1686">
            <v>0</v>
          </cell>
          <cell r="K1686">
            <v>0</v>
          </cell>
          <cell r="L1686">
            <v>0</v>
          </cell>
        </row>
        <row r="1687">
          <cell r="C1687" t="str">
            <v>SolanoAIDSDualIP</v>
          </cell>
          <cell r="D1687" t="str">
            <v>IP</v>
          </cell>
          <cell r="E1687" t="str">
            <v>AIDSDual</v>
          </cell>
          <cell r="F1687" t="str">
            <v xml:space="preserve">Inpatient Hospital Services </v>
          </cell>
          <cell r="G1687">
            <v>0</v>
          </cell>
          <cell r="H1687">
            <v>0</v>
          </cell>
          <cell r="I1687">
            <v>0</v>
          </cell>
          <cell r="J1687">
            <v>0</v>
          </cell>
          <cell r="K1687">
            <v>0</v>
          </cell>
          <cell r="L1687">
            <v>0</v>
          </cell>
        </row>
        <row r="1688">
          <cell r="C1688" t="str">
            <v>SolanoAIDSDualOP</v>
          </cell>
          <cell r="D1688" t="str">
            <v>OP</v>
          </cell>
          <cell r="E1688" t="str">
            <v>AIDSDual</v>
          </cell>
          <cell r="F1688" t="str">
            <v xml:space="preserve">Outpatient Facility Services </v>
          </cell>
          <cell r="G1688">
            <v>0</v>
          </cell>
          <cell r="H1688">
            <v>0</v>
          </cell>
          <cell r="I1688">
            <v>0</v>
          </cell>
          <cell r="J1688">
            <v>0</v>
          </cell>
          <cell r="K1688">
            <v>0</v>
          </cell>
          <cell r="L1688">
            <v>0</v>
          </cell>
        </row>
        <row r="1689">
          <cell r="C1689" t="str">
            <v>SolanoAIDSDualER</v>
          </cell>
          <cell r="D1689" t="str">
            <v>ER</v>
          </cell>
          <cell r="E1689" t="str">
            <v>AIDSDual</v>
          </cell>
          <cell r="F1689" t="str">
            <v xml:space="preserve">Emergency Room Facility Services </v>
          </cell>
          <cell r="G1689">
            <v>0</v>
          </cell>
          <cell r="H1689">
            <v>0</v>
          </cell>
          <cell r="I1689">
            <v>0</v>
          </cell>
          <cell r="J1689">
            <v>0</v>
          </cell>
          <cell r="K1689">
            <v>0</v>
          </cell>
          <cell r="L1689">
            <v>0</v>
          </cell>
        </row>
        <row r="1690">
          <cell r="C1690" t="str">
            <v>SolanoAIDSDualLTC</v>
          </cell>
          <cell r="D1690" t="str">
            <v>LTC</v>
          </cell>
          <cell r="E1690" t="str">
            <v>AIDSDual</v>
          </cell>
          <cell r="F1690" t="str">
            <v xml:space="preserve">Long-Term Care Facility </v>
          </cell>
          <cell r="G1690">
            <v>0</v>
          </cell>
          <cell r="H1690">
            <v>0</v>
          </cell>
          <cell r="I1690">
            <v>0</v>
          </cell>
          <cell r="J1690">
            <v>0</v>
          </cell>
          <cell r="K1690">
            <v>0</v>
          </cell>
          <cell r="L1690">
            <v>0</v>
          </cell>
        </row>
        <row r="1691">
          <cell r="C1691" t="str">
            <v>SolanoAIDSDualPCP</v>
          </cell>
          <cell r="D1691" t="str">
            <v>PCP</v>
          </cell>
          <cell r="E1691" t="str">
            <v>AIDSDual</v>
          </cell>
          <cell r="F1691" t="str">
            <v xml:space="preserve">Physician Primary Care Services </v>
          </cell>
          <cell r="G1691">
            <v>0</v>
          </cell>
          <cell r="H1691">
            <v>0</v>
          </cell>
          <cell r="I1691">
            <v>0</v>
          </cell>
          <cell r="J1691">
            <v>0</v>
          </cell>
          <cell r="K1691">
            <v>0</v>
          </cell>
          <cell r="L1691">
            <v>0</v>
          </cell>
        </row>
        <row r="1692">
          <cell r="C1692" t="str">
            <v>SolanoAIDSDualSP</v>
          </cell>
          <cell r="D1692" t="str">
            <v>SP</v>
          </cell>
          <cell r="E1692" t="str">
            <v>AIDSDual</v>
          </cell>
          <cell r="F1692" t="str">
            <v xml:space="preserve">Physician Specialty Services </v>
          </cell>
          <cell r="G1692">
            <v>0</v>
          </cell>
          <cell r="H1692">
            <v>0</v>
          </cell>
          <cell r="I1692">
            <v>0</v>
          </cell>
          <cell r="J1692">
            <v>0</v>
          </cell>
          <cell r="K1692">
            <v>0</v>
          </cell>
          <cell r="L1692">
            <v>0</v>
          </cell>
        </row>
        <row r="1693">
          <cell r="C1693" t="str">
            <v>SolanoAIDSDualFQHC</v>
          </cell>
          <cell r="D1693" t="str">
            <v>FQHC</v>
          </cell>
          <cell r="E1693" t="str">
            <v>AIDSDual</v>
          </cell>
          <cell r="F1693" t="str">
            <v xml:space="preserve">FQHC Services </v>
          </cell>
          <cell r="G1693">
            <v>0</v>
          </cell>
          <cell r="H1693">
            <v>0</v>
          </cell>
          <cell r="I1693">
            <v>0</v>
          </cell>
          <cell r="J1693">
            <v>0</v>
          </cell>
          <cell r="K1693">
            <v>0</v>
          </cell>
          <cell r="L1693">
            <v>0</v>
          </cell>
        </row>
        <row r="1694">
          <cell r="C1694" t="str">
            <v>SolanoAIDSDualNPP</v>
          </cell>
          <cell r="D1694" t="str">
            <v>NPP</v>
          </cell>
          <cell r="E1694" t="str">
            <v>AIDSDual</v>
          </cell>
          <cell r="F1694" t="str">
            <v xml:space="preserve"> Other Medical Professional Services </v>
          </cell>
          <cell r="G1694">
            <v>0</v>
          </cell>
          <cell r="H1694">
            <v>0</v>
          </cell>
          <cell r="I1694">
            <v>0</v>
          </cell>
          <cell r="J1694">
            <v>0</v>
          </cell>
          <cell r="K1694">
            <v>0</v>
          </cell>
          <cell r="L1694">
            <v>0</v>
          </cell>
        </row>
        <row r="1695">
          <cell r="C1695" t="str">
            <v>SolanoAIDSDualRX</v>
          </cell>
          <cell r="D1695" t="str">
            <v>RX</v>
          </cell>
          <cell r="E1695" t="str">
            <v>AIDSDual</v>
          </cell>
          <cell r="F1695" t="str">
            <v xml:space="preserve"> Pharmacy </v>
          </cell>
          <cell r="G1695">
            <v>0</v>
          </cell>
          <cell r="H1695">
            <v>0</v>
          </cell>
          <cell r="I1695">
            <v>0</v>
          </cell>
          <cell r="J1695">
            <v>0</v>
          </cell>
          <cell r="K1695">
            <v>0</v>
          </cell>
          <cell r="L1695">
            <v>0</v>
          </cell>
        </row>
        <row r="1696">
          <cell r="C1696" t="str">
            <v>SolanoAIDSDualLR</v>
          </cell>
          <cell r="D1696" t="str">
            <v>LR</v>
          </cell>
          <cell r="E1696" t="str">
            <v>AIDSDual</v>
          </cell>
          <cell r="F1696" t="str">
            <v xml:space="preserve"> Laboratory and Radiology </v>
          </cell>
          <cell r="G1696">
            <v>0</v>
          </cell>
          <cell r="H1696">
            <v>0</v>
          </cell>
          <cell r="I1696">
            <v>0</v>
          </cell>
          <cell r="J1696">
            <v>0</v>
          </cell>
          <cell r="K1696">
            <v>0</v>
          </cell>
          <cell r="L1696">
            <v>0</v>
          </cell>
        </row>
        <row r="1697">
          <cell r="C1697" t="str">
            <v>SolanoAIDSDualHCBS</v>
          </cell>
          <cell r="D1697" t="str">
            <v>HCBS</v>
          </cell>
          <cell r="E1697" t="str">
            <v>AIDSDual</v>
          </cell>
          <cell r="F1697" t="str">
            <v xml:space="preserve"> HCBS </v>
          </cell>
          <cell r="G1697">
            <v>9.0765116703279691E-2</v>
          </cell>
          <cell r="H1697">
            <v>0</v>
          </cell>
          <cell r="I1697">
            <v>0</v>
          </cell>
          <cell r="J1697">
            <v>0</v>
          </cell>
          <cell r="K1697">
            <v>0</v>
          </cell>
          <cell r="L1697">
            <v>0</v>
          </cell>
        </row>
        <row r="1698">
          <cell r="C1698" t="str">
            <v>SolanoAIDSDualOTH</v>
          </cell>
          <cell r="D1698" t="str">
            <v>OTH</v>
          </cell>
          <cell r="E1698" t="str">
            <v>AIDSDual</v>
          </cell>
          <cell r="F1698" t="str">
            <v xml:space="preserve"> All Others </v>
          </cell>
          <cell r="G1698">
            <v>0</v>
          </cell>
          <cell r="H1698">
            <v>0</v>
          </cell>
          <cell r="I1698">
            <v>0</v>
          </cell>
          <cell r="J1698">
            <v>0</v>
          </cell>
          <cell r="K1698">
            <v>0</v>
          </cell>
          <cell r="L1698">
            <v>0</v>
          </cell>
        </row>
        <row r="1699">
          <cell r="C1699" t="str">
            <v>SolanoLTCNonDualIP</v>
          </cell>
          <cell r="D1699" t="str">
            <v>IP</v>
          </cell>
          <cell r="E1699" t="str">
            <v>LTCNonDual</v>
          </cell>
          <cell r="F1699" t="str">
            <v xml:space="preserve">Inpatient Hospital Services </v>
          </cell>
          <cell r="G1699">
            <v>0</v>
          </cell>
          <cell r="H1699">
            <v>0</v>
          </cell>
          <cell r="I1699">
            <v>0</v>
          </cell>
          <cell r="J1699">
            <v>0</v>
          </cell>
          <cell r="K1699">
            <v>0</v>
          </cell>
          <cell r="L1699">
            <v>0</v>
          </cell>
        </row>
        <row r="1700">
          <cell r="C1700" t="str">
            <v>SolanoLTCNonDualOP</v>
          </cell>
          <cell r="D1700" t="str">
            <v>OP</v>
          </cell>
          <cell r="E1700" t="str">
            <v>LTCNonDual</v>
          </cell>
          <cell r="F1700" t="str">
            <v xml:space="preserve">Outpatient Facility Services </v>
          </cell>
          <cell r="G1700">
            <v>0</v>
          </cell>
          <cell r="H1700">
            <v>-1.3100000000000001E-2</v>
          </cell>
          <cell r="I1700">
            <v>0</v>
          </cell>
          <cell r="J1700">
            <v>0</v>
          </cell>
          <cell r="K1700">
            <v>0</v>
          </cell>
          <cell r="L1700">
            <v>0</v>
          </cell>
        </row>
        <row r="1701">
          <cell r="C1701" t="str">
            <v>SolanoLTCNonDualER</v>
          </cell>
          <cell r="D1701" t="str">
            <v>ER</v>
          </cell>
          <cell r="E1701" t="str">
            <v>LTCNonDual</v>
          </cell>
          <cell r="F1701" t="str">
            <v xml:space="preserve">Emergency Room Facility Services </v>
          </cell>
          <cell r="G1701">
            <v>0</v>
          </cell>
          <cell r="H1701">
            <v>0</v>
          </cell>
          <cell r="I1701">
            <v>0</v>
          </cell>
          <cell r="J1701">
            <v>0</v>
          </cell>
          <cell r="K1701">
            <v>0</v>
          </cell>
          <cell r="L1701">
            <v>0</v>
          </cell>
        </row>
        <row r="1702">
          <cell r="C1702" t="str">
            <v>SolanoLTCNonDualLTC</v>
          </cell>
          <cell r="D1702" t="str">
            <v>LTC</v>
          </cell>
          <cell r="E1702" t="str">
            <v>LTCNonDual</v>
          </cell>
          <cell r="F1702" t="str">
            <v xml:space="preserve">Long-Term Care Facility </v>
          </cell>
          <cell r="G1702">
            <v>0</v>
          </cell>
          <cell r="H1702">
            <v>0</v>
          </cell>
          <cell r="I1702">
            <v>0</v>
          </cell>
          <cell r="J1702">
            <v>0</v>
          </cell>
          <cell r="K1702">
            <v>0</v>
          </cell>
          <cell r="L1702">
            <v>0</v>
          </cell>
        </row>
        <row r="1703">
          <cell r="C1703" t="str">
            <v>SolanoLTCNonDualPCP</v>
          </cell>
          <cell r="D1703" t="str">
            <v>PCP</v>
          </cell>
          <cell r="E1703" t="str">
            <v>LTCNonDual</v>
          </cell>
          <cell r="F1703" t="str">
            <v xml:space="preserve">Physician Primary Care Services </v>
          </cell>
          <cell r="G1703">
            <v>0</v>
          </cell>
          <cell r="H1703">
            <v>-6.030000000000002E-2</v>
          </cell>
          <cell r="I1703">
            <v>0</v>
          </cell>
          <cell r="J1703">
            <v>0</v>
          </cell>
          <cell r="K1703">
            <v>0</v>
          </cell>
          <cell r="L1703">
            <v>0</v>
          </cell>
        </row>
        <row r="1704">
          <cell r="C1704" t="str">
            <v>SolanoLTCNonDualSP</v>
          </cell>
          <cell r="D1704" t="str">
            <v>SP</v>
          </cell>
          <cell r="E1704" t="str">
            <v>LTCNonDual</v>
          </cell>
          <cell r="F1704" t="str">
            <v xml:space="preserve">Physician Specialty Services </v>
          </cell>
          <cell r="G1704">
            <v>0</v>
          </cell>
          <cell r="H1704">
            <v>0</v>
          </cell>
          <cell r="I1704">
            <v>0</v>
          </cell>
          <cell r="J1704">
            <v>0</v>
          </cell>
          <cell r="K1704">
            <v>0</v>
          </cell>
          <cell r="L1704">
            <v>0</v>
          </cell>
        </row>
        <row r="1705">
          <cell r="C1705" t="str">
            <v>SolanoLTCNonDualFQHC</v>
          </cell>
          <cell r="D1705" t="str">
            <v>FQHC</v>
          </cell>
          <cell r="E1705" t="str">
            <v>LTCNonDual</v>
          </cell>
          <cell r="F1705" t="str">
            <v xml:space="preserve">FQHC Services </v>
          </cell>
          <cell r="G1705">
            <v>0</v>
          </cell>
          <cell r="H1705">
            <v>0</v>
          </cell>
          <cell r="I1705">
            <v>0</v>
          </cell>
          <cell r="J1705">
            <v>0</v>
          </cell>
          <cell r="K1705">
            <v>0</v>
          </cell>
          <cell r="L1705">
            <v>0</v>
          </cell>
        </row>
        <row r="1706">
          <cell r="C1706" t="str">
            <v>SolanoLTCNonDualNPP</v>
          </cell>
          <cell r="D1706" t="str">
            <v>NPP</v>
          </cell>
          <cell r="E1706" t="str">
            <v>LTCNonDual</v>
          </cell>
          <cell r="F1706" t="str">
            <v xml:space="preserve"> Other Medical Professional Services </v>
          </cell>
          <cell r="G1706">
            <v>0</v>
          </cell>
          <cell r="H1706">
            <v>-6.8899999999999961E-2</v>
          </cell>
          <cell r="I1706">
            <v>0</v>
          </cell>
          <cell r="J1706">
            <v>0</v>
          </cell>
          <cell r="K1706">
            <v>0</v>
          </cell>
          <cell r="L1706">
            <v>0</v>
          </cell>
        </row>
        <row r="1707">
          <cell r="C1707" t="str">
            <v>SolanoLTCNonDualRX</v>
          </cell>
          <cell r="D1707" t="str">
            <v>RX</v>
          </cell>
          <cell r="E1707" t="str">
            <v>LTCNonDual</v>
          </cell>
          <cell r="F1707" t="str">
            <v xml:space="preserve"> Pharmacy </v>
          </cell>
          <cell r="G1707">
            <v>0</v>
          </cell>
          <cell r="H1707">
            <v>0</v>
          </cell>
          <cell r="I1707">
            <v>0</v>
          </cell>
          <cell r="J1707">
            <v>0</v>
          </cell>
          <cell r="K1707">
            <v>0</v>
          </cell>
          <cell r="L1707">
            <v>0</v>
          </cell>
        </row>
        <row r="1708">
          <cell r="C1708" t="str">
            <v>SolanoLTCNonDualLR</v>
          </cell>
          <cell r="D1708" t="str">
            <v>LR</v>
          </cell>
          <cell r="E1708" t="str">
            <v>LTCNonDual</v>
          </cell>
          <cell r="F1708" t="str">
            <v xml:space="preserve"> Laboratory and Radiology </v>
          </cell>
          <cell r="G1708">
            <v>0</v>
          </cell>
          <cell r="H1708">
            <v>-6.8899999999999961E-2</v>
          </cell>
          <cell r="I1708">
            <v>0</v>
          </cell>
          <cell r="J1708">
            <v>0</v>
          </cell>
          <cell r="K1708">
            <v>0</v>
          </cell>
          <cell r="L1708">
            <v>0</v>
          </cell>
        </row>
        <row r="1709">
          <cell r="C1709" t="str">
            <v>SolanoLTCNonDualHCBS</v>
          </cell>
          <cell r="D1709" t="str">
            <v>HCBS</v>
          </cell>
          <cell r="E1709" t="str">
            <v>LTCNonDual</v>
          </cell>
          <cell r="F1709" t="str">
            <v xml:space="preserve"> HCBS </v>
          </cell>
          <cell r="G1709">
            <v>0</v>
          </cell>
          <cell r="H1709">
            <v>0</v>
          </cell>
          <cell r="I1709">
            <v>0</v>
          </cell>
          <cell r="J1709">
            <v>0</v>
          </cell>
          <cell r="K1709">
            <v>0</v>
          </cell>
          <cell r="L1709">
            <v>0</v>
          </cell>
        </row>
        <row r="1710">
          <cell r="C1710" t="str">
            <v>SolanoLTCNonDualOTH</v>
          </cell>
          <cell r="D1710" t="str">
            <v>OTH</v>
          </cell>
          <cell r="E1710" t="str">
            <v>LTCNonDual</v>
          </cell>
          <cell r="F1710" t="str">
            <v xml:space="preserve"> All Others </v>
          </cell>
          <cell r="G1710">
            <v>0</v>
          </cell>
          <cell r="H1710">
            <v>-3.0200000000000005E-2</v>
          </cell>
          <cell r="I1710">
            <v>0</v>
          </cell>
          <cell r="J1710">
            <v>0</v>
          </cell>
          <cell r="K1710">
            <v>0</v>
          </cell>
          <cell r="L1710">
            <v>0</v>
          </cell>
        </row>
        <row r="1711">
          <cell r="C1711" t="str">
            <v>SolanoLTCDualIP</v>
          </cell>
          <cell r="D1711" t="str">
            <v>IP</v>
          </cell>
          <cell r="E1711" t="str">
            <v>LTCDual</v>
          </cell>
          <cell r="F1711" t="str">
            <v xml:space="preserve">Inpatient Hospital Services </v>
          </cell>
          <cell r="G1711">
            <v>0</v>
          </cell>
          <cell r="H1711">
            <v>0</v>
          </cell>
          <cell r="I1711">
            <v>0</v>
          </cell>
          <cell r="J1711">
            <v>0</v>
          </cell>
          <cell r="K1711">
            <v>0</v>
          </cell>
          <cell r="L1711">
            <v>0</v>
          </cell>
        </row>
        <row r="1712">
          <cell r="C1712" t="str">
            <v>SolanoLTCDualOP</v>
          </cell>
          <cell r="D1712" t="str">
            <v>OP</v>
          </cell>
          <cell r="E1712" t="str">
            <v>LTCDual</v>
          </cell>
          <cell r="F1712" t="str">
            <v xml:space="preserve">Outpatient Facility Services </v>
          </cell>
          <cell r="G1712">
            <v>0</v>
          </cell>
          <cell r="H1712">
            <v>0</v>
          </cell>
          <cell r="I1712">
            <v>0</v>
          </cell>
          <cell r="J1712">
            <v>0</v>
          </cell>
          <cell r="K1712">
            <v>0</v>
          </cell>
          <cell r="L1712">
            <v>0</v>
          </cell>
        </row>
        <row r="1713">
          <cell r="C1713" t="str">
            <v>SolanoLTCDualER</v>
          </cell>
          <cell r="D1713" t="str">
            <v>ER</v>
          </cell>
          <cell r="E1713" t="str">
            <v>LTCDual</v>
          </cell>
          <cell r="F1713" t="str">
            <v xml:space="preserve">Emergency Room Facility Services </v>
          </cell>
          <cell r="G1713">
            <v>0</v>
          </cell>
          <cell r="H1713">
            <v>0</v>
          </cell>
          <cell r="I1713">
            <v>0</v>
          </cell>
          <cell r="J1713">
            <v>0</v>
          </cell>
          <cell r="K1713">
            <v>0</v>
          </cell>
          <cell r="L1713">
            <v>0</v>
          </cell>
        </row>
        <row r="1714">
          <cell r="C1714" t="str">
            <v>SolanoLTCDualLTC</v>
          </cell>
          <cell r="D1714" t="str">
            <v>LTC</v>
          </cell>
          <cell r="E1714" t="str">
            <v>LTCDual</v>
          </cell>
          <cell r="F1714" t="str">
            <v xml:space="preserve">Long-Term Care Facility </v>
          </cell>
          <cell r="G1714">
            <v>0</v>
          </cell>
          <cell r="H1714">
            <v>0</v>
          </cell>
          <cell r="I1714">
            <v>0</v>
          </cell>
          <cell r="J1714">
            <v>0</v>
          </cell>
          <cell r="K1714">
            <v>0</v>
          </cell>
          <cell r="L1714">
            <v>0</v>
          </cell>
        </row>
        <row r="1715">
          <cell r="C1715" t="str">
            <v>SolanoLTCDualPCP</v>
          </cell>
          <cell r="D1715" t="str">
            <v>PCP</v>
          </cell>
          <cell r="E1715" t="str">
            <v>LTCDual</v>
          </cell>
          <cell r="F1715" t="str">
            <v xml:space="preserve">Physician Primary Care Services </v>
          </cell>
          <cell r="G1715">
            <v>0</v>
          </cell>
          <cell r="H1715">
            <v>0</v>
          </cell>
          <cell r="I1715">
            <v>0</v>
          </cell>
          <cell r="J1715">
            <v>0</v>
          </cell>
          <cell r="K1715">
            <v>0</v>
          </cell>
          <cell r="L1715">
            <v>0</v>
          </cell>
        </row>
        <row r="1716">
          <cell r="C1716" t="str">
            <v>SolanoLTCDualSP</v>
          </cell>
          <cell r="D1716" t="str">
            <v>SP</v>
          </cell>
          <cell r="E1716" t="str">
            <v>LTCDual</v>
          </cell>
          <cell r="F1716" t="str">
            <v xml:space="preserve">Physician Specialty Services </v>
          </cell>
          <cell r="G1716">
            <v>0</v>
          </cell>
          <cell r="H1716">
            <v>0</v>
          </cell>
          <cell r="I1716">
            <v>0</v>
          </cell>
          <cell r="J1716">
            <v>0</v>
          </cell>
          <cell r="K1716">
            <v>0</v>
          </cell>
          <cell r="L1716">
            <v>0</v>
          </cell>
        </row>
        <row r="1717">
          <cell r="C1717" t="str">
            <v>SolanoLTCDualFQHC</v>
          </cell>
          <cell r="D1717" t="str">
            <v>FQHC</v>
          </cell>
          <cell r="E1717" t="str">
            <v>LTCDual</v>
          </cell>
          <cell r="F1717" t="str">
            <v xml:space="preserve">FQHC Services </v>
          </cell>
          <cell r="G1717">
            <v>0</v>
          </cell>
          <cell r="H1717">
            <v>0</v>
          </cell>
          <cell r="I1717">
            <v>0</v>
          </cell>
          <cell r="J1717">
            <v>0</v>
          </cell>
          <cell r="K1717">
            <v>0</v>
          </cell>
          <cell r="L1717">
            <v>0</v>
          </cell>
        </row>
        <row r="1718">
          <cell r="C1718" t="str">
            <v>SolanoLTCDualNPP</v>
          </cell>
          <cell r="D1718" t="str">
            <v>NPP</v>
          </cell>
          <cell r="E1718" t="str">
            <v>LTCDual</v>
          </cell>
          <cell r="F1718" t="str">
            <v xml:space="preserve"> Other Medical Professional Services </v>
          </cell>
          <cell r="G1718">
            <v>0</v>
          </cell>
          <cell r="H1718">
            <v>0</v>
          </cell>
          <cell r="I1718">
            <v>0</v>
          </cell>
          <cell r="J1718">
            <v>0</v>
          </cell>
          <cell r="K1718">
            <v>0</v>
          </cell>
          <cell r="L1718">
            <v>0</v>
          </cell>
        </row>
        <row r="1719">
          <cell r="C1719" t="str">
            <v>SolanoLTCDualRX</v>
          </cell>
          <cell r="D1719" t="str">
            <v>RX</v>
          </cell>
          <cell r="E1719" t="str">
            <v>LTCDual</v>
          </cell>
          <cell r="F1719" t="str">
            <v xml:space="preserve"> Pharmacy </v>
          </cell>
          <cell r="G1719">
            <v>0</v>
          </cell>
          <cell r="H1719">
            <v>0</v>
          </cell>
          <cell r="I1719">
            <v>0</v>
          </cell>
          <cell r="J1719">
            <v>0</v>
          </cell>
          <cell r="K1719">
            <v>0</v>
          </cell>
          <cell r="L1719">
            <v>0</v>
          </cell>
        </row>
        <row r="1720">
          <cell r="C1720" t="str">
            <v>SolanoLTCDualLR</v>
          </cell>
          <cell r="D1720" t="str">
            <v>LR</v>
          </cell>
          <cell r="E1720" t="str">
            <v>LTCDual</v>
          </cell>
          <cell r="F1720" t="str">
            <v xml:space="preserve"> Laboratory and Radiology </v>
          </cell>
          <cell r="G1720">
            <v>0</v>
          </cell>
          <cell r="H1720">
            <v>0</v>
          </cell>
          <cell r="I1720">
            <v>0</v>
          </cell>
          <cell r="J1720">
            <v>0</v>
          </cell>
          <cell r="K1720">
            <v>0</v>
          </cell>
          <cell r="L1720">
            <v>0</v>
          </cell>
        </row>
        <row r="1721">
          <cell r="C1721" t="str">
            <v>SolanoLTCDualHCBS</v>
          </cell>
          <cell r="D1721" t="str">
            <v>HCBS</v>
          </cell>
          <cell r="E1721" t="str">
            <v>LTCDual</v>
          </cell>
          <cell r="F1721" t="str">
            <v xml:space="preserve"> HCBS </v>
          </cell>
          <cell r="G1721">
            <v>9.0765116703279691E-2</v>
          </cell>
          <cell r="H1721">
            <v>0</v>
          </cell>
          <cell r="I1721">
            <v>0</v>
          </cell>
          <cell r="J1721">
            <v>0</v>
          </cell>
          <cell r="K1721">
            <v>0</v>
          </cell>
          <cell r="L1721">
            <v>0</v>
          </cell>
        </row>
        <row r="1722">
          <cell r="C1722" t="str">
            <v>SolanoLTCDualOTH</v>
          </cell>
          <cell r="D1722" t="str">
            <v>OTH</v>
          </cell>
          <cell r="E1722" t="str">
            <v>LTCDual</v>
          </cell>
          <cell r="F1722" t="str">
            <v xml:space="preserve"> All Others </v>
          </cell>
          <cell r="G1722">
            <v>0</v>
          </cell>
          <cell r="H1722">
            <v>0</v>
          </cell>
          <cell r="I1722">
            <v>0</v>
          </cell>
          <cell r="J1722">
            <v>0</v>
          </cell>
          <cell r="K1722">
            <v>0</v>
          </cell>
          <cell r="L1722">
            <v>0</v>
          </cell>
        </row>
        <row r="1723">
          <cell r="C1723" t="str">
            <v>SolanoOBRAIP</v>
          </cell>
          <cell r="D1723" t="str">
            <v>IP</v>
          </cell>
          <cell r="E1723" t="str">
            <v>OBRA</v>
          </cell>
          <cell r="F1723" t="str">
            <v xml:space="preserve">Inpatient Hospital Services </v>
          </cell>
          <cell r="G1723">
            <v>0</v>
          </cell>
          <cell r="H1723">
            <v>0</v>
          </cell>
          <cell r="I1723">
            <v>0</v>
          </cell>
          <cell r="J1723">
            <v>0</v>
          </cell>
          <cell r="K1723">
            <v>0</v>
          </cell>
          <cell r="L1723">
            <v>0</v>
          </cell>
        </row>
        <row r="1724">
          <cell r="C1724" t="str">
            <v>SolanoOBRAOP</v>
          </cell>
          <cell r="D1724" t="str">
            <v>OP</v>
          </cell>
          <cell r="E1724" t="str">
            <v>OBRA</v>
          </cell>
          <cell r="F1724" t="str">
            <v xml:space="preserve">Outpatient Facility Services </v>
          </cell>
          <cell r="G1724">
            <v>0</v>
          </cell>
          <cell r="H1724">
            <v>-2.1999999999999797E-3</v>
          </cell>
          <cell r="I1724">
            <v>0</v>
          </cell>
          <cell r="J1724">
            <v>0</v>
          </cell>
          <cell r="K1724">
            <v>0</v>
          </cell>
          <cell r="L1724">
            <v>0</v>
          </cell>
        </row>
        <row r="1725">
          <cell r="C1725" t="str">
            <v>SolanoOBRAER</v>
          </cell>
          <cell r="D1725" t="str">
            <v>ER</v>
          </cell>
          <cell r="E1725" t="str">
            <v>OBRA</v>
          </cell>
          <cell r="F1725" t="str">
            <v xml:space="preserve">Emergency Room Facility Services </v>
          </cell>
          <cell r="G1725">
            <v>0</v>
          </cell>
          <cell r="H1725">
            <v>0</v>
          </cell>
          <cell r="I1725">
            <v>0</v>
          </cell>
          <cell r="J1725">
            <v>0</v>
          </cell>
          <cell r="K1725">
            <v>0</v>
          </cell>
          <cell r="L1725">
            <v>0</v>
          </cell>
        </row>
        <row r="1726">
          <cell r="C1726" t="str">
            <v>SolanoOBRALTC</v>
          </cell>
          <cell r="D1726" t="str">
            <v>LTC</v>
          </cell>
          <cell r="E1726" t="str">
            <v>OBRA</v>
          </cell>
          <cell r="F1726" t="str">
            <v xml:space="preserve">Long-Term Care Facility </v>
          </cell>
          <cell r="G1726">
            <v>0</v>
          </cell>
          <cell r="H1726">
            <v>0</v>
          </cell>
          <cell r="I1726">
            <v>0</v>
          </cell>
          <cell r="J1726">
            <v>0</v>
          </cell>
          <cell r="K1726">
            <v>0</v>
          </cell>
          <cell r="L1726">
            <v>0</v>
          </cell>
        </row>
        <row r="1727">
          <cell r="C1727" t="str">
            <v>SolanoOBRAPCP</v>
          </cell>
          <cell r="D1727" t="str">
            <v>PCP</v>
          </cell>
          <cell r="E1727" t="str">
            <v>OBRA</v>
          </cell>
          <cell r="F1727" t="str">
            <v xml:space="preserve">Physician Primary Care Services </v>
          </cell>
          <cell r="G1727">
            <v>0</v>
          </cell>
          <cell r="H1727">
            <v>0</v>
          </cell>
          <cell r="I1727">
            <v>0</v>
          </cell>
          <cell r="J1727">
            <v>0</v>
          </cell>
          <cell r="K1727">
            <v>0</v>
          </cell>
          <cell r="L1727">
            <v>0</v>
          </cell>
        </row>
        <row r="1728">
          <cell r="C1728" t="str">
            <v>SolanoOBRASP</v>
          </cell>
          <cell r="D1728" t="str">
            <v>SP</v>
          </cell>
          <cell r="E1728" t="str">
            <v>OBRA</v>
          </cell>
          <cell r="F1728" t="str">
            <v xml:space="preserve">Physician Specialty Services </v>
          </cell>
          <cell r="G1728">
            <v>0</v>
          </cell>
          <cell r="H1728">
            <v>0</v>
          </cell>
          <cell r="I1728">
            <v>0</v>
          </cell>
          <cell r="J1728">
            <v>0</v>
          </cell>
          <cell r="K1728">
            <v>0</v>
          </cell>
          <cell r="L1728">
            <v>0</v>
          </cell>
        </row>
        <row r="1729">
          <cell r="C1729" t="str">
            <v>SolanoOBRAFQHC</v>
          </cell>
          <cell r="D1729" t="str">
            <v>FQHC</v>
          </cell>
          <cell r="E1729" t="str">
            <v>OBRA</v>
          </cell>
          <cell r="F1729" t="str">
            <v xml:space="preserve">FQHC Services </v>
          </cell>
          <cell r="G1729">
            <v>0</v>
          </cell>
          <cell r="H1729">
            <v>0</v>
          </cell>
          <cell r="I1729">
            <v>0</v>
          </cell>
          <cell r="J1729">
            <v>0</v>
          </cell>
          <cell r="K1729">
            <v>0</v>
          </cell>
          <cell r="L1729">
            <v>0</v>
          </cell>
        </row>
        <row r="1730">
          <cell r="C1730" t="str">
            <v>SolanoOBRANPP</v>
          </cell>
          <cell r="D1730" t="str">
            <v>NPP</v>
          </cell>
          <cell r="E1730" t="str">
            <v>OBRA</v>
          </cell>
          <cell r="F1730" t="str">
            <v xml:space="preserve"> Other Medical Professional Services </v>
          </cell>
          <cell r="G1730">
            <v>0</v>
          </cell>
          <cell r="H1730">
            <v>-6.8899999999999961E-2</v>
          </cell>
          <cell r="I1730">
            <v>0</v>
          </cell>
          <cell r="J1730">
            <v>0</v>
          </cell>
          <cell r="K1730">
            <v>0</v>
          </cell>
          <cell r="L1730">
            <v>0</v>
          </cell>
        </row>
        <row r="1731">
          <cell r="C1731" t="str">
            <v>SolanoOBRARX</v>
          </cell>
          <cell r="D1731" t="str">
            <v>RX</v>
          </cell>
          <cell r="E1731" t="str">
            <v>OBRA</v>
          </cell>
          <cell r="F1731" t="str">
            <v xml:space="preserve"> Pharmacy </v>
          </cell>
          <cell r="G1731">
            <v>0</v>
          </cell>
          <cell r="H1731">
            <v>0</v>
          </cell>
          <cell r="I1731">
            <v>0</v>
          </cell>
          <cell r="J1731">
            <v>0</v>
          </cell>
          <cell r="K1731">
            <v>0</v>
          </cell>
          <cell r="L1731">
            <v>0</v>
          </cell>
        </row>
        <row r="1732">
          <cell r="C1732" t="str">
            <v>SolanoOBRALR</v>
          </cell>
          <cell r="D1732" t="str">
            <v>LR</v>
          </cell>
          <cell r="E1732" t="str">
            <v>OBRA</v>
          </cell>
          <cell r="F1732" t="str">
            <v xml:space="preserve"> Laboratory and Radiology </v>
          </cell>
          <cell r="G1732">
            <v>0</v>
          </cell>
          <cell r="H1732">
            <v>-6.8899999999999961E-2</v>
          </cell>
          <cell r="I1732">
            <v>0</v>
          </cell>
          <cell r="J1732">
            <v>0</v>
          </cell>
          <cell r="K1732">
            <v>0</v>
          </cell>
          <cell r="L1732">
            <v>0</v>
          </cell>
        </row>
        <row r="1733">
          <cell r="C1733" t="str">
            <v>SolanoOBRAHCBS</v>
          </cell>
          <cell r="D1733" t="str">
            <v>HCBS</v>
          </cell>
          <cell r="E1733" t="str">
            <v>OBRA</v>
          </cell>
          <cell r="F1733" t="str">
            <v xml:space="preserve"> HCBS </v>
          </cell>
          <cell r="G1733">
            <v>0</v>
          </cell>
          <cell r="H1733">
            <v>0</v>
          </cell>
          <cell r="I1733">
            <v>0</v>
          </cell>
          <cell r="J1733">
            <v>0</v>
          </cell>
          <cell r="K1733">
            <v>0</v>
          </cell>
          <cell r="L1733">
            <v>0</v>
          </cell>
        </row>
        <row r="1734">
          <cell r="C1734" t="str">
            <v>SolanoOBRAOTH</v>
          </cell>
          <cell r="D1734" t="str">
            <v>OTH</v>
          </cell>
          <cell r="E1734" t="str">
            <v>OBRA</v>
          </cell>
          <cell r="F1734" t="str">
            <v xml:space="preserve"> All Others </v>
          </cell>
          <cell r="G1734">
            <v>0</v>
          </cell>
          <cell r="H1734">
            <v>-3.0200000000000005E-2</v>
          </cell>
          <cell r="I1734">
            <v>0</v>
          </cell>
          <cell r="J1734">
            <v>0</v>
          </cell>
          <cell r="K1734">
            <v>0</v>
          </cell>
          <cell r="L1734">
            <v>0</v>
          </cell>
        </row>
        <row r="1735">
          <cell r="C1735" t="str">
            <v>SonomaChild MCIP</v>
          </cell>
          <cell r="D1735" t="str">
            <v>IP</v>
          </cell>
          <cell r="E1735" t="str">
            <v>Child MC</v>
          </cell>
          <cell r="F1735" t="str">
            <v xml:space="preserve">Inpatient Hospital Services </v>
          </cell>
          <cell r="G1735">
            <v>0</v>
          </cell>
          <cell r="H1735">
            <v>0</v>
          </cell>
          <cell r="I1735">
            <v>0</v>
          </cell>
          <cell r="J1735">
            <v>0</v>
          </cell>
          <cell r="K1735">
            <v>-1.2499999999999734E-3</v>
          </cell>
          <cell r="L1735">
            <v>0</v>
          </cell>
        </row>
        <row r="1736">
          <cell r="C1736" t="str">
            <v>SonomaChild MCOP</v>
          </cell>
          <cell r="D1736" t="str">
            <v>OP</v>
          </cell>
          <cell r="E1736" t="str">
            <v>Child MC</v>
          </cell>
          <cell r="F1736" t="str">
            <v xml:space="preserve">Outpatient Facility Services </v>
          </cell>
          <cell r="G1736">
            <v>0</v>
          </cell>
          <cell r="H1736">
            <v>-2.1999999999999797E-3</v>
          </cell>
          <cell r="I1736">
            <v>0</v>
          </cell>
          <cell r="J1736">
            <v>0</v>
          </cell>
          <cell r="K1736">
            <v>-1.2499999999999734E-3</v>
          </cell>
          <cell r="L1736">
            <v>0</v>
          </cell>
        </row>
        <row r="1737">
          <cell r="C1737" t="str">
            <v>SonomaChild MCER</v>
          </cell>
          <cell r="D1737" t="str">
            <v>ER</v>
          </cell>
          <cell r="E1737" t="str">
            <v>Child MC</v>
          </cell>
          <cell r="F1737" t="str">
            <v xml:space="preserve">Emergency Room Facility Services </v>
          </cell>
          <cell r="G1737">
            <v>0</v>
          </cell>
          <cell r="H1737">
            <v>0</v>
          </cell>
          <cell r="I1737">
            <v>0</v>
          </cell>
          <cell r="J1737">
            <v>0</v>
          </cell>
          <cell r="K1737">
            <v>-1.2499999999999734E-3</v>
          </cell>
          <cell r="L1737">
            <v>0</v>
          </cell>
        </row>
        <row r="1738">
          <cell r="C1738" t="str">
            <v>SonomaChild MCLTC</v>
          </cell>
          <cell r="D1738" t="str">
            <v>LTC</v>
          </cell>
          <cell r="E1738" t="str">
            <v>Child MC</v>
          </cell>
          <cell r="F1738" t="str">
            <v xml:space="preserve">Long-Term Care Facility </v>
          </cell>
          <cell r="G1738">
            <v>0</v>
          </cell>
          <cell r="H1738">
            <v>0</v>
          </cell>
          <cell r="I1738">
            <v>0</v>
          </cell>
          <cell r="J1738">
            <v>0</v>
          </cell>
          <cell r="K1738">
            <v>-1.2499999999999734E-3</v>
          </cell>
          <cell r="L1738">
            <v>0</v>
          </cell>
        </row>
        <row r="1739">
          <cell r="C1739" t="str">
            <v>SonomaChild MCPCP</v>
          </cell>
          <cell r="D1739" t="str">
            <v>PCP</v>
          </cell>
          <cell r="E1739" t="str">
            <v>Child MC</v>
          </cell>
          <cell r="F1739" t="str">
            <v xml:space="preserve">Physician Primary Care Services </v>
          </cell>
          <cell r="G1739">
            <v>0</v>
          </cell>
          <cell r="H1739">
            <v>0</v>
          </cell>
          <cell r="I1739">
            <v>0</v>
          </cell>
          <cell r="J1739">
            <v>0</v>
          </cell>
          <cell r="K1739">
            <v>-1.2499999999999734E-3</v>
          </cell>
          <cell r="L1739">
            <v>0</v>
          </cell>
        </row>
        <row r="1740">
          <cell r="C1740" t="str">
            <v>SonomaChild MCSP</v>
          </cell>
          <cell r="D1740" t="str">
            <v>SP</v>
          </cell>
          <cell r="E1740" t="str">
            <v>Child MC</v>
          </cell>
          <cell r="F1740" t="str">
            <v xml:space="preserve">Physician Specialty Services </v>
          </cell>
          <cell r="G1740">
            <v>0</v>
          </cell>
          <cell r="H1740">
            <v>0</v>
          </cell>
          <cell r="I1740">
            <v>0</v>
          </cell>
          <cell r="J1740">
            <v>0</v>
          </cell>
          <cell r="K1740">
            <v>-1.2499999999999734E-3</v>
          </cell>
          <cell r="L1740">
            <v>0</v>
          </cell>
        </row>
        <row r="1741">
          <cell r="C1741" t="str">
            <v>SonomaChild MCFQHC</v>
          </cell>
          <cell r="D1741" t="str">
            <v>FQHC</v>
          </cell>
          <cell r="E1741" t="str">
            <v>Child MC</v>
          </cell>
          <cell r="F1741" t="str">
            <v xml:space="preserve">FQHC Services </v>
          </cell>
          <cell r="G1741">
            <v>0</v>
          </cell>
          <cell r="H1741">
            <v>0</v>
          </cell>
          <cell r="I1741">
            <v>0</v>
          </cell>
          <cell r="J1741">
            <v>0</v>
          </cell>
          <cell r="K1741">
            <v>-1.2499999999999734E-3</v>
          </cell>
          <cell r="L1741">
            <v>0</v>
          </cell>
        </row>
        <row r="1742">
          <cell r="C1742" t="str">
            <v>SonomaChild MCNPP</v>
          </cell>
          <cell r="D1742" t="str">
            <v>NPP</v>
          </cell>
          <cell r="E1742" t="str">
            <v>Child MC</v>
          </cell>
          <cell r="F1742" t="str">
            <v xml:space="preserve"> Other Medical Professional Services </v>
          </cell>
          <cell r="G1742">
            <v>0</v>
          </cell>
          <cell r="H1742">
            <v>-6.8899999999999961E-2</v>
          </cell>
          <cell r="I1742">
            <v>0</v>
          </cell>
          <cell r="J1742">
            <v>0</v>
          </cell>
          <cell r="K1742">
            <v>-1.2499999999999734E-3</v>
          </cell>
          <cell r="L1742">
            <v>0</v>
          </cell>
        </row>
        <row r="1743">
          <cell r="C1743" t="str">
            <v>SonomaChild MCRX</v>
          </cell>
          <cell r="D1743" t="str">
            <v>RX</v>
          </cell>
          <cell r="E1743" t="str">
            <v>Child MC</v>
          </cell>
          <cell r="F1743" t="str">
            <v xml:space="preserve"> Pharmacy </v>
          </cell>
          <cell r="G1743">
            <v>0</v>
          </cell>
          <cell r="H1743">
            <v>0</v>
          </cell>
          <cell r="I1743">
            <v>0</v>
          </cell>
          <cell r="J1743">
            <v>0</v>
          </cell>
          <cell r="K1743">
            <v>-1.2499999999999734E-3</v>
          </cell>
          <cell r="L1743">
            <v>0</v>
          </cell>
        </row>
        <row r="1744">
          <cell r="C1744" t="str">
            <v>SonomaChild MCLR</v>
          </cell>
          <cell r="D1744" t="str">
            <v>LR</v>
          </cell>
          <cell r="E1744" t="str">
            <v>Child MC</v>
          </cell>
          <cell r="F1744" t="str">
            <v xml:space="preserve"> Laboratory and Radiology </v>
          </cell>
          <cell r="G1744">
            <v>0</v>
          </cell>
          <cell r="H1744">
            <v>-6.8899999999999961E-2</v>
          </cell>
          <cell r="I1744">
            <v>0</v>
          </cell>
          <cell r="J1744">
            <v>0</v>
          </cell>
          <cell r="K1744">
            <v>-1.2499999999999734E-3</v>
          </cell>
          <cell r="L1744">
            <v>0</v>
          </cell>
        </row>
        <row r="1745">
          <cell r="C1745" t="str">
            <v>SonomaChild MCHCBS</v>
          </cell>
          <cell r="D1745" t="str">
            <v>HCBS</v>
          </cell>
          <cell r="E1745" t="str">
            <v>Child MC</v>
          </cell>
          <cell r="F1745" t="str">
            <v xml:space="preserve"> HCBS </v>
          </cell>
          <cell r="G1745">
            <v>0</v>
          </cell>
          <cell r="H1745">
            <v>0</v>
          </cell>
          <cell r="I1745">
            <v>0</v>
          </cell>
          <cell r="J1745">
            <v>0</v>
          </cell>
          <cell r="K1745">
            <v>-1.2499999999999734E-3</v>
          </cell>
          <cell r="L1745">
            <v>0</v>
          </cell>
        </row>
        <row r="1746">
          <cell r="C1746" t="str">
            <v>SonomaChild MCOTH</v>
          </cell>
          <cell r="D1746" t="str">
            <v>OTH</v>
          </cell>
          <cell r="E1746" t="str">
            <v>Child MC</v>
          </cell>
          <cell r="F1746" t="str">
            <v xml:space="preserve"> All Others </v>
          </cell>
          <cell r="G1746">
            <v>0</v>
          </cell>
          <cell r="H1746">
            <v>-3.0200000000000005E-2</v>
          </cell>
          <cell r="I1746">
            <v>0</v>
          </cell>
          <cell r="J1746">
            <v>0</v>
          </cell>
          <cell r="K1746">
            <v>-1.2499999999999734E-3</v>
          </cell>
          <cell r="L1746">
            <v>0</v>
          </cell>
        </row>
        <row r="1747">
          <cell r="C1747" t="str">
            <v>SonomaChild HFIP</v>
          </cell>
          <cell r="D1747" t="str">
            <v>IP</v>
          </cell>
          <cell r="E1747" t="str">
            <v>Child HF</v>
          </cell>
          <cell r="F1747" t="str">
            <v xml:space="preserve">Inpatient Hospital Services </v>
          </cell>
          <cell r="G1747">
            <v>0</v>
          </cell>
          <cell r="H1747">
            <v>0</v>
          </cell>
          <cell r="I1747">
            <v>0</v>
          </cell>
          <cell r="J1747">
            <v>0</v>
          </cell>
          <cell r="K1747">
            <v>-1.2499999999999734E-3</v>
          </cell>
          <cell r="L1747">
            <v>0</v>
          </cell>
        </row>
        <row r="1748">
          <cell r="C1748" t="str">
            <v>SonomaChild HFOP</v>
          </cell>
          <cell r="D1748" t="str">
            <v>OP</v>
          </cell>
          <cell r="E1748" t="str">
            <v>Child HF</v>
          </cell>
          <cell r="F1748" t="str">
            <v xml:space="preserve">Outpatient Facility Services </v>
          </cell>
          <cell r="G1748">
            <v>0</v>
          </cell>
          <cell r="H1748">
            <v>-1.8000000000000238E-3</v>
          </cell>
          <cell r="I1748">
            <v>0</v>
          </cell>
          <cell r="J1748">
            <v>0</v>
          </cell>
          <cell r="K1748">
            <v>-1.2499999999999734E-3</v>
          </cell>
          <cell r="L1748">
            <v>0</v>
          </cell>
        </row>
        <row r="1749">
          <cell r="C1749" t="str">
            <v>SonomaChild HFER</v>
          </cell>
          <cell r="D1749" t="str">
            <v>ER</v>
          </cell>
          <cell r="E1749" t="str">
            <v>Child HF</v>
          </cell>
          <cell r="F1749" t="str">
            <v xml:space="preserve">Emergency Room Facility Services </v>
          </cell>
          <cell r="G1749">
            <v>0</v>
          </cell>
          <cell r="H1749">
            <v>0</v>
          </cell>
          <cell r="I1749">
            <v>0</v>
          </cell>
          <cell r="J1749">
            <v>0</v>
          </cell>
          <cell r="K1749">
            <v>-1.2499999999999734E-3</v>
          </cell>
          <cell r="L1749">
            <v>0</v>
          </cell>
        </row>
        <row r="1750">
          <cell r="C1750" t="str">
            <v>SonomaChild HFLTC</v>
          </cell>
          <cell r="D1750" t="str">
            <v>LTC</v>
          </cell>
          <cell r="E1750" t="str">
            <v>Child HF</v>
          </cell>
          <cell r="F1750" t="str">
            <v xml:space="preserve">Long-Term Care Facility </v>
          </cell>
          <cell r="G1750">
            <v>0</v>
          </cell>
          <cell r="H1750">
            <v>0</v>
          </cell>
          <cell r="I1750">
            <v>0</v>
          </cell>
          <cell r="J1750">
            <v>0</v>
          </cell>
          <cell r="K1750">
            <v>-1.2499999999999734E-3</v>
          </cell>
          <cell r="L1750">
            <v>0</v>
          </cell>
        </row>
        <row r="1751">
          <cell r="C1751" t="str">
            <v>SonomaChild HFPCP</v>
          </cell>
          <cell r="D1751" t="str">
            <v>PCP</v>
          </cell>
          <cell r="E1751" t="str">
            <v>Child HF</v>
          </cell>
          <cell r="F1751" t="str">
            <v xml:space="preserve">Physician Primary Care Services </v>
          </cell>
          <cell r="G1751">
            <v>0</v>
          </cell>
          <cell r="H1751">
            <v>0</v>
          </cell>
          <cell r="I1751">
            <v>0</v>
          </cell>
          <cell r="J1751">
            <v>0</v>
          </cell>
          <cell r="K1751">
            <v>-1.2499999999999734E-3</v>
          </cell>
          <cell r="L1751">
            <v>0</v>
          </cell>
        </row>
        <row r="1752">
          <cell r="C1752" t="str">
            <v>SonomaChild HFSP</v>
          </cell>
          <cell r="D1752" t="str">
            <v>SP</v>
          </cell>
          <cell r="E1752" t="str">
            <v>Child HF</v>
          </cell>
          <cell r="F1752" t="str">
            <v xml:space="preserve">Physician Specialty Services </v>
          </cell>
          <cell r="G1752">
            <v>0</v>
          </cell>
          <cell r="H1752">
            <v>0</v>
          </cell>
          <cell r="I1752">
            <v>0</v>
          </cell>
          <cell r="J1752">
            <v>0</v>
          </cell>
          <cell r="K1752">
            <v>-1.2499999999999734E-3</v>
          </cell>
          <cell r="L1752">
            <v>0</v>
          </cell>
        </row>
        <row r="1753">
          <cell r="C1753" t="str">
            <v>SonomaChild HFFQHC</v>
          </cell>
          <cell r="D1753" t="str">
            <v>FQHC</v>
          </cell>
          <cell r="E1753" t="str">
            <v>Child HF</v>
          </cell>
          <cell r="F1753" t="str">
            <v xml:space="preserve">FQHC Services </v>
          </cell>
          <cell r="G1753">
            <v>0</v>
          </cell>
          <cell r="H1753">
            <v>0</v>
          </cell>
          <cell r="I1753">
            <v>0</v>
          </cell>
          <cell r="J1753">
            <v>0</v>
          </cell>
          <cell r="K1753">
            <v>-1.2499999999999734E-3</v>
          </cell>
          <cell r="L1753">
            <v>0</v>
          </cell>
        </row>
        <row r="1754">
          <cell r="C1754" t="str">
            <v>SonomaChild HFNPP</v>
          </cell>
          <cell r="D1754" t="str">
            <v>NPP</v>
          </cell>
          <cell r="E1754" t="str">
            <v>Child HF</v>
          </cell>
          <cell r="F1754" t="str">
            <v xml:space="preserve"> Other Medical Professional Services </v>
          </cell>
          <cell r="G1754">
            <v>0</v>
          </cell>
          <cell r="H1754">
            <v>-5.600000000000005E-2</v>
          </cell>
          <cell r="I1754">
            <v>0</v>
          </cell>
          <cell r="J1754">
            <v>0</v>
          </cell>
          <cell r="K1754">
            <v>-1.2499999999999734E-3</v>
          </cell>
          <cell r="L1754">
            <v>0</v>
          </cell>
        </row>
        <row r="1755">
          <cell r="C1755" t="str">
            <v>SonomaChild HFRX</v>
          </cell>
          <cell r="D1755" t="str">
            <v>RX</v>
          </cell>
          <cell r="E1755" t="str">
            <v>Child HF</v>
          </cell>
          <cell r="F1755" t="str">
            <v xml:space="preserve"> Pharmacy </v>
          </cell>
          <cell r="G1755">
            <v>0</v>
          </cell>
          <cell r="H1755">
            <v>0</v>
          </cell>
          <cell r="I1755">
            <v>0</v>
          </cell>
          <cell r="J1755">
            <v>0</v>
          </cell>
          <cell r="K1755">
            <v>-1.2499999999999734E-3</v>
          </cell>
          <cell r="L1755">
            <v>0</v>
          </cell>
        </row>
        <row r="1756">
          <cell r="C1756" t="str">
            <v>SonomaChild HFLR</v>
          </cell>
          <cell r="D1756" t="str">
            <v>LR</v>
          </cell>
          <cell r="E1756" t="str">
            <v>Child HF</v>
          </cell>
          <cell r="F1756" t="str">
            <v xml:space="preserve"> Laboratory and Radiology </v>
          </cell>
          <cell r="G1756">
            <v>0</v>
          </cell>
          <cell r="H1756">
            <v>-5.600000000000005E-2</v>
          </cell>
          <cell r="I1756">
            <v>0</v>
          </cell>
          <cell r="J1756">
            <v>0</v>
          </cell>
          <cell r="K1756">
            <v>-1.2499999999999734E-3</v>
          </cell>
          <cell r="L1756">
            <v>0</v>
          </cell>
        </row>
        <row r="1757">
          <cell r="C1757" t="str">
            <v>SonomaChild HFHCBS</v>
          </cell>
          <cell r="D1757" t="str">
            <v>HCBS</v>
          </cell>
          <cell r="E1757" t="str">
            <v>Child HF</v>
          </cell>
          <cell r="F1757" t="str">
            <v xml:space="preserve"> HCBS </v>
          </cell>
          <cell r="G1757">
            <v>0</v>
          </cell>
          <cell r="H1757">
            <v>0</v>
          </cell>
          <cell r="I1757">
            <v>0</v>
          </cell>
          <cell r="J1757">
            <v>0</v>
          </cell>
          <cell r="K1757">
            <v>-1.2499999999999734E-3</v>
          </cell>
          <cell r="L1757">
            <v>0</v>
          </cell>
        </row>
        <row r="1758">
          <cell r="C1758" t="str">
            <v>SonomaChild HFOTH</v>
          </cell>
          <cell r="D1758" t="str">
            <v>OTH</v>
          </cell>
          <cell r="E1758" t="str">
            <v>Child HF</v>
          </cell>
          <cell r="F1758" t="str">
            <v xml:space="preserve"> All Others </v>
          </cell>
          <cell r="G1758">
            <v>0</v>
          </cell>
          <cell r="H1758">
            <v>-2.4399999999999977E-2</v>
          </cell>
          <cell r="I1758">
            <v>0</v>
          </cell>
          <cell r="J1758">
            <v>0</v>
          </cell>
          <cell r="K1758">
            <v>-1.2499999999999734E-3</v>
          </cell>
          <cell r="L1758">
            <v>0</v>
          </cell>
        </row>
        <row r="1759">
          <cell r="C1759" t="str">
            <v>SonomaAdultIP</v>
          </cell>
          <cell r="D1759" t="str">
            <v>IP</v>
          </cell>
          <cell r="E1759" t="str">
            <v>Adult</v>
          </cell>
          <cell r="F1759" t="str">
            <v xml:space="preserve">Inpatient Hospital Services </v>
          </cell>
          <cell r="G1759">
            <v>0</v>
          </cell>
          <cell r="H1759">
            <v>0</v>
          </cell>
          <cell r="I1759">
            <v>0</v>
          </cell>
          <cell r="J1759">
            <v>0</v>
          </cell>
          <cell r="K1759">
            <v>-2.2499999999999964E-2</v>
          </cell>
          <cell r="L1759">
            <v>0</v>
          </cell>
        </row>
        <row r="1760">
          <cell r="C1760" t="str">
            <v>SonomaAdultOP</v>
          </cell>
          <cell r="D1760" t="str">
            <v>OP</v>
          </cell>
          <cell r="E1760" t="str">
            <v>Adult</v>
          </cell>
          <cell r="F1760" t="str">
            <v xml:space="preserve">Outpatient Facility Services </v>
          </cell>
          <cell r="G1760">
            <v>0</v>
          </cell>
          <cell r="H1760">
            <v>-1.0499999999999954E-2</v>
          </cell>
          <cell r="I1760">
            <v>0</v>
          </cell>
          <cell r="J1760">
            <v>0</v>
          </cell>
          <cell r="K1760">
            <v>-2.2499999999999964E-2</v>
          </cell>
          <cell r="L1760">
            <v>0</v>
          </cell>
        </row>
        <row r="1761">
          <cell r="C1761" t="str">
            <v>SonomaAdultER</v>
          </cell>
          <cell r="D1761" t="str">
            <v>ER</v>
          </cell>
          <cell r="E1761" t="str">
            <v>Adult</v>
          </cell>
          <cell r="F1761" t="str">
            <v xml:space="preserve">Emergency Room Facility Services </v>
          </cell>
          <cell r="G1761">
            <v>0</v>
          </cell>
          <cell r="H1761">
            <v>0</v>
          </cell>
          <cell r="I1761">
            <v>0</v>
          </cell>
          <cell r="J1761">
            <v>0</v>
          </cell>
          <cell r="K1761">
            <v>-2.2499999999999964E-2</v>
          </cell>
          <cell r="L1761">
            <v>0</v>
          </cell>
        </row>
        <row r="1762">
          <cell r="C1762" t="str">
            <v>SonomaAdultLTC</v>
          </cell>
          <cell r="D1762" t="str">
            <v>LTC</v>
          </cell>
          <cell r="E1762" t="str">
            <v>Adult</v>
          </cell>
          <cell r="F1762" t="str">
            <v xml:space="preserve">Long-Term Care Facility </v>
          </cell>
          <cell r="G1762">
            <v>0</v>
          </cell>
          <cell r="H1762">
            <v>0</v>
          </cell>
          <cell r="I1762">
            <v>0</v>
          </cell>
          <cell r="J1762">
            <v>0</v>
          </cell>
          <cell r="K1762">
            <v>-2.2499999999999964E-2</v>
          </cell>
          <cell r="L1762">
            <v>0</v>
          </cell>
        </row>
        <row r="1763">
          <cell r="C1763" t="str">
            <v>SonomaAdultPCP</v>
          </cell>
          <cell r="D1763" t="str">
            <v>PCP</v>
          </cell>
          <cell r="E1763" t="str">
            <v>Adult</v>
          </cell>
          <cell r="F1763" t="str">
            <v xml:space="preserve">Physician Primary Care Services </v>
          </cell>
          <cell r="G1763">
            <v>0</v>
          </cell>
          <cell r="H1763">
            <v>-4.3300000000000005E-2</v>
          </cell>
          <cell r="I1763">
            <v>0</v>
          </cell>
          <cell r="J1763">
            <v>0</v>
          </cell>
          <cell r="K1763">
            <v>-2.2499999999999964E-2</v>
          </cell>
          <cell r="L1763">
            <v>0</v>
          </cell>
        </row>
        <row r="1764">
          <cell r="C1764" t="str">
            <v>SonomaAdultSP</v>
          </cell>
          <cell r="D1764" t="str">
            <v>SP</v>
          </cell>
          <cell r="E1764" t="str">
            <v>Adult</v>
          </cell>
          <cell r="F1764" t="str">
            <v xml:space="preserve">Physician Specialty Services </v>
          </cell>
          <cell r="G1764">
            <v>0</v>
          </cell>
          <cell r="H1764">
            <v>0</v>
          </cell>
          <cell r="I1764">
            <v>0</v>
          </cell>
          <cell r="J1764">
            <v>0</v>
          </cell>
          <cell r="K1764">
            <v>-2.2499999999999964E-2</v>
          </cell>
          <cell r="L1764">
            <v>0</v>
          </cell>
        </row>
        <row r="1765">
          <cell r="C1765" t="str">
            <v>SonomaAdultFQHC</v>
          </cell>
          <cell r="D1765" t="str">
            <v>FQHC</v>
          </cell>
          <cell r="E1765" t="str">
            <v>Adult</v>
          </cell>
          <cell r="F1765" t="str">
            <v xml:space="preserve">FQHC Services </v>
          </cell>
          <cell r="G1765">
            <v>0</v>
          </cell>
          <cell r="H1765">
            <v>0</v>
          </cell>
          <cell r="I1765">
            <v>0</v>
          </cell>
          <cell r="J1765">
            <v>0</v>
          </cell>
          <cell r="K1765">
            <v>-2.2499999999999964E-2</v>
          </cell>
          <cell r="L1765">
            <v>0</v>
          </cell>
        </row>
        <row r="1766">
          <cell r="C1766" t="str">
            <v>SonomaAdultNPP</v>
          </cell>
          <cell r="D1766" t="str">
            <v>NPP</v>
          </cell>
          <cell r="E1766" t="str">
            <v>Adult</v>
          </cell>
          <cell r="F1766" t="str">
            <v xml:space="preserve"> Other Medical Professional Services </v>
          </cell>
          <cell r="G1766">
            <v>0</v>
          </cell>
          <cell r="H1766">
            <v>-6.8899999999999961E-2</v>
          </cell>
          <cell r="I1766">
            <v>0</v>
          </cell>
          <cell r="J1766">
            <v>0</v>
          </cell>
          <cell r="K1766">
            <v>-2.2499999999999964E-2</v>
          </cell>
          <cell r="L1766">
            <v>0</v>
          </cell>
        </row>
        <row r="1767">
          <cell r="C1767" t="str">
            <v>SonomaAdultRX</v>
          </cell>
          <cell r="D1767" t="str">
            <v>RX</v>
          </cell>
          <cell r="E1767" t="str">
            <v>Adult</v>
          </cell>
          <cell r="F1767" t="str">
            <v xml:space="preserve"> Pharmacy </v>
          </cell>
          <cell r="G1767">
            <v>0</v>
          </cell>
          <cell r="H1767">
            <v>0</v>
          </cell>
          <cell r="I1767">
            <v>-1.6548548168730304E-2</v>
          </cell>
          <cell r="J1767">
            <v>0</v>
          </cell>
          <cell r="K1767">
            <v>-2.2499999999999964E-2</v>
          </cell>
          <cell r="L1767">
            <v>0</v>
          </cell>
        </row>
        <row r="1768">
          <cell r="C1768" t="str">
            <v>SonomaAdultLR</v>
          </cell>
          <cell r="D1768" t="str">
            <v>LR</v>
          </cell>
          <cell r="E1768" t="str">
            <v>Adult</v>
          </cell>
          <cell r="F1768" t="str">
            <v xml:space="preserve"> Laboratory and Radiology </v>
          </cell>
          <cell r="G1768">
            <v>0</v>
          </cell>
          <cell r="H1768">
            <v>-6.8899999999999961E-2</v>
          </cell>
          <cell r="I1768">
            <v>0</v>
          </cell>
          <cell r="J1768">
            <v>0</v>
          </cell>
          <cell r="K1768">
            <v>-2.2499999999999964E-2</v>
          </cell>
          <cell r="L1768">
            <v>0</v>
          </cell>
        </row>
        <row r="1769">
          <cell r="C1769" t="str">
            <v>SonomaAdultHCBS</v>
          </cell>
          <cell r="D1769" t="str">
            <v>HCBS</v>
          </cell>
          <cell r="E1769" t="str">
            <v>Adult</v>
          </cell>
          <cell r="F1769" t="str">
            <v xml:space="preserve"> HCBS </v>
          </cell>
          <cell r="G1769">
            <v>3.2227544205893244E-2</v>
          </cell>
          <cell r="H1769">
            <v>0</v>
          </cell>
          <cell r="I1769">
            <v>0</v>
          </cell>
          <cell r="J1769">
            <v>0</v>
          </cell>
          <cell r="K1769">
            <v>-2.2499999999999964E-2</v>
          </cell>
          <cell r="L1769">
            <v>0</v>
          </cell>
        </row>
        <row r="1770">
          <cell r="C1770" t="str">
            <v>SonomaAdultOTH</v>
          </cell>
          <cell r="D1770" t="str">
            <v>OTH</v>
          </cell>
          <cell r="E1770" t="str">
            <v>Adult</v>
          </cell>
          <cell r="F1770" t="str">
            <v xml:space="preserve"> All Others </v>
          </cell>
          <cell r="G1770">
            <v>0</v>
          </cell>
          <cell r="H1770">
            <v>-3.0200000000000005E-2</v>
          </cell>
          <cell r="I1770">
            <v>0</v>
          </cell>
          <cell r="J1770">
            <v>0</v>
          </cell>
          <cell r="K1770">
            <v>-2.2499999999999964E-2</v>
          </cell>
          <cell r="L1770">
            <v>0</v>
          </cell>
        </row>
        <row r="1771">
          <cell r="C1771" t="str">
            <v>SonomaAged&amp;DisabledNonDualIP</v>
          </cell>
          <cell r="D1771" t="str">
            <v>IP</v>
          </cell>
          <cell r="E1771" t="str">
            <v>Aged&amp;DisabledNonDual</v>
          </cell>
          <cell r="F1771" t="str">
            <v xml:space="preserve">Inpatient Hospital Services </v>
          </cell>
          <cell r="G1771">
            <v>0</v>
          </cell>
          <cell r="H1771">
            <v>0</v>
          </cell>
          <cell r="I1771">
            <v>0</v>
          </cell>
          <cell r="J1771">
            <v>0</v>
          </cell>
          <cell r="K1771">
            <v>0</v>
          </cell>
          <cell r="L1771">
            <v>0</v>
          </cell>
        </row>
        <row r="1772">
          <cell r="C1772" t="str">
            <v>SonomaAged&amp;DisabledNonDualOP</v>
          </cell>
          <cell r="D1772" t="str">
            <v>OP</v>
          </cell>
          <cell r="E1772" t="str">
            <v>Aged&amp;DisabledNonDual</v>
          </cell>
          <cell r="F1772" t="str">
            <v xml:space="preserve">Outpatient Facility Services </v>
          </cell>
          <cell r="G1772">
            <v>0</v>
          </cell>
          <cell r="H1772">
            <v>-1.3100000000000001E-2</v>
          </cell>
          <cell r="I1772">
            <v>0</v>
          </cell>
          <cell r="J1772">
            <v>-0.67978755533252599</v>
          </cell>
          <cell r="K1772">
            <v>0</v>
          </cell>
          <cell r="L1772">
            <v>0</v>
          </cell>
        </row>
        <row r="1773">
          <cell r="C1773" t="str">
            <v>SonomaAged&amp;DisabledNonDualER</v>
          </cell>
          <cell r="D1773" t="str">
            <v>ER</v>
          </cell>
          <cell r="E1773" t="str">
            <v>Aged&amp;DisabledNonDual</v>
          </cell>
          <cell r="F1773" t="str">
            <v xml:space="preserve">Emergency Room Facility Services </v>
          </cell>
          <cell r="G1773">
            <v>0</v>
          </cell>
          <cell r="H1773">
            <v>0</v>
          </cell>
          <cell r="I1773">
            <v>0</v>
          </cell>
          <cell r="J1773">
            <v>0</v>
          </cell>
          <cell r="K1773">
            <v>0</v>
          </cell>
          <cell r="L1773">
            <v>0</v>
          </cell>
        </row>
        <row r="1774">
          <cell r="C1774" t="str">
            <v>SonomaAged&amp;DisabledNonDualLTC</v>
          </cell>
          <cell r="D1774" t="str">
            <v>LTC</v>
          </cell>
          <cell r="E1774" t="str">
            <v>Aged&amp;DisabledNonDual</v>
          </cell>
          <cell r="F1774" t="str">
            <v xml:space="preserve">Long-Term Care Facility </v>
          </cell>
          <cell r="G1774">
            <v>0</v>
          </cell>
          <cell r="H1774">
            <v>0</v>
          </cell>
          <cell r="I1774">
            <v>0</v>
          </cell>
          <cell r="J1774">
            <v>0</v>
          </cell>
          <cell r="K1774">
            <v>0</v>
          </cell>
          <cell r="L1774">
            <v>0</v>
          </cell>
        </row>
        <row r="1775">
          <cell r="C1775" t="str">
            <v>SonomaAged&amp;DisabledNonDualPCP</v>
          </cell>
          <cell r="D1775" t="str">
            <v>PCP</v>
          </cell>
          <cell r="E1775" t="str">
            <v>Aged&amp;DisabledNonDual</v>
          </cell>
          <cell r="F1775" t="str">
            <v xml:space="preserve">Physician Primary Care Services </v>
          </cell>
          <cell r="G1775">
            <v>0</v>
          </cell>
          <cell r="H1775">
            <v>-6.030000000000002E-2</v>
          </cell>
          <cell r="I1775">
            <v>0</v>
          </cell>
          <cell r="J1775">
            <v>0</v>
          </cell>
          <cell r="K1775">
            <v>0</v>
          </cell>
          <cell r="L1775">
            <v>0</v>
          </cell>
        </row>
        <row r="1776">
          <cell r="C1776" t="str">
            <v>SonomaAged&amp;DisabledNonDualSP</v>
          </cell>
          <cell r="D1776" t="str">
            <v>SP</v>
          </cell>
          <cell r="E1776" t="str">
            <v>Aged&amp;DisabledNonDual</v>
          </cell>
          <cell r="F1776" t="str">
            <v xml:space="preserve">Physician Specialty Services </v>
          </cell>
          <cell r="G1776">
            <v>0</v>
          </cell>
          <cell r="H1776">
            <v>0</v>
          </cell>
          <cell r="I1776">
            <v>0</v>
          </cell>
          <cell r="J1776">
            <v>-0.22174257033786537</v>
          </cell>
          <cell r="K1776">
            <v>0</v>
          </cell>
          <cell r="L1776">
            <v>0</v>
          </cell>
        </row>
        <row r="1777">
          <cell r="C1777" t="str">
            <v>SonomaAged&amp;DisabledNonDualFQHC</v>
          </cell>
          <cell r="D1777" t="str">
            <v>FQHC</v>
          </cell>
          <cell r="E1777" t="str">
            <v>Aged&amp;DisabledNonDual</v>
          </cell>
          <cell r="F1777" t="str">
            <v xml:space="preserve">FQHC Services </v>
          </cell>
          <cell r="G1777">
            <v>0</v>
          </cell>
          <cell r="H1777">
            <v>0</v>
          </cell>
          <cell r="I1777">
            <v>0</v>
          </cell>
          <cell r="J1777">
            <v>0</v>
          </cell>
          <cell r="K1777">
            <v>0</v>
          </cell>
          <cell r="L1777">
            <v>0</v>
          </cell>
        </row>
        <row r="1778">
          <cell r="C1778" t="str">
            <v>SonomaAged&amp;DisabledNonDualNPP</v>
          </cell>
          <cell r="D1778" t="str">
            <v>NPP</v>
          </cell>
          <cell r="E1778" t="str">
            <v>Aged&amp;DisabledNonDual</v>
          </cell>
          <cell r="F1778" t="str">
            <v xml:space="preserve"> Other Medical Professional Services </v>
          </cell>
          <cell r="G1778">
            <v>0</v>
          </cell>
          <cell r="H1778">
            <v>-6.8899999999999961E-2</v>
          </cell>
          <cell r="I1778">
            <v>0</v>
          </cell>
          <cell r="J1778">
            <v>0</v>
          </cell>
          <cell r="K1778">
            <v>0</v>
          </cell>
          <cell r="L1778">
            <v>0</v>
          </cell>
        </row>
        <row r="1779">
          <cell r="C1779" t="str">
            <v>SonomaAged&amp;DisabledNonDualRX</v>
          </cell>
          <cell r="D1779" t="str">
            <v>RX</v>
          </cell>
          <cell r="E1779" t="str">
            <v>Aged&amp;DisabledNonDual</v>
          </cell>
          <cell r="F1779" t="str">
            <v xml:space="preserve"> Pharmacy </v>
          </cell>
          <cell r="G1779">
            <v>0</v>
          </cell>
          <cell r="H1779">
            <v>0</v>
          </cell>
          <cell r="I1779">
            <v>-1.3400983914579667E-2</v>
          </cell>
          <cell r="J1779">
            <v>-0.13465936317380867</v>
          </cell>
          <cell r="K1779">
            <v>0</v>
          </cell>
          <cell r="L1779">
            <v>0</v>
          </cell>
        </row>
        <row r="1780">
          <cell r="C1780" t="str">
            <v>SonomaAged&amp;DisabledNonDualLR</v>
          </cell>
          <cell r="D1780" t="str">
            <v>LR</v>
          </cell>
          <cell r="E1780" t="str">
            <v>Aged&amp;DisabledNonDual</v>
          </cell>
          <cell r="F1780" t="str">
            <v xml:space="preserve"> Laboratory and Radiology </v>
          </cell>
          <cell r="G1780">
            <v>0</v>
          </cell>
          <cell r="H1780">
            <v>-6.8899999999999961E-2</v>
          </cell>
          <cell r="I1780">
            <v>0</v>
          </cell>
          <cell r="J1780">
            <v>0</v>
          </cell>
          <cell r="K1780">
            <v>0</v>
          </cell>
          <cell r="L1780">
            <v>0</v>
          </cell>
        </row>
        <row r="1781">
          <cell r="C1781" t="str">
            <v>SonomaAged&amp;DisabledNonDualHCBS</v>
          </cell>
          <cell r="D1781" t="str">
            <v>HCBS</v>
          </cell>
          <cell r="E1781" t="str">
            <v>Aged&amp;DisabledNonDual</v>
          </cell>
          <cell r="F1781" t="str">
            <v xml:space="preserve"> HCBS </v>
          </cell>
          <cell r="G1781">
            <v>7.3791288507605968E-2</v>
          </cell>
          <cell r="H1781">
            <v>0</v>
          </cell>
          <cell r="I1781">
            <v>0</v>
          </cell>
          <cell r="J1781">
            <v>0</v>
          </cell>
          <cell r="K1781">
            <v>0</v>
          </cell>
          <cell r="L1781">
            <v>0</v>
          </cell>
        </row>
        <row r="1782">
          <cell r="C1782" t="str">
            <v>SonomaAged&amp;DisabledNonDualOTH</v>
          </cell>
          <cell r="D1782" t="str">
            <v>OTH</v>
          </cell>
          <cell r="E1782" t="str">
            <v>Aged&amp;DisabledNonDual</v>
          </cell>
          <cell r="F1782" t="str">
            <v xml:space="preserve"> All Others </v>
          </cell>
          <cell r="G1782">
            <v>0</v>
          </cell>
          <cell r="H1782">
            <v>-3.0200000000000005E-2</v>
          </cell>
          <cell r="I1782">
            <v>0</v>
          </cell>
          <cell r="J1782">
            <v>0</v>
          </cell>
          <cell r="K1782">
            <v>0</v>
          </cell>
          <cell r="L1782">
            <v>-3.6930105894894538E-5</v>
          </cell>
        </row>
        <row r="1783">
          <cell r="C1783" t="str">
            <v>SonomaDisabledDualIP</v>
          </cell>
          <cell r="D1783" t="str">
            <v>IP</v>
          </cell>
          <cell r="E1783" t="str">
            <v>DisabledDual</v>
          </cell>
          <cell r="F1783" t="str">
            <v xml:space="preserve">Inpatient Hospital Services </v>
          </cell>
          <cell r="G1783">
            <v>0</v>
          </cell>
          <cell r="H1783">
            <v>0</v>
          </cell>
          <cell r="I1783">
            <v>0</v>
          </cell>
          <cell r="J1783">
            <v>0</v>
          </cell>
          <cell r="K1783">
            <v>0</v>
          </cell>
          <cell r="L1783">
            <v>0</v>
          </cell>
        </row>
        <row r="1784">
          <cell r="C1784" t="str">
            <v>SonomaDisabledDualOP</v>
          </cell>
          <cell r="D1784" t="str">
            <v>OP</v>
          </cell>
          <cell r="E1784" t="str">
            <v>DisabledDual</v>
          </cell>
          <cell r="F1784" t="str">
            <v xml:space="preserve">Outpatient Facility Services </v>
          </cell>
          <cell r="G1784">
            <v>0</v>
          </cell>
          <cell r="H1784">
            <v>0</v>
          </cell>
          <cell r="I1784">
            <v>0</v>
          </cell>
          <cell r="J1784">
            <v>0</v>
          </cell>
          <cell r="K1784">
            <v>0</v>
          </cell>
          <cell r="L1784">
            <v>0</v>
          </cell>
        </row>
        <row r="1785">
          <cell r="C1785" t="str">
            <v>SonomaDisabledDualER</v>
          </cell>
          <cell r="D1785" t="str">
            <v>ER</v>
          </cell>
          <cell r="E1785" t="str">
            <v>DisabledDual</v>
          </cell>
          <cell r="F1785" t="str">
            <v xml:space="preserve">Emergency Room Facility Services </v>
          </cell>
          <cell r="G1785">
            <v>0</v>
          </cell>
          <cell r="H1785">
            <v>0</v>
          </cell>
          <cell r="I1785">
            <v>0</v>
          </cell>
          <cell r="J1785">
            <v>0</v>
          </cell>
          <cell r="K1785">
            <v>0</v>
          </cell>
          <cell r="L1785">
            <v>0</v>
          </cell>
        </row>
        <row r="1786">
          <cell r="C1786" t="str">
            <v>SonomaDisabledDualLTC</v>
          </cell>
          <cell r="D1786" t="str">
            <v>LTC</v>
          </cell>
          <cell r="E1786" t="str">
            <v>DisabledDual</v>
          </cell>
          <cell r="F1786" t="str">
            <v xml:space="preserve">Long-Term Care Facility </v>
          </cell>
          <cell r="G1786">
            <v>0</v>
          </cell>
          <cell r="H1786">
            <v>0</v>
          </cell>
          <cell r="I1786">
            <v>0</v>
          </cell>
          <cell r="J1786">
            <v>0</v>
          </cell>
          <cell r="K1786">
            <v>0</v>
          </cell>
          <cell r="L1786">
            <v>0</v>
          </cell>
        </row>
        <row r="1787">
          <cell r="C1787" t="str">
            <v>SonomaDisabledDualPCP</v>
          </cell>
          <cell r="D1787" t="str">
            <v>PCP</v>
          </cell>
          <cell r="E1787" t="str">
            <v>DisabledDual</v>
          </cell>
          <cell r="F1787" t="str">
            <v xml:space="preserve">Physician Primary Care Services </v>
          </cell>
          <cell r="G1787">
            <v>0</v>
          </cell>
          <cell r="H1787">
            <v>0</v>
          </cell>
          <cell r="I1787">
            <v>0</v>
          </cell>
          <cell r="J1787">
            <v>0</v>
          </cell>
          <cell r="K1787">
            <v>0</v>
          </cell>
          <cell r="L1787">
            <v>0</v>
          </cell>
        </row>
        <row r="1788">
          <cell r="C1788" t="str">
            <v>SonomaDisabledDualSP</v>
          </cell>
          <cell r="D1788" t="str">
            <v>SP</v>
          </cell>
          <cell r="E1788" t="str">
            <v>DisabledDual</v>
          </cell>
          <cell r="F1788" t="str">
            <v xml:space="preserve">Physician Specialty Services </v>
          </cell>
          <cell r="G1788">
            <v>0</v>
          </cell>
          <cell r="H1788">
            <v>0</v>
          </cell>
          <cell r="I1788">
            <v>0</v>
          </cell>
          <cell r="J1788">
            <v>-9.4502581573818745E-3</v>
          </cell>
          <cell r="K1788">
            <v>0</v>
          </cell>
          <cell r="L1788">
            <v>0</v>
          </cell>
        </row>
        <row r="1789">
          <cell r="C1789" t="str">
            <v>SonomaDisabledDualFQHC</v>
          </cell>
          <cell r="D1789" t="str">
            <v>FQHC</v>
          </cell>
          <cell r="E1789" t="str">
            <v>DisabledDual</v>
          </cell>
          <cell r="F1789" t="str">
            <v xml:space="preserve">FQHC Services </v>
          </cell>
          <cell r="G1789">
            <v>0</v>
          </cell>
          <cell r="H1789">
            <v>0</v>
          </cell>
          <cell r="I1789">
            <v>0</v>
          </cell>
          <cell r="J1789">
            <v>0</v>
          </cell>
          <cell r="K1789">
            <v>0</v>
          </cell>
          <cell r="L1789">
            <v>0</v>
          </cell>
        </row>
        <row r="1790">
          <cell r="C1790" t="str">
            <v>SonomaDisabledDualNPP</v>
          </cell>
          <cell r="D1790" t="str">
            <v>NPP</v>
          </cell>
          <cell r="E1790" t="str">
            <v>DisabledDual</v>
          </cell>
          <cell r="F1790" t="str">
            <v xml:space="preserve"> Other Medical Professional Services </v>
          </cell>
          <cell r="G1790">
            <v>0</v>
          </cell>
          <cell r="H1790">
            <v>0</v>
          </cell>
          <cell r="I1790">
            <v>0</v>
          </cell>
          <cell r="J1790">
            <v>0</v>
          </cell>
          <cell r="K1790">
            <v>0</v>
          </cell>
          <cell r="L1790">
            <v>0</v>
          </cell>
        </row>
        <row r="1791">
          <cell r="C1791" t="str">
            <v>SonomaDisabledDualRX</v>
          </cell>
          <cell r="D1791" t="str">
            <v>RX</v>
          </cell>
          <cell r="E1791" t="str">
            <v>DisabledDual</v>
          </cell>
          <cell r="F1791" t="str">
            <v xml:space="preserve"> Pharmacy </v>
          </cell>
          <cell r="G1791">
            <v>0</v>
          </cell>
          <cell r="H1791">
            <v>0</v>
          </cell>
          <cell r="I1791">
            <v>0</v>
          </cell>
          <cell r="J1791">
            <v>0</v>
          </cell>
          <cell r="K1791">
            <v>0</v>
          </cell>
          <cell r="L1791">
            <v>0</v>
          </cell>
        </row>
        <row r="1792">
          <cell r="C1792" t="str">
            <v>SonomaDisabledDualLR</v>
          </cell>
          <cell r="D1792" t="str">
            <v>LR</v>
          </cell>
          <cell r="E1792" t="str">
            <v>DisabledDual</v>
          </cell>
          <cell r="F1792" t="str">
            <v xml:space="preserve"> Laboratory and Radiology </v>
          </cell>
          <cell r="G1792">
            <v>0</v>
          </cell>
          <cell r="H1792">
            <v>0</v>
          </cell>
          <cell r="I1792">
            <v>0</v>
          </cell>
          <cell r="J1792">
            <v>0</v>
          </cell>
          <cell r="K1792">
            <v>0</v>
          </cell>
          <cell r="L1792">
            <v>0</v>
          </cell>
        </row>
        <row r="1793">
          <cell r="C1793" t="str">
            <v>SonomaDisabledDualHCBS</v>
          </cell>
          <cell r="D1793" t="str">
            <v>HCBS</v>
          </cell>
          <cell r="E1793" t="str">
            <v>DisabledDual</v>
          </cell>
          <cell r="F1793" t="str">
            <v xml:space="preserve"> HCBS </v>
          </cell>
          <cell r="G1793">
            <v>6.5196250481720064E-2</v>
          </cell>
          <cell r="H1793">
            <v>0</v>
          </cell>
          <cell r="I1793">
            <v>0</v>
          </cell>
          <cell r="J1793">
            <v>0</v>
          </cell>
          <cell r="K1793">
            <v>0</v>
          </cell>
          <cell r="L1793">
            <v>0</v>
          </cell>
        </row>
        <row r="1794">
          <cell r="C1794" t="str">
            <v>SonomaDisabledDualOTH</v>
          </cell>
          <cell r="D1794" t="str">
            <v>OTH</v>
          </cell>
          <cell r="E1794" t="str">
            <v>DisabledDual</v>
          </cell>
          <cell r="F1794" t="str">
            <v xml:space="preserve"> All Others </v>
          </cell>
          <cell r="G1794">
            <v>0</v>
          </cell>
          <cell r="H1794">
            <v>0</v>
          </cell>
          <cell r="I1794">
            <v>0</v>
          </cell>
          <cell r="J1794">
            <v>0</v>
          </cell>
          <cell r="K1794">
            <v>0</v>
          </cell>
          <cell r="L1794">
            <v>-3.191395831511068E-4</v>
          </cell>
        </row>
        <row r="1795">
          <cell r="C1795" t="str">
            <v>SonomaAgedDualIP</v>
          </cell>
          <cell r="D1795" t="str">
            <v>IP</v>
          </cell>
          <cell r="E1795" t="str">
            <v>AgedDual</v>
          </cell>
          <cell r="F1795" t="str">
            <v xml:space="preserve">Inpatient Hospital Services </v>
          </cell>
          <cell r="G1795">
            <v>0</v>
          </cell>
          <cell r="H1795">
            <v>0</v>
          </cell>
          <cell r="I1795">
            <v>0</v>
          </cell>
          <cell r="J1795">
            <v>0</v>
          </cell>
          <cell r="K1795">
            <v>0</v>
          </cell>
          <cell r="L1795">
            <v>0</v>
          </cell>
        </row>
        <row r="1796">
          <cell r="C1796" t="str">
            <v>SonomaAgedDualOP</v>
          </cell>
          <cell r="D1796" t="str">
            <v>OP</v>
          </cell>
          <cell r="E1796" t="str">
            <v>AgedDual</v>
          </cell>
          <cell r="F1796" t="str">
            <v xml:space="preserve">Outpatient Facility Services </v>
          </cell>
          <cell r="G1796">
            <v>0</v>
          </cell>
          <cell r="H1796">
            <v>0</v>
          </cell>
          <cell r="I1796">
            <v>0</v>
          </cell>
          <cell r="J1796">
            <v>0</v>
          </cell>
          <cell r="K1796">
            <v>0</v>
          </cell>
          <cell r="L1796">
            <v>0</v>
          </cell>
        </row>
        <row r="1797">
          <cell r="C1797" t="str">
            <v>SonomaAgedDualER</v>
          </cell>
          <cell r="D1797" t="str">
            <v>ER</v>
          </cell>
          <cell r="E1797" t="str">
            <v>AgedDual</v>
          </cell>
          <cell r="F1797" t="str">
            <v xml:space="preserve">Emergency Room Facility Services </v>
          </cell>
          <cell r="G1797">
            <v>0</v>
          </cell>
          <cell r="H1797">
            <v>0</v>
          </cell>
          <cell r="I1797">
            <v>0</v>
          </cell>
          <cell r="J1797">
            <v>0</v>
          </cell>
          <cell r="K1797">
            <v>0</v>
          </cell>
          <cell r="L1797">
            <v>0</v>
          </cell>
        </row>
        <row r="1798">
          <cell r="C1798" t="str">
            <v>SonomaAgedDualLTC</v>
          </cell>
          <cell r="D1798" t="str">
            <v>LTC</v>
          </cell>
          <cell r="E1798" t="str">
            <v>AgedDual</v>
          </cell>
          <cell r="F1798" t="str">
            <v xml:space="preserve">Long-Term Care Facility </v>
          </cell>
          <cell r="G1798">
            <v>0</v>
          </cell>
          <cell r="H1798">
            <v>0</v>
          </cell>
          <cell r="I1798">
            <v>0</v>
          </cell>
          <cell r="J1798">
            <v>0</v>
          </cell>
          <cell r="K1798">
            <v>0</v>
          </cell>
          <cell r="L1798">
            <v>0</v>
          </cell>
        </row>
        <row r="1799">
          <cell r="C1799" t="str">
            <v>SonomaAgedDualPCP</v>
          </cell>
          <cell r="D1799" t="str">
            <v>PCP</v>
          </cell>
          <cell r="E1799" t="str">
            <v>AgedDual</v>
          </cell>
          <cell r="F1799" t="str">
            <v xml:space="preserve">Physician Primary Care Services </v>
          </cell>
          <cell r="G1799">
            <v>0</v>
          </cell>
          <cell r="H1799">
            <v>0</v>
          </cell>
          <cell r="I1799">
            <v>0</v>
          </cell>
          <cell r="J1799">
            <v>0</v>
          </cell>
          <cell r="K1799">
            <v>0</v>
          </cell>
          <cell r="L1799">
            <v>0</v>
          </cell>
        </row>
        <row r="1800">
          <cell r="C1800" t="str">
            <v>SonomaAgedDualSP</v>
          </cell>
          <cell r="D1800" t="str">
            <v>SP</v>
          </cell>
          <cell r="E1800" t="str">
            <v>AgedDual</v>
          </cell>
          <cell r="F1800" t="str">
            <v xml:space="preserve">Physician Specialty Services </v>
          </cell>
          <cell r="G1800">
            <v>0</v>
          </cell>
          <cell r="H1800">
            <v>0</v>
          </cell>
          <cell r="I1800">
            <v>0</v>
          </cell>
          <cell r="J1800">
            <v>0</v>
          </cell>
          <cell r="K1800">
            <v>0</v>
          </cell>
          <cell r="L1800">
            <v>0</v>
          </cell>
        </row>
        <row r="1801">
          <cell r="C1801" t="str">
            <v>SonomaAgedDualFQHC</v>
          </cell>
          <cell r="D1801" t="str">
            <v>FQHC</v>
          </cell>
          <cell r="E1801" t="str">
            <v>AgedDual</v>
          </cell>
          <cell r="F1801" t="str">
            <v xml:space="preserve">FQHC Services </v>
          </cell>
          <cell r="G1801">
            <v>0</v>
          </cell>
          <cell r="H1801">
            <v>0</v>
          </cell>
          <cell r="I1801">
            <v>0</v>
          </cell>
          <cell r="J1801">
            <v>0</v>
          </cell>
          <cell r="K1801">
            <v>0</v>
          </cell>
          <cell r="L1801">
            <v>0</v>
          </cell>
        </row>
        <row r="1802">
          <cell r="C1802" t="str">
            <v>SonomaAgedDualNPP</v>
          </cell>
          <cell r="D1802" t="str">
            <v>NPP</v>
          </cell>
          <cell r="E1802" t="str">
            <v>AgedDual</v>
          </cell>
          <cell r="F1802" t="str">
            <v xml:space="preserve"> Other Medical Professional Services </v>
          </cell>
          <cell r="G1802">
            <v>0</v>
          </cell>
          <cell r="H1802">
            <v>0</v>
          </cell>
          <cell r="I1802">
            <v>0</v>
          </cell>
          <cell r="J1802">
            <v>0</v>
          </cell>
          <cell r="K1802">
            <v>0</v>
          </cell>
          <cell r="L1802">
            <v>0</v>
          </cell>
        </row>
        <row r="1803">
          <cell r="C1803" t="str">
            <v>SonomaAgedDualRX</v>
          </cell>
          <cell r="D1803" t="str">
            <v>RX</v>
          </cell>
          <cell r="E1803" t="str">
            <v>AgedDual</v>
          </cell>
          <cell r="F1803" t="str">
            <v xml:space="preserve"> Pharmacy </v>
          </cell>
          <cell r="G1803">
            <v>0</v>
          </cell>
          <cell r="H1803">
            <v>0</v>
          </cell>
          <cell r="I1803">
            <v>0</v>
          </cell>
          <cell r="J1803">
            <v>0</v>
          </cell>
          <cell r="K1803">
            <v>0</v>
          </cell>
          <cell r="L1803">
            <v>0</v>
          </cell>
        </row>
        <row r="1804">
          <cell r="C1804" t="str">
            <v>SonomaAgedDualLR</v>
          </cell>
          <cell r="D1804" t="str">
            <v>LR</v>
          </cell>
          <cell r="E1804" t="str">
            <v>AgedDual</v>
          </cell>
          <cell r="F1804" t="str">
            <v xml:space="preserve"> Laboratory and Radiology </v>
          </cell>
          <cell r="G1804">
            <v>0</v>
          </cell>
          <cell r="H1804">
            <v>0</v>
          </cell>
          <cell r="I1804">
            <v>0</v>
          </cell>
          <cell r="J1804">
            <v>0</v>
          </cell>
          <cell r="K1804">
            <v>0</v>
          </cell>
          <cell r="L1804">
            <v>0</v>
          </cell>
        </row>
        <row r="1805">
          <cell r="C1805" t="str">
            <v>SonomaAgedDualHCBS</v>
          </cell>
          <cell r="D1805" t="str">
            <v>HCBS</v>
          </cell>
          <cell r="E1805" t="str">
            <v>AgedDual</v>
          </cell>
          <cell r="F1805" t="str">
            <v xml:space="preserve"> HCBS </v>
          </cell>
          <cell r="G1805">
            <v>8.2574202517655459E-2</v>
          </cell>
          <cell r="H1805">
            <v>0</v>
          </cell>
          <cell r="I1805">
            <v>0</v>
          </cell>
          <cell r="J1805">
            <v>0</v>
          </cell>
          <cell r="K1805">
            <v>0</v>
          </cell>
          <cell r="L1805">
            <v>0</v>
          </cell>
        </row>
        <row r="1806">
          <cell r="C1806" t="str">
            <v>SonomaAgedDualOTH</v>
          </cell>
          <cell r="D1806" t="str">
            <v>OTH</v>
          </cell>
          <cell r="E1806" t="str">
            <v>AgedDual</v>
          </cell>
          <cell r="F1806" t="str">
            <v xml:space="preserve"> All Others </v>
          </cell>
          <cell r="G1806">
            <v>0</v>
          </cell>
          <cell r="H1806">
            <v>0</v>
          </cell>
          <cell r="I1806">
            <v>0</v>
          </cell>
          <cell r="J1806">
            <v>0</v>
          </cell>
          <cell r="K1806">
            <v>0</v>
          </cell>
          <cell r="L1806">
            <v>-4.7339510387878203E-4</v>
          </cell>
        </row>
        <row r="1807">
          <cell r="C1807" t="str">
            <v>SonomaBCCTPIP</v>
          </cell>
          <cell r="D1807" t="str">
            <v>IP</v>
          </cell>
          <cell r="E1807" t="str">
            <v>BCCTP</v>
          </cell>
          <cell r="F1807" t="str">
            <v xml:space="preserve">Inpatient Hospital Services </v>
          </cell>
          <cell r="G1807">
            <v>0</v>
          </cell>
          <cell r="H1807">
            <v>0</v>
          </cell>
          <cell r="I1807">
            <v>0</v>
          </cell>
          <cell r="J1807">
            <v>0</v>
          </cell>
          <cell r="K1807">
            <v>0</v>
          </cell>
          <cell r="L1807">
            <v>0</v>
          </cell>
        </row>
        <row r="1808">
          <cell r="C1808" t="str">
            <v>SonomaBCCTPOP</v>
          </cell>
          <cell r="D1808" t="str">
            <v>OP</v>
          </cell>
          <cell r="E1808" t="str">
            <v>BCCTP</v>
          </cell>
          <cell r="F1808" t="str">
            <v xml:space="preserve">Outpatient Facility Services </v>
          </cell>
          <cell r="G1808">
            <v>0</v>
          </cell>
          <cell r="H1808">
            <v>0</v>
          </cell>
          <cell r="I1808">
            <v>0</v>
          </cell>
          <cell r="J1808">
            <v>0</v>
          </cell>
          <cell r="K1808">
            <v>0</v>
          </cell>
          <cell r="L1808">
            <v>0</v>
          </cell>
        </row>
        <row r="1809">
          <cell r="C1809" t="str">
            <v>SonomaBCCTPER</v>
          </cell>
          <cell r="D1809" t="str">
            <v>ER</v>
          </cell>
          <cell r="E1809" t="str">
            <v>BCCTP</v>
          </cell>
          <cell r="F1809" t="str">
            <v xml:space="preserve">Emergency Room Facility Services </v>
          </cell>
          <cell r="G1809">
            <v>0</v>
          </cell>
          <cell r="H1809">
            <v>0</v>
          </cell>
          <cell r="I1809">
            <v>0</v>
          </cell>
          <cell r="J1809">
            <v>0</v>
          </cell>
          <cell r="K1809">
            <v>0</v>
          </cell>
          <cell r="L1809">
            <v>0</v>
          </cell>
        </row>
        <row r="1810">
          <cell r="C1810" t="str">
            <v>SonomaBCCTPLTC</v>
          </cell>
          <cell r="D1810" t="str">
            <v>LTC</v>
          </cell>
          <cell r="E1810" t="str">
            <v>BCCTP</v>
          </cell>
          <cell r="F1810" t="str">
            <v xml:space="preserve">Long-Term Care Facility </v>
          </cell>
          <cell r="G1810">
            <v>0</v>
          </cell>
          <cell r="H1810">
            <v>0</v>
          </cell>
          <cell r="I1810">
            <v>0</v>
          </cell>
          <cell r="J1810">
            <v>0</v>
          </cell>
          <cell r="K1810">
            <v>0</v>
          </cell>
          <cell r="L1810">
            <v>0</v>
          </cell>
        </row>
        <row r="1811">
          <cell r="C1811" t="str">
            <v>SonomaBCCTPPCP</v>
          </cell>
          <cell r="D1811" t="str">
            <v>PCP</v>
          </cell>
          <cell r="E1811" t="str">
            <v>BCCTP</v>
          </cell>
          <cell r="F1811" t="str">
            <v xml:space="preserve">Physician Primary Care Services </v>
          </cell>
          <cell r="G1811">
            <v>0</v>
          </cell>
          <cell r="H1811">
            <v>0</v>
          </cell>
          <cell r="I1811">
            <v>0</v>
          </cell>
          <cell r="J1811">
            <v>0</v>
          </cell>
          <cell r="K1811">
            <v>0</v>
          </cell>
          <cell r="L1811">
            <v>0</v>
          </cell>
        </row>
        <row r="1812">
          <cell r="C1812" t="str">
            <v>SonomaBCCTPSP</v>
          </cell>
          <cell r="D1812" t="str">
            <v>SP</v>
          </cell>
          <cell r="E1812" t="str">
            <v>BCCTP</v>
          </cell>
          <cell r="F1812" t="str">
            <v xml:space="preserve">Physician Specialty Services </v>
          </cell>
          <cell r="G1812">
            <v>0</v>
          </cell>
          <cell r="H1812">
            <v>0</v>
          </cell>
          <cell r="I1812">
            <v>0</v>
          </cell>
          <cell r="J1812">
            <v>0</v>
          </cell>
          <cell r="K1812">
            <v>0</v>
          </cell>
          <cell r="L1812">
            <v>0</v>
          </cell>
        </row>
        <row r="1813">
          <cell r="C1813" t="str">
            <v>SonomaBCCTPFQHC</v>
          </cell>
          <cell r="D1813" t="str">
            <v>FQHC</v>
          </cell>
          <cell r="E1813" t="str">
            <v>BCCTP</v>
          </cell>
          <cell r="F1813" t="str">
            <v xml:space="preserve">FQHC Services </v>
          </cell>
          <cell r="G1813">
            <v>0</v>
          </cell>
          <cell r="H1813">
            <v>0</v>
          </cell>
          <cell r="I1813">
            <v>0</v>
          </cell>
          <cell r="J1813">
            <v>0</v>
          </cell>
          <cell r="K1813">
            <v>0</v>
          </cell>
          <cell r="L1813">
            <v>0</v>
          </cell>
        </row>
        <row r="1814">
          <cell r="C1814" t="str">
            <v>SonomaBCCTPNPP</v>
          </cell>
          <cell r="D1814" t="str">
            <v>NPP</v>
          </cell>
          <cell r="E1814" t="str">
            <v>BCCTP</v>
          </cell>
          <cell r="F1814" t="str">
            <v xml:space="preserve"> Other Medical Professional Services </v>
          </cell>
          <cell r="G1814">
            <v>0</v>
          </cell>
          <cell r="H1814">
            <v>0</v>
          </cell>
          <cell r="I1814">
            <v>0</v>
          </cell>
          <cell r="J1814">
            <v>0</v>
          </cell>
          <cell r="K1814">
            <v>0</v>
          </cell>
          <cell r="L1814">
            <v>0</v>
          </cell>
        </row>
        <row r="1815">
          <cell r="C1815" t="str">
            <v>SonomaBCCTPRX</v>
          </cell>
          <cell r="D1815" t="str">
            <v>RX</v>
          </cell>
          <cell r="E1815" t="str">
            <v>BCCTP</v>
          </cell>
          <cell r="F1815" t="str">
            <v xml:space="preserve"> Pharmacy </v>
          </cell>
          <cell r="G1815">
            <v>0</v>
          </cell>
          <cell r="H1815">
            <v>0</v>
          </cell>
          <cell r="I1815">
            <v>0</v>
          </cell>
          <cell r="J1815">
            <v>0</v>
          </cell>
          <cell r="K1815">
            <v>0</v>
          </cell>
          <cell r="L1815">
            <v>0</v>
          </cell>
        </row>
        <row r="1816">
          <cell r="C1816" t="str">
            <v>SonomaBCCTPLR</v>
          </cell>
          <cell r="D1816" t="str">
            <v>LR</v>
          </cell>
          <cell r="E1816" t="str">
            <v>BCCTP</v>
          </cell>
          <cell r="F1816" t="str">
            <v xml:space="preserve"> Laboratory and Radiology </v>
          </cell>
          <cell r="G1816">
            <v>0</v>
          </cell>
          <cell r="H1816">
            <v>0</v>
          </cell>
          <cell r="I1816">
            <v>0</v>
          </cell>
          <cell r="J1816">
            <v>0</v>
          </cell>
          <cell r="K1816">
            <v>0</v>
          </cell>
          <cell r="L1816">
            <v>0</v>
          </cell>
        </row>
        <row r="1817">
          <cell r="C1817" t="str">
            <v>SonomaBCCTPHCBS</v>
          </cell>
          <cell r="D1817" t="str">
            <v>HCBS</v>
          </cell>
          <cell r="E1817" t="str">
            <v>BCCTP</v>
          </cell>
          <cell r="F1817" t="str">
            <v xml:space="preserve"> HCBS </v>
          </cell>
          <cell r="G1817">
            <v>0</v>
          </cell>
          <cell r="H1817">
            <v>0</v>
          </cell>
          <cell r="I1817">
            <v>0</v>
          </cell>
          <cell r="J1817">
            <v>0</v>
          </cell>
          <cell r="K1817">
            <v>0</v>
          </cell>
          <cell r="L1817">
            <v>0</v>
          </cell>
        </row>
        <row r="1818">
          <cell r="C1818" t="str">
            <v>SonomaBCCTPOTH</v>
          </cell>
          <cell r="D1818" t="str">
            <v>OTH</v>
          </cell>
          <cell r="E1818" t="str">
            <v>BCCTP</v>
          </cell>
          <cell r="F1818" t="str">
            <v xml:space="preserve"> All Others </v>
          </cell>
          <cell r="G1818">
            <v>0</v>
          </cell>
          <cell r="H1818">
            <v>0</v>
          </cell>
          <cell r="I1818">
            <v>0</v>
          </cell>
          <cell r="J1818">
            <v>0</v>
          </cell>
          <cell r="K1818">
            <v>0</v>
          </cell>
          <cell r="L1818">
            <v>0</v>
          </cell>
        </row>
        <row r="1819">
          <cell r="C1819" t="str">
            <v>SonomaAIDSNonDualIP</v>
          </cell>
          <cell r="D1819" t="str">
            <v>IP</v>
          </cell>
          <cell r="E1819" t="str">
            <v>AIDSNonDual</v>
          </cell>
          <cell r="F1819" t="str">
            <v xml:space="preserve">Inpatient Hospital Services </v>
          </cell>
          <cell r="G1819">
            <v>0</v>
          </cell>
          <cell r="H1819">
            <v>0</v>
          </cell>
          <cell r="I1819">
            <v>0</v>
          </cell>
          <cell r="J1819">
            <v>0</v>
          </cell>
          <cell r="K1819">
            <v>0</v>
          </cell>
          <cell r="L1819">
            <v>0</v>
          </cell>
        </row>
        <row r="1820">
          <cell r="C1820" t="str">
            <v>SonomaAIDSNonDualOP</v>
          </cell>
          <cell r="D1820" t="str">
            <v>OP</v>
          </cell>
          <cell r="E1820" t="str">
            <v>AIDSNonDual</v>
          </cell>
          <cell r="F1820" t="str">
            <v xml:space="preserve">Outpatient Facility Services </v>
          </cell>
          <cell r="G1820">
            <v>0</v>
          </cell>
          <cell r="H1820">
            <v>-1.3100000000000001E-2</v>
          </cell>
          <cell r="I1820">
            <v>0</v>
          </cell>
          <cell r="J1820">
            <v>0</v>
          </cell>
          <cell r="K1820">
            <v>0</v>
          </cell>
          <cell r="L1820">
            <v>0</v>
          </cell>
        </row>
        <row r="1821">
          <cell r="C1821" t="str">
            <v>SonomaAIDSNonDualER</v>
          </cell>
          <cell r="D1821" t="str">
            <v>ER</v>
          </cell>
          <cell r="E1821" t="str">
            <v>AIDSNonDual</v>
          </cell>
          <cell r="F1821" t="str">
            <v xml:space="preserve">Emergency Room Facility Services </v>
          </cell>
          <cell r="G1821">
            <v>0</v>
          </cell>
          <cell r="H1821">
            <v>0</v>
          </cell>
          <cell r="I1821">
            <v>0</v>
          </cell>
          <cell r="J1821">
            <v>0</v>
          </cell>
          <cell r="K1821">
            <v>0</v>
          </cell>
          <cell r="L1821">
            <v>0</v>
          </cell>
        </row>
        <row r="1822">
          <cell r="C1822" t="str">
            <v>SonomaAIDSNonDualLTC</v>
          </cell>
          <cell r="D1822" t="str">
            <v>LTC</v>
          </cell>
          <cell r="E1822" t="str">
            <v>AIDSNonDual</v>
          </cell>
          <cell r="F1822" t="str">
            <v xml:space="preserve">Long-Term Care Facility </v>
          </cell>
          <cell r="G1822">
            <v>0</v>
          </cell>
          <cell r="H1822">
            <v>0</v>
          </cell>
          <cell r="I1822">
            <v>0</v>
          </cell>
          <cell r="J1822">
            <v>0</v>
          </cell>
          <cell r="K1822">
            <v>0</v>
          </cell>
          <cell r="L1822">
            <v>0</v>
          </cell>
        </row>
        <row r="1823">
          <cell r="C1823" t="str">
            <v>SonomaAIDSNonDualPCP</v>
          </cell>
          <cell r="D1823" t="str">
            <v>PCP</v>
          </cell>
          <cell r="E1823" t="str">
            <v>AIDSNonDual</v>
          </cell>
          <cell r="F1823" t="str">
            <v xml:space="preserve">Physician Primary Care Services </v>
          </cell>
          <cell r="G1823">
            <v>0</v>
          </cell>
          <cell r="H1823">
            <v>-6.030000000000002E-2</v>
          </cell>
          <cell r="I1823">
            <v>0</v>
          </cell>
          <cell r="J1823">
            <v>0</v>
          </cell>
          <cell r="K1823">
            <v>0</v>
          </cell>
          <cell r="L1823">
            <v>0</v>
          </cell>
        </row>
        <row r="1824">
          <cell r="C1824" t="str">
            <v>SonomaAIDSNonDualSP</v>
          </cell>
          <cell r="D1824" t="str">
            <v>SP</v>
          </cell>
          <cell r="E1824" t="str">
            <v>AIDSNonDual</v>
          </cell>
          <cell r="F1824" t="str">
            <v xml:space="preserve">Physician Specialty Services </v>
          </cell>
          <cell r="G1824">
            <v>0</v>
          </cell>
          <cell r="H1824">
            <v>0</v>
          </cell>
          <cell r="I1824">
            <v>0</v>
          </cell>
          <cell r="J1824">
            <v>0</v>
          </cell>
          <cell r="K1824">
            <v>0</v>
          </cell>
          <cell r="L1824">
            <v>0</v>
          </cell>
        </row>
        <row r="1825">
          <cell r="C1825" t="str">
            <v>SonomaAIDSNonDualFQHC</v>
          </cell>
          <cell r="D1825" t="str">
            <v>FQHC</v>
          </cell>
          <cell r="E1825" t="str">
            <v>AIDSNonDual</v>
          </cell>
          <cell r="F1825" t="str">
            <v xml:space="preserve">FQHC Services </v>
          </cell>
          <cell r="G1825">
            <v>0</v>
          </cell>
          <cell r="H1825">
            <v>0</v>
          </cell>
          <cell r="I1825">
            <v>0</v>
          </cell>
          <cell r="J1825">
            <v>0</v>
          </cell>
          <cell r="K1825">
            <v>0</v>
          </cell>
          <cell r="L1825">
            <v>0</v>
          </cell>
        </row>
        <row r="1826">
          <cell r="C1826" t="str">
            <v>SonomaAIDSNonDualNPP</v>
          </cell>
          <cell r="D1826" t="str">
            <v>NPP</v>
          </cell>
          <cell r="E1826" t="str">
            <v>AIDSNonDual</v>
          </cell>
          <cell r="F1826" t="str">
            <v xml:space="preserve"> Other Medical Professional Services </v>
          </cell>
          <cell r="G1826">
            <v>0</v>
          </cell>
          <cell r="H1826">
            <v>-6.8899999999999961E-2</v>
          </cell>
          <cell r="I1826">
            <v>0</v>
          </cell>
          <cell r="J1826">
            <v>0</v>
          </cell>
          <cell r="K1826">
            <v>0</v>
          </cell>
          <cell r="L1826">
            <v>0</v>
          </cell>
        </row>
        <row r="1827">
          <cell r="C1827" t="str">
            <v>SonomaAIDSNonDualRX</v>
          </cell>
          <cell r="D1827" t="str">
            <v>RX</v>
          </cell>
          <cell r="E1827" t="str">
            <v>AIDSNonDual</v>
          </cell>
          <cell r="F1827" t="str">
            <v xml:space="preserve"> Pharmacy </v>
          </cell>
          <cell r="G1827">
            <v>0</v>
          </cell>
          <cell r="H1827">
            <v>0</v>
          </cell>
          <cell r="I1827">
            <v>0</v>
          </cell>
          <cell r="J1827">
            <v>0</v>
          </cell>
          <cell r="K1827">
            <v>0</v>
          </cell>
          <cell r="L1827">
            <v>0</v>
          </cell>
        </row>
        <row r="1828">
          <cell r="C1828" t="str">
            <v>SonomaAIDSNonDualLR</v>
          </cell>
          <cell r="D1828" t="str">
            <v>LR</v>
          </cell>
          <cell r="E1828" t="str">
            <v>AIDSNonDual</v>
          </cell>
          <cell r="F1828" t="str">
            <v xml:space="preserve"> Laboratory and Radiology </v>
          </cell>
          <cell r="G1828">
            <v>0</v>
          </cell>
          <cell r="H1828">
            <v>-6.8899999999999961E-2</v>
          </cell>
          <cell r="I1828">
            <v>0</v>
          </cell>
          <cell r="J1828">
            <v>0</v>
          </cell>
          <cell r="K1828">
            <v>0</v>
          </cell>
          <cell r="L1828">
            <v>0</v>
          </cell>
        </row>
        <row r="1829">
          <cell r="C1829" t="str">
            <v>SonomaAIDSNonDualHCBS</v>
          </cell>
          <cell r="D1829" t="str">
            <v>HCBS</v>
          </cell>
          <cell r="E1829" t="str">
            <v>AIDSNonDual</v>
          </cell>
          <cell r="F1829" t="str">
            <v xml:space="preserve"> HCBS </v>
          </cell>
          <cell r="G1829">
            <v>0</v>
          </cell>
          <cell r="H1829">
            <v>0</v>
          </cell>
          <cell r="I1829">
            <v>0</v>
          </cell>
          <cell r="J1829">
            <v>0</v>
          </cell>
          <cell r="K1829">
            <v>0</v>
          </cell>
          <cell r="L1829">
            <v>0</v>
          </cell>
        </row>
        <row r="1830">
          <cell r="C1830" t="str">
            <v>SonomaAIDSNonDualOTH</v>
          </cell>
          <cell r="D1830" t="str">
            <v>OTH</v>
          </cell>
          <cell r="E1830" t="str">
            <v>AIDSNonDual</v>
          </cell>
          <cell r="F1830" t="str">
            <v xml:space="preserve"> All Others </v>
          </cell>
          <cell r="G1830">
            <v>0</v>
          </cell>
          <cell r="H1830">
            <v>-3.0200000000000005E-2</v>
          </cell>
          <cell r="I1830">
            <v>0</v>
          </cell>
          <cell r="J1830">
            <v>0</v>
          </cell>
          <cell r="K1830">
            <v>0</v>
          </cell>
          <cell r="L1830">
            <v>0</v>
          </cell>
        </row>
        <row r="1831">
          <cell r="C1831" t="str">
            <v>SonomaAIDSDualIP</v>
          </cell>
          <cell r="D1831" t="str">
            <v>IP</v>
          </cell>
          <cell r="E1831" t="str">
            <v>AIDSDual</v>
          </cell>
          <cell r="F1831" t="str">
            <v xml:space="preserve">Inpatient Hospital Services </v>
          </cell>
          <cell r="G1831">
            <v>0</v>
          </cell>
          <cell r="H1831">
            <v>0</v>
          </cell>
          <cell r="I1831">
            <v>0</v>
          </cell>
          <cell r="J1831">
            <v>0</v>
          </cell>
          <cell r="K1831">
            <v>0</v>
          </cell>
          <cell r="L1831">
            <v>0</v>
          </cell>
        </row>
        <row r="1832">
          <cell r="C1832" t="str">
            <v>SonomaAIDSDualOP</v>
          </cell>
          <cell r="D1832" t="str">
            <v>OP</v>
          </cell>
          <cell r="E1832" t="str">
            <v>AIDSDual</v>
          </cell>
          <cell r="F1832" t="str">
            <v xml:space="preserve">Outpatient Facility Services </v>
          </cell>
          <cell r="G1832">
            <v>0</v>
          </cell>
          <cell r="H1832">
            <v>0</v>
          </cell>
          <cell r="I1832">
            <v>0</v>
          </cell>
          <cell r="J1832">
            <v>0</v>
          </cell>
          <cell r="K1832">
            <v>0</v>
          </cell>
          <cell r="L1832">
            <v>0</v>
          </cell>
        </row>
        <row r="1833">
          <cell r="C1833" t="str">
            <v>SonomaAIDSDualER</v>
          </cell>
          <cell r="D1833" t="str">
            <v>ER</v>
          </cell>
          <cell r="E1833" t="str">
            <v>AIDSDual</v>
          </cell>
          <cell r="F1833" t="str">
            <v xml:space="preserve">Emergency Room Facility Services </v>
          </cell>
          <cell r="G1833">
            <v>0</v>
          </cell>
          <cell r="H1833">
            <v>0</v>
          </cell>
          <cell r="I1833">
            <v>0</v>
          </cell>
          <cell r="J1833">
            <v>0</v>
          </cell>
          <cell r="K1833">
            <v>0</v>
          </cell>
          <cell r="L1833">
            <v>0</v>
          </cell>
        </row>
        <row r="1834">
          <cell r="C1834" t="str">
            <v>SonomaAIDSDualLTC</v>
          </cell>
          <cell r="D1834" t="str">
            <v>LTC</v>
          </cell>
          <cell r="E1834" t="str">
            <v>AIDSDual</v>
          </cell>
          <cell r="F1834" t="str">
            <v xml:space="preserve">Long-Term Care Facility </v>
          </cell>
          <cell r="G1834">
            <v>0</v>
          </cell>
          <cell r="H1834">
            <v>0</v>
          </cell>
          <cell r="I1834">
            <v>0</v>
          </cell>
          <cell r="J1834">
            <v>0</v>
          </cell>
          <cell r="K1834">
            <v>0</v>
          </cell>
          <cell r="L1834">
            <v>0</v>
          </cell>
        </row>
        <row r="1835">
          <cell r="C1835" t="str">
            <v>SonomaAIDSDualPCP</v>
          </cell>
          <cell r="D1835" t="str">
            <v>PCP</v>
          </cell>
          <cell r="E1835" t="str">
            <v>AIDSDual</v>
          </cell>
          <cell r="F1835" t="str">
            <v xml:space="preserve">Physician Primary Care Services </v>
          </cell>
          <cell r="G1835">
            <v>0</v>
          </cell>
          <cell r="H1835">
            <v>0</v>
          </cell>
          <cell r="I1835">
            <v>0</v>
          </cell>
          <cell r="J1835">
            <v>0</v>
          </cell>
          <cell r="K1835">
            <v>0</v>
          </cell>
          <cell r="L1835">
            <v>0</v>
          </cell>
        </row>
        <row r="1836">
          <cell r="C1836" t="str">
            <v>SonomaAIDSDualSP</v>
          </cell>
          <cell r="D1836" t="str">
            <v>SP</v>
          </cell>
          <cell r="E1836" t="str">
            <v>AIDSDual</v>
          </cell>
          <cell r="F1836" t="str">
            <v xml:space="preserve">Physician Specialty Services </v>
          </cell>
          <cell r="G1836">
            <v>0</v>
          </cell>
          <cell r="H1836">
            <v>0</v>
          </cell>
          <cell r="I1836">
            <v>0</v>
          </cell>
          <cell r="J1836">
            <v>0</v>
          </cell>
          <cell r="K1836">
            <v>0</v>
          </cell>
          <cell r="L1836">
            <v>0</v>
          </cell>
        </row>
        <row r="1837">
          <cell r="C1837" t="str">
            <v>SonomaAIDSDualFQHC</v>
          </cell>
          <cell r="D1837" t="str">
            <v>FQHC</v>
          </cell>
          <cell r="E1837" t="str">
            <v>AIDSDual</v>
          </cell>
          <cell r="F1837" t="str">
            <v xml:space="preserve">FQHC Services </v>
          </cell>
          <cell r="G1837">
            <v>0</v>
          </cell>
          <cell r="H1837">
            <v>0</v>
          </cell>
          <cell r="I1837">
            <v>0</v>
          </cell>
          <cell r="J1837">
            <v>0</v>
          </cell>
          <cell r="K1837">
            <v>0</v>
          </cell>
          <cell r="L1837">
            <v>0</v>
          </cell>
        </row>
        <row r="1838">
          <cell r="C1838" t="str">
            <v>SonomaAIDSDualNPP</v>
          </cell>
          <cell r="D1838" t="str">
            <v>NPP</v>
          </cell>
          <cell r="E1838" t="str">
            <v>AIDSDual</v>
          </cell>
          <cell r="F1838" t="str">
            <v xml:space="preserve"> Other Medical Professional Services </v>
          </cell>
          <cell r="G1838">
            <v>0</v>
          </cell>
          <cell r="H1838">
            <v>0</v>
          </cell>
          <cell r="I1838">
            <v>0</v>
          </cell>
          <cell r="J1838">
            <v>0</v>
          </cell>
          <cell r="K1838">
            <v>0</v>
          </cell>
          <cell r="L1838">
            <v>0</v>
          </cell>
        </row>
        <row r="1839">
          <cell r="C1839" t="str">
            <v>SonomaAIDSDualRX</v>
          </cell>
          <cell r="D1839" t="str">
            <v>RX</v>
          </cell>
          <cell r="E1839" t="str">
            <v>AIDSDual</v>
          </cell>
          <cell r="F1839" t="str">
            <v xml:space="preserve"> Pharmacy </v>
          </cell>
          <cell r="G1839">
            <v>0</v>
          </cell>
          <cell r="H1839">
            <v>0</v>
          </cell>
          <cell r="I1839">
            <v>0</v>
          </cell>
          <cell r="J1839">
            <v>0</v>
          </cell>
          <cell r="K1839">
            <v>0</v>
          </cell>
          <cell r="L1839">
            <v>0</v>
          </cell>
        </row>
        <row r="1840">
          <cell r="C1840" t="str">
            <v>SonomaAIDSDualLR</v>
          </cell>
          <cell r="D1840" t="str">
            <v>LR</v>
          </cell>
          <cell r="E1840" t="str">
            <v>AIDSDual</v>
          </cell>
          <cell r="F1840" t="str">
            <v xml:space="preserve"> Laboratory and Radiology </v>
          </cell>
          <cell r="G1840">
            <v>0</v>
          </cell>
          <cell r="H1840">
            <v>0</v>
          </cell>
          <cell r="I1840">
            <v>0</v>
          </cell>
          <cell r="J1840">
            <v>0</v>
          </cell>
          <cell r="K1840">
            <v>0</v>
          </cell>
          <cell r="L1840">
            <v>0</v>
          </cell>
        </row>
        <row r="1841">
          <cell r="C1841" t="str">
            <v>SonomaAIDSDualHCBS</v>
          </cell>
          <cell r="D1841" t="str">
            <v>HCBS</v>
          </cell>
          <cell r="E1841" t="str">
            <v>AIDSDual</v>
          </cell>
          <cell r="F1841" t="str">
            <v xml:space="preserve"> HCBS </v>
          </cell>
          <cell r="G1841">
            <v>9.1017760017141791E-2</v>
          </cell>
          <cell r="H1841">
            <v>0</v>
          </cell>
          <cell r="I1841">
            <v>0</v>
          </cell>
          <cell r="J1841">
            <v>0</v>
          </cell>
          <cell r="K1841">
            <v>0</v>
          </cell>
          <cell r="L1841">
            <v>0</v>
          </cell>
        </row>
        <row r="1842">
          <cell r="C1842" t="str">
            <v>SonomaAIDSDualOTH</v>
          </cell>
          <cell r="D1842" t="str">
            <v>OTH</v>
          </cell>
          <cell r="E1842" t="str">
            <v>AIDSDual</v>
          </cell>
          <cell r="F1842" t="str">
            <v xml:space="preserve"> All Others </v>
          </cell>
          <cell r="G1842">
            <v>0</v>
          </cell>
          <cell r="H1842">
            <v>0</v>
          </cell>
          <cell r="I1842">
            <v>0</v>
          </cell>
          <cell r="J1842">
            <v>0</v>
          </cell>
          <cell r="K1842">
            <v>0</v>
          </cell>
          <cell r="L1842">
            <v>0</v>
          </cell>
        </row>
        <row r="1843">
          <cell r="C1843" t="str">
            <v>SonomaLTCNonDualIP</v>
          </cell>
          <cell r="D1843" t="str">
            <v>IP</v>
          </cell>
          <cell r="E1843" t="str">
            <v>LTCNonDual</v>
          </cell>
          <cell r="F1843" t="str">
            <v xml:space="preserve">Inpatient Hospital Services </v>
          </cell>
          <cell r="G1843">
            <v>0</v>
          </cell>
          <cell r="H1843">
            <v>0</v>
          </cell>
          <cell r="I1843">
            <v>0</v>
          </cell>
          <cell r="J1843">
            <v>0</v>
          </cell>
          <cell r="K1843">
            <v>0</v>
          </cell>
          <cell r="L1843">
            <v>0</v>
          </cell>
        </row>
        <row r="1844">
          <cell r="C1844" t="str">
            <v>SonomaLTCNonDualOP</v>
          </cell>
          <cell r="D1844" t="str">
            <v>OP</v>
          </cell>
          <cell r="E1844" t="str">
            <v>LTCNonDual</v>
          </cell>
          <cell r="F1844" t="str">
            <v xml:space="preserve">Outpatient Facility Services </v>
          </cell>
          <cell r="G1844">
            <v>0</v>
          </cell>
          <cell r="H1844">
            <v>-1.3100000000000001E-2</v>
          </cell>
          <cell r="I1844">
            <v>0</v>
          </cell>
          <cell r="J1844">
            <v>0</v>
          </cell>
          <cell r="K1844">
            <v>0</v>
          </cell>
          <cell r="L1844">
            <v>0</v>
          </cell>
        </row>
        <row r="1845">
          <cell r="C1845" t="str">
            <v>SonomaLTCNonDualER</v>
          </cell>
          <cell r="D1845" t="str">
            <v>ER</v>
          </cell>
          <cell r="E1845" t="str">
            <v>LTCNonDual</v>
          </cell>
          <cell r="F1845" t="str">
            <v xml:space="preserve">Emergency Room Facility Services </v>
          </cell>
          <cell r="G1845">
            <v>0</v>
          </cell>
          <cell r="H1845">
            <v>0</v>
          </cell>
          <cell r="I1845">
            <v>0</v>
          </cell>
          <cell r="J1845">
            <v>0</v>
          </cell>
          <cell r="K1845">
            <v>0</v>
          </cell>
          <cell r="L1845">
            <v>0</v>
          </cell>
        </row>
        <row r="1846">
          <cell r="C1846" t="str">
            <v>SonomaLTCNonDualLTC</v>
          </cell>
          <cell r="D1846" t="str">
            <v>LTC</v>
          </cell>
          <cell r="E1846" t="str">
            <v>LTCNonDual</v>
          </cell>
          <cell r="F1846" t="str">
            <v xml:space="preserve">Long-Term Care Facility </v>
          </cell>
          <cell r="G1846">
            <v>0</v>
          </cell>
          <cell r="H1846">
            <v>0</v>
          </cell>
          <cell r="I1846">
            <v>0</v>
          </cell>
          <cell r="J1846">
            <v>0</v>
          </cell>
          <cell r="K1846">
            <v>0</v>
          </cell>
          <cell r="L1846">
            <v>0</v>
          </cell>
        </row>
        <row r="1847">
          <cell r="C1847" t="str">
            <v>SonomaLTCNonDualPCP</v>
          </cell>
          <cell r="D1847" t="str">
            <v>PCP</v>
          </cell>
          <cell r="E1847" t="str">
            <v>LTCNonDual</v>
          </cell>
          <cell r="F1847" t="str">
            <v xml:space="preserve">Physician Primary Care Services </v>
          </cell>
          <cell r="G1847">
            <v>0</v>
          </cell>
          <cell r="H1847">
            <v>-6.030000000000002E-2</v>
          </cell>
          <cell r="I1847">
            <v>0</v>
          </cell>
          <cell r="J1847">
            <v>0</v>
          </cell>
          <cell r="K1847">
            <v>0</v>
          </cell>
          <cell r="L1847">
            <v>0</v>
          </cell>
        </row>
        <row r="1848">
          <cell r="C1848" t="str">
            <v>SonomaLTCNonDualSP</v>
          </cell>
          <cell r="D1848" t="str">
            <v>SP</v>
          </cell>
          <cell r="E1848" t="str">
            <v>LTCNonDual</v>
          </cell>
          <cell r="F1848" t="str">
            <v xml:space="preserve">Physician Specialty Services </v>
          </cell>
          <cell r="G1848">
            <v>0</v>
          </cell>
          <cell r="H1848">
            <v>0</v>
          </cell>
          <cell r="I1848">
            <v>0</v>
          </cell>
          <cell r="J1848">
            <v>0</v>
          </cell>
          <cell r="K1848">
            <v>0</v>
          </cell>
          <cell r="L1848">
            <v>0</v>
          </cell>
        </row>
        <row r="1849">
          <cell r="C1849" t="str">
            <v>SonomaLTCNonDualFQHC</v>
          </cell>
          <cell r="D1849" t="str">
            <v>FQHC</v>
          </cell>
          <cell r="E1849" t="str">
            <v>LTCNonDual</v>
          </cell>
          <cell r="F1849" t="str">
            <v xml:space="preserve">FQHC Services </v>
          </cell>
          <cell r="G1849">
            <v>0</v>
          </cell>
          <cell r="H1849">
            <v>0</v>
          </cell>
          <cell r="I1849">
            <v>0</v>
          </cell>
          <cell r="J1849">
            <v>0</v>
          </cell>
          <cell r="K1849">
            <v>0</v>
          </cell>
          <cell r="L1849">
            <v>0</v>
          </cell>
        </row>
        <row r="1850">
          <cell r="C1850" t="str">
            <v>SonomaLTCNonDualNPP</v>
          </cell>
          <cell r="D1850" t="str">
            <v>NPP</v>
          </cell>
          <cell r="E1850" t="str">
            <v>LTCNonDual</v>
          </cell>
          <cell r="F1850" t="str">
            <v xml:space="preserve"> Other Medical Professional Services </v>
          </cell>
          <cell r="G1850">
            <v>0</v>
          </cell>
          <cell r="H1850">
            <v>-6.8899999999999961E-2</v>
          </cell>
          <cell r="I1850">
            <v>0</v>
          </cell>
          <cell r="J1850">
            <v>0</v>
          </cell>
          <cell r="K1850">
            <v>0</v>
          </cell>
          <cell r="L1850">
            <v>0</v>
          </cell>
        </row>
        <row r="1851">
          <cell r="C1851" t="str">
            <v>SonomaLTCNonDualRX</v>
          </cell>
          <cell r="D1851" t="str">
            <v>RX</v>
          </cell>
          <cell r="E1851" t="str">
            <v>LTCNonDual</v>
          </cell>
          <cell r="F1851" t="str">
            <v xml:space="preserve"> Pharmacy </v>
          </cell>
          <cell r="G1851">
            <v>0</v>
          </cell>
          <cell r="H1851">
            <v>0</v>
          </cell>
          <cell r="I1851">
            <v>0</v>
          </cell>
          <cell r="J1851">
            <v>0</v>
          </cell>
          <cell r="K1851">
            <v>0</v>
          </cell>
          <cell r="L1851">
            <v>0</v>
          </cell>
        </row>
        <row r="1852">
          <cell r="C1852" t="str">
            <v>SonomaLTCNonDualLR</v>
          </cell>
          <cell r="D1852" t="str">
            <v>LR</v>
          </cell>
          <cell r="E1852" t="str">
            <v>LTCNonDual</v>
          </cell>
          <cell r="F1852" t="str">
            <v xml:space="preserve"> Laboratory and Radiology </v>
          </cell>
          <cell r="G1852">
            <v>0</v>
          </cell>
          <cell r="H1852">
            <v>-6.8899999999999961E-2</v>
          </cell>
          <cell r="I1852">
            <v>0</v>
          </cell>
          <cell r="J1852">
            <v>0</v>
          </cell>
          <cell r="K1852">
            <v>0</v>
          </cell>
          <cell r="L1852">
            <v>0</v>
          </cell>
        </row>
        <row r="1853">
          <cell r="C1853" t="str">
            <v>SonomaLTCNonDualHCBS</v>
          </cell>
          <cell r="D1853" t="str">
            <v>HCBS</v>
          </cell>
          <cell r="E1853" t="str">
            <v>LTCNonDual</v>
          </cell>
          <cell r="F1853" t="str">
            <v xml:space="preserve"> HCBS </v>
          </cell>
          <cell r="G1853">
            <v>9.1017760017141791E-2</v>
          </cell>
          <cell r="H1853">
            <v>0</v>
          </cell>
          <cell r="I1853">
            <v>0</v>
          </cell>
          <cell r="J1853">
            <v>0</v>
          </cell>
          <cell r="K1853">
            <v>0</v>
          </cell>
          <cell r="L1853">
            <v>0</v>
          </cell>
        </row>
        <row r="1854">
          <cell r="C1854" t="str">
            <v>SonomaLTCNonDualOTH</v>
          </cell>
          <cell r="D1854" t="str">
            <v>OTH</v>
          </cell>
          <cell r="E1854" t="str">
            <v>LTCNonDual</v>
          </cell>
          <cell r="F1854" t="str">
            <v xml:space="preserve"> All Others </v>
          </cell>
          <cell r="G1854">
            <v>0</v>
          </cell>
          <cell r="H1854">
            <v>-3.0200000000000005E-2</v>
          </cell>
          <cell r="I1854">
            <v>0</v>
          </cell>
          <cell r="J1854">
            <v>0</v>
          </cell>
          <cell r="K1854">
            <v>0</v>
          </cell>
          <cell r="L1854">
            <v>0</v>
          </cell>
        </row>
        <row r="1855">
          <cell r="C1855" t="str">
            <v>SonomaLTCDualIP</v>
          </cell>
          <cell r="D1855" t="str">
            <v>IP</v>
          </cell>
          <cell r="E1855" t="str">
            <v>LTCDual</v>
          </cell>
          <cell r="F1855" t="str">
            <v xml:space="preserve">Inpatient Hospital Services </v>
          </cell>
          <cell r="G1855">
            <v>0</v>
          </cell>
          <cell r="H1855">
            <v>0</v>
          </cell>
          <cell r="I1855">
            <v>0</v>
          </cell>
          <cell r="J1855">
            <v>0</v>
          </cell>
          <cell r="K1855">
            <v>0</v>
          </cell>
          <cell r="L1855">
            <v>0</v>
          </cell>
        </row>
        <row r="1856">
          <cell r="C1856" t="str">
            <v>SonomaLTCDualOP</v>
          </cell>
          <cell r="D1856" t="str">
            <v>OP</v>
          </cell>
          <cell r="E1856" t="str">
            <v>LTCDual</v>
          </cell>
          <cell r="F1856" t="str">
            <v xml:space="preserve">Outpatient Facility Services </v>
          </cell>
          <cell r="G1856">
            <v>0</v>
          </cell>
          <cell r="H1856">
            <v>0</v>
          </cell>
          <cell r="I1856">
            <v>0</v>
          </cell>
          <cell r="J1856">
            <v>0</v>
          </cell>
          <cell r="K1856">
            <v>0</v>
          </cell>
          <cell r="L1856">
            <v>0</v>
          </cell>
        </row>
        <row r="1857">
          <cell r="C1857" t="str">
            <v>SonomaLTCDualER</v>
          </cell>
          <cell r="D1857" t="str">
            <v>ER</v>
          </cell>
          <cell r="E1857" t="str">
            <v>LTCDual</v>
          </cell>
          <cell r="F1857" t="str">
            <v xml:space="preserve">Emergency Room Facility Services </v>
          </cell>
          <cell r="G1857">
            <v>0</v>
          </cell>
          <cell r="H1857">
            <v>0</v>
          </cell>
          <cell r="I1857">
            <v>0</v>
          </cell>
          <cell r="J1857">
            <v>0</v>
          </cell>
          <cell r="K1857">
            <v>0</v>
          </cell>
          <cell r="L1857">
            <v>0</v>
          </cell>
        </row>
        <row r="1858">
          <cell r="C1858" t="str">
            <v>SonomaLTCDualLTC</v>
          </cell>
          <cell r="D1858" t="str">
            <v>LTC</v>
          </cell>
          <cell r="E1858" t="str">
            <v>LTCDual</v>
          </cell>
          <cell r="F1858" t="str">
            <v xml:space="preserve">Long-Term Care Facility </v>
          </cell>
          <cell r="G1858">
            <v>0</v>
          </cell>
          <cell r="H1858">
            <v>0</v>
          </cell>
          <cell r="I1858">
            <v>0</v>
          </cell>
          <cell r="J1858">
            <v>0</v>
          </cell>
          <cell r="K1858">
            <v>0</v>
          </cell>
          <cell r="L1858">
            <v>0</v>
          </cell>
        </row>
        <row r="1859">
          <cell r="C1859" t="str">
            <v>SonomaLTCDualPCP</v>
          </cell>
          <cell r="D1859" t="str">
            <v>PCP</v>
          </cell>
          <cell r="E1859" t="str">
            <v>LTCDual</v>
          </cell>
          <cell r="F1859" t="str">
            <v xml:space="preserve">Physician Primary Care Services </v>
          </cell>
          <cell r="G1859">
            <v>0</v>
          </cell>
          <cell r="H1859">
            <v>0</v>
          </cell>
          <cell r="I1859">
            <v>0</v>
          </cell>
          <cell r="J1859">
            <v>0</v>
          </cell>
          <cell r="K1859">
            <v>0</v>
          </cell>
          <cell r="L1859">
            <v>0</v>
          </cell>
        </row>
        <row r="1860">
          <cell r="C1860" t="str">
            <v>SonomaLTCDualSP</v>
          </cell>
          <cell r="D1860" t="str">
            <v>SP</v>
          </cell>
          <cell r="E1860" t="str">
            <v>LTCDual</v>
          </cell>
          <cell r="F1860" t="str">
            <v xml:space="preserve">Physician Specialty Services </v>
          </cell>
          <cell r="G1860">
            <v>0</v>
          </cell>
          <cell r="H1860">
            <v>0</v>
          </cell>
          <cell r="I1860">
            <v>0</v>
          </cell>
          <cell r="J1860">
            <v>0</v>
          </cell>
          <cell r="K1860">
            <v>0</v>
          </cell>
          <cell r="L1860">
            <v>0</v>
          </cell>
        </row>
        <row r="1861">
          <cell r="C1861" t="str">
            <v>SonomaLTCDualFQHC</v>
          </cell>
          <cell r="D1861" t="str">
            <v>FQHC</v>
          </cell>
          <cell r="E1861" t="str">
            <v>LTCDual</v>
          </cell>
          <cell r="F1861" t="str">
            <v xml:space="preserve">FQHC Services </v>
          </cell>
          <cell r="G1861">
            <v>0</v>
          </cell>
          <cell r="H1861">
            <v>0</v>
          </cell>
          <cell r="I1861">
            <v>0</v>
          </cell>
          <cell r="J1861">
            <v>0</v>
          </cell>
          <cell r="K1861">
            <v>0</v>
          </cell>
          <cell r="L1861">
            <v>0</v>
          </cell>
        </row>
        <row r="1862">
          <cell r="C1862" t="str">
            <v>SonomaLTCDualNPP</v>
          </cell>
          <cell r="D1862" t="str">
            <v>NPP</v>
          </cell>
          <cell r="E1862" t="str">
            <v>LTCDual</v>
          </cell>
          <cell r="F1862" t="str">
            <v xml:space="preserve"> Other Medical Professional Services </v>
          </cell>
          <cell r="G1862">
            <v>0</v>
          </cell>
          <cell r="H1862">
            <v>0</v>
          </cell>
          <cell r="I1862">
            <v>0</v>
          </cell>
          <cell r="J1862">
            <v>0</v>
          </cell>
          <cell r="K1862">
            <v>0</v>
          </cell>
          <cell r="L1862">
            <v>0</v>
          </cell>
        </row>
        <row r="1863">
          <cell r="C1863" t="str">
            <v>SonomaLTCDualRX</v>
          </cell>
          <cell r="D1863" t="str">
            <v>RX</v>
          </cell>
          <cell r="E1863" t="str">
            <v>LTCDual</v>
          </cell>
          <cell r="F1863" t="str">
            <v xml:space="preserve"> Pharmacy </v>
          </cell>
          <cell r="G1863">
            <v>0</v>
          </cell>
          <cell r="H1863">
            <v>0</v>
          </cell>
          <cell r="I1863">
            <v>0</v>
          </cell>
          <cell r="J1863">
            <v>0</v>
          </cell>
          <cell r="K1863">
            <v>0</v>
          </cell>
          <cell r="L1863">
            <v>0</v>
          </cell>
        </row>
        <row r="1864">
          <cell r="C1864" t="str">
            <v>SonomaLTCDualLR</v>
          </cell>
          <cell r="D1864" t="str">
            <v>LR</v>
          </cell>
          <cell r="E1864" t="str">
            <v>LTCDual</v>
          </cell>
          <cell r="F1864" t="str">
            <v xml:space="preserve"> Laboratory and Radiology </v>
          </cell>
          <cell r="G1864">
            <v>0</v>
          </cell>
          <cell r="H1864">
            <v>0</v>
          </cell>
          <cell r="I1864">
            <v>0</v>
          </cell>
          <cell r="J1864">
            <v>0</v>
          </cell>
          <cell r="K1864">
            <v>0</v>
          </cell>
          <cell r="L1864">
            <v>0</v>
          </cell>
        </row>
        <row r="1865">
          <cell r="C1865" t="str">
            <v>SonomaLTCDualHCBS</v>
          </cell>
          <cell r="D1865" t="str">
            <v>HCBS</v>
          </cell>
          <cell r="E1865" t="str">
            <v>LTCDual</v>
          </cell>
          <cell r="F1865" t="str">
            <v xml:space="preserve"> HCBS </v>
          </cell>
          <cell r="G1865">
            <v>9.1017760017141791E-2</v>
          </cell>
          <cell r="H1865">
            <v>0</v>
          </cell>
          <cell r="I1865">
            <v>0</v>
          </cell>
          <cell r="J1865">
            <v>0</v>
          </cell>
          <cell r="K1865">
            <v>0</v>
          </cell>
          <cell r="L1865">
            <v>0</v>
          </cell>
        </row>
        <row r="1866">
          <cell r="C1866" t="str">
            <v>SonomaLTCDualOTH</v>
          </cell>
          <cell r="D1866" t="str">
            <v>OTH</v>
          </cell>
          <cell r="E1866" t="str">
            <v>LTCDual</v>
          </cell>
          <cell r="F1866" t="str">
            <v xml:space="preserve"> All Others </v>
          </cell>
          <cell r="G1866">
            <v>0</v>
          </cell>
          <cell r="H1866">
            <v>0</v>
          </cell>
          <cell r="I1866">
            <v>0</v>
          </cell>
          <cell r="J1866">
            <v>0</v>
          </cell>
          <cell r="K1866">
            <v>0</v>
          </cell>
          <cell r="L1866">
            <v>0</v>
          </cell>
        </row>
        <row r="1867">
          <cell r="C1867" t="str">
            <v>SonomaOBRAIP</v>
          </cell>
          <cell r="D1867" t="str">
            <v>IP</v>
          </cell>
          <cell r="E1867" t="str">
            <v>OBRA</v>
          </cell>
          <cell r="F1867" t="str">
            <v xml:space="preserve">Inpatient Hospital Services </v>
          </cell>
          <cell r="G1867">
            <v>0</v>
          </cell>
          <cell r="H1867">
            <v>0</v>
          </cell>
          <cell r="I1867">
            <v>0</v>
          </cell>
          <cell r="J1867">
            <v>0</v>
          </cell>
          <cell r="K1867">
            <v>0</v>
          </cell>
          <cell r="L1867">
            <v>0</v>
          </cell>
        </row>
        <row r="1868">
          <cell r="C1868" t="str">
            <v>SonomaOBRAOP</v>
          </cell>
          <cell r="D1868" t="str">
            <v>OP</v>
          </cell>
          <cell r="E1868" t="str">
            <v>OBRA</v>
          </cell>
          <cell r="F1868" t="str">
            <v xml:space="preserve">Outpatient Facility Services </v>
          </cell>
          <cell r="G1868">
            <v>0</v>
          </cell>
          <cell r="H1868">
            <v>-2.1999999999999797E-3</v>
          </cell>
          <cell r="I1868">
            <v>0</v>
          </cell>
          <cell r="J1868">
            <v>0</v>
          </cell>
          <cell r="K1868">
            <v>0</v>
          </cell>
          <cell r="L1868">
            <v>0</v>
          </cell>
        </row>
        <row r="1869">
          <cell r="C1869" t="str">
            <v>SonomaOBRAER</v>
          </cell>
          <cell r="D1869" t="str">
            <v>ER</v>
          </cell>
          <cell r="E1869" t="str">
            <v>OBRA</v>
          </cell>
          <cell r="F1869" t="str">
            <v xml:space="preserve">Emergency Room Facility Services </v>
          </cell>
          <cell r="G1869">
            <v>0</v>
          </cell>
          <cell r="H1869">
            <v>0</v>
          </cell>
          <cell r="I1869">
            <v>0</v>
          </cell>
          <cell r="J1869">
            <v>0</v>
          </cell>
          <cell r="K1869">
            <v>0</v>
          </cell>
          <cell r="L1869">
            <v>0</v>
          </cell>
        </row>
        <row r="1870">
          <cell r="C1870" t="str">
            <v>SonomaOBRALTC</v>
          </cell>
          <cell r="D1870" t="str">
            <v>LTC</v>
          </cell>
          <cell r="E1870" t="str">
            <v>OBRA</v>
          </cell>
          <cell r="F1870" t="str">
            <v xml:space="preserve">Long-Term Care Facility </v>
          </cell>
          <cell r="G1870">
            <v>0</v>
          </cell>
          <cell r="H1870">
            <v>0</v>
          </cell>
          <cell r="I1870">
            <v>0</v>
          </cell>
          <cell r="J1870">
            <v>0</v>
          </cell>
          <cell r="K1870">
            <v>0</v>
          </cell>
          <cell r="L1870">
            <v>0</v>
          </cell>
        </row>
        <row r="1871">
          <cell r="C1871" t="str">
            <v>SonomaOBRAPCP</v>
          </cell>
          <cell r="D1871" t="str">
            <v>PCP</v>
          </cell>
          <cell r="E1871" t="str">
            <v>OBRA</v>
          </cell>
          <cell r="F1871" t="str">
            <v xml:space="preserve">Physician Primary Care Services </v>
          </cell>
          <cell r="G1871">
            <v>0</v>
          </cell>
          <cell r="H1871">
            <v>0</v>
          </cell>
          <cell r="I1871">
            <v>0</v>
          </cell>
          <cell r="J1871">
            <v>0</v>
          </cell>
          <cell r="K1871">
            <v>0</v>
          </cell>
          <cell r="L1871">
            <v>0</v>
          </cell>
        </row>
        <row r="1872">
          <cell r="C1872" t="str">
            <v>SonomaOBRASP</v>
          </cell>
          <cell r="D1872" t="str">
            <v>SP</v>
          </cell>
          <cell r="E1872" t="str">
            <v>OBRA</v>
          </cell>
          <cell r="F1872" t="str">
            <v xml:space="preserve">Physician Specialty Services </v>
          </cell>
          <cell r="G1872">
            <v>0</v>
          </cell>
          <cell r="H1872">
            <v>0</v>
          </cell>
          <cell r="I1872">
            <v>0</v>
          </cell>
          <cell r="J1872">
            <v>0</v>
          </cell>
          <cell r="K1872">
            <v>0</v>
          </cell>
          <cell r="L1872">
            <v>0</v>
          </cell>
        </row>
        <row r="1873">
          <cell r="C1873" t="str">
            <v>SonomaOBRAFQHC</v>
          </cell>
          <cell r="D1873" t="str">
            <v>FQHC</v>
          </cell>
          <cell r="E1873" t="str">
            <v>OBRA</v>
          </cell>
          <cell r="F1873" t="str">
            <v xml:space="preserve">FQHC Services </v>
          </cell>
          <cell r="G1873">
            <v>0</v>
          </cell>
          <cell r="H1873">
            <v>0</v>
          </cell>
          <cell r="I1873">
            <v>0</v>
          </cell>
          <cell r="J1873">
            <v>0</v>
          </cell>
          <cell r="K1873">
            <v>0</v>
          </cell>
          <cell r="L1873">
            <v>0</v>
          </cell>
        </row>
        <row r="1874">
          <cell r="C1874" t="str">
            <v>SonomaOBRANPP</v>
          </cell>
          <cell r="D1874" t="str">
            <v>NPP</v>
          </cell>
          <cell r="E1874" t="str">
            <v>OBRA</v>
          </cell>
          <cell r="F1874" t="str">
            <v xml:space="preserve"> Other Medical Professional Services </v>
          </cell>
          <cell r="G1874">
            <v>0</v>
          </cell>
          <cell r="H1874">
            <v>-6.8899999999999961E-2</v>
          </cell>
          <cell r="I1874">
            <v>0</v>
          </cell>
          <cell r="J1874">
            <v>0</v>
          </cell>
          <cell r="K1874">
            <v>0</v>
          </cell>
          <cell r="L1874">
            <v>0</v>
          </cell>
        </row>
        <row r="1875">
          <cell r="C1875" t="str">
            <v>SonomaOBRARX</v>
          </cell>
          <cell r="D1875" t="str">
            <v>RX</v>
          </cell>
          <cell r="E1875" t="str">
            <v>OBRA</v>
          </cell>
          <cell r="F1875" t="str">
            <v xml:space="preserve"> Pharmacy </v>
          </cell>
          <cell r="G1875">
            <v>0</v>
          </cell>
          <cell r="H1875">
            <v>0</v>
          </cell>
          <cell r="I1875">
            <v>0</v>
          </cell>
          <cell r="J1875">
            <v>0</v>
          </cell>
          <cell r="K1875">
            <v>0</v>
          </cell>
          <cell r="L1875">
            <v>0</v>
          </cell>
        </row>
        <row r="1876">
          <cell r="C1876" t="str">
            <v>SonomaOBRALR</v>
          </cell>
          <cell r="D1876" t="str">
            <v>LR</v>
          </cell>
          <cell r="E1876" t="str">
            <v>OBRA</v>
          </cell>
          <cell r="F1876" t="str">
            <v xml:space="preserve"> Laboratory and Radiology </v>
          </cell>
          <cell r="G1876">
            <v>0</v>
          </cell>
          <cell r="H1876">
            <v>-6.8899999999999961E-2</v>
          </cell>
          <cell r="I1876">
            <v>0</v>
          </cell>
          <cell r="J1876">
            <v>0</v>
          </cell>
          <cell r="K1876">
            <v>0</v>
          </cell>
          <cell r="L1876">
            <v>0</v>
          </cell>
        </row>
        <row r="1877">
          <cell r="C1877" t="str">
            <v>SonomaOBRAHCBS</v>
          </cell>
          <cell r="D1877" t="str">
            <v>HCBS</v>
          </cell>
          <cell r="E1877" t="str">
            <v>OBRA</v>
          </cell>
          <cell r="F1877" t="str">
            <v xml:space="preserve"> HCBS </v>
          </cell>
          <cell r="G1877">
            <v>0</v>
          </cell>
          <cell r="H1877">
            <v>0</v>
          </cell>
          <cell r="I1877">
            <v>0</v>
          </cell>
          <cell r="J1877">
            <v>0</v>
          </cell>
          <cell r="K1877">
            <v>0</v>
          </cell>
          <cell r="L1877">
            <v>0</v>
          </cell>
        </row>
        <row r="1878">
          <cell r="C1878" t="str">
            <v>SonomaOBRAOTH</v>
          </cell>
          <cell r="D1878" t="str">
            <v>OTH</v>
          </cell>
          <cell r="E1878" t="str">
            <v>OBRA</v>
          </cell>
          <cell r="F1878" t="str">
            <v xml:space="preserve"> All Others </v>
          </cell>
          <cell r="G1878">
            <v>0</v>
          </cell>
          <cell r="H1878">
            <v>-3.0200000000000005E-2</v>
          </cell>
          <cell r="I1878">
            <v>0</v>
          </cell>
          <cell r="J1878">
            <v>0</v>
          </cell>
          <cell r="K1878">
            <v>0</v>
          </cell>
          <cell r="L1878">
            <v>0</v>
          </cell>
        </row>
        <row r="1879">
          <cell r="C1879" t="str">
            <v>VenturaChild MCIP</v>
          </cell>
          <cell r="D1879" t="str">
            <v>IP</v>
          </cell>
          <cell r="E1879" t="str">
            <v>Child MC</v>
          </cell>
          <cell r="F1879" t="str">
            <v xml:space="preserve">Inpatient Hospital Services </v>
          </cell>
          <cell r="G1879">
            <v>0</v>
          </cell>
          <cell r="H1879">
            <v>0</v>
          </cell>
          <cell r="I1879">
            <v>0</v>
          </cell>
          <cell r="J1879">
            <v>0</v>
          </cell>
          <cell r="K1879">
            <v>-1.2499999999999734E-3</v>
          </cell>
          <cell r="L1879">
            <v>0</v>
          </cell>
        </row>
        <row r="1880">
          <cell r="C1880" t="str">
            <v>VenturaChild MCOP</v>
          </cell>
          <cell r="D1880" t="str">
            <v>OP</v>
          </cell>
          <cell r="E1880" t="str">
            <v>Child MC</v>
          </cell>
          <cell r="F1880" t="str">
            <v xml:space="preserve">Outpatient Facility Services </v>
          </cell>
          <cell r="G1880">
            <v>0</v>
          </cell>
          <cell r="H1880">
            <v>-2.1999999999999797E-3</v>
          </cell>
          <cell r="I1880">
            <v>0</v>
          </cell>
          <cell r="J1880">
            <v>0</v>
          </cell>
          <cell r="K1880">
            <v>-1.2499999999999734E-3</v>
          </cell>
          <cell r="L1880">
            <v>0</v>
          </cell>
        </row>
        <row r="1881">
          <cell r="C1881" t="str">
            <v>VenturaChild MCER</v>
          </cell>
          <cell r="D1881" t="str">
            <v>ER</v>
          </cell>
          <cell r="E1881" t="str">
            <v>Child MC</v>
          </cell>
          <cell r="F1881" t="str">
            <v xml:space="preserve">Emergency Room Facility Services </v>
          </cell>
          <cell r="G1881">
            <v>0</v>
          </cell>
          <cell r="H1881">
            <v>0</v>
          </cell>
          <cell r="I1881">
            <v>0</v>
          </cell>
          <cell r="J1881">
            <v>0</v>
          </cell>
          <cell r="K1881">
            <v>-1.2499999999999734E-3</v>
          </cell>
          <cell r="L1881">
            <v>0</v>
          </cell>
        </row>
        <row r="1882">
          <cell r="C1882" t="str">
            <v>VenturaChild MCLTC</v>
          </cell>
          <cell r="D1882" t="str">
            <v>LTC</v>
          </cell>
          <cell r="E1882" t="str">
            <v>Child MC</v>
          </cell>
          <cell r="F1882" t="str">
            <v xml:space="preserve">Long-Term Care Facility </v>
          </cell>
          <cell r="G1882">
            <v>0</v>
          </cell>
          <cell r="H1882">
            <v>0</v>
          </cell>
          <cell r="I1882">
            <v>0</v>
          </cell>
          <cell r="J1882">
            <v>0</v>
          </cell>
          <cell r="K1882">
            <v>-1.2499999999999734E-3</v>
          </cell>
          <cell r="L1882">
            <v>0</v>
          </cell>
        </row>
        <row r="1883">
          <cell r="C1883" t="str">
            <v>VenturaChild MCPCP</v>
          </cell>
          <cell r="D1883" t="str">
            <v>PCP</v>
          </cell>
          <cell r="E1883" t="str">
            <v>Child MC</v>
          </cell>
          <cell r="F1883" t="str">
            <v xml:space="preserve">Physician Primary Care Services </v>
          </cell>
          <cell r="G1883">
            <v>0</v>
          </cell>
          <cell r="H1883">
            <v>0</v>
          </cell>
          <cell r="I1883">
            <v>0</v>
          </cell>
          <cell r="J1883">
            <v>0</v>
          </cell>
          <cell r="K1883">
            <v>-1.2499999999999734E-3</v>
          </cell>
          <cell r="L1883">
            <v>0</v>
          </cell>
        </row>
        <row r="1884">
          <cell r="C1884" t="str">
            <v>VenturaChild MCSP</v>
          </cell>
          <cell r="D1884" t="str">
            <v>SP</v>
          </cell>
          <cell r="E1884" t="str">
            <v>Child MC</v>
          </cell>
          <cell r="F1884" t="str">
            <v xml:space="preserve">Physician Specialty Services </v>
          </cell>
          <cell r="G1884">
            <v>0</v>
          </cell>
          <cell r="H1884">
            <v>0</v>
          </cell>
          <cell r="I1884">
            <v>0</v>
          </cell>
          <cell r="J1884">
            <v>0</v>
          </cell>
          <cell r="K1884">
            <v>-1.2499999999999734E-3</v>
          </cell>
          <cell r="L1884">
            <v>0</v>
          </cell>
        </row>
        <row r="1885">
          <cell r="C1885" t="str">
            <v>VenturaChild MCFQHC</v>
          </cell>
          <cell r="D1885" t="str">
            <v>FQHC</v>
          </cell>
          <cell r="E1885" t="str">
            <v>Child MC</v>
          </cell>
          <cell r="F1885" t="str">
            <v xml:space="preserve">FQHC Services </v>
          </cell>
          <cell r="G1885">
            <v>0</v>
          </cell>
          <cell r="H1885">
            <v>0</v>
          </cell>
          <cell r="I1885">
            <v>0</v>
          </cell>
          <cell r="J1885">
            <v>0</v>
          </cell>
          <cell r="K1885">
            <v>-1.2499999999999734E-3</v>
          </cell>
          <cell r="L1885">
            <v>0</v>
          </cell>
        </row>
        <row r="1886">
          <cell r="C1886" t="str">
            <v>VenturaChild MCNPP</v>
          </cell>
          <cell r="D1886" t="str">
            <v>NPP</v>
          </cell>
          <cell r="E1886" t="str">
            <v>Child MC</v>
          </cell>
          <cell r="F1886" t="str">
            <v xml:space="preserve"> Other Medical Professional Services </v>
          </cell>
          <cell r="G1886">
            <v>0</v>
          </cell>
          <cell r="H1886">
            <v>-6.8899999999999961E-2</v>
          </cell>
          <cell r="I1886">
            <v>0</v>
          </cell>
          <cell r="J1886">
            <v>0</v>
          </cell>
          <cell r="K1886">
            <v>-1.2499999999999734E-3</v>
          </cell>
          <cell r="L1886">
            <v>0</v>
          </cell>
        </row>
        <row r="1887">
          <cell r="C1887" t="str">
            <v>VenturaChild MCRX</v>
          </cell>
          <cell r="D1887" t="str">
            <v>RX</v>
          </cell>
          <cell r="E1887" t="str">
            <v>Child MC</v>
          </cell>
          <cell r="F1887" t="str">
            <v xml:space="preserve"> Pharmacy </v>
          </cell>
          <cell r="G1887">
            <v>0</v>
          </cell>
          <cell r="H1887">
            <v>0</v>
          </cell>
          <cell r="I1887">
            <v>0</v>
          </cell>
          <cell r="J1887">
            <v>-6.4778075256277656E-4</v>
          </cell>
          <cell r="K1887">
            <v>-1.2499999999999734E-3</v>
          </cell>
          <cell r="L1887">
            <v>0</v>
          </cell>
        </row>
        <row r="1888">
          <cell r="C1888" t="str">
            <v>VenturaChild MCLR</v>
          </cell>
          <cell r="D1888" t="str">
            <v>LR</v>
          </cell>
          <cell r="E1888" t="str">
            <v>Child MC</v>
          </cell>
          <cell r="F1888" t="str">
            <v xml:space="preserve"> Laboratory and Radiology </v>
          </cell>
          <cell r="G1888">
            <v>0</v>
          </cell>
          <cell r="H1888">
            <v>-6.8899999999999961E-2</v>
          </cell>
          <cell r="I1888">
            <v>0</v>
          </cell>
          <cell r="J1888">
            <v>0</v>
          </cell>
          <cell r="K1888">
            <v>-1.2499999999999734E-3</v>
          </cell>
          <cell r="L1888">
            <v>0</v>
          </cell>
        </row>
        <row r="1889">
          <cell r="C1889" t="str">
            <v>VenturaChild MCHCBS</v>
          </cell>
          <cell r="D1889" t="str">
            <v>HCBS</v>
          </cell>
          <cell r="E1889" t="str">
            <v>Child MC</v>
          </cell>
          <cell r="F1889" t="str">
            <v xml:space="preserve"> HCBS </v>
          </cell>
          <cell r="G1889">
            <v>0</v>
          </cell>
          <cell r="H1889">
            <v>0</v>
          </cell>
          <cell r="I1889">
            <v>0</v>
          </cell>
          <cell r="J1889">
            <v>0</v>
          </cell>
          <cell r="K1889">
            <v>-1.2499999999999734E-3</v>
          </cell>
          <cell r="L1889">
            <v>0</v>
          </cell>
        </row>
        <row r="1890">
          <cell r="C1890" t="str">
            <v>VenturaChild MCOTH</v>
          </cell>
          <cell r="D1890" t="str">
            <v>OTH</v>
          </cell>
          <cell r="E1890" t="str">
            <v>Child MC</v>
          </cell>
          <cell r="F1890" t="str">
            <v xml:space="preserve"> All Others </v>
          </cell>
          <cell r="G1890">
            <v>0</v>
          </cell>
          <cell r="H1890">
            <v>-3.0200000000000005E-2</v>
          </cell>
          <cell r="I1890">
            <v>0</v>
          </cell>
          <cell r="J1890">
            <v>0</v>
          </cell>
          <cell r="K1890">
            <v>-1.2499999999999734E-3</v>
          </cell>
          <cell r="L1890">
            <v>0</v>
          </cell>
        </row>
        <row r="1891">
          <cell r="C1891" t="str">
            <v>VenturaChild HFIP</v>
          </cell>
          <cell r="D1891" t="str">
            <v>IP</v>
          </cell>
          <cell r="E1891" t="str">
            <v>Child HF</v>
          </cell>
          <cell r="F1891" t="str">
            <v xml:space="preserve">Inpatient Hospital Services </v>
          </cell>
          <cell r="G1891">
            <v>0</v>
          </cell>
          <cell r="H1891">
            <v>0</v>
          </cell>
          <cell r="I1891">
            <v>0</v>
          </cell>
          <cell r="J1891">
            <v>0</v>
          </cell>
          <cell r="K1891">
            <v>0</v>
          </cell>
          <cell r="L1891">
            <v>0</v>
          </cell>
        </row>
        <row r="1892">
          <cell r="C1892" t="str">
            <v>VenturaChild HFOP</v>
          </cell>
          <cell r="D1892" t="str">
            <v>OP</v>
          </cell>
          <cell r="E1892" t="str">
            <v>Child HF</v>
          </cell>
          <cell r="F1892" t="str">
            <v xml:space="preserve">Outpatient Facility Services </v>
          </cell>
          <cell r="G1892">
            <v>0</v>
          </cell>
          <cell r="H1892">
            <v>-1.4999999999999458E-3</v>
          </cell>
          <cell r="I1892">
            <v>0</v>
          </cell>
          <cell r="J1892">
            <v>0</v>
          </cell>
          <cell r="K1892">
            <v>0</v>
          </cell>
          <cell r="L1892">
            <v>0</v>
          </cell>
        </row>
        <row r="1893">
          <cell r="C1893" t="str">
            <v>VenturaChild HFER</v>
          </cell>
          <cell r="D1893" t="str">
            <v>ER</v>
          </cell>
          <cell r="E1893" t="str">
            <v>Child HF</v>
          </cell>
          <cell r="F1893" t="str">
            <v xml:space="preserve">Emergency Room Facility Services </v>
          </cell>
          <cell r="G1893">
            <v>0</v>
          </cell>
          <cell r="H1893">
            <v>0</v>
          </cell>
          <cell r="I1893">
            <v>0</v>
          </cell>
          <cell r="J1893">
            <v>0</v>
          </cell>
          <cell r="K1893">
            <v>0</v>
          </cell>
          <cell r="L1893">
            <v>0</v>
          </cell>
        </row>
        <row r="1894">
          <cell r="C1894" t="str">
            <v>VenturaChild HFLTC</v>
          </cell>
          <cell r="D1894" t="str">
            <v>LTC</v>
          </cell>
          <cell r="E1894" t="str">
            <v>Child HF</v>
          </cell>
          <cell r="F1894" t="str">
            <v xml:space="preserve">Long-Term Care Facility </v>
          </cell>
          <cell r="G1894">
            <v>0</v>
          </cell>
          <cell r="H1894">
            <v>0</v>
          </cell>
          <cell r="I1894">
            <v>0</v>
          </cell>
          <cell r="J1894">
            <v>0</v>
          </cell>
          <cell r="K1894">
            <v>0</v>
          </cell>
          <cell r="L1894">
            <v>0</v>
          </cell>
        </row>
        <row r="1895">
          <cell r="C1895" t="str">
            <v>VenturaChild HFPCP</v>
          </cell>
          <cell r="D1895" t="str">
            <v>PCP</v>
          </cell>
          <cell r="E1895" t="str">
            <v>Child HF</v>
          </cell>
          <cell r="F1895" t="str">
            <v xml:space="preserve">Physician Primary Care Services </v>
          </cell>
          <cell r="G1895">
            <v>0</v>
          </cell>
          <cell r="H1895">
            <v>0</v>
          </cell>
          <cell r="I1895">
            <v>0</v>
          </cell>
          <cell r="J1895">
            <v>0</v>
          </cell>
          <cell r="K1895">
            <v>0</v>
          </cell>
          <cell r="L1895">
            <v>0</v>
          </cell>
        </row>
        <row r="1896">
          <cell r="C1896" t="str">
            <v>VenturaChild HFSP</v>
          </cell>
          <cell r="D1896" t="str">
            <v>SP</v>
          </cell>
          <cell r="E1896" t="str">
            <v>Child HF</v>
          </cell>
          <cell r="F1896" t="str">
            <v xml:space="preserve">Physician Specialty Services </v>
          </cell>
          <cell r="G1896">
            <v>0</v>
          </cell>
          <cell r="H1896">
            <v>0</v>
          </cell>
          <cell r="I1896">
            <v>0</v>
          </cell>
          <cell r="J1896">
            <v>0</v>
          </cell>
          <cell r="K1896">
            <v>0</v>
          </cell>
          <cell r="L1896">
            <v>0</v>
          </cell>
        </row>
        <row r="1897">
          <cell r="C1897" t="str">
            <v>VenturaChild HFFQHC</v>
          </cell>
          <cell r="D1897" t="str">
            <v>FQHC</v>
          </cell>
          <cell r="E1897" t="str">
            <v>Child HF</v>
          </cell>
          <cell r="F1897" t="str">
            <v xml:space="preserve">FQHC Services </v>
          </cell>
          <cell r="G1897">
            <v>0</v>
          </cell>
          <cell r="H1897">
            <v>0</v>
          </cell>
          <cell r="I1897">
            <v>0</v>
          </cell>
          <cell r="J1897">
            <v>0</v>
          </cell>
          <cell r="K1897">
            <v>0</v>
          </cell>
          <cell r="L1897">
            <v>0</v>
          </cell>
        </row>
        <row r="1898">
          <cell r="C1898" t="str">
            <v>VenturaChild HFNPP</v>
          </cell>
          <cell r="D1898" t="str">
            <v>NPP</v>
          </cell>
          <cell r="E1898" t="str">
            <v>Child HF</v>
          </cell>
          <cell r="F1898" t="str">
            <v xml:space="preserve"> Other Medical Professional Services </v>
          </cell>
          <cell r="G1898">
            <v>0</v>
          </cell>
          <cell r="H1898">
            <v>-4.7699999999999965E-2</v>
          </cell>
          <cell r="I1898">
            <v>0</v>
          </cell>
          <cell r="J1898">
            <v>0</v>
          </cell>
          <cell r="K1898">
            <v>0</v>
          </cell>
          <cell r="L1898">
            <v>0</v>
          </cell>
        </row>
        <row r="1899">
          <cell r="C1899" t="str">
            <v>VenturaChild HFRX</v>
          </cell>
          <cell r="D1899" t="str">
            <v>RX</v>
          </cell>
          <cell r="E1899" t="str">
            <v>Child HF</v>
          </cell>
          <cell r="F1899" t="str">
            <v xml:space="preserve"> Pharmacy </v>
          </cell>
          <cell r="G1899">
            <v>0</v>
          </cell>
          <cell r="H1899">
            <v>0</v>
          </cell>
          <cell r="I1899">
            <v>0</v>
          </cell>
          <cell r="J1899">
            <v>-1.905722361887463E-3</v>
          </cell>
          <cell r="K1899">
            <v>0</v>
          </cell>
          <cell r="L1899">
            <v>0</v>
          </cell>
        </row>
        <row r="1900">
          <cell r="C1900" t="str">
            <v>VenturaChild HFLR</v>
          </cell>
          <cell r="D1900" t="str">
            <v>LR</v>
          </cell>
          <cell r="E1900" t="str">
            <v>Child HF</v>
          </cell>
          <cell r="F1900" t="str">
            <v xml:space="preserve"> Laboratory and Radiology </v>
          </cell>
          <cell r="G1900">
            <v>0</v>
          </cell>
          <cell r="H1900">
            <v>-4.7699999999999965E-2</v>
          </cell>
          <cell r="I1900">
            <v>0</v>
          </cell>
          <cell r="J1900">
            <v>0</v>
          </cell>
          <cell r="K1900">
            <v>0</v>
          </cell>
          <cell r="L1900">
            <v>0</v>
          </cell>
        </row>
        <row r="1901">
          <cell r="C1901" t="str">
            <v>VenturaChild HFHCBS</v>
          </cell>
          <cell r="D1901" t="str">
            <v>HCBS</v>
          </cell>
          <cell r="E1901" t="str">
            <v>Child HF</v>
          </cell>
          <cell r="F1901" t="str">
            <v xml:space="preserve"> HCBS </v>
          </cell>
          <cell r="G1901">
            <v>0</v>
          </cell>
          <cell r="H1901">
            <v>0</v>
          </cell>
          <cell r="I1901">
            <v>0</v>
          </cell>
          <cell r="J1901">
            <v>0</v>
          </cell>
          <cell r="K1901">
            <v>0</v>
          </cell>
          <cell r="L1901">
            <v>0</v>
          </cell>
        </row>
        <row r="1902">
          <cell r="C1902" t="str">
            <v>VenturaChild HFOTH</v>
          </cell>
          <cell r="D1902" t="str">
            <v>OTH</v>
          </cell>
          <cell r="E1902" t="str">
            <v>Child HF</v>
          </cell>
          <cell r="F1902" t="str">
            <v xml:space="preserve"> All Others </v>
          </cell>
          <cell r="G1902">
            <v>0</v>
          </cell>
          <cell r="H1902">
            <v>-2.0700000000000052E-2</v>
          </cell>
          <cell r="I1902">
            <v>0</v>
          </cell>
          <cell r="J1902">
            <v>0</v>
          </cell>
          <cell r="K1902">
            <v>0</v>
          </cell>
          <cell r="L1902">
            <v>0</v>
          </cell>
        </row>
        <row r="1903">
          <cell r="C1903" t="str">
            <v>VenturaAdultIP</v>
          </cell>
          <cell r="D1903" t="str">
            <v>IP</v>
          </cell>
          <cell r="E1903" t="str">
            <v>Adult</v>
          </cell>
          <cell r="F1903" t="str">
            <v xml:space="preserve">Inpatient Hospital Services </v>
          </cell>
          <cell r="G1903">
            <v>0</v>
          </cell>
          <cell r="H1903">
            <v>0</v>
          </cell>
          <cell r="I1903">
            <v>0</v>
          </cell>
          <cell r="J1903">
            <v>0</v>
          </cell>
          <cell r="K1903">
            <v>-1.6874999999999973E-2</v>
          </cell>
          <cell r="L1903">
            <v>0</v>
          </cell>
        </row>
        <row r="1904">
          <cell r="C1904" t="str">
            <v>VenturaAdultOP</v>
          </cell>
          <cell r="D1904" t="str">
            <v>OP</v>
          </cell>
          <cell r="E1904" t="str">
            <v>Adult</v>
          </cell>
          <cell r="F1904" t="str">
            <v xml:space="preserve">Outpatient Facility Services </v>
          </cell>
          <cell r="G1904">
            <v>0</v>
          </cell>
          <cell r="H1904">
            <v>-1.0499999999999954E-2</v>
          </cell>
          <cell r="I1904">
            <v>0</v>
          </cell>
          <cell r="J1904">
            <v>0</v>
          </cell>
          <cell r="K1904">
            <v>-1.6874999999999973E-2</v>
          </cell>
          <cell r="L1904">
            <v>0</v>
          </cell>
        </row>
        <row r="1905">
          <cell r="C1905" t="str">
            <v>VenturaAdultER</v>
          </cell>
          <cell r="D1905" t="str">
            <v>ER</v>
          </cell>
          <cell r="E1905" t="str">
            <v>Adult</v>
          </cell>
          <cell r="F1905" t="str">
            <v xml:space="preserve">Emergency Room Facility Services </v>
          </cell>
          <cell r="G1905">
            <v>0</v>
          </cell>
          <cell r="H1905">
            <v>0</v>
          </cell>
          <cell r="I1905">
            <v>0</v>
          </cell>
          <cell r="J1905">
            <v>0</v>
          </cell>
          <cell r="K1905">
            <v>-1.6874999999999973E-2</v>
          </cell>
          <cell r="L1905">
            <v>0</v>
          </cell>
        </row>
        <row r="1906">
          <cell r="C1906" t="str">
            <v>VenturaAdultLTC</v>
          </cell>
          <cell r="D1906" t="str">
            <v>LTC</v>
          </cell>
          <cell r="E1906" t="str">
            <v>Adult</v>
          </cell>
          <cell r="F1906" t="str">
            <v xml:space="preserve">Long-Term Care Facility </v>
          </cell>
          <cell r="G1906">
            <v>0</v>
          </cell>
          <cell r="H1906">
            <v>0</v>
          </cell>
          <cell r="I1906">
            <v>0</v>
          </cell>
          <cell r="J1906">
            <v>0</v>
          </cell>
          <cell r="K1906">
            <v>-1.6874999999999973E-2</v>
          </cell>
          <cell r="L1906">
            <v>0</v>
          </cell>
        </row>
        <row r="1907">
          <cell r="C1907" t="str">
            <v>VenturaAdultPCP</v>
          </cell>
          <cell r="D1907" t="str">
            <v>PCP</v>
          </cell>
          <cell r="E1907" t="str">
            <v>Adult</v>
          </cell>
          <cell r="F1907" t="str">
            <v xml:space="preserve">Physician Primary Care Services </v>
          </cell>
          <cell r="G1907">
            <v>0</v>
          </cell>
          <cell r="H1907">
            <v>-4.3300000000000005E-2</v>
          </cell>
          <cell r="I1907">
            <v>0</v>
          </cell>
          <cell r="J1907">
            <v>0</v>
          </cell>
          <cell r="K1907">
            <v>-1.6874999999999973E-2</v>
          </cell>
          <cell r="L1907">
            <v>0</v>
          </cell>
        </row>
        <row r="1908">
          <cell r="C1908" t="str">
            <v>VenturaAdultSP</v>
          </cell>
          <cell r="D1908" t="str">
            <v>SP</v>
          </cell>
          <cell r="E1908" t="str">
            <v>Adult</v>
          </cell>
          <cell r="F1908" t="str">
            <v xml:space="preserve">Physician Specialty Services </v>
          </cell>
          <cell r="G1908">
            <v>0</v>
          </cell>
          <cell r="H1908">
            <v>0</v>
          </cell>
          <cell r="I1908">
            <v>0</v>
          </cell>
          <cell r="J1908">
            <v>0</v>
          </cell>
          <cell r="K1908">
            <v>-1.6874999999999973E-2</v>
          </cell>
          <cell r="L1908">
            <v>0</v>
          </cell>
        </row>
        <row r="1909">
          <cell r="C1909" t="str">
            <v>VenturaAdultFQHC</v>
          </cell>
          <cell r="D1909" t="str">
            <v>FQHC</v>
          </cell>
          <cell r="E1909" t="str">
            <v>Adult</v>
          </cell>
          <cell r="F1909" t="str">
            <v xml:space="preserve">FQHC Services </v>
          </cell>
          <cell r="G1909">
            <v>0</v>
          </cell>
          <cell r="H1909">
            <v>0</v>
          </cell>
          <cell r="I1909">
            <v>0</v>
          </cell>
          <cell r="J1909">
            <v>0</v>
          </cell>
          <cell r="K1909">
            <v>-1.6874999999999973E-2</v>
          </cell>
          <cell r="L1909">
            <v>0</v>
          </cell>
        </row>
        <row r="1910">
          <cell r="C1910" t="str">
            <v>VenturaAdultNPP</v>
          </cell>
          <cell r="D1910" t="str">
            <v>NPP</v>
          </cell>
          <cell r="E1910" t="str">
            <v>Adult</v>
          </cell>
          <cell r="F1910" t="str">
            <v xml:space="preserve"> Other Medical Professional Services </v>
          </cell>
          <cell r="G1910">
            <v>0</v>
          </cell>
          <cell r="H1910">
            <v>-6.8899999999999961E-2</v>
          </cell>
          <cell r="I1910">
            <v>0</v>
          </cell>
          <cell r="J1910">
            <v>0</v>
          </cell>
          <cell r="K1910">
            <v>-1.6874999999999973E-2</v>
          </cell>
          <cell r="L1910">
            <v>0</v>
          </cell>
        </row>
        <row r="1911">
          <cell r="C1911" t="str">
            <v>VenturaAdultRX</v>
          </cell>
          <cell r="D1911" t="str">
            <v>RX</v>
          </cell>
          <cell r="E1911" t="str">
            <v>Adult</v>
          </cell>
          <cell r="F1911" t="str">
            <v xml:space="preserve"> Pharmacy </v>
          </cell>
          <cell r="G1911">
            <v>0</v>
          </cell>
          <cell r="H1911">
            <v>0</v>
          </cell>
          <cell r="I1911">
            <v>-2.7745032788696777E-2</v>
          </cell>
          <cell r="J1911">
            <v>0</v>
          </cell>
          <cell r="K1911">
            <v>-1.6874999999999973E-2</v>
          </cell>
          <cell r="L1911">
            <v>0</v>
          </cell>
        </row>
        <row r="1912">
          <cell r="C1912" t="str">
            <v>VenturaAdultLR</v>
          </cell>
          <cell r="D1912" t="str">
            <v>LR</v>
          </cell>
          <cell r="E1912" t="str">
            <v>Adult</v>
          </cell>
          <cell r="F1912" t="str">
            <v xml:space="preserve"> Laboratory and Radiology </v>
          </cell>
          <cell r="G1912">
            <v>0</v>
          </cell>
          <cell r="H1912">
            <v>-6.8899999999999961E-2</v>
          </cell>
          <cell r="I1912">
            <v>0</v>
          </cell>
          <cell r="J1912">
            <v>0</v>
          </cell>
          <cell r="K1912">
            <v>-1.6874999999999973E-2</v>
          </cell>
          <cell r="L1912">
            <v>0</v>
          </cell>
        </row>
        <row r="1913">
          <cell r="C1913" t="str">
            <v>VenturaAdultHCBS</v>
          </cell>
          <cell r="D1913" t="str">
            <v>HCBS</v>
          </cell>
          <cell r="E1913" t="str">
            <v>Adult</v>
          </cell>
          <cell r="F1913" t="str">
            <v xml:space="preserve"> HCBS </v>
          </cell>
          <cell r="G1913">
            <v>1.962145836312823E-2</v>
          </cell>
          <cell r="H1913">
            <v>0</v>
          </cell>
          <cell r="I1913">
            <v>0</v>
          </cell>
          <cell r="J1913">
            <v>0</v>
          </cell>
          <cell r="K1913">
            <v>-1.6874999999999973E-2</v>
          </cell>
          <cell r="L1913">
            <v>0</v>
          </cell>
        </row>
        <row r="1914">
          <cell r="C1914" t="str">
            <v>VenturaAdultOTH</v>
          </cell>
          <cell r="D1914" t="str">
            <v>OTH</v>
          </cell>
          <cell r="E1914" t="str">
            <v>Adult</v>
          </cell>
          <cell r="F1914" t="str">
            <v xml:space="preserve"> All Others </v>
          </cell>
          <cell r="G1914">
            <v>0</v>
          </cell>
          <cell r="H1914">
            <v>-3.0200000000000005E-2</v>
          </cell>
          <cell r="I1914">
            <v>0</v>
          </cell>
          <cell r="J1914">
            <v>0</v>
          </cell>
          <cell r="K1914">
            <v>-1.6874999999999973E-2</v>
          </cell>
          <cell r="L1914">
            <v>0</v>
          </cell>
        </row>
        <row r="1915">
          <cell r="C1915" t="str">
            <v>VenturaAged&amp;DisabledNonDualIP</v>
          </cell>
          <cell r="D1915" t="str">
            <v>IP</v>
          </cell>
          <cell r="E1915" t="str">
            <v>Aged&amp;DisabledNonDual</v>
          </cell>
          <cell r="F1915" t="str">
            <v xml:space="preserve">Inpatient Hospital Services </v>
          </cell>
          <cell r="G1915">
            <v>0</v>
          </cell>
          <cell r="H1915">
            <v>0</v>
          </cell>
          <cell r="I1915">
            <v>0</v>
          </cell>
          <cell r="J1915">
            <v>0</v>
          </cell>
          <cell r="K1915">
            <v>0</v>
          </cell>
          <cell r="L1915">
            <v>0</v>
          </cell>
        </row>
        <row r="1916">
          <cell r="C1916" t="str">
            <v>VenturaAged&amp;DisabledNonDualOP</v>
          </cell>
          <cell r="D1916" t="str">
            <v>OP</v>
          </cell>
          <cell r="E1916" t="str">
            <v>Aged&amp;DisabledNonDual</v>
          </cell>
          <cell r="F1916" t="str">
            <v xml:space="preserve">Outpatient Facility Services </v>
          </cell>
          <cell r="G1916">
            <v>0</v>
          </cell>
          <cell r="H1916">
            <v>-1.3100000000000001E-2</v>
          </cell>
          <cell r="I1916">
            <v>0</v>
          </cell>
          <cell r="J1916">
            <v>0</v>
          </cell>
          <cell r="K1916">
            <v>0</v>
          </cell>
          <cell r="L1916">
            <v>0</v>
          </cell>
        </row>
        <row r="1917">
          <cell r="C1917" t="str">
            <v>VenturaAged&amp;DisabledNonDualER</v>
          </cell>
          <cell r="D1917" t="str">
            <v>ER</v>
          </cell>
          <cell r="E1917" t="str">
            <v>Aged&amp;DisabledNonDual</v>
          </cell>
          <cell r="F1917" t="str">
            <v xml:space="preserve">Emergency Room Facility Services </v>
          </cell>
          <cell r="G1917">
            <v>0</v>
          </cell>
          <cell r="H1917">
            <v>0</v>
          </cell>
          <cell r="I1917">
            <v>0</v>
          </cell>
          <cell r="J1917">
            <v>0</v>
          </cell>
          <cell r="K1917">
            <v>0</v>
          </cell>
          <cell r="L1917">
            <v>0</v>
          </cell>
        </row>
        <row r="1918">
          <cell r="C1918" t="str">
            <v>VenturaAged&amp;DisabledNonDualLTC</v>
          </cell>
          <cell r="D1918" t="str">
            <v>LTC</v>
          </cell>
          <cell r="E1918" t="str">
            <v>Aged&amp;DisabledNonDual</v>
          </cell>
          <cell r="F1918" t="str">
            <v xml:space="preserve">Long-Term Care Facility </v>
          </cell>
          <cell r="G1918">
            <v>0</v>
          </cell>
          <cell r="H1918">
            <v>0</v>
          </cell>
          <cell r="I1918">
            <v>0</v>
          </cell>
          <cell r="J1918">
            <v>0</v>
          </cell>
          <cell r="K1918">
            <v>0</v>
          </cell>
          <cell r="L1918">
            <v>0</v>
          </cell>
        </row>
        <row r="1919">
          <cell r="C1919" t="str">
            <v>VenturaAged&amp;DisabledNonDualPCP</v>
          </cell>
          <cell r="D1919" t="str">
            <v>PCP</v>
          </cell>
          <cell r="E1919" t="str">
            <v>Aged&amp;DisabledNonDual</v>
          </cell>
          <cell r="F1919" t="str">
            <v xml:space="preserve">Physician Primary Care Services </v>
          </cell>
          <cell r="G1919">
            <v>0</v>
          </cell>
          <cell r="H1919">
            <v>-6.030000000000002E-2</v>
          </cell>
          <cell r="I1919">
            <v>0</v>
          </cell>
          <cell r="J1919">
            <v>0</v>
          </cell>
          <cell r="K1919">
            <v>0</v>
          </cell>
          <cell r="L1919">
            <v>0</v>
          </cell>
        </row>
        <row r="1920">
          <cell r="C1920" t="str">
            <v>VenturaAged&amp;DisabledNonDualSP</v>
          </cell>
          <cell r="D1920" t="str">
            <v>SP</v>
          </cell>
          <cell r="E1920" t="str">
            <v>Aged&amp;DisabledNonDual</v>
          </cell>
          <cell r="F1920" t="str">
            <v xml:space="preserve">Physician Specialty Services </v>
          </cell>
          <cell r="G1920">
            <v>0</v>
          </cell>
          <cell r="H1920">
            <v>0</v>
          </cell>
          <cell r="I1920">
            <v>0</v>
          </cell>
          <cell r="J1920">
            <v>0</v>
          </cell>
          <cell r="K1920">
            <v>0</v>
          </cell>
          <cell r="L1920">
            <v>0</v>
          </cell>
        </row>
        <row r="1921">
          <cell r="C1921" t="str">
            <v>VenturaAged&amp;DisabledNonDualFQHC</v>
          </cell>
          <cell r="D1921" t="str">
            <v>FQHC</v>
          </cell>
          <cell r="E1921" t="str">
            <v>Aged&amp;DisabledNonDual</v>
          </cell>
          <cell r="F1921" t="str">
            <v xml:space="preserve">FQHC Services </v>
          </cell>
          <cell r="G1921">
            <v>0</v>
          </cell>
          <cell r="H1921">
            <v>0</v>
          </cell>
          <cell r="I1921">
            <v>0</v>
          </cell>
          <cell r="J1921">
            <v>0</v>
          </cell>
          <cell r="K1921">
            <v>0</v>
          </cell>
          <cell r="L1921">
            <v>0</v>
          </cell>
        </row>
        <row r="1922">
          <cell r="C1922" t="str">
            <v>VenturaAged&amp;DisabledNonDualNPP</v>
          </cell>
          <cell r="D1922" t="str">
            <v>NPP</v>
          </cell>
          <cell r="E1922" t="str">
            <v>Aged&amp;DisabledNonDual</v>
          </cell>
          <cell r="F1922" t="str">
            <v xml:space="preserve"> Other Medical Professional Services </v>
          </cell>
          <cell r="G1922">
            <v>0</v>
          </cell>
          <cell r="H1922">
            <v>-6.8899999999999961E-2</v>
          </cell>
          <cell r="I1922">
            <v>0</v>
          </cell>
          <cell r="J1922">
            <v>0</v>
          </cell>
          <cell r="K1922">
            <v>0</v>
          </cell>
          <cell r="L1922">
            <v>0</v>
          </cell>
        </row>
        <row r="1923">
          <cell r="C1923" t="str">
            <v>VenturaAged&amp;DisabledNonDualRX</v>
          </cell>
          <cell r="D1923" t="str">
            <v>RX</v>
          </cell>
          <cell r="E1923" t="str">
            <v>Aged&amp;DisabledNonDual</v>
          </cell>
          <cell r="F1923" t="str">
            <v xml:space="preserve"> Pharmacy </v>
          </cell>
          <cell r="G1923">
            <v>0</v>
          </cell>
          <cell r="H1923">
            <v>0</v>
          </cell>
          <cell r="I1923">
            <v>-5.1016898390749965E-3</v>
          </cell>
          <cell r="J1923">
            <v>-4.4819305849247093E-2</v>
          </cell>
          <cell r="K1923">
            <v>0</v>
          </cell>
          <cell r="L1923">
            <v>0</v>
          </cell>
        </row>
        <row r="1924">
          <cell r="C1924" t="str">
            <v>VenturaAged&amp;DisabledNonDualLR</v>
          </cell>
          <cell r="D1924" t="str">
            <v>LR</v>
          </cell>
          <cell r="E1924" t="str">
            <v>Aged&amp;DisabledNonDual</v>
          </cell>
          <cell r="F1924" t="str">
            <v xml:space="preserve"> Laboratory and Radiology </v>
          </cell>
          <cell r="G1924">
            <v>0</v>
          </cell>
          <cell r="H1924">
            <v>-6.8899999999999961E-2</v>
          </cell>
          <cell r="I1924">
            <v>0</v>
          </cell>
          <cell r="J1924">
            <v>0</v>
          </cell>
          <cell r="K1924">
            <v>0</v>
          </cell>
          <cell r="L1924">
            <v>0</v>
          </cell>
        </row>
        <row r="1925">
          <cell r="C1925" t="str">
            <v>VenturaAged&amp;DisabledNonDualHCBS</v>
          </cell>
          <cell r="D1925" t="str">
            <v>HCBS</v>
          </cell>
          <cell r="E1925" t="str">
            <v>Aged&amp;DisabledNonDual</v>
          </cell>
          <cell r="F1925" t="str">
            <v xml:space="preserve"> HCBS </v>
          </cell>
          <cell r="G1925">
            <v>3.0226412240679679E-2</v>
          </cell>
          <cell r="H1925">
            <v>0</v>
          </cell>
          <cell r="I1925">
            <v>0</v>
          </cell>
          <cell r="J1925">
            <v>0</v>
          </cell>
          <cell r="K1925">
            <v>0</v>
          </cell>
          <cell r="L1925">
            <v>0</v>
          </cell>
        </row>
        <row r="1926">
          <cell r="C1926" t="str">
            <v>VenturaAged&amp;DisabledNonDualOTH</v>
          </cell>
          <cell r="D1926" t="str">
            <v>OTH</v>
          </cell>
          <cell r="E1926" t="str">
            <v>Aged&amp;DisabledNonDual</v>
          </cell>
          <cell r="F1926" t="str">
            <v xml:space="preserve"> All Others </v>
          </cell>
          <cell r="G1926">
            <v>0</v>
          </cell>
          <cell r="H1926">
            <v>-3.0200000000000005E-2</v>
          </cell>
          <cell r="I1926">
            <v>0</v>
          </cell>
          <cell r="J1926">
            <v>0</v>
          </cell>
          <cell r="K1926">
            <v>0</v>
          </cell>
          <cell r="L1926">
            <v>-6.0290679610887077E-3</v>
          </cell>
        </row>
        <row r="1927">
          <cell r="C1927" t="str">
            <v>VenturaDisabledDualIP</v>
          </cell>
          <cell r="D1927" t="str">
            <v>IP</v>
          </cell>
          <cell r="E1927" t="str">
            <v>DisabledDual</v>
          </cell>
          <cell r="F1927" t="str">
            <v xml:space="preserve">Inpatient Hospital Services </v>
          </cell>
          <cell r="G1927">
            <v>0</v>
          </cell>
          <cell r="H1927">
            <v>0</v>
          </cell>
          <cell r="I1927">
            <v>0</v>
          </cell>
          <cell r="J1927">
            <v>0</v>
          </cell>
          <cell r="K1927">
            <v>0</v>
          </cell>
          <cell r="L1927">
            <v>0</v>
          </cell>
        </row>
        <row r="1928">
          <cell r="C1928" t="str">
            <v>VenturaDisabledDualOP</v>
          </cell>
          <cell r="D1928" t="str">
            <v>OP</v>
          </cell>
          <cell r="E1928" t="str">
            <v>DisabledDual</v>
          </cell>
          <cell r="F1928" t="str">
            <v xml:space="preserve">Outpatient Facility Services </v>
          </cell>
          <cell r="G1928">
            <v>0</v>
          </cell>
          <cell r="H1928">
            <v>0</v>
          </cell>
          <cell r="I1928">
            <v>0</v>
          </cell>
          <cell r="J1928">
            <v>0</v>
          </cell>
          <cell r="K1928">
            <v>0</v>
          </cell>
          <cell r="L1928">
            <v>0</v>
          </cell>
        </row>
        <row r="1929">
          <cell r="C1929" t="str">
            <v>VenturaDisabledDualER</v>
          </cell>
          <cell r="D1929" t="str">
            <v>ER</v>
          </cell>
          <cell r="E1929" t="str">
            <v>DisabledDual</v>
          </cell>
          <cell r="F1929" t="str">
            <v xml:space="preserve">Emergency Room Facility Services </v>
          </cell>
          <cell r="G1929">
            <v>0</v>
          </cell>
          <cell r="H1929">
            <v>0</v>
          </cell>
          <cell r="I1929">
            <v>0</v>
          </cell>
          <cell r="J1929">
            <v>0</v>
          </cell>
          <cell r="K1929">
            <v>0</v>
          </cell>
          <cell r="L1929">
            <v>0</v>
          </cell>
        </row>
        <row r="1930">
          <cell r="C1930" t="str">
            <v>VenturaDisabledDualLTC</v>
          </cell>
          <cell r="D1930" t="str">
            <v>LTC</v>
          </cell>
          <cell r="E1930" t="str">
            <v>DisabledDual</v>
          </cell>
          <cell r="F1930" t="str">
            <v xml:space="preserve">Long-Term Care Facility </v>
          </cell>
          <cell r="G1930">
            <v>0</v>
          </cell>
          <cell r="H1930">
            <v>0</v>
          </cell>
          <cell r="I1930">
            <v>0</v>
          </cell>
          <cell r="J1930">
            <v>0</v>
          </cell>
          <cell r="K1930">
            <v>0</v>
          </cell>
          <cell r="L1930">
            <v>0</v>
          </cell>
        </row>
        <row r="1931">
          <cell r="C1931" t="str">
            <v>VenturaDisabledDualPCP</v>
          </cell>
          <cell r="D1931" t="str">
            <v>PCP</v>
          </cell>
          <cell r="E1931" t="str">
            <v>DisabledDual</v>
          </cell>
          <cell r="F1931" t="str">
            <v xml:space="preserve">Physician Primary Care Services </v>
          </cell>
          <cell r="G1931">
            <v>0</v>
          </cell>
          <cell r="H1931">
            <v>0</v>
          </cell>
          <cell r="I1931">
            <v>0</v>
          </cell>
          <cell r="J1931">
            <v>0</v>
          </cell>
          <cell r="K1931">
            <v>0</v>
          </cell>
          <cell r="L1931">
            <v>0</v>
          </cell>
        </row>
        <row r="1932">
          <cell r="C1932" t="str">
            <v>VenturaDisabledDualSP</v>
          </cell>
          <cell r="D1932" t="str">
            <v>SP</v>
          </cell>
          <cell r="E1932" t="str">
            <v>DisabledDual</v>
          </cell>
          <cell r="F1932" t="str">
            <v xml:space="preserve">Physician Specialty Services </v>
          </cell>
          <cell r="G1932">
            <v>0</v>
          </cell>
          <cell r="H1932">
            <v>0</v>
          </cell>
          <cell r="I1932">
            <v>0</v>
          </cell>
          <cell r="J1932">
            <v>0</v>
          </cell>
          <cell r="K1932">
            <v>0</v>
          </cell>
          <cell r="L1932">
            <v>0</v>
          </cell>
        </row>
        <row r="1933">
          <cell r="C1933" t="str">
            <v>VenturaDisabledDualFQHC</v>
          </cell>
          <cell r="D1933" t="str">
            <v>FQHC</v>
          </cell>
          <cell r="E1933" t="str">
            <v>DisabledDual</v>
          </cell>
          <cell r="F1933" t="str">
            <v xml:space="preserve">FQHC Services </v>
          </cell>
          <cell r="G1933">
            <v>0</v>
          </cell>
          <cell r="H1933">
            <v>0</v>
          </cell>
          <cell r="I1933">
            <v>0</v>
          </cell>
          <cell r="J1933">
            <v>0</v>
          </cell>
          <cell r="K1933">
            <v>0</v>
          </cell>
          <cell r="L1933">
            <v>0</v>
          </cell>
        </row>
        <row r="1934">
          <cell r="C1934" t="str">
            <v>VenturaDisabledDualNPP</v>
          </cell>
          <cell r="D1934" t="str">
            <v>NPP</v>
          </cell>
          <cell r="E1934" t="str">
            <v>DisabledDual</v>
          </cell>
          <cell r="F1934" t="str">
            <v xml:space="preserve"> Other Medical Professional Services </v>
          </cell>
          <cell r="G1934">
            <v>0</v>
          </cell>
          <cell r="H1934">
            <v>0</v>
          </cell>
          <cell r="I1934">
            <v>0</v>
          </cell>
          <cell r="J1934">
            <v>0</v>
          </cell>
          <cell r="K1934">
            <v>0</v>
          </cell>
          <cell r="L1934">
            <v>0</v>
          </cell>
        </row>
        <row r="1935">
          <cell r="C1935" t="str">
            <v>VenturaDisabledDualRX</v>
          </cell>
          <cell r="D1935" t="str">
            <v>RX</v>
          </cell>
          <cell r="E1935" t="str">
            <v>DisabledDual</v>
          </cell>
          <cell r="F1935" t="str">
            <v xml:space="preserve"> Pharmacy </v>
          </cell>
          <cell r="G1935">
            <v>0</v>
          </cell>
          <cell r="H1935">
            <v>0</v>
          </cell>
          <cell r="I1935">
            <v>0</v>
          </cell>
          <cell r="J1935">
            <v>-2.3680596279199384E-2</v>
          </cell>
          <cell r="K1935">
            <v>0</v>
          </cell>
          <cell r="L1935">
            <v>0</v>
          </cell>
        </row>
        <row r="1936">
          <cell r="C1936" t="str">
            <v>VenturaDisabledDualLR</v>
          </cell>
          <cell r="D1936" t="str">
            <v>LR</v>
          </cell>
          <cell r="E1936" t="str">
            <v>DisabledDual</v>
          </cell>
          <cell r="F1936" t="str">
            <v xml:space="preserve"> Laboratory and Radiology </v>
          </cell>
          <cell r="G1936">
            <v>0</v>
          </cell>
          <cell r="H1936">
            <v>0</v>
          </cell>
          <cell r="I1936">
            <v>0</v>
          </cell>
          <cell r="J1936">
            <v>0</v>
          </cell>
          <cell r="K1936">
            <v>0</v>
          </cell>
          <cell r="L1936">
            <v>0</v>
          </cell>
        </row>
        <row r="1937">
          <cell r="C1937" t="str">
            <v>VenturaDisabledDualHCBS</v>
          </cell>
          <cell r="D1937" t="str">
            <v>HCBS</v>
          </cell>
          <cell r="E1937" t="str">
            <v>DisabledDual</v>
          </cell>
          <cell r="F1937" t="str">
            <v xml:space="preserve"> HCBS </v>
          </cell>
          <cell r="G1937">
            <v>4.8064907670597457E-3</v>
          </cell>
          <cell r="H1937">
            <v>0</v>
          </cell>
          <cell r="I1937">
            <v>0</v>
          </cell>
          <cell r="J1937">
            <v>0</v>
          </cell>
          <cell r="K1937">
            <v>0</v>
          </cell>
          <cell r="L1937">
            <v>0</v>
          </cell>
        </row>
        <row r="1938">
          <cell r="C1938" t="str">
            <v>VenturaDisabledDualOTH</v>
          </cell>
          <cell r="D1938" t="str">
            <v>OTH</v>
          </cell>
          <cell r="E1938" t="str">
            <v>DisabledDual</v>
          </cell>
          <cell r="F1938" t="str">
            <v xml:space="preserve"> All Others </v>
          </cell>
          <cell r="G1938">
            <v>0</v>
          </cell>
          <cell r="H1938">
            <v>0</v>
          </cell>
          <cell r="I1938">
            <v>0</v>
          </cell>
          <cell r="J1938">
            <v>0</v>
          </cell>
          <cell r="K1938">
            <v>0</v>
          </cell>
          <cell r="L1938">
            <v>-2.1146378594286475E-2</v>
          </cell>
        </row>
        <row r="1939">
          <cell r="C1939" t="str">
            <v>VenturaAgedDualIP</v>
          </cell>
          <cell r="D1939" t="str">
            <v>IP</v>
          </cell>
          <cell r="E1939" t="str">
            <v>AgedDual</v>
          </cell>
          <cell r="F1939" t="str">
            <v xml:space="preserve">Inpatient Hospital Services </v>
          </cell>
          <cell r="G1939">
            <v>0</v>
          </cell>
          <cell r="H1939">
            <v>0</v>
          </cell>
          <cell r="I1939">
            <v>0</v>
          </cell>
          <cell r="J1939">
            <v>0</v>
          </cell>
          <cell r="K1939">
            <v>0</v>
          </cell>
          <cell r="L1939">
            <v>0</v>
          </cell>
        </row>
        <row r="1940">
          <cell r="C1940" t="str">
            <v>VenturaAgedDualOP</v>
          </cell>
          <cell r="D1940" t="str">
            <v>OP</v>
          </cell>
          <cell r="E1940" t="str">
            <v>AgedDual</v>
          </cell>
          <cell r="F1940" t="str">
            <v xml:space="preserve">Outpatient Facility Services </v>
          </cell>
          <cell r="G1940">
            <v>0</v>
          </cell>
          <cell r="H1940">
            <v>0</v>
          </cell>
          <cell r="I1940">
            <v>0</v>
          </cell>
          <cell r="J1940">
            <v>0</v>
          </cell>
          <cell r="K1940">
            <v>0</v>
          </cell>
          <cell r="L1940">
            <v>0</v>
          </cell>
        </row>
        <row r="1941">
          <cell r="C1941" t="str">
            <v>VenturaAgedDualER</v>
          </cell>
          <cell r="D1941" t="str">
            <v>ER</v>
          </cell>
          <cell r="E1941" t="str">
            <v>AgedDual</v>
          </cell>
          <cell r="F1941" t="str">
            <v xml:space="preserve">Emergency Room Facility Services </v>
          </cell>
          <cell r="G1941">
            <v>0</v>
          </cell>
          <cell r="H1941">
            <v>0</v>
          </cell>
          <cell r="I1941">
            <v>0</v>
          </cell>
          <cell r="J1941">
            <v>0</v>
          </cell>
          <cell r="K1941">
            <v>0</v>
          </cell>
          <cell r="L1941">
            <v>0</v>
          </cell>
        </row>
        <row r="1942">
          <cell r="C1942" t="str">
            <v>VenturaAgedDualLTC</v>
          </cell>
          <cell r="D1942" t="str">
            <v>LTC</v>
          </cell>
          <cell r="E1942" t="str">
            <v>AgedDual</v>
          </cell>
          <cell r="F1942" t="str">
            <v xml:space="preserve">Long-Term Care Facility </v>
          </cell>
          <cell r="G1942">
            <v>0</v>
          </cell>
          <cell r="H1942">
            <v>0</v>
          </cell>
          <cell r="I1942">
            <v>0</v>
          </cell>
          <cell r="J1942">
            <v>0</v>
          </cell>
          <cell r="K1942">
            <v>0</v>
          </cell>
          <cell r="L1942">
            <v>0</v>
          </cell>
        </row>
        <row r="1943">
          <cell r="C1943" t="str">
            <v>VenturaAgedDualPCP</v>
          </cell>
          <cell r="D1943" t="str">
            <v>PCP</v>
          </cell>
          <cell r="E1943" t="str">
            <v>AgedDual</v>
          </cell>
          <cell r="F1943" t="str">
            <v xml:space="preserve">Physician Primary Care Services </v>
          </cell>
          <cell r="G1943">
            <v>0</v>
          </cell>
          <cell r="H1943">
            <v>0</v>
          </cell>
          <cell r="I1943">
            <v>0</v>
          </cell>
          <cell r="J1943">
            <v>0</v>
          </cell>
          <cell r="K1943">
            <v>0</v>
          </cell>
          <cell r="L1943">
            <v>0</v>
          </cell>
        </row>
        <row r="1944">
          <cell r="C1944" t="str">
            <v>VenturaAgedDualSP</v>
          </cell>
          <cell r="D1944" t="str">
            <v>SP</v>
          </cell>
          <cell r="E1944" t="str">
            <v>AgedDual</v>
          </cell>
          <cell r="F1944" t="str">
            <v xml:space="preserve">Physician Specialty Services </v>
          </cell>
          <cell r="G1944">
            <v>0</v>
          </cell>
          <cell r="H1944">
            <v>0</v>
          </cell>
          <cell r="I1944">
            <v>0</v>
          </cell>
          <cell r="J1944">
            <v>0</v>
          </cell>
          <cell r="K1944">
            <v>0</v>
          </cell>
          <cell r="L1944">
            <v>0</v>
          </cell>
        </row>
        <row r="1945">
          <cell r="C1945" t="str">
            <v>VenturaAgedDualFQHC</v>
          </cell>
          <cell r="D1945" t="str">
            <v>FQHC</v>
          </cell>
          <cell r="E1945" t="str">
            <v>AgedDual</v>
          </cell>
          <cell r="F1945" t="str">
            <v xml:space="preserve">FQHC Services </v>
          </cell>
          <cell r="G1945">
            <v>0</v>
          </cell>
          <cell r="H1945">
            <v>0</v>
          </cell>
          <cell r="I1945">
            <v>0</v>
          </cell>
          <cell r="J1945">
            <v>0</v>
          </cell>
          <cell r="K1945">
            <v>0</v>
          </cell>
          <cell r="L1945">
            <v>0</v>
          </cell>
        </row>
        <row r="1946">
          <cell r="C1946" t="str">
            <v>VenturaAgedDualNPP</v>
          </cell>
          <cell r="D1946" t="str">
            <v>NPP</v>
          </cell>
          <cell r="E1946" t="str">
            <v>AgedDual</v>
          </cell>
          <cell r="F1946" t="str">
            <v xml:space="preserve"> Other Medical Professional Services </v>
          </cell>
          <cell r="G1946">
            <v>0</v>
          </cell>
          <cell r="H1946">
            <v>0</v>
          </cell>
          <cell r="I1946">
            <v>0</v>
          </cell>
          <cell r="J1946">
            <v>0</v>
          </cell>
          <cell r="K1946">
            <v>0</v>
          </cell>
          <cell r="L1946">
            <v>0</v>
          </cell>
        </row>
        <row r="1947">
          <cell r="C1947" t="str">
            <v>VenturaAgedDualRX</v>
          </cell>
          <cell r="D1947" t="str">
            <v>RX</v>
          </cell>
          <cell r="E1947" t="str">
            <v>AgedDual</v>
          </cell>
          <cell r="F1947" t="str">
            <v xml:space="preserve"> Pharmacy </v>
          </cell>
          <cell r="G1947">
            <v>0</v>
          </cell>
          <cell r="H1947">
            <v>0</v>
          </cell>
          <cell r="I1947">
            <v>0</v>
          </cell>
          <cell r="J1947">
            <v>0</v>
          </cell>
          <cell r="K1947">
            <v>0</v>
          </cell>
          <cell r="L1947">
            <v>0</v>
          </cell>
        </row>
        <row r="1948">
          <cell r="C1948" t="str">
            <v>VenturaAgedDualLR</v>
          </cell>
          <cell r="D1948" t="str">
            <v>LR</v>
          </cell>
          <cell r="E1948" t="str">
            <v>AgedDual</v>
          </cell>
          <cell r="F1948" t="str">
            <v xml:space="preserve"> Laboratory and Radiology </v>
          </cell>
          <cell r="G1948">
            <v>0</v>
          </cell>
          <cell r="H1948">
            <v>0</v>
          </cell>
          <cell r="I1948">
            <v>0</v>
          </cell>
          <cell r="J1948">
            <v>0</v>
          </cell>
          <cell r="K1948">
            <v>0</v>
          </cell>
          <cell r="L1948">
            <v>0</v>
          </cell>
        </row>
        <row r="1949">
          <cell r="C1949" t="str">
            <v>VenturaAgedDualHCBS</v>
          </cell>
          <cell r="D1949" t="str">
            <v>HCBS</v>
          </cell>
          <cell r="E1949" t="str">
            <v>AgedDual</v>
          </cell>
          <cell r="F1949" t="str">
            <v xml:space="preserve"> HCBS </v>
          </cell>
          <cell r="G1949">
            <v>5.1659501183249912E-3</v>
          </cell>
          <cell r="H1949">
            <v>0</v>
          </cell>
          <cell r="I1949">
            <v>0</v>
          </cell>
          <cell r="J1949">
            <v>0</v>
          </cell>
          <cell r="K1949">
            <v>0</v>
          </cell>
          <cell r="L1949">
            <v>0</v>
          </cell>
        </row>
        <row r="1950">
          <cell r="C1950" t="str">
            <v>VenturaAgedDualOTH</v>
          </cell>
          <cell r="D1950" t="str">
            <v>OTH</v>
          </cell>
          <cell r="E1950" t="str">
            <v>AgedDual</v>
          </cell>
          <cell r="F1950" t="str">
            <v xml:space="preserve"> All Others </v>
          </cell>
          <cell r="G1950">
            <v>0</v>
          </cell>
          <cell r="H1950">
            <v>0</v>
          </cell>
          <cell r="I1950">
            <v>0</v>
          </cell>
          <cell r="J1950">
            <v>0</v>
          </cell>
          <cell r="K1950">
            <v>0</v>
          </cell>
          <cell r="L1950">
            <v>-3.6568829687412596E-2</v>
          </cell>
        </row>
        <row r="1951">
          <cell r="C1951" t="str">
            <v>VenturaBCCTPIP</v>
          </cell>
          <cell r="D1951" t="str">
            <v>IP</v>
          </cell>
          <cell r="E1951" t="str">
            <v>BCCTP</v>
          </cell>
          <cell r="F1951" t="str">
            <v xml:space="preserve">Inpatient Hospital Services </v>
          </cell>
          <cell r="G1951">
            <v>0</v>
          </cell>
          <cell r="H1951">
            <v>0</v>
          </cell>
          <cell r="I1951">
            <v>0</v>
          </cell>
          <cell r="J1951">
            <v>0</v>
          </cell>
          <cell r="K1951">
            <v>0</v>
          </cell>
          <cell r="L1951">
            <v>0</v>
          </cell>
        </row>
        <row r="1952">
          <cell r="C1952" t="str">
            <v>VenturaBCCTPOP</v>
          </cell>
          <cell r="D1952" t="str">
            <v>OP</v>
          </cell>
          <cell r="E1952" t="str">
            <v>BCCTP</v>
          </cell>
          <cell r="F1952" t="str">
            <v xml:space="preserve">Outpatient Facility Services </v>
          </cell>
          <cell r="G1952">
            <v>0</v>
          </cell>
          <cell r="H1952">
            <v>0</v>
          </cell>
          <cell r="I1952">
            <v>0</v>
          </cell>
          <cell r="J1952">
            <v>0</v>
          </cell>
          <cell r="K1952">
            <v>0</v>
          </cell>
          <cell r="L1952">
            <v>0</v>
          </cell>
        </row>
        <row r="1953">
          <cell r="C1953" t="str">
            <v>VenturaBCCTPER</v>
          </cell>
          <cell r="D1953" t="str">
            <v>ER</v>
          </cell>
          <cell r="E1953" t="str">
            <v>BCCTP</v>
          </cell>
          <cell r="F1953" t="str">
            <v xml:space="preserve">Emergency Room Facility Services </v>
          </cell>
          <cell r="G1953">
            <v>0</v>
          </cell>
          <cell r="H1953">
            <v>0</v>
          </cell>
          <cell r="I1953">
            <v>0</v>
          </cell>
          <cell r="J1953">
            <v>0</v>
          </cell>
          <cell r="K1953">
            <v>0</v>
          </cell>
          <cell r="L1953">
            <v>0</v>
          </cell>
        </row>
        <row r="1954">
          <cell r="C1954" t="str">
            <v>VenturaBCCTPLTC</v>
          </cell>
          <cell r="D1954" t="str">
            <v>LTC</v>
          </cell>
          <cell r="E1954" t="str">
            <v>BCCTP</v>
          </cell>
          <cell r="F1954" t="str">
            <v xml:space="preserve">Long-Term Care Facility </v>
          </cell>
          <cell r="G1954">
            <v>0</v>
          </cell>
          <cell r="H1954">
            <v>0</v>
          </cell>
          <cell r="I1954">
            <v>0</v>
          </cell>
          <cell r="J1954">
            <v>0</v>
          </cell>
          <cell r="K1954">
            <v>0</v>
          </cell>
          <cell r="L1954">
            <v>0</v>
          </cell>
        </row>
        <row r="1955">
          <cell r="C1955" t="str">
            <v>VenturaBCCTPPCP</v>
          </cell>
          <cell r="D1955" t="str">
            <v>PCP</v>
          </cell>
          <cell r="E1955" t="str">
            <v>BCCTP</v>
          </cell>
          <cell r="F1955" t="str">
            <v xml:space="preserve">Physician Primary Care Services </v>
          </cell>
          <cell r="G1955">
            <v>0</v>
          </cell>
          <cell r="H1955">
            <v>0</v>
          </cell>
          <cell r="I1955">
            <v>0</v>
          </cell>
          <cell r="J1955">
            <v>0</v>
          </cell>
          <cell r="K1955">
            <v>0</v>
          </cell>
          <cell r="L1955">
            <v>0</v>
          </cell>
        </row>
        <row r="1956">
          <cell r="C1956" t="str">
            <v>VenturaBCCTPSP</v>
          </cell>
          <cell r="D1956" t="str">
            <v>SP</v>
          </cell>
          <cell r="E1956" t="str">
            <v>BCCTP</v>
          </cell>
          <cell r="F1956" t="str">
            <v xml:space="preserve">Physician Specialty Services </v>
          </cell>
          <cell r="G1956">
            <v>0</v>
          </cell>
          <cell r="H1956">
            <v>0</v>
          </cell>
          <cell r="I1956">
            <v>0</v>
          </cell>
          <cell r="J1956">
            <v>0</v>
          </cell>
          <cell r="K1956">
            <v>0</v>
          </cell>
          <cell r="L1956">
            <v>0</v>
          </cell>
        </row>
        <row r="1957">
          <cell r="C1957" t="str">
            <v>VenturaBCCTPFQHC</v>
          </cell>
          <cell r="D1957" t="str">
            <v>FQHC</v>
          </cell>
          <cell r="E1957" t="str">
            <v>BCCTP</v>
          </cell>
          <cell r="F1957" t="str">
            <v xml:space="preserve">FQHC Services </v>
          </cell>
          <cell r="G1957">
            <v>0</v>
          </cell>
          <cell r="H1957">
            <v>0</v>
          </cell>
          <cell r="I1957">
            <v>0</v>
          </cell>
          <cell r="J1957">
            <v>0</v>
          </cell>
          <cell r="K1957">
            <v>0</v>
          </cell>
          <cell r="L1957">
            <v>0</v>
          </cell>
        </row>
        <row r="1958">
          <cell r="C1958" t="str">
            <v>VenturaBCCTPNPP</v>
          </cell>
          <cell r="D1958" t="str">
            <v>NPP</v>
          </cell>
          <cell r="E1958" t="str">
            <v>BCCTP</v>
          </cell>
          <cell r="F1958" t="str">
            <v xml:space="preserve"> Other Medical Professional Services </v>
          </cell>
          <cell r="G1958">
            <v>0</v>
          </cell>
          <cell r="H1958">
            <v>0</v>
          </cell>
          <cell r="I1958">
            <v>0</v>
          </cell>
          <cell r="J1958">
            <v>0</v>
          </cell>
          <cell r="K1958">
            <v>0</v>
          </cell>
          <cell r="L1958">
            <v>0</v>
          </cell>
        </row>
        <row r="1959">
          <cell r="C1959" t="str">
            <v>VenturaBCCTPRX</v>
          </cell>
          <cell r="D1959" t="str">
            <v>RX</v>
          </cell>
          <cell r="E1959" t="str">
            <v>BCCTP</v>
          </cell>
          <cell r="F1959" t="str">
            <v xml:space="preserve"> Pharmacy </v>
          </cell>
          <cell r="G1959">
            <v>0</v>
          </cell>
          <cell r="H1959">
            <v>0</v>
          </cell>
          <cell r="I1959">
            <v>0</v>
          </cell>
          <cell r="J1959">
            <v>0</v>
          </cell>
          <cell r="K1959">
            <v>0</v>
          </cell>
          <cell r="L1959">
            <v>0</v>
          </cell>
        </row>
        <row r="1960">
          <cell r="C1960" t="str">
            <v>VenturaBCCTPLR</v>
          </cell>
          <cell r="D1960" t="str">
            <v>LR</v>
          </cell>
          <cell r="E1960" t="str">
            <v>BCCTP</v>
          </cell>
          <cell r="F1960" t="str">
            <v xml:space="preserve"> Laboratory and Radiology </v>
          </cell>
          <cell r="G1960">
            <v>0</v>
          </cell>
          <cell r="H1960">
            <v>0</v>
          </cell>
          <cell r="I1960">
            <v>0</v>
          </cell>
          <cell r="J1960">
            <v>0</v>
          </cell>
          <cell r="K1960">
            <v>0</v>
          </cell>
          <cell r="L1960">
            <v>0</v>
          </cell>
        </row>
        <row r="1961">
          <cell r="C1961" t="str">
            <v>VenturaBCCTPHCBS</v>
          </cell>
          <cell r="D1961" t="str">
            <v>HCBS</v>
          </cell>
          <cell r="E1961" t="str">
            <v>BCCTP</v>
          </cell>
          <cell r="F1961" t="str">
            <v xml:space="preserve"> HCBS </v>
          </cell>
          <cell r="G1961">
            <v>5.8218225495247244E-2</v>
          </cell>
          <cell r="H1961">
            <v>0</v>
          </cell>
          <cell r="I1961">
            <v>0</v>
          </cell>
          <cell r="J1961">
            <v>0</v>
          </cell>
          <cell r="K1961">
            <v>0</v>
          </cell>
          <cell r="L1961">
            <v>0</v>
          </cell>
        </row>
        <row r="1962">
          <cell r="C1962" t="str">
            <v>VenturaBCCTPOTH</v>
          </cell>
          <cell r="D1962" t="str">
            <v>OTH</v>
          </cell>
          <cell r="E1962" t="str">
            <v>BCCTP</v>
          </cell>
          <cell r="F1962" t="str">
            <v xml:space="preserve"> All Others </v>
          </cell>
          <cell r="G1962">
            <v>0</v>
          </cell>
          <cell r="H1962">
            <v>0</v>
          </cell>
          <cell r="I1962">
            <v>0</v>
          </cell>
          <cell r="J1962">
            <v>0</v>
          </cell>
          <cell r="K1962">
            <v>0</v>
          </cell>
          <cell r="L1962">
            <v>0</v>
          </cell>
        </row>
        <row r="1963">
          <cell r="C1963" t="str">
            <v>VenturaAIDSNonDualIP</v>
          </cell>
          <cell r="D1963" t="str">
            <v>IP</v>
          </cell>
          <cell r="E1963" t="str">
            <v>AIDSNonDual</v>
          </cell>
          <cell r="F1963" t="str">
            <v xml:space="preserve">Inpatient Hospital Services </v>
          </cell>
          <cell r="G1963">
            <v>0</v>
          </cell>
          <cell r="H1963">
            <v>0</v>
          </cell>
          <cell r="I1963">
            <v>0</v>
          </cell>
          <cell r="J1963">
            <v>0</v>
          </cell>
          <cell r="K1963">
            <v>0</v>
          </cell>
          <cell r="L1963">
            <v>0</v>
          </cell>
        </row>
        <row r="1964">
          <cell r="C1964" t="str">
            <v>VenturaAIDSNonDualOP</v>
          </cell>
          <cell r="D1964" t="str">
            <v>OP</v>
          </cell>
          <cell r="E1964" t="str">
            <v>AIDSNonDual</v>
          </cell>
          <cell r="F1964" t="str">
            <v xml:space="preserve">Outpatient Facility Services </v>
          </cell>
          <cell r="G1964">
            <v>0</v>
          </cell>
          <cell r="H1964">
            <v>-1.3100000000000001E-2</v>
          </cell>
          <cell r="I1964">
            <v>0</v>
          </cell>
          <cell r="J1964">
            <v>0</v>
          </cell>
          <cell r="K1964">
            <v>0</v>
          </cell>
          <cell r="L1964">
            <v>0</v>
          </cell>
        </row>
        <row r="1965">
          <cell r="C1965" t="str">
            <v>VenturaAIDSNonDualER</v>
          </cell>
          <cell r="D1965" t="str">
            <v>ER</v>
          </cell>
          <cell r="E1965" t="str">
            <v>AIDSNonDual</v>
          </cell>
          <cell r="F1965" t="str">
            <v xml:space="preserve">Emergency Room Facility Services </v>
          </cell>
          <cell r="G1965">
            <v>0</v>
          </cell>
          <cell r="H1965">
            <v>0</v>
          </cell>
          <cell r="I1965">
            <v>0</v>
          </cell>
          <cell r="J1965">
            <v>0</v>
          </cell>
          <cell r="K1965">
            <v>0</v>
          </cell>
          <cell r="L1965">
            <v>0</v>
          </cell>
        </row>
        <row r="1966">
          <cell r="C1966" t="str">
            <v>VenturaAIDSNonDualLTC</v>
          </cell>
          <cell r="D1966" t="str">
            <v>LTC</v>
          </cell>
          <cell r="E1966" t="str">
            <v>AIDSNonDual</v>
          </cell>
          <cell r="F1966" t="str">
            <v xml:space="preserve">Long-Term Care Facility </v>
          </cell>
          <cell r="G1966">
            <v>0</v>
          </cell>
          <cell r="H1966">
            <v>0</v>
          </cell>
          <cell r="I1966">
            <v>0</v>
          </cell>
          <cell r="J1966">
            <v>0</v>
          </cell>
          <cell r="K1966">
            <v>0</v>
          </cell>
          <cell r="L1966">
            <v>0</v>
          </cell>
        </row>
        <row r="1967">
          <cell r="C1967" t="str">
            <v>VenturaAIDSNonDualPCP</v>
          </cell>
          <cell r="D1967" t="str">
            <v>PCP</v>
          </cell>
          <cell r="E1967" t="str">
            <v>AIDSNonDual</v>
          </cell>
          <cell r="F1967" t="str">
            <v xml:space="preserve">Physician Primary Care Services </v>
          </cell>
          <cell r="G1967">
            <v>0</v>
          </cell>
          <cell r="H1967">
            <v>-6.030000000000002E-2</v>
          </cell>
          <cell r="I1967">
            <v>0</v>
          </cell>
          <cell r="J1967">
            <v>0</v>
          </cell>
          <cell r="K1967">
            <v>0</v>
          </cell>
          <cell r="L1967">
            <v>0</v>
          </cell>
        </row>
        <row r="1968">
          <cell r="C1968" t="str">
            <v>VenturaAIDSNonDualSP</v>
          </cell>
          <cell r="D1968" t="str">
            <v>SP</v>
          </cell>
          <cell r="E1968" t="str">
            <v>AIDSNonDual</v>
          </cell>
          <cell r="F1968" t="str">
            <v xml:space="preserve">Physician Specialty Services </v>
          </cell>
          <cell r="G1968">
            <v>0</v>
          </cell>
          <cell r="H1968">
            <v>0</v>
          </cell>
          <cell r="I1968">
            <v>0</v>
          </cell>
          <cell r="J1968">
            <v>0</v>
          </cell>
          <cell r="K1968">
            <v>0</v>
          </cell>
          <cell r="L1968">
            <v>0</v>
          </cell>
        </row>
        <row r="1969">
          <cell r="C1969" t="str">
            <v>VenturaAIDSNonDualFQHC</v>
          </cell>
          <cell r="D1969" t="str">
            <v>FQHC</v>
          </cell>
          <cell r="E1969" t="str">
            <v>AIDSNonDual</v>
          </cell>
          <cell r="F1969" t="str">
            <v xml:space="preserve">FQHC Services </v>
          </cell>
          <cell r="G1969">
            <v>0</v>
          </cell>
          <cell r="H1969">
            <v>0</v>
          </cell>
          <cell r="I1969">
            <v>0</v>
          </cell>
          <cell r="J1969">
            <v>0</v>
          </cell>
          <cell r="K1969">
            <v>0</v>
          </cell>
          <cell r="L1969">
            <v>0</v>
          </cell>
        </row>
        <row r="1970">
          <cell r="C1970" t="str">
            <v>VenturaAIDSNonDualNPP</v>
          </cell>
          <cell r="D1970" t="str">
            <v>NPP</v>
          </cell>
          <cell r="E1970" t="str">
            <v>AIDSNonDual</v>
          </cell>
          <cell r="F1970" t="str">
            <v xml:space="preserve"> Other Medical Professional Services </v>
          </cell>
          <cell r="G1970">
            <v>0</v>
          </cell>
          <cell r="H1970">
            <v>-6.8899999999999961E-2</v>
          </cell>
          <cell r="I1970">
            <v>0</v>
          </cell>
          <cell r="J1970">
            <v>0</v>
          </cell>
          <cell r="K1970">
            <v>0</v>
          </cell>
          <cell r="L1970">
            <v>0</v>
          </cell>
        </row>
        <row r="1971">
          <cell r="C1971" t="str">
            <v>VenturaAIDSNonDualRX</v>
          </cell>
          <cell r="D1971" t="str">
            <v>RX</v>
          </cell>
          <cell r="E1971" t="str">
            <v>AIDSNonDual</v>
          </cell>
          <cell r="F1971" t="str">
            <v xml:space="preserve"> Pharmacy </v>
          </cell>
          <cell r="G1971">
            <v>0</v>
          </cell>
          <cell r="H1971">
            <v>0</v>
          </cell>
          <cell r="I1971">
            <v>0</v>
          </cell>
          <cell r="J1971">
            <v>0</v>
          </cell>
          <cell r="K1971">
            <v>0</v>
          </cell>
          <cell r="L1971">
            <v>0</v>
          </cell>
        </row>
        <row r="1972">
          <cell r="C1972" t="str">
            <v>VenturaAIDSNonDualLR</v>
          </cell>
          <cell r="D1972" t="str">
            <v>LR</v>
          </cell>
          <cell r="E1972" t="str">
            <v>AIDSNonDual</v>
          </cell>
          <cell r="F1972" t="str">
            <v xml:space="preserve"> Laboratory and Radiology </v>
          </cell>
          <cell r="G1972">
            <v>0</v>
          </cell>
          <cell r="H1972">
            <v>-6.8899999999999961E-2</v>
          </cell>
          <cell r="I1972">
            <v>0</v>
          </cell>
          <cell r="J1972">
            <v>0</v>
          </cell>
          <cell r="K1972">
            <v>0</v>
          </cell>
          <cell r="L1972">
            <v>0</v>
          </cell>
        </row>
        <row r="1973">
          <cell r="C1973" t="str">
            <v>VenturaAIDSNonDualHCBS</v>
          </cell>
          <cell r="D1973" t="str">
            <v>HCBS</v>
          </cell>
          <cell r="E1973" t="str">
            <v>AIDSNonDual</v>
          </cell>
          <cell r="F1973" t="str">
            <v xml:space="preserve"> HCBS </v>
          </cell>
          <cell r="G1973">
            <v>0</v>
          </cell>
          <cell r="H1973">
            <v>0</v>
          </cell>
          <cell r="I1973">
            <v>0</v>
          </cell>
          <cell r="J1973">
            <v>0</v>
          </cell>
          <cell r="K1973">
            <v>0</v>
          </cell>
          <cell r="L1973">
            <v>0</v>
          </cell>
        </row>
        <row r="1974">
          <cell r="C1974" t="str">
            <v>VenturaAIDSNonDualOTH</v>
          </cell>
          <cell r="D1974" t="str">
            <v>OTH</v>
          </cell>
          <cell r="E1974" t="str">
            <v>AIDSNonDual</v>
          </cell>
          <cell r="F1974" t="str">
            <v xml:space="preserve"> All Others </v>
          </cell>
          <cell r="G1974">
            <v>0</v>
          </cell>
          <cell r="H1974">
            <v>-3.0200000000000005E-2</v>
          </cell>
          <cell r="I1974">
            <v>0</v>
          </cell>
          <cell r="J1974">
            <v>0</v>
          </cell>
          <cell r="K1974">
            <v>0</v>
          </cell>
          <cell r="L1974">
            <v>0</v>
          </cell>
        </row>
        <row r="1975">
          <cell r="C1975" t="str">
            <v>VenturaAIDSDualIP</v>
          </cell>
          <cell r="D1975" t="str">
            <v>IP</v>
          </cell>
          <cell r="E1975" t="str">
            <v>AIDSDual</v>
          </cell>
          <cell r="F1975" t="str">
            <v xml:space="preserve">Inpatient Hospital Services </v>
          </cell>
          <cell r="G1975">
            <v>0</v>
          </cell>
          <cell r="H1975">
            <v>0</v>
          </cell>
          <cell r="I1975">
            <v>0</v>
          </cell>
          <cell r="J1975">
            <v>0</v>
          </cell>
          <cell r="K1975">
            <v>0</v>
          </cell>
          <cell r="L1975">
            <v>0</v>
          </cell>
        </row>
        <row r="1976">
          <cell r="C1976" t="str">
            <v>VenturaAIDSDualOP</v>
          </cell>
          <cell r="D1976" t="str">
            <v>OP</v>
          </cell>
          <cell r="E1976" t="str">
            <v>AIDSDual</v>
          </cell>
          <cell r="F1976" t="str">
            <v xml:space="preserve">Outpatient Facility Services </v>
          </cell>
          <cell r="G1976">
            <v>0</v>
          </cell>
          <cell r="H1976">
            <v>0</v>
          </cell>
          <cell r="I1976">
            <v>0</v>
          </cell>
          <cell r="J1976">
            <v>0</v>
          </cell>
          <cell r="K1976">
            <v>0</v>
          </cell>
          <cell r="L1976">
            <v>0</v>
          </cell>
        </row>
        <row r="1977">
          <cell r="C1977" t="str">
            <v>VenturaAIDSDualER</v>
          </cell>
          <cell r="D1977" t="str">
            <v>ER</v>
          </cell>
          <cell r="E1977" t="str">
            <v>AIDSDual</v>
          </cell>
          <cell r="F1977" t="str">
            <v xml:space="preserve">Emergency Room Facility Services </v>
          </cell>
          <cell r="G1977">
            <v>0</v>
          </cell>
          <cell r="H1977">
            <v>0</v>
          </cell>
          <cell r="I1977">
            <v>0</v>
          </cell>
          <cell r="J1977">
            <v>0</v>
          </cell>
          <cell r="K1977">
            <v>0</v>
          </cell>
          <cell r="L1977">
            <v>0</v>
          </cell>
        </row>
        <row r="1978">
          <cell r="C1978" t="str">
            <v>VenturaAIDSDualLTC</v>
          </cell>
          <cell r="D1978" t="str">
            <v>LTC</v>
          </cell>
          <cell r="E1978" t="str">
            <v>AIDSDual</v>
          </cell>
          <cell r="F1978" t="str">
            <v xml:space="preserve">Long-Term Care Facility </v>
          </cell>
          <cell r="G1978">
            <v>0</v>
          </cell>
          <cell r="H1978">
            <v>0</v>
          </cell>
          <cell r="I1978">
            <v>0</v>
          </cell>
          <cell r="J1978">
            <v>0</v>
          </cell>
          <cell r="K1978">
            <v>0</v>
          </cell>
          <cell r="L1978">
            <v>0</v>
          </cell>
        </row>
        <row r="1979">
          <cell r="C1979" t="str">
            <v>VenturaAIDSDualPCP</v>
          </cell>
          <cell r="D1979" t="str">
            <v>PCP</v>
          </cell>
          <cell r="E1979" t="str">
            <v>AIDSDual</v>
          </cell>
          <cell r="F1979" t="str">
            <v xml:space="preserve">Physician Primary Care Services </v>
          </cell>
          <cell r="G1979">
            <v>0</v>
          </cell>
          <cell r="H1979">
            <v>0</v>
          </cell>
          <cell r="I1979">
            <v>0</v>
          </cell>
          <cell r="J1979">
            <v>0</v>
          </cell>
          <cell r="K1979">
            <v>0</v>
          </cell>
          <cell r="L1979">
            <v>0</v>
          </cell>
        </row>
        <row r="1980">
          <cell r="C1980" t="str">
            <v>VenturaAIDSDualSP</v>
          </cell>
          <cell r="D1980" t="str">
            <v>SP</v>
          </cell>
          <cell r="E1980" t="str">
            <v>AIDSDual</v>
          </cell>
          <cell r="F1980" t="str">
            <v xml:space="preserve">Physician Specialty Services </v>
          </cell>
          <cell r="G1980">
            <v>0</v>
          </cell>
          <cell r="H1980">
            <v>0</v>
          </cell>
          <cell r="I1980">
            <v>0</v>
          </cell>
          <cell r="J1980">
            <v>0</v>
          </cell>
          <cell r="K1980">
            <v>0</v>
          </cell>
          <cell r="L1980">
            <v>0</v>
          </cell>
        </row>
        <row r="1981">
          <cell r="C1981" t="str">
            <v>VenturaAIDSDualFQHC</v>
          </cell>
          <cell r="D1981" t="str">
            <v>FQHC</v>
          </cell>
          <cell r="E1981" t="str">
            <v>AIDSDual</v>
          </cell>
          <cell r="F1981" t="str">
            <v xml:space="preserve">FQHC Services </v>
          </cell>
          <cell r="G1981">
            <v>0</v>
          </cell>
          <cell r="H1981">
            <v>0</v>
          </cell>
          <cell r="I1981">
            <v>0</v>
          </cell>
          <cell r="J1981">
            <v>0</v>
          </cell>
          <cell r="K1981">
            <v>0</v>
          </cell>
          <cell r="L1981">
            <v>0</v>
          </cell>
        </row>
        <row r="1982">
          <cell r="C1982" t="str">
            <v>VenturaAIDSDualNPP</v>
          </cell>
          <cell r="D1982" t="str">
            <v>NPP</v>
          </cell>
          <cell r="E1982" t="str">
            <v>AIDSDual</v>
          </cell>
          <cell r="F1982" t="str">
            <v xml:space="preserve"> Other Medical Professional Services </v>
          </cell>
          <cell r="G1982">
            <v>0</v>
          </cell>
          <cell r="H1982">
            <v>0</v>
          </cell>
          <cell r="I1982">
            <v>0</v>
          </cell>
          <cell r="J1982">
            <v>0</v>
          </cell>
          <cell r="K1982">
            <v>0</v>
          </cell>
          <cell r="L1982">
            <v>0</v>
          </cell>
        </row>
        <row r="1983">
          <cell r="C1983" t="str">
            <v>VenturaAIDSDualRX</v>
          </cell>
          <cell r="D1983" t="str">
            <v>RX</v>
          </cell>
          <cell r="E1983" t="str">
            <v>AIDSDual</v>
          </cell>
          <cell r="F1983" t="str">
            <v xml:space="preserve"> Pharmacy </v>
          </cell>
          <cell r="G1983">
            <v>0</v>
          </cell>
          <cell r="H1983">
            <v>0</v>
          </cell>
          <cell r="I1983">
            <v>0</v>
          </cell>
          <cell r="J1983">
            <v>0</v>
          </cell>
          <cell r="K1983">
            <v>0</v>
          </cell>
          <cell r="L1983">
            <v>0</v>
          </cell>
        </row>
        <row r="1984">
          <cell r="C1984" t="str">
            <v>VenturaAIDSDualLR</v>
          </cell>
          <cell r="D1984" t="str">
            <v>LR</v>
          </cell>
          <cell r="E1984" t="str">
            <v>AIDSDual</v>
          </cell>
          <cell r="F1984" t="str">
            <v xml:space="preserve"> Laboratory and Radiology </v>
          </cell>
          <cell r="G1984">
            <v>0</v>
          </cell>
          <cell r="H1984">
            <v>0</v>
          </cell>
          <cell r="I1984">
            <v>0</v>
          </cell>
          <cell r="J1984">
            <v>0</v>
          </cell>
          <cell r="K1984">
            <v>0</v>
          </cell>
          <cell r="L1984">
            <v>0</v>
          </cell>
        </row>
        <row r="1985">
          <cell r="C1985" t="str">
            <v>VenturaAIDSDualHCBS</v>
          </cell>
          <cell r="D1985" t="str">
            <v>HCBS</v>
          </cell>
          <cell r="E1985" t="str">
            <v>AIDSDual</v>
          </cell>
          <cell r="F1985" t="str">
            <v xml:space="preserve"> HCBS </v>
          </cell>
          <cell r="G1985">
            <v>8.8115612415700983E-2</v>
          </cell>
          <cell r="H1985">
            <v>0</v>
          </cell>
          <cell r="I1985">
            <v>0</v>
          </cell>
          <cell r="J1985">
            <v>0</v>
          </cell>
          <cell r="K1985">
            <v>0</v>
          </cell>
          <cell r="L1985">
            <v>0</v>
          </cell>
        </row>
        <row r="1986">
          <cell r="C1986" t="str">
            <v>VenturaAIDSDualOTH</v>
          </cell>
          <cell r="D1986" t="str">
            <v>OTH</v>
          </cell>
          <cell r="E1986" t="str">
            <v>AIDSDual</v>
          </cell>
          <cell r="F1986" t="str">
            <v xml:space="preserve"> All Others </v>
          </cell>
          <cell r="G1986">
            <v>0</v>
          </cell>
          <cell r="H1986">
            <v>0</v>
          </cell>
          <cell r="I1986">
            <v>0</v>
          </cell>
          <cell r="J1986">
            <v>0</v>
          </cell>
          <cell r="K1986">
            <v>0</v>
          </cell>
          <cell r="L1986">
            <v>0</v>
          </cell>
        </row>
        <row r="1987">
          <cell r="C1987" t="str">
            <v>VenturaLTCNonDualIP</v>
          </cell>
          <cell r="D1987" t="str">
            <v>IP</v>
          </cell>
          <cell r="E1987" t="str">
            <v>LTCNonDual</v>
          </cell>
          <cell r="F1987" t="str">
            <v xml:space="preserve">Inpatient Hospital Services </v>
          </cell>
          <cell r="G1987">
            <v>0</v>
          </cell>
          <cell r="H1987">
            <v>0</v>
          </cell>
          <cell r="I1987">
            <v>0</v>
          </cell>
          <cell r="J1987">
            <v>0</v>
          </cell>
          <cell r="K1987">
            <v>0</v>
          </cell>
          <cell r="L1987">
            <v>0</v>
          </cell>
        </row>
        <row r="1988">
          <cell r="C1988" t="str">
            <v>VenturaLTCNonDualOP</v>
          </cell>
          <cell r="D1988" t="str">
            <v>OP</v>
          </cell>
          <cell r="E1988" t="str">
            <v>LTCNonDual</v>
          </cell>
          <cell r="F1988" t="str">
            <v xml:space="preserve">Outpatient Facility Services </v>
          </cell>
          <cell r="G1988">
            <v>0</v>
          </cell>
          <cell r="H1988">
            <v>-1.3100000000000001E-2</v>
          </cell>
          <cell r="I1988">
            <v>0</v>
          </cell>
          <cell r="J1988">
            <v>0</v>
          </cell>
          <cell r="K1988">
            <v>0</v>
          </cell>
          <cell r="L1988">
            <v>0</v>
          </cell>
        </row>
        <row r="1989">
          <cell r="C1989" t="str">
            <v>VenturaLTCNonDualER</v>
          </cell>
          <cell r="D1989" t="str">
            <v>ER</v>
          </cell>
          <cell r="E1989" t="str">
            <v>LTCNonDual</v>
          </cell>
          <cell r="F1989" t="str">
            <v xml:space="preserve">Emergency Room Facility Services </v>
          </cell>
          <cell r="G1989">
            <v>0</v>
          </cell>
          <cell r="H1989">
            <v>0</v>
          </cell>
          <cell r="I1989">
            <v>0</v>
          </cell>
          <cell r="J1989">
            <v>0</v>
          </cell>
          <cell r="K1989">
            <v>0</v>
          </cell>
          <cell r="L1989">
            <v>0</v>
          </cell>
        </row>
        <row r="1990">
          <cell r="C1990" t="str">
            <v>VenturaLTCNonDualLTC</v>
          </cell>
          <cell r="D1990" t="str">
            <v>LTC</v>
          </cell>
          <cell r="E1990" t="str">
            <v>LTCNonDual</v>
          </cell>
          <cell r="F1990" t="str">
            <v xml:space="preserve">Long-Term Care Facility </v>
          </cell>
          <cell r="G1990">
            <v>0</v>
          </cell>
          <cell r="H1990">
            <v>0</v>
          </cell>
          <cell r="I1990">
            <v>0</v>
          </cell>
          <cell r="J1990">
            <v>0</v>
          </cell>
          <cell r="K1990">
            <v>0</v>
          </cell>
          <cell r="L1990">
            <v>0</v>
          </cell>
        </row>
        <row r="1991">
          <cell r="C1991" t="str">
            <v>VenturaLTCNonDualPCP</v>
          </cell>
          <cell r="D1991" t="str">
            <v>PCP</v>
          </cell>
          <cell r="E1991" t="str">
            <v>LTCNonDual</v>
          </cell>
          <cell r="F1991" t="str">
            <v xml:space="preserve">Physician Primary Care Services </v>
          </cell>
          <cell r="G1991">
            <v>0</v>
          </cell>
          <cell r="H1991">
            <v>-6.030000000000002E-2</v>
          </cell>
          <cell r="I1991">
            <v>0</v>
          </cell>
          <cell r="J1991">
            <v>0</v>
          </cell>
          <cell r="K1991">
            <v>0</v>
          </cell>
          <cell r="L1991">
            <v>0</v>
          </cell>
        </row>
        <row r="1992">
          <cell r="C1992" t="str">
            <v>VenturaLTCNonDualSP</v>
          </cell>
          <cell r="D1992" t="str">
            <v>SP</v>
          </cell>
          <cell r="E1992" t="str">
            <v>LTCNonDual</v>
          </cell>
          <cell r="F1992" t="str">
            <v xml:space="preserve">Physician Specialty Services </v>
          </cell>
          <cell r="G1992">
            <v>0</v>
          </cell>
          <cell r="H1992">
            <v>0</v>
          </cell>
          <cell r="I1992">
            <v>0</v>
          </cell>
          <cell r="J1992">
            <v>0</v>
          </cell>
          <cell r="K1992">
            <v>0</v>
          </cell>
          <cell r="L1992">
            <v>0</v>
          </cell>
        </row>
        <row r="1993">
          <cell r="C1993" t="str">
            <v>VenturaLTCNonDualFQHC</v>
          </cell>
          <cell r="D1993" t="str">
            <v>FQHC</v>
          </cell>
          <cell r="E1993" t="str">
            <v>LTCNonDual</v>
          </cell>
          <cell r="F1993" t="str">
            <v xml:space="preserve">FQHC Services </v>
          </cell>
          <cell r="G1993">
            <v>0</v>
          </cell>
          <cell r="H1993">
            <v>0</v>
          </cell>
          <cell r="I1993">
            <v>0</v>
          </cell>
          <cell r="J1993">
            <v>0</v>
          </cell>
          <cell r="K1993">
            <v>0</v>
          </cell>
          <cell r="L1993">
            <v>0</v>
          </cell>
        </row>
        <row r="1994">
          <cell r="C1994" t="str">
            <v>VenturaLTCNonDualNPP</v>
          </cell>
          <cell r="D1994" t="str">
            <v>NPP</v>
          </cell>
          <cell r="E1994" t="str">
            <v>LTCNonDual</v>
          </cell>
          <cell r="F1994" t="str">
            <v xml:space="preserve"> Other Medical Professional Services </v>
          </cell>
          <cell r="G1994">
            <v>0</v>
          </cell>
          <cell r="H1994">
            <v>-6.8899999999999961E-2</v>
          </cell>
          <cell r="I1994">
            <v>0</v>
          </cell>
          <cell r="J1994">
            <v>0</v>
          </cell>
          <cell r="K1994">
            <v>0</v>
          </cell>
          <cell r="L1994">
            <v>0</v>
          </cell>
        </row>
        <row r="1995">
          <cell r="C1995" t="str">
            <v>VenturaLTCNonDualRX</v>
          </cell>
          <cell r="D1995" t="str">
            <v>RX</v>
          </cell>
          <cell r="E1995" t="str">
            <v>LTCNonDual</v>
          </cell>
          <cell r="F1995" t="str">
            <v xml:space="preserve"> Pharmacy </v>
          </cell>
          <cell r="G1995">
            <v>0</v>
          </cell>
          <cell r="H1995">
            <v>0</v>
          </cell>
          <cell r="I1995">
            <v>0</v>
          </cell>
          <cell r="J1995">
            <v>0</v>
          </cell>
          <cell r="K1995">
            <v>0</v>
          </cell>
          <cell r="L1995">
            <v>0</v>
          </cell>
        </row>
        <row r="1996">
          <cell r="C1996" t="str">
            <v>VenturaLTCNonDualLR</v>
          </cell>
          <cell r="D1996" t="str">
            <v>LR</v>
          </cell>
          <cell r="E1996" t="str">
            <v>LTCNonDual</v>
          </cell>
          <cell r="F1996" t="str">
            <v xml:space="preserve"> Laboratory and Radiology </v>
          </cell>
          <cell r="G1996">
            <v>0</v>
          </cell>
          <cell r="H1996">
            <v>-6.8899999999999961E-2</v>
          </cell>
          <cell r="I1996">
            <v>0</v>
          </cell>
          <cell r="J1996">
            <v>0</v>
          </cell>
          <cell r="K1996">
            <v>0</v>
          </cell>
          <cell r="L1996">
            <v>0</v>
          </cell>
        </row>
        <row r="1997">
          <cell r="C1997" t="str">
            <v>VenturaLTCNonDualHCBS</v>
          </cell>
          <cell r="D1997" t="str">
            <v>HCBS</v>
          </cell>
          <cell r="E1997" t="str">
            <v>LTCNonDual</v>
          </cell>
          <cell r="F1997" t="str">
            <v xml:space="preserve"> HCBS </v>
          </cell>
          <cell r="G1997">
            <v>7.4703326392346003E-2</v>
          </cell>
          <cell r="H1997">
            <v>0</v>
          </cell>
          <cell r="I1997">
            <v>0</v>
          </cell>
          <cell r="J1997">
            <v>0</v>
          </cell>
          <cell r="K1997">
            <v>0</v>
          </cell>
          <cell r="L1997">
            <v>0</v>
          </cell>
        </row>
        <row r="1998">
          <cell r="C1998" t="str">
            <v>VenturaLTCNonDualOTH</v>
          </cell>
          <cell r="D1998" t="str">
            <v>OTH</v>
          </cell>
          <cell r="E1998" t="str">
            <v>LTCNonDual</v>
          </cell>
          <cell r="F1998" t="str">
            <v xml:space="preserve"> All Others </v>
          </cell>
          <cell r="G1998">
            <v>0</v>
          </cell>
          <cell r="H1998">
            <v>-3.0200000000000005E-2</v>
          </cell>
          <cell r="I1998">
            <v>0</v>
          </cell>
          <cell r="J1998">
            <v>0</v>
          </cell>
          <cell r="K1998">
            <v>0</v>
          </cell>
          <cell r="L1998">
            <v>0</v>
          </cell>
        </row>
        <row r="1999">
          <cell r="C1999" t="str">
            <v>VenturaLTCDualIP</v>
          </cell>
          <cell r="D1999" t="str">
            <v>IP</v>
          </cell>
          <cell r="E1999" t="str">
            <v>LTCDual</v>
          </cell>
          <cell r="F1999" t="str">
            <v xml:space="preserve">Inpatient Hospital Services </v>
          </cell>
          <cell r="G1999">
            <v>0</v>
          </cell>
          <cell r="H1999">
            <v>0</v>
          </cell>
          <cell r="I1999">
            <v>0</v>
          </cell>
          <cell r="J1999">
            <v>0</v>
          </cell>
          <cell r="K1999">
            <v>0</v>
          </cell>
          <cell r="L1999">
            <v>0</v>
          </cell>
        </row>
        <row r="2000">
          <cell r="C2000" t="str">
            <v>VenturaLTCDualOP</v>
          </cell>
          <cell r="D2000" t="str">
            <v>OP</v>
          </cell>
          <cell r="E2000" t="str">
            <v>LTCDual</v>
          </cell>
          <cell r="F2000" t="str">
            <v xml:space="preserve">Outpatient Facility Services </v>
          </cell>
          <cell r="G2000">
            <v>0</v>
          </cell>
          <cell r="H2000">
            <v>0</v>
          </cell>
          <cell r="I2000">
            <v>0</v>
          </cell>
          <cell r="J2000">
            <v>0</v>
          </cell>
          <cell r="K2000">
            <v>0</v>
          </cell>
          <cell r="L2000">
            <v>0</v>
          </cell>
        </row>
        <row r="2001">
          <cell r="C2001" t="str">
            <v>VenturaLTCDualER</v>
          </cell>
          <cell r="D2001" t="str">
            <v>ER</v>
          </cell>
          <cell r="E2001" t="str">
            <v>LTCDual</v>
          </cell>
          <cell r="F2001" t="str">
            <v xml:space="preserve">Emergency Room Facility Services </v>
          </cell>
          <cell r="G2001">
            <v>0</v>
          </cell>
          <cell r="H2001">
            <v>0</v>
          </cell>
          <cell r="I2001">
            <v>0</v>
          </cell>
          <cell r="J2001">
            <v>0</v>
          </cell>
          <cell r="K2001">
            <v>0</v>
          </cell>
          <cell r="L2001">
            <v>0</v>
          </cell>
        </row>
        <row r="2002">
          <cell r="C2002" t="str">
            <v>VenturaLTCDualLTC</v>
          </cell>
          <cell r="D2002" t="str">
            <v>LTC</v>
          </cell>
          <cell r="E2002" t="str">
            <v>LTCDual</v>
          </cell>
          <cell r="F2002" t="str">
            <v xml:space="preserve">Long-Term Care Facility </v>
          </cell>
          <cell r="G2002">
            <v>0</v>
          </cell>
          <cell r="H2002">
            <v>0</v>
          </cell>
          <cell r="I2002">
            <v>0</v>
          </cell>
          <cell r="J2002">
            <v>0</v>
          </cell>
          <cell r="K2002">
            <v>0</v>
          </cell>
          <cell r="L2002">
            <v>0</v>
          </cell>
        </row>
        <row r="2003">
          <cell r="C2003" t="str">
            <v>VenturaLTCDualPCP</v>
          </cell>
          <cell r="D2003" t="str">
            <v>PCP</v>
          </cell>
          <cell r="E2003" t="str">
            <v>LTCDual</v>
          </cell>
          <cell r="F2003" t="str">
            <v xml:space="preserve">Physician Primary Care Services </v>
          </cell>
          <cell r="G2003">
            <v>0</v>
          </cell>
          <cell r="H2003">
            <v>0</v>
          </cell>
          <cell r="I2003">
            <v>0</v>
          </cell>
          <cell r="J2003">
            <v>0</v>
          </cell>
          <cell r="K2003">
            <v>0</v>
          </cell>
          <cell r="L2003">
            <v>0</v>
          </cell>
        </row>
        <row r="2004">
          <cell r="C2004" t="str">
            <v>VenturaLTCDualSP</v>
          </cell>
          <cell r="D2004" t="str">
            <v>SP</v>
          </cell>
          <cell r="E2004" t="str">
            <v>LTCDual</v>
          </cell>
          <cell r="F2004" t="str">
            <v xml:space="preserve">Physician Specialty Services </v>
          </cell>
          <cell r="G2004">
            <v>0</v>
          </cell>
          <cell r="H2004">
            <v>0</v>
          </cell>
          <cell r="I2004">
            <v>0</v>
          </cell>
          <cell r="J2004">
            <v>0</v>
          </cell>
          <cell r="K2004">
            <v>0</v>
          </cell>
          <cell r="L2004">
            <v>0</v>
          </cell>
        </row>
        <row r="2005">
          <cell r="C2005" t="str">
            <v>VenturaLTCDualFQHC</v>
          </cell>
          <cell r="D2005" t="str">
            <v>FQHC</v>
          </cell>
          <cell r="E2005" t="str">
            <v>LTCDual</v>
          </cell>
          <cell r="F2005" t="str">
            <v xml:space="preserve">FQHC Services </v>
          </cell>
          <cell r="G2005">
            <v>0</v>
          </cell>
          <cell r="H2005">
            <v>0</v>
          </cell>
          <cell r="I2005">
            <v>0</v>
          </cell>
          <cell r="J2005">
            <v>0</v>
          </cell>
          <cell r="K2005">
            <v>0</v>
          </cell>
          <cell r="L2005">
            <v>0</v>
          </cell>
        </row>
        <row r="2006">
          <cell r="C2006" t="str">
            <v>VenturaLTCDualNPP</v>
          </cell>
          <cell r="D2006" t="str">
            <v>NPP</v>
          </cell>
          <cell r="E2006" t="str">
            <v>LTCDual</v>
          </cell>
          <cell r="F2006" t="str">
            <v xml:space="preserve"> Other Medical Professional Services </v>
          </cell>
          <cell r="G2006">
            <v>0</v>
          </cell>
          <cell r="H2006">
            <v>0</v>
          </cell>
          <cell r="I2006">
            <v>0</v>
          </cell>
          <cell r="J2006">
            <v>0</v>
          </cell>
          <cell r="K2006">
            <v>0</v>
          </cell>
          <cell r="L2006">
            <v>0</v>
          </cell>
        </row>
        <row r="2007">
          <cell r="C2007" t="str">
            <v>VenturaLTCDualRX</v>
          </cell>
          <cell r="D2007" t="str">
            <v>RX</v>
          </cell>
          <cell r="E2007" t="str">
            <v>LTCDual</v>
          </cell>
          <cell r="F2007" t="str">
            <v xml:space="preserve"> Pharmacy </v>
          </cell>
          <cell r="G2007">
            <v>0</v>
          </cell>
          <cell r="H2007">
            <v>0</v>
          </cell>
          <cell r="I2007">
            <v>0</v>
          </cell>
          <cell r="J2007">
            <v>0</v>
          </cell>
          <cell r="K2007">
            <v>0</v>
          </cell>
          <cell r="L2007">
            <v>0</v>
          </cell>
        </row>
        <row r="2008">
          <cell r="C2008" t="str">
            <v>VenturaLTCDualLR</v>
          </cell>
          <cell r="D2008" t="str">
            <v>LR</v>
          </cell>
          <cell r="E2008" t="str">
            <v>LTCDual</v>
          </cell>
          <cell r="F2008" t="str">
            <v xml:space="preserve"> Laboratory and Radiology </v>
          </cell>
          <cell r="G2008">
            <v>0</v>
          </cell>
          <cell r="H2008">
            <v>0</v>
          </cell>
          <cell r="I2008">
            <v>0</v>
          </cell>
          <cell r="J2008">
            <v>0</v>
          </cell>
          <cell r="K2008">
            <v>0</v>
          </cell>
          <cell r="L2008">
            <v>0</v>
          </cell>
        </row>
        <row r="2009">
          <cell r="C2009" t="str">
            <v>VenturaLTCDualHCBS</v>
          </cell>
          <cell r="D2009" t="str">
            <v>HCBS</v>
          </cell>
          <cell r="E2009" t="str">
            <v>LTCDual</v>
          </cell>
          <cell r="F2009" t="str">
            <v xml:space="preserve"> HCBS </v>
          </cell>
          <cell r="G2009">
            <v>8.8115612415700983E-2</v>
          </cell>
          <cell r="H2009">
            <v>0</v>
          </cell>
          <cell r="I2009">
            <v>0</v>
          </cell>
          <cell r="J2009">
            <v>0</v>
          </cell>
          <cell r="K2009">
            <v>0</v>
          </cell>
          <cell r="L2009">
            <v>0</v>
          </cell>
        </row>
        <row r="2010">
          <cell r="C2010" t="str">
            <v>VenturaLTCDualOTH</v>
          </cell>
          <cell r="D2010" t="str">
            <v>OTH</v>
          </cell>
          <cell r="E2010" t="str">
            <v>LTCDual</v>
          </cell>
          <cell r="F2010" t="str">
            <v xml:space="preserve"> All Others </v>
          </cell>
          <cell r="G2010">
            <v>0</v>
          </cell>
          <cell r="H2010">
            <v>0</v>
          </cell>
          <cell r="I2010">
            <v>0</v>
          </cell>
          <cell r="J2010">
            <v>0</v>
          </cell>
          <cell r="K2010">
            <v>0</v>
          </cell>
          <cell r="L2010">
            <v>0</v>
          </cell>
        </row>
        <row r="2011">
          <cell r="C2011" t="str">
            <v>VenturaOBRAIP</v>
          </cell>
          <cell r="D2011" t="str">
            <v>IP</v>
          </cell>
          <cell r="E2011" t="str">
            <v>OBRA</v>
          </cell>
          <cell r="F2011" t="str">
            <v xml:space="preserve">Inpatient Hospital Services </v>
          </cell>
          <cell r="G2011">
            <v>0</v>
          </cell>
          <cell r="H2011">
            <v>0</v>
          </cell>
          <cell r="I2011">
            <v>0</v>
          </cell>
          <cell r="J2011">
            <v>0</v>
          </cell>
          <cell r="K2011">
            <v>0</v>
          </cell>
          <cell r="L2011">
            <v>0</v>
          </cell>
        </row>
        <row r="2012">
          <cell r="C2012" t="str">
            <v>VenturaOBRAOP</v>
          </cell>
          <cell r="D2012" t="str">
            <v>OP</v>
          </cell>
          <cell r="E2012" t="str">
            <v>OBRA</v>
          </cell>
          <cell r="F2012" t="str">
            <v xml:space="preserve">Outpatient Facility Services </v>
          </cell>
          <cell r="G2012">
            <v>0</v>
          </cell>
          <cell r="H2012">
            <v>-2.1999999999999797E-3</v>
          </cell>
          <cell r="I2012">
            <v>0</v>
          </cell>
          <cell r="J2012">
            <v>0</v>
          </cell>
          <cell r="K2012">
            <v>0</v>
          </cell>
          <cell r="L2012">
            <v>0</v>
          </cell>
        </row>
        <row r="2013">
          <cell r="C2013" t="str">
            <v>VenturaOBRAER</v>
          </cell>
          <cell r="D2013" t="str">
            <v>ER</v>
          </cell>
          <cell r="E2013" t="str">
            <v>OBRA</v>
          </cell>
          <cell r="F2013" t="str">
            <v xml:space="preserve">Emergency Room Facility Services </v>
          </cell>
          <cell r="G2013">
            <v>0</v>
          </cell>
          <cell r="H2013">
            <v>0</v>
          </cell>
          <cell r="I2013">
            <v>0</v>
          </cell>
          <cell r="J2013">
            <v>0</v>
          </cell>
          <cell r="K2013">
            <v>0</v>
          </cell>
          <cell r="L2013">
            <v>0</v>
          </cell>
        </row>
        <row r="2014">
          <cell r="C2014" t="str">
            <v>VenturaOBRALTC</v>
          </cell>
          <cell r="D2014" t="str">
            <v>LTC</v>
          </cell>
          <cell r="E2014" t="str">
            <v>OBRA</v>
          </cell>
          <cell r="F2014" t="str">
            <v xml:space="preserve">Long-Term Care Facility </v>
          </cell>
          <cell r="G2014">
            <v>0</v>
          </cell>
          <cell r="H2014">
            <v>0</v>
          </cell>
          <cell r="I2014">
            <v>0</v>
          </cell>
          <cell r="J2014">
            <v>0</v>
          </cell>
          <cell r="K2014">
            <v>0</v>
          </cell>
          <cell r="L2014">
            <v>0</v>
          </cell>
        </row>
        <row r="2015">
          <cell r="C2015" t="str">
            <v>VenturaOBRAPCP</v>
          </cell>
          <cell r="D2015" t="str">
            <v>PCP</v>
          </cell>
          <cell r="E2015" t="str">
            <v>OBRA</v>
          </cell>
          <cell r="F2015" t="str">
            <v xml:space="preserve">Physician Primary Care Services </v>
          </cell>
          <cell r="G2015">
            <v>0</v>
          </cell>
          <cell r="H2015">
            <v>0</v>
          </cell>
          <cell r="I2015">
            <v>0</v>
          </cell>
          <cell r="J2015">
            <v>0</v>
          </cell>
          <cell r="K2015">
            <v>0</v>
          </cell>
          <cell r="L2015">
            <v>0</v>
          </cell>
        </row>
        <row r="2016">
          <cell r="C2016" t="str">
            <v>VenturaOBRASP</v>
          </cell>
          <cell r="D2016" t="str">
            <v>SP</v>
          </cell>
          <cell r="E2016" t="str">
            <v>OBRA</v>
          </cell>
          <cell r="F2016" t="str">
            <v xml:space="preserve">Physician Specialty Services </v>
          </cell>
          <cell r="G2016">
            <v>0</v>
          </cell>
          <cell r="H2016">
            <v>0</v>
          </cell>
          <cell r="I2016">
            <v>0</v>
          </cell>
          <cell r="J2016">
            <v>0</v>
          </cell>
          <cell r="K2016">
            <v>0</v>
          </cell>
          <cell r="L2016">
            <v>0</v>
          </cell>
        </row>
        <row r="2017">
          <cell r="C2017" t="str">
            <v>VenturaOBRAFQHC</v>
          </cell>
          <cell r="D2017" t="str">
            <v>FQHC</v>
          </cell>
          <cell r="E2017" t="str">
            <v>OBRA</v>
          </cell>
          <cell r="F2017" t="str">
            <v xml:space="preserve">FQHC Services </v>
          </cell>
          <cell r="G2017">
            <v>0</v>
          </cell>
          <cell r="H2017">
            <v>0</v>
          </cell>
          <cell r="I2017">
            <v>0</v>
          </cell>
          <cell r="J2017">
            <v>0</v>
          </cell>
          <cell r="K2017">
            <v>0</v>
          </cell>
          <cell r="L2017">
            <v>0</v>
          </cell>
        </row>
        <row r="2018">
          <cell r="C2018" t="str">
            <v>VenturaOBRANPP</v>
          </cell>
          <cell r="D2018" t="str">
            <v>NPP</v>
          </cell>
          <cell r="E2018" t="str">
            <v>OBRA</v>
          </cell>
          <cell r="F2018" t="str">
            <v xml:space="preserve"> Other Medical Professional Services </v>
          </cell>
          <cell r="G2018">
            <v>0</v>
          </cell>
          <cell r="H2018">
            <v>-6.8899999999999961E-2</v>
          </cell>
          <cell r="I2018">
            <v>0</v>
          </cell>
          <cell r="J2018">
            <v>0</v>
          </cell>
          <cell r="K2018">
            <v>0</v>
          </cell>
          <cell r="L2018">
            <v>0</v>
          </cell>
        </row>
        <row r="2019">
          <cell r="C2019" t="str">
            <v>VenturaOBRARX</v>
          </cell>
          <cell r="D2019" t="str">
            <v>RX</v>
          </cell>
          <cell r="E2019" t="str">
            <v>OBRA</v>
          </cell>
          <cell r="F2019" t="str">
            <v xml:space="preserve"> Pharmacy </v>
          </cell>
          <cell r="G2019">
            <v>0</v>
          </cell>
          <cell r="H2019">
            <v>0</v>
          </cell>
          <cell r="I2019">
            <v>0</v>
          </cell>
          <cell r="J2019">
            <v>0</v>
          </cell>
          <cell r="K2019">
            <v>0</v>
          </cell>
          <cell r="L2019">
            <v>0</v>
          </cell>
        </row>
        <row r="2020">
          <cell r="C2020" t="str">
            <v>VenturaOBRALR</v>
          </cell>
          <cell r="D2020" t="str">
            <v>LR</v>
          </cell>
          <cell r="E2020" t="str">
            <v>OBRA</v>
          </cell>
          <cell r="F2020" t="str">
            <v xml:space="preserve"> Laboratory and Radiology </v>
          </cell>
          <cell r="G2020">
            <v>0</v>
          </cell>
          <cell r="H2020">
            <v>-6.8899999999999961E-2</v>
          </cell>
          <cell r="I2020">
            <v>0</v>
          </cell>
          <cell r="J2020">
            <v>0</v>
          </cell>
          <cell r="K2020">
            <v>0</v>
          </cell>
          <cell r="L2020">
            <v>0</v>
          </cell>
        </row>
        <row r="2021">
          <cell r="C2021" t="str">
            <v>VenturaOBRAHCBS</v>
          </cell>
          <cell r="D2021" t="str">
            <v>HCBS</v>
          </cell>
          <cell r="E2021" t="str">
            <v>OBRA</v>
          </cell>
          <cell r="F2021" t="str">
            <v xml:space="preserve"> HCBS </v>
          </cell>
          <cell r="G2021">
            <v>0</v>
          </cell>
          <cell r="H2021">
            <v>0</v>
          </cell>
          <cell r="I2021">
            <v>0</v>
          </cell>
          <cell r="J2021">
            <v>0</v>
          </cell>
          <cell r="K2021">
            <v>0</v>
          </cell>
          <cell r="L2021">
            <v>0</v>
          </cell>
        </row>
        <row r="2022">
          <cell r="C2022" t="str">
            <v>VenturaOBRAOTH</v>
          </cell>
          <cell r="D2022" t="str">
            <v>OTH</v>
          </cell>
          <cell r="E2022" t="str">
            <v>OBRA</v>
          </cell>
          <cell r="F2022" t="str">
            <v xml:space="preserve"> All Others </v>
          </cell>
          <cell r="G2022">
            <v>0</v>
          </cell>
          <cell r="H2022">
            <v>-3.0200000000000005E-2</v>
          </cell>
          <cell r="I2022">
            <v>0</v>
          </cell>
          <cell r="J2022">
            <v>0</v>
          </cell>
          <cell r="K2022">
            <v>0</v>
          </cell>
          <cell r="L2022">
            <v>0</v>
          </cell>
        </row>
        <row r="2023">
          <cell r="C2023" t="str">
            <v>YoloChild MCIP</v>
          </cell>
          <cell r="D2023" t="str">
            <v>IP</v>
          </cell>
          <cell r="E2023" t="str">
            <v>Child MC</v>
          </cell>
          <cell r="F2023" t="str">
            <v xml:space="preserve">Inpatient Hospital Services </v>
          </cell>
          <cell r="G2023">
            <v>0</v>
          </cell>
          <cell r="H2023">
            <v>0</v>
          </cell>
          <cell r="I2023">
            <v>0</v>
          </cell>
          <cell r="J2023">
            <v>0</v>
          </cell>
          <cell r="K2023">
            <v>-2.4999999999999467E-3</v>
          </cell>
          <cell r="L2023">
            <v>0</v>
          </cell>
        </row>
        <row r="2024">
          <cell r="C2024" t="str">
            <v>YoloChild MCOP</v>
          </cell>
          <cell r="D2024" t="str">
            <v>OP</v>
          </cell>
          <cell r="E2024" t="str">
            <v>Child MC</v>
          </cell>
          <cell r="F2024" t="str">
            <v xml:space="preserve">Outpatient Facility Services </v>
          </cell>
          <cell r="G2024">
            <v>0</v>
          </cell>
          <cell r="H2024">
            <v>-2.1999999999999797E-3</v>
          </cell>
          <cell r="I2024">
            <v>0</v>
          </cell>
          <cell r="J2024">
            <v>0</v>
          </cell>
          <cell r="K2024">
            <v>-2.4999999999999467E-3</v>
          </cell>
          <cell r="L2024">
            <v>0</v>
          </cell>
        </row>
        <row r="2025">
          <cell r="C2025" t="str">
            <v>YoloChild MCER</v>
          </cell>
          <cell r="D2025" t="str">
            <v>ER</v>
          </cell>
          <cell r="E2025" t="str">
            <v>Child MC</v>
          </cell>
          <cell r="F2025" t="str">
            <v xml:space="preserve">Emergency Room Facility Services </v>
          </cell>
          <cell r="G2025">
            <v>0</v>
          </cell>
          <cell r="H2025">
            <v>0</v>
          </cell>
          <cell r="I2025">
            <v>0</v>
          </cell>
          <cell r="J2025">
            <v>0</v>
          </cell>
          <cell r="K2025">
            <v>-2.4999999999999467E-3</v>
          </cell>
          <cell r="L2025">
            <v>0</v>
          </cell>
        </row>
        <row r="2026">
          <cell r="C2026" t="str">
            <v>YoloChild MCLTC</v>
          </cell>
          <cell r="D2026" t="str">
            <v>LTC</v>
          </cell>
          <cell r="E2026" t="str">
            <v>Child MC</v>
          </cell>
          <cell r="F2026" t="str">
            <v xml:space="preserve">Long-Term Care Facility </v>
          </cell>
          <cell r="G2026">
            <v>0</v>
          </cell>
          <cell r="H2026">
            <v>0</v>
          </cell>
          <cell r="I2026">
            <v>0</v>
          </cell>
          <cell r="J2026">
            <v>0</v>
          </cell>
          <cell r="K2026">
            <v>-2.4999999999999467E-3</v>
          </cell>
          <cell r="L2026">
            <v>0</v>
          </cell>
        </row>
        <row r="2027">
          <cell r="C2027" t="str">
            <v>YoloChild MCPCP</v>
          </cell>
          <cell r="D2027" t="str">
            <v>PCP</v>
          </cell>
          <cell r="E2027" t="str">
            <v>Child MC</v>
          </cell>
          <cell r="F2027" t="str">
            <v xml:space="preserve">Physician Primary Care Services </v>
          </cell>
          <cell r="G2027">
            <v>0</v>
          </cell>
          <cell r="H2027">
            <v>0</v>
          </cell>
          <cell r="I2027">
            <v>0</v>
          </cell>
          <cell r="J2027">
            <v>0</v>
          </cell>
          <cell r="K2027">
            <v>-2.4999999999999467E-3</v>
          </cell>
          <cell r="L2027">
            <v>0</v>
          </cell>
        </row>
        <row r="2028">
          <cell r="C2028" t="str">
            <v>YoloChild MCSP</v>
          </cell>
          <cell r="D2028" t="str">
            <v>SP</v>
          </cell>
          <cell r="E2028" t="str">
            <v>Child MC</v>
          </cell>
          <cell r="F2028" t="str">
            <v xml:space="preserve">Physician Specialty Services </v>
          </cell>
          <cell r="G2028">
            <v>0</v>
          </cell>
          <cell r="H2028">
            <v>0</v>
          </cell>
          <cell r="I2028">
            <v>0</v>
          </cell>
          <cell r="J2028">
            <v>0</v>
          </cell>
          <cell r="K2028">
            <v>-2.4999999999999467E-3</v>
          </cell>
          <cell r="L2028">
            <v>0</v>
          </cell>
        </row>
        <row r="2029">
          <cell r="C2029" t="str">
            <v>YoloChild MCFQHC</v>
          </cell>
          <cell r="D2029" t="str">
            <v>FQHC</v>
          </cell>
          <cell r="E2029" t="str">
            <v>Child MC</v>
          </cell>
          <cell r="F2029" t="str">
            <v xml:space="preserve">FQHC Services </v>
          </cell>
          <cell r="G2029">
            <v>0</v>
          </cell>
          <cell r="H2029">
            <v>0</v>
          </cell>
          <cell r="I2029">
            <v>0</v>
          </cell>
          <cell r="J2029">
            <v>0</v>
          </cell>
          <cell r="K2029">
            <v>-2.4999999999999467E-3</v>
          </cell>
          <cell r="L2029">
            <v>0</v>
          </cell>
        </row>
        <row r="2030">
          <cell r="C2030" t="str">
            <v>YoloChild MCNPP</v>
          </cell>
          <cell r="D2030" t="str">
            <v>NPP</v>
          </cell>
          <cell r="E2030" t="str">
            <v>Child MC</v>
          </cell>
          <cell r="F2030" t="str">
            <v xml:space="preserve"> Other Medical Professional Services </v>
          </cell>
          <cell r="G2030">
            <v>0</v>
          </cell>
          <cell r="H2030">
            <v>-6.8899999999999961E-2</v>
          </cell>
          <cell r="I2030">
            <v>0</v>
          </cell>
          <cell r="J2030">
            <v>0</v>
          </cell>
          <cell r="K2030">
            <v>-2.4999999999999467E-3</v>
          </cell>
          <cell r="L2030">
            <v>0</v>
          </cell>
        </row>
        <row r="2031">
          <cell r="C2031" t="str">
            <v>YoloChild MCRX</v>
          </cell>
          <cell r="D2031" t="str">
            <v>RX</v>
          </cell>
          <cell r="E2031" t="str">
            <v>Child MC</v>
          </cell>
          <cell r="F2031" t="str">
            <v xml:space="preserve"> Pharmacy </v>
          </cell>
          <cell r="G2031">
            <v>0</v>
          </cell>
          <cell r="H2031">
            <v>0</v>
          </cell>
          <cell r="I2031">
            <v>0</v>
          </cell>
          <cell r="J2031">
            <v>-0.34217433861619639</v>
          </cell>
          <cell r="K2031">
            <v>-2.4999999999999467E-3</v>
          </cell>
          <cell r="L2031">
            <v>0</v>
          </cell>
        </row>
        <row r="2032">
          <cell r="C2032" t="str">
            <v>YoloChild MCLR</v>
          </cell>
          <cell r="D2032" t="str">
            <v>LR</v>
          </cell>
          <cell r="E2032" t="str">
            <v>Child MC</v>
          </cell>
          <cell r="F2032" t="str">
            <v xml:space="preserve"> Laboratory and Radiology </v>
          </cell>
          <cell r="G2032">
            <v>0</v>
          </cell>
          <cell r="H2032">
            <v>-6.8899999999999961E-2</v>
          </cell>
          <cell r="I2032">
            <v>0</v>
          </cell>
          <cell r="J2032">
            <v>0</v>
          </cell>
          <cell r="K2032">
            <v>-2.4999999999999467E-3</v>
          </cell>
          <cell r="L2032">
            <v>0</v>
          </cell>
        </row>
        <row r="2033">
          <cell r="C2033" t="str">
            <v>YoloChild MCHCBS</v>
          </cell>
          <cell r="D2033" t="str">
            <v>HCBS</v>
          </cell>
          <cell r="E2033" t="str">
            <v>Child MC</v>
          </cell>
          <cell r="F2033" t="str">
            <v xml:space="preserve"> HCBS </v>
          </cell>
          <cell r="G2033">
            <v>0</v>
          </cell>
          <cell r="H2033">
            <v>0</v>
          </cell>
          <cell r="I2033">
            <v>0</v>
          </cell>
          <cell r="J2033">
            <v>0</v>
          </cell>
          <cell r="K2033">
            <v>-2.4999999999999467E-3</v>
          </cell>
          <cell r="L2033">
            <v>0</v>
          </cell>
        </row>
        <row r="2034">
          <cell r="C2034" t="str">
            <v>YoloChild MCOTH</v>
          </cell>
          <cell r="D2034" t="str">
            <v>OTH</v>
          </cell>
          <cell r="E2034" t="str">
            <v>Child MC</v>
          </cell>
          <cell r="F2034" t="str">
            <v xml:space="preserve"> All Others </v>
          </cell>
          <cell r="G2034">
            <v>0</v>
          </cell>
          <cell r="H2034">
            <v>-3.0200000000000005E-2</v>
          </cell>
          <cell r="I2034">
            <v>0</v>
          </cell>
          <cell r="J2034">
            <v>0</v>
          </cell>
          <cell r="K2034">
            <v>-2.4999999999999467E-3</v>
          </cell>
          <cell r="L2034">
            <v>0</v>
          </cell>
        </row>
        <row r="2035">
          <cell r="C2035" t="str">
            <v>YoloChild HFIP</v>
          </cell>
          <cell r="D2035" t="str">
            <v>IP</v>
          </cell>
          <cell r="E2035" t="str">
            <v>Child HF</v>
          </cell>
          <cell r="F2035" t="str">
            <v xml:space="preserve">Inpatient Hospital Services </v>
          </cell>
          <cell r="G2035">
            <v>0</v>
          </cell>
          <cell r="H2035">
            <v>0</v>
          </cell>
          <cell r="I2035">
            <v>0</v>
          </cell>
          <cell r="J2035">
            <v>0</v>
          </cell>
          <cell r="K2035">
            <v>-5.0000000000000044E-3</v>
          </cell>
          <cell r="L2035">
            <v>0</v>
          </cell>
        </row>
        <row r="2036">
          <cell r="C2036" t="str">
            <v>YoloChild HFOP</v>
          </cell>
          <cell r="D2036" t="str">
            <v>OP</v>
          </cell>
          <cell r="E2036" t="str">
            <v>Child HF</v>
          </cell>
          <cell r="F2036" t="str">
            <v xml:space="preserve">Outpatient Facility Services </v>
          </cell>
          <cell r="G2036">
            <v>0</v>
          </cell>
          <cell r="H2036">
            <v>-1.6000000000000458E-3</v>
          </cell>
          <cell r="I2036">
            <v>0</v>
          </cell>
          <cell r="J2036">
            <v>0</v>
          </cell>
          <cell r="K2036">
            <v>-5.0000000000000044E-3</v>
          </cell>
          <cell r="L2036">
            <v>0</v>
          </cell>
        </row>
        <row r="2037">
          <cell r="C2037" t="str">
            <v>YoloChild HFER</v>
          </cell>
          <cell r="D2037" t="str">
            <v>ER</v>
          </cell>
          <cell r="E2037" t="str">
            <v>Child HF</v>
          </cell>
          <cell r="F2037" t="str">
            <v xml:space="preserve">Emergency Room Facility Services </v>
          </cell>
          <cell r="G2037">
            <v>0</v>
          </cell>
          <cell r="H2037">
            <v>0</v>
          </cell>
          <cell r="I2037">
            <v>0</v>
          </cell>
          <cell r="J2037">
            <v>0</v>
          </cell>
          <cell r="K2037">
            <v>-5.0000000000000044E-3</v>
          </cell>
          <cell r="L2037">
            <v>0</v>
          </cell>
        </row>
        <row r="2038">
          <cell r="C2038" t="str">
            <v>YoloChild HFLTC</v>
          </cell>
          <cell r="D2038" t="str">
            <v>LTC</v>
          </cell>
          <cell r="E2038" t="str">
            <v>Child HF</v>
          </cell>
          <cell r="F2038" t="str">
            <v xml:space="preserve">Long-Term Care Facility </v>
          </cell>
          <cell r="G2038">
            <v>0</v>
          </cell>
          <cell r="H2038">
            <v>0</v>
          </cell>
          <cell r="I2038">
            <v>0</v>
          </cell>
          <cell r="J2038">
            <v>0</v>
          </cell>
          <cell r="K2038">
            <v>-5.0000000000000044E-3</v>
          </cell>
          <cell r="L2038">
            <v>0</v>
          </cell>
        </row>
        <row r="2039">
          <cell r="C2039" t="str">
            <v>YoloChild HFPCP</v>
          </cell>
          <cell r="D2039" t="str">
            <v>PCP</v>
          </cell>
          <cell r="E2039" t="str">
            <v>Child HF</v>
          </cell>
          <cell r="F2039" t="str">
            <v xml:space="preserve">Physician Primary Care Services </v>
          </cell>
          <cell r="G2039">
            <v>0</v>
          </cell>
          <cell r="H2039">
            <v>0</v>
          </cell>
          <cell r="I2039">
            <v>0</v>
          </cell>
          <cell r="J2039">
            <v>0</v>
          </cell>
          <cell r="K2039">
            <v>-5.0000000000000044E-3</v>
          </cell>
          <cell r="L2039">
            <v>0</v>
          </cell>
        </row>
        <row r="2040">
          <cell r="C2040" t="str">
            <v>YoloChild HFSP</v>
          </cell>
          <cell r="D2040" t="str">
            <v>SP</v>
          </cell>
          <cell r="E2040" t="str">
            <v>Child HF</v>
          </cell>
          <cell r="F2040" t="str">
            <v xml:space="preserve">Physician Specialty Services </v>
          </cell>
          <cell r="G2040">
            <v>0</v>
          </cell>
          <cell r="H2040">
            <v>0</v>
          </cell>
          <cell r="I2040">
            <v>0</v>
          </cell>
          <cell r="J2040">
            <v>0</v>
          </cell>
          <cell r="K2040">
            <v>-5.0000000000000044E-3</v>
          </cell>
          <cell r="L2040">
            <v>0</v>
          </cell>
        </row>
        <row r="2041">
          <cell r="C2041" t="str">
            <v>YoloChild HFFQHC</v>
          </cell>
          <cell r="D2041" t="str">
            <v>FQHC</v>
          </cell>
          <cell r="E2041" t="str">
            <v>Child HF</v>
          </cell>
          <cell r="F2041" t="str">
            <v xml:space="preserve">FQHC Services </v>
          </cell>
          <cell r="G2041">
            <v>0</v>
          </cell>
          <cell r="H2041">
            <v>0</v>
          </cell>
          <cell r="I2041">
            <v>0</v>
          </cell>
          <cell r="J2041">
            <v>0</v>
          </cell>
          <cell r="K2041">
            <v>-5.0000000000000044E-3</v>
          </cell>
          <cell r="L2041">
            <v>0</v>
          </cell>
        </row>
        <row r="2042">
          <cell r="C2042" t="str">
            <v>YoloChild HFNPP</v>
          </cell>
          <cell r="D2042" t="str">
            <v>NPP</v>
          </cell>
          <cell r="E2042" t="str">
            <v>Child HF</v>
          </cell>
          <cell r="F2042" t="str">
            <v xml:space="preserve"> Other Medical Professional Services </v>
          </cell>
          <cell r="G2042">
            <v>0</v>
          </cell>
          <cell r="H2042">
            <v>-5.1200000000000023E-2</v>
          </cell>
          <cell r="I2042">
            <v>0</v>
          </cell>
          <cell r="J2042">
            <v>0</v>
          </cell>
          <cell r="K2042">
            <v>-5.0000000000000044E-3</v>
          </cell>
          <cell r="L2042">
            <v>0</v>
          </cell>
        </row>
        <row r="2043">
          <cell r="C2043" t="str">
            <v>YoloChild HFRX</v>
          </cell>
          <cell r="D2043" t="str">
            <v>RX</v>
          </cell>
          <cell r="E2043" t="str">
            <v>Child HF</v>
          </cell>
          <cell r="F2043" t="str">
            <v xml:space="preserve"> Pharmacy </v>
          </cell>
          <cell r="G2043">
            <v>0</v>
          </cell>
          <cell r="H2043">
            <v>0</v>
          </cell>
          <cell r="I2043">
            <v>0</v>
          </cell>
          <cell r="J2043">
            <v>0</v>
          </cell>
          <cell r="K2043">
            <v>-5.0000000000000044E-3</v>
          </cell>
          <cell r="L2043">
            <v>0</v>
          </cell>
        </row>
        <row r="2044">
          <cell r="C2044" t="str">
            <v>YoloChild HFLR</v>
          </cell>
          <cell r="D2044" t="str">
            <v>LR</v>
          </cell>
          <cell r="E2044" t="str">
            <v>Child HF</v>
          </cell>
          <cell r="F2044" t="str">
            <v xml:space="preserve"> Laboratory and Radiology </v>
          </cell>
          <cell r="G2044">
            <v>0</v>
          </cell>
          <cell r="H2044">
            <v>-5.1200000000000023E-2</v>
          </cell>
          <cell r="I2044">
            <v>0</v>
          </cell>
          <cell r="J2044">
            <v>0</v>
          </cell>
          <cell r="K2044">
            <v>-5.0000000000000044E-3</v>
          </cell>
          <cell r="L2044">
            <v>0</v>
          </cell>
        </row>
        <row r="2045">
          <cell r="C2045" t="str">
            <v>YoloChild HFHCBS</v>
          </cell>
          <cell r="D2045" t="str">
            <v>HCBS</v>
          </cell>
          <cell r="E2045" t="str">
            <v>Child HF</v>
          </cell>
          <cell r="F2045" t="str">
            <v xml:space="preserve"> HCBS </v>
          </cell>
          <cell r="G2045">
            <v>0</v>
          </cell>
          <cell r="H2045">
            <v>0</v>
          </cell>
          <cell r="I2045">
            <v>0</v>
          </cell>
          <cell r="J2045">
            <v>0</v>
          </cell>
          <cell r="K2045">
            <v>-5.0000000000000044E-3</v>
          </cell>
          <cell r="L2045">
            <v>0</v>
          </cell>
        </row>
        <row r="2046">
          <cell r="C2046" t="str">
            <v>YoloChild HFOTH</v>
          </cell>
          <cell r="D2046" t="str">
            <v>OTH</v>
          </cell>
          <cell r="E2046" t="str">
            <v>Child HF</v>
          </cell>
          <cell r="F2046" t="str">
            <v xml:space="preserve"> All Others </v>
          </cell>
          <cell r="G2046">
            <v>0</v>
          </cell>
          <cell r="H2046">
            <v>-2.2199999999999998E-2</v>
          </cell>
          <cell r="I2046">
            <v>0</v>
          </cell>
          <cell r="J2046">
            <v>0</v>
          </cell>
          <cell r="K2046">
            <v>-5.0000000000000044E-3</v>
          </cell>
          <cell r="L2046">
            <v>0</v>
          </cell>
        </row>
        <row r="2047">
          <cell r="C2047" t="str">
            <v>YoloAdultIP</v>
          </cell>
          <cell r="D2047" t="str">
            <v>IP</v>
          </cell>
          <cell r="E2047" t="str">
            <v>Adult</v>
          </cell>
          <cell r="F2047" t="str">
            <v xml:space="preserve">Inpatient Hospital Services </v>
          </cell>
          <cell r="G2047">
            <v>0</v>
          </cell>
          <cell r="H2047">
            <v>0</v>
          </cell>
          <cell r="I2047">
            <v>0</v>
          </cell>
          <cell r="J2047">
            <v>0</v>
          </cell>
          <cell r="K2047">
            <v>-1.5000000000000013E-2</v>
          </cell>
          <cell r="L2047">
            <v>0</v>
          </cell>
        </row>
        <row r="2048">
          <cell r="C2048" t="str">
            <v>YoloAdultOP</v>
          </cell>
          <cell r="D2048" t="str">
            <v>OP</v>
          </cell>
          <cell r="E2048" t="str">
            <v>Adult</v>
          </cell>
          <cell r="F2048" t="str">
            <v xml:space="preserve">Outpatient Facility Services </v>
          </cell>
          <cell r="G2048">
            <v>0</v>
          </cell>
          <cell r="H2048">
            <v>-1.0499999999999954E-2</v>
          </cell>
          <cell r="I2048">
            <v>0</v>
          </cell>
          <cell r="J2048">
            <v>0</v>
          </cell>
          <cell r="K2048">
            <v>-1.5000000000000013E-2</v>
          </cell>
          <cell r="L2048">
            <v>0</v>
          </cell>
        </row>
        <row r="2049">
          <cell r="C2049" t="str">
            <v>YoloAdultER</v>
          </cell>
          <cell r="D2049" t="str">
            <v>ER</v>
          </cell>
          <cell r="E2049" t="str">
            <v>Adult</v>
          </cell>
          <cell r="F2049" t="str">
            <v xml:space="preserve">Emergency Room Facility Services </v>
          </cell>
          <cell r="G2049">
            <v>0</v>
          </cell>
          <cell r="H2049">
            <v>0</v>
          </cell>
          <cell r="I2049">
            <v>0</v>
          </cell>
          <cell r="J2049">
            <v>0</v>
          </cell>
          <cell r="K2049">
            <v>-1.5000000000000013E-2</v>
          </cell>
          <cell r="L2049">
            <v>0</v>
          </cell>
        </row>
        <row r="2050">
          <cell r="C2050" t="str">
            <v>YoloAdultLTC</v>
          </cell>
          <cell r="D2050" t="str">
            <v>LTC</v>
          </cell>
          <cell r="E2050" t="str">
            <v>Adult</v>
          </cell>
          <cell r="F2050" t="str">
            <v xml:space="preserve">Long-Term Care Facility </v>
          </cell>
          <cell r="G2050">
            <v>0</v>
          </cell>
          <cell r="H2050">
            <v>0</v>
          </cell>
          <cell r="I2050">
            <v>0</v>
          </cell>
          <cell r="J2050">
            <v>0</v>
          </cell>
          <cell r="K2050">
            <v>-1.5000000000000013E-2</v>
          </cell>
          <cell r="L2050">
            <v>0</v>
          </cell>
        </row>
        <row r="2051">
          <cell r="C2051" t="str">
            <v>YoloAdultPCP</v>
          </cell>
          <cell r="D2051" t="str">
            <v>PCP</v>
          </cell>
          <cell r="E2051" t="str">
            <v>Adult</v>
          </cell>
          <cell r="F2051" t="str">
            <v xml:space="preserve">Physician Primary Care Services </v>
          </cell>
          <cell r="G2051">
            <v>0</v>
          </cell>
          <cell r="H2051">
            <v>-4.3300000000000005E-2</v>
          </cell>
          <cell r="I2051">
            <v>0</v>
          </cell>
          <cell r="J2051">
            <v>0</v>
          </cell>
          <cell r="K2051">
            <v>-1.5000000000000013E-2</v>
          </cell>
          <cell r="L2051">
            <v>0</v>
          </cell>
        </row>
        <row r="2052">
          <cell r="C2052" t="str">
            <v>YoloAdultSP</v>
          </cell>
          <cell r="D2052" t="str">
            <v>SP</v>
          </cell>
          <cell r="E2052" t="str">
            <v>Adult</v>
          </cell>
          <cell r="F2052" t="str">
            <v xml:space="preserve">Physician Specialty Services </v>
          </cell>
          <cell r="G2052">
            <v>0</v>
          </cell>
          <cell r="H2052">
            <v>0</v>
          </cell>
          <cell r="I2052">
            <v>0</v>
          </cell>
          <cell r="J2052">
            <v>0</v>
          </cell>
          <cell r="K2052">
            <v>-1.5000000000000013E-2</v>
          </cell>
          <cell r="L2052">
            <v>0</v>
          </cell>
        </row>
        <row r="2053">
          <cell r="C2053" t="str">
            <v>YoloAdultFQHC</v>
          </cell>
          <cell r="D2053" t="str">
            <v>FQHC</v>
          </cell>
          <cell r="E2053" t="str">
            <v>Adult</v>
          </cell>
          <cell r="F2053" t="str">
            <v xml:space="preserve">FQHC Services </v>
          </cell>
          <cell r="G2053">
            <v>0</v>
          </cell>
          <cell r="H2053">
            <v>0</v>
          </cell>
          <cell r="I2053">
            <v>0</v>
          </cell>
          <cell r="J2053">
            <v>0</v>
          </cell>
          <cell r="K2053">
            <v>-1.5000000000000013E-2</v>
          </cell>
          <cell r="L2053">
            <v>0</v>
          </cell>
        </row>
        <row r="2054">
          <cell r="C2054" t="str">
            <v>YoloAdultNPP</v>
          </cell>
          <cell r="D2054" t="str">
            <v>NPP</v>
          </cell>
          <cell r="E2054" t="str">
            <v>Adult</v>
          </cell>
          <cell r="F2054" t="str">
            <v xml:space="preserve"> Other Medical Professional Services </v>
          </cell>
          <cell r="G2054">
            <v>0</v>
          </cell>
          <cell r="H2054">
            <v>-6.8899999999999961E-2</v>
          </cell>
          <cell r="I2054">
            <v>0</v>
          </cell>
          <cell r="J2054">
            <v>0</v>
          </cell>
          <cell r="K2054">
            <v>-1.5000000000000013E-2</v>
          </cell>
          <cell r="L2054">
            <v>0</v>
          </cell>
        </row>
        <row r="2055">
          <cell r="C2055" t="str">
            <v>YoloAdultRX</v>
          </cell>
          <cell r="D2055" t="str">
            <v>RX</v>
          </cell>
          <cell r="E2055" t="str">
            <v>Adult</v>
          </cell>
          <cell r="F2055" t="str">
            <v xml:space="preserve"> Pharmacy </v>
          </cell>
          <cell r="G2055">
            <v>0</v>
          </cell>
          <cell r="H2055">
            <v>0</v>
          </cell>
          <cell r="I2055">
            <v>-5.2444462350365595E-2</v>
          </cell>
          <cell r="J2055">
            <v>0</v>
          </cell>
          <cell r="K2055">
            <v>-1.5000000000000013E-2</v>
          </cell>
          <cell r="L2055">
            <v>0</v>
          </cell>
        </row>
        <row r="2056">
          <cell r="C2056" t="str">
            <v>YoloAdultLR</v>
          </cell>
          <cell r="D2056" t="str">
            <v>LR</v>
          </cell>
          <cell r="E2056" t="str">
            <v>Adult</v>
          </cell>
          <cell r="F2056" t="str">
            <v xml:space="preserve"> Laboratory and Radiology </v>
          </cell>
          <cell r="G2056">
            <v>0</v>
          </cell>
          <cell r="H2056">
            <v>-6.8899999999999961E-2</v>
          </cell>
          <cell r="I2056">
            <v>0</v>
          </cell>
          <cell r="J2056">
            <v>0</v>
          </cell>
          <cell r="K2056">
            <v>-1.5000000000000013E-2</v>
          </cell>
          <cell r="L2056">
            <v>0</v>
          </cell>
        </row>
        <row r="2057">
          <cell r="C2057" t="str">
            <v>YoloAdultHCBS</v>
          </cell>
          <cell r="D2057" t="str">
            <v>HCBS</v>
          </cell>
          <cell r="E2057" t="str">
            <v>Adult</v>
          </cell>
          <cell r="F2057" t="str">
            <v xml:space="preserve"> HCBS </v>
          </cell>
          <cell r="G2057">
            <v>6.9295890443554775E-2</v>
          </cell>
          <cell r="H2057">
            <v>0</v>
          </cell>
          <cell r="I2057">
            <v>0</v>
          </cell>
          <cell r="J2057">
            <v>0</v>
          </cell>
          <cell r="K2057">
            <v>-1.5000000000000013E-2</v>
          </cell>
          <cell r="L2057">
            <v>0</v>
          </cell>
        </row>
        <row r="2058">
          <cell r="C2058" t="str">
            <v>YoloAdultOTH</v>
          </cell>
          <cell r="D2058" t="str">
            <v>OTH</v>
          </cell>
          <cell r="E2058" t="str">
            <v>Adult</v>
          </cell>
          <cell r="F2058" t="str">
            <v xml:space="preserve"> All Others </v>
          </cell>
          <cell r="G2058">
            <v>0</v>
          </cell>
          <cell r="H2058">
            <v>-3.0200000000000005E-2</v>
          </cell>
          <cell r="I2058">
            <v>0</v>
          </cell>
          <cell r="J2058">
            <v>0</v>
          </cell>
          <cell r="K2058">
            <v>-1.5000000000000013E-2</v>
          </cell>
          <cell r="L2058">
            <v>0</v>
          </cell>
        </row>
        <row r="2059">
          <cell r="C2059" t="str">
            <v>YoloAged&amp;DisabledNonDualIP</v>
          </cell>
          <cell r="D2059" t="str">
            <v>IP</v>
          </cell>
          <cell r="E2059" t="str">
            <v>Aged&amp;DisabledNonDual</v>
          </cell>
          <cell r="F2059" t="str">
            <v xml:space="preserve">Inpatient Hospital Services </v>
          </cell>
          <cell r="G2059">
            <v>0</v>
          </cell>
          <cell r="H2059">
            <v>0</v>
          </cell>
          <cell r="I2059">
            <v>0</v>
          </cell>
          <cell r="J2059">
            <v>0</v>
          </cell>
          <cell r="K2059">
            <v>0</v>
          </cell>
          <cell r="L2059">
            <v>0</v>
          </cell>
        </row>
        <row r="2060">
          <cell r="C2060" t="str">
            <v>YoloAged&amp;DisabledNonDualOP</v>
          </cell>
          <cell r="D2060" t="str">
            <v>OP</v>
          </cell>
          <cell r="E2060" t="str">
            <v>Aged&amp;DisabledNonDual</v>
          </cell>
          <cell r="F2060" t="str">
            <v xml:space="preserve">Outpatient Facility Services </v>
          </cell>
          <cell r="G2060">
            <v>0</v>
          </cell>
          <cell r="H2060">
            <v>-1.3100000000000001E-2</v>
          </cell>
          <cell r="I2060">
            <v>0</v>
          </cell>
          <cell r="J2060">
            <v>0</v>
          </cell>
          <cell r="K2060">
            <v>0</v>
          </cell>
          <cell r="L2060">
            <v>0</v>
          </cell>
        </row>
        <row r="2061">
          <cell r="C2061" t="str">
            <v>YoloAged&amp;DisabledNonDualER</v>
          </cell>
          <cell r="D2061" t="str">
            <v>ER</v>
          </cell>
          <cell r="E2061" t="str">
            <v>Aged&amp;DisabledNonDual</v>
          </cell>
          <cell r="F2061" t="str">
            <v xml:space="preserve">Emergency Room Facility Services </v>
          </cell>
          <cell r="G2061">
            <v>0</v>
          </cell>
          <cell r="H2061">
            <v>0</v>
          </cell>
          <cell r="I2061">
            <v>0</v>
          </cell>
          <cell r="J2061">
            <v>0</v>
          </cell>
          <cell r="K2061">
            <v>0</v>
          </cell>
          <cell r="L2061">
            <v>0</v>
          </cell>
        </row>
        <row r="2062">
          <cell r="C2062" t="str">
            <v>YoloAged&amp;DisabledNonDualLTC</v>
          </cell>
          <cell r="D2062" t="str">
            <v>LTC</v>
          </cell>
          <cell r="E2062" t="str">
            <v>Aged&amp;DisabledNonDual</v>
          </cell>
          <cell r="F2062" t="str">
            <v xml:space="preserve">Long-Term Care Facility </v>
          </cell>
          <cell r="G2062">
            <v>0</v>
          </cell>
          <cell r="H2062">
            <v>0</v>
          </cell>
          <cell r="I2062">
            <v>0</v>
          </cell>
          <cell r="J2062">
            <v>0</v>
          </cell>
          <cell r="K2062">
            <v>0</v>
          </cell>
          <cell r="L2062">
            <v>0</v>
          </cell>
        </row>
        <row r="2063">
          <cell r="C2063" t="str">
            <v>YoloAged&amp;DisabledNonDualPCP</v>
          </cell>
          <cell r="D2063" t="str">
            <v>PCP</v>
          </cell>
          <cell r="E2063" t="str">
            <v>Aged&amp;DisabledNonDual</v>
          </cell>
          <cell r="F2063" t="str">
            <v xml:space="preserve">Physician Primary Care Services </v>
          </cell>
          <cell r="G2063">
            <v>0</v>
          </cell>
          <cell r="H2063">
            <v>-6.030000000000002E-2</v>
          </cell>
          <cell r="I2063">
            <v>0</v>
          </cell>
          <cell r="J2063">
            <v>0</v>
          </cell>
          <cell r="K2063">
            <v>0</v>
          </cell>
          <cell r="L2063">
            <v>0</v>
          </cell>
        </row>
        <row r="2064">
          <cell r="C2064" t="str">
            <v>YoloAged&amp;DisabledNonDualSP</v>
          </cell>
          <cell r="D2064" t="str">
            <v>SP</v>
          </cell>
          <cell r="E2064" t="str">
            <v>Aged&amp;DisabledNonDual</v>
          </cell>
          <cell r="F2064" t="str">
            <v xml:space="preserve">Physician Specialty Services </v>
          </cell>
          <cell r="G2064">
            <v>0</v>
          </cell>
          <cell r="H2064">
            <v>0</v>
          </cell>
          <cell r="I2064">
            <v>0</v>
          </cell>
          <cell r="J2064">
            <v>0</v>
          </cell>
          <cell r="K2064">
            <v>0</v>
          </cell>
          <cell r="L2064">
            <v>0</v>
          </cell>
        </row>
        <row r="2065">
          <cell r="C2065" t="str">
            <v>YoloAged&amp;DisabledNonDualFQHC</v>
          </cell>
          <cell r="D2065" t="str">
            <v>FQHC</v>
          </cell>
          <cell r="E2065" t="str">
            <v>Aged&amp;DisabledNonDual</v>
          </cell>
          <cell r="F2065" t="str">
            <v xml:space="preserve">FQHC Services </v>
          </cell>
          <cell r="G2065">
            <v>0</v>
          </cell>
          <cell r="H2065">
            <v>0</v>
          </cell>
          <cell r="I2065">
            <v>0</v>
          </cell>
          <cell r="J2065">
            <v>0</v>
          </cell>
          <cell r="K2065">
            <v>0</v>
          </cell>
          <cell r="L2065">
            <v>0</v>
          </cell>
        </row>
        <row r="2066">
          <cell r="C2066" t="str">
            <v>YoloAged&amp;DisabledNonDualNPP</v>
          </cell>
          <cell r="D2066" t="str">
            <v>NPP</v>
          </cell>
          <cell r="E2066" t="str">
            <v>Aged&amp;DisabledNonDual</v>
          </cell>
          <cell r="F2066" t="str">
            <v xml:space="preserve"> Other Medical Professional Services </v>
          </cell>
          <cell r="G2066">
            <v>0</v>
          </cell>
          <cell r="H2066">
            <v>-6.8899999999999961E-2</v>
          </cell>
          <cell r="I2066">
            <v>0</v>
          </cell>
          <cell r="J2066">
            <v>0</v>
          </cell>
          <cell r="K2066">
            <v>0</v>
          </cell>
          <cell r="L2066">
            <v>0</v>
          </cell>
        </row>
        <row r="2067">
          <cell r="C2067" t="str">
            <v>YoloAged&amp;DisabledNonDualRX</v>
          </cell>
          <cell r="D2067" t="str">
            <v>RX</v>
          </cell>
          <cell r="E2067" t="str">
            <v>Aged&amp;DisabledNonDual</v>
          </cell>
          <cell r="F2067" t="str">
            <v xml:space="preserve"> Pharmacy </v>
          </cell>
          <cell r="G2067">
            <v>0</v>
          </cell>
          <cell r="H2067">
            <v>0</v>
          </cell>
          <cell r="I2067">
            <v>-1.9666698728347143E-2</v>
          </cell>
          <cell r="J2067">
            <v>-2.9201563557832433E-3</v>
          </cell>
          <cell r="K2067">
            <v>0</v>
          </cell>
          <cell r="L2067">
            <v>0</v>
          </cell>
        </row>
        <row r="2068">
          <cell r="C2068" t="str">
            <v>YoloAged&amp;DisabledNonDualLR</v>
          </cell>
          <cell r="D2068" t="str">
            <v>LR</v>
          </cell>
          <cell r="E2068" t="str">
            <v>Aged&amp;DisabledNonDual</v>
          </cell>
          <cell r="F2068" t="str">
            <v xml:space="preserve"> Laboratory and Radiology </v>
          </cell>
          <cell r="G2068">
            <v>0</v>
          </cell>
          <cell r="H2068">
            <v>-6.8899999999999961E-2</v>
          </cell>
          <cell r="I2068">
            <v>0</v>
          </cell>
          <cell r="J2068">
            <v>0</v>
          </cell>
          <cell r="K2068">
            <v>0</v>
          </cell>
          <cell r="L2068">
            <v>0</v>
          </cell>
        </row>
        <row r="2069">
          <cell r="C2069" t="str">
            <v>YoloAged&amp;DisabledNonDualHCBS</v>
          </cell>
          <cell r="D2069" t="str">
            <v>HCBS</v>
          </cell>
          <cell r="E2069" t="str">
            <v>Aged&amp;DisabledNonDual</v>
          </cell>
          <cell r="F2069" t="str">
            <v xml:space="preserve"> HCBS </v>
          </cell>
          <cell r="G2069">
            <v>2.0638626334235077E-2</v>
          </cell>
          <cell r="H2069">
            <v>0</v>
          </cell>
          <cell r="I2069">
            <v>0</v>
          </cell>
          <cell r="J2069">
            <v>0</v>
          </cell>
          <cell r="K2069">
            <v>0</v>
          </cell>
          <cell r="L2069">
            <v>0</v>
          </cell>
        </row>
        <row r="2070">
          <cell r="C2070" t="str">
            <v>YoloAged&amp;DisabledNonDualOTH</v>
          </cell>
          <cell r="D2070" t="str">
            <v>OTH</v>
          </cell>
          <cell r="E2070" t="str">
            <v>Aged&amp;DisabledNonDual</v>
          </cell>
          <cell r="F2070" t="str">
            <v xml:space="preserve"> All Others </v>
          </cell>
          <cell r="G2070">
            <v>0</v>
          </cell>
          <cell r="H2070">
            <v>-3.0200000000000005E-2</v>
          </cell>
          <cell r="I2070">
            <v>0</v>
          </cell>
          <cell r="J2070">
            <v>0</v>
          </cell>
          <cell r="K2070">
            <v>0</v>
          </cell>
          <cell r="L2070">
            <v>-2.6407659584812837E-3</v>
          </cell>
        </row>
        <row r="2071">
          <cell r="C2071" t="str">
            <v>YoloDisabledDualIP</v>
          </cell>
          <cell r="D2071" t="str">
            <v>IP</v>
          </cell>
          <cell r="E2071" t="str">
            <v>DisabledDual</v>
          </cell>
          <cell r="F2071" t="str">
            <v xml:space="preserve">Inpatient Hospital Services </v>
          </cell>
          <cell r="G2071">
            <v>0</v>
          </cell>
          <cell r="H2071">
            <v>0</v>
          </cell>
          <cell r="I2071">
            <v>0</v>
          </cell>
          <cell r="J2071">
            <v>0</v>
          </cell>
          <cell r="K2071">
            <v>0</v>
          </cell>
          <cell r="L2071">
            <v>0</v>
          </cell>
        </row>
        <row r="2072">
          <cell r="C2072" t="str">
            <v>YoloDisabledDualOP</v>
          </cell>
          <cell r="D2072" t="str">
            <v>OP</v>
          </cell>
          <cell r="E2072" t="str">
            <v>DisabledDual</v>
          </cell>
          <cell r="F2072" t="str">
            <v xml:space="preserve">Outpatient Facility Services </v>
          </cell>
          <cell r="G2072">
            <v>0</v>
          </cell>
          <cell r="H2072">
            <v>0</v>
          </cell>
          <cell r="I2072">
            <v>0</v>
          </cell>
          <cell r="J2072">
            <v>0</v>
          </cell>
          <cell r="K2072">
            <v>0</v>
          </cell>
          <cell r="L2072">
            <v>0</v>
          </cell>
        </row>
        <row r="2073">
          <cell r="C2073" t="str">
            <v>YoloDisabledDualER</v>
          </cell>
          <cell r="D2073" t="str">
            <v>ER</v>
          </cell>
          <cell r="E2073" t="str">
            <v>DisabledDual</v>
          </cell>
          <cell r="F2073" t="str">
            <v xml:space="preserve">Emergency Room Facility Services </v>
          </cell>
          <cell r="G2073">
            <v>0</v>
          </cell>
          <cell r="H2073">
            <v>0</v>
          </cell>
          <cell r="I2073">
            <v>0</v>
          </cell>
          <cell r="J2073">
            <v>0</v>
          </cell>
          <cell r="K2073">
            <v>0</v>
          </cell>
          <cell r="L2073">
            <v>0</v>
          </cell>
        </row>
        <row r="2074">
          <cell r="C2074" t="str">
            <v>YoloDisabledDualLTC</v>
          </cell>
          <cell r="D2074" t="str">
            <v>LTC</v>
          </cell>
          <cell r="E2074" t="str">
            <v>DisabledDual</v>
          </cell>
          <cell r="F2074" t="str">
            <v xml:space="preserve">Long-Term Care Facility </v>
          </cell>
          <cell r="G2074">
            <v>0</v>
          </cell>
          <cell r="H2074">
            <v>0</v>
          </cell>
          <cell r="I2074">
            <v>0</v>
          </cell>
          <cell r="J2074">
            <v>0</v>
          </cell>
          <cell r="K2074">
            <v>0</v>
          </cell>
          <cell r="L2074">
            <v>0</v>
          </cell>
        </row>
        <row r="2075">
          <cell r="C2075" t="str">
            <v>YoloDisabledDualPCP</v>
          </cell>
          <cell r="D2075" t="str">
            <v>PCP</v>
          </cell>
          <cell r="E2075" t="str">
            <v>DisabledDual</v>
          </cell>
          <cell r="F2075" t="str">
            <v xml:space="preserve">Physician Primary Care Services </v>
          </cell>
          <cell r="G2075">
            <v>0</v>
          </cell>
          <cell r="H2075">
            <v>0</v>
          </cell>
          <cell r="I2075">
            <v>0</v>
          </cell>
          <cell r="J2075">
            <v>0</v>
          </cell>
          <cell r="K2075">
            <v>0</v>
          </cell>
          <cell r="L2075">
            <v>0</v>
          </cell>
        </row>
        <row r="2076">
          <cell r="C2076" t="str">
            <v>YoloDisabledDualSP</v>
          </cell>
          <cell r="D2076" t="str">
            <v>SP</v>
          </cell>
          <cell r="E2076" t="str">
            <v>DisabledDual</v>
          </cell>
          <cell r="F2076" t="str">
            <v xml:space="preserve">Physician Specialty Services </v>
          </cell>
          <cell r="G2076">
            <v>0</v>
          </cell>
          <cell r="H2076">
            <v>0</v>
          </cell>
          <cell r="I2076">
            <v>0</v>
          </cell>
          <cell r="J2076">
            <v>0</v>
          </cell>
          <cell r="K2076">
            <v>0</v>
          </cell>
          <cell r="L2076">
            <v>0</v>
          </cell>
        </row>
        <row r="2077">
          <cell r="C2077" t="str">
            <v>YoloDisabledDualFQHC</v>
          </cell>
          <cell r="D2077" t="str">
            <v>FQHC</v>
          </cell>
          <cell r="E2077" t="str">
            <v>DisabledDual</v>
          </cell>
          <cell r="F2077" t="str">
            <v xml:space="preserve">FQHC Services </v>
          </cell>
          <cell r="G2077">
            <v>0</v>
          </cell>
          <cell r="H2077">
            <v>0</v>
          </cell>
          <cell r="I2077">
            <v>0</v>
          </cell>
          <cell r="J2077">
            <v>0</v>
          </cell>
          <cell r="K2077">
            <v>0</v>
          </cell>
          <cell r="L2077">
            <v>0</v>
          </cell>
        </row>
        <row r="2078">
          <cell r="C2078" t="str">
            <v>YoloDisabledDualNPP</v>
          </cell>
          <cell r="D2078" t="str">
            <v>NPP</v>
          </cell>
          <cell r="E2078" t="str">
            <v>DisabledDual</v>
          </cell>
          <cell r="F2078" t="str">
            <v xml:space="preserve"> Other Medical Professional Services </v>
          </cell>
          <cell r="G2078">
            <v>0</v>
          </cell>
          <cell r="H2078">
            <v>0</v>
          </cell>
          <cell r="I2078">
            <v>0</v>
          </cell>
          <cell r="J2078">
            <v>0</v>
          </cell>
          <cell r="K2078">
            <v>0</v>
          </cell>
          <cell r="L2078">
            <v>0</v>
          </cell>
        </row>
        <row r="2079">
          <cell r="C2079" t="str">
            <v>YoloDisabledDualRX</v>
          </cell>
          <cell r="D2079" t="str">
            <v>RX</v>
          </cell>
          <cell r="E2079" t="str">
            <v>DisabledDual</v>
          </cell>
          <cell r="F2079" t="str">
            <v xml:space="preserve"> Pharmacy </v>
          </cell>
          <cell r="G2079">
            <v>0</v>
          </cell>
          <cell r="H2079">
            <v>0</v>
          </cell>
          <cell r="I2079">
            <v>0</v>
          </cell>
          <cell r="J2079">
            <v>0</v>
          </cell>
          <cell r="K2079">
            <v>0</v>
          </cell>
          <cell r="L2079">
            <v>0</v>
          </cell>
        </row>
        <row r="2080">
          <cell r="C2080" t="str">
            <v>YoloDisabledDualLR</v>
          </cell>
          <cell r="D2080" t="str">
            <v>LR</v>
          </cell>
          <cell r="E2080" t="str">
            <v>DisabledDual</v>
          </cell>
          <cell r="F2080" t="str">
            <v xml:space="preserve"> Laboratory and Radiology </v>
          </cell>
          <cell r="G2080">
            <v>0</v>
          </cell>
          <cell r="H2080">
            <v>0</v>
          </cell>
          <cell r="I2080">
            <v>0</v>
          </cell>
          <cell r="J2080">
            <v>0</v>
          </cell>
          <cell r="K2080">
            <v>0</v>
          </cell>
          <cell r="L2080">
            <v>0</v>
          </cell>
        </row>
        <row r="2081">
          <cell r="C2081" t="str">
            <v>YoloDisabledDualHCBS</v>
          </cell>
          <cell r="D2081" t="str">
            <v>HCBS</v>
          </cell>
          <cell r="E2081" t="str">
            <v>DisabledDual</v>
          </cell>
          <cell r="F2081" t="str">
            <v xml:space="preserve"> HCBS </v>
          </cell>
          <cell r="G2081">
            <v>5.182449305810799E-3</v>
          </cell>
          <cell r="H2081">
            <v>0</v>
          </cell>
          <cell r="I2081">
            <v>0</v>
          </cell>
          <cell r="J2081">
            <v>0</v>
          </cell>
          <cell r="K2081">
            <v>0</v>
          </cell>
          <cell r="L2081">
            <v>0</v>
          </cell>
        </row>
        <row r="2082">
          <cell r="C2082" t="str">
            <v>YoloDisabledDualOTH</v>
          </cell>
          <cell r="D2082" t="str">
            <v>OTH</v>
          </cell>
          <cell r="E2082" t="str">
            <v>DisabledDual</v>
          </cell>
          <cell r="F2082" t="str">
            <v xml:space="preserve"> All Others </v>
          </cell>
          <cell r="G2082">
            <v>0</v>
          </cell>
          <cell r="H2082">
            <v>0</v>
          </cell>
          <cell r="I2082">
            <v>0</v>
          </cell>
          <cell r="J2082">
            <v>0</v>
          </cell>
          <cell r="K2082">
            <v>0</v>
          </cell>
          <cell r="L2082">
            <v>-5.3879759319322984E-3</v>
          </cell>
        </row>
        <row r="2083">
          <cell r="C2083" t="str">
            <v>YoloAgedDualIP</v>
          </cell>
          <cell r="D2083" t="str">
            <v>IP</v>
          </cell>
          <cell r="E2083" t="str">
            <v>AgedDual</v>
          </cell>
          <cell r="F2083" t="str">
            <v xml:space="preserve">Inpatient Hospital Services </v>
          </cell>
          <cell r="G2083">
            <v>0</v>
          </cell>
          <cell r="H2083">
            <v>0</v>
          </cell>
          <cell r="I2083">
            <v>0</v>
          </cell>
          <cell r="J2083">
            <v>0</v>
          </cell>
          <cell r="K2083">
            <v>0</v>
          </cell>
          <cell r="L2083">
            <v>0</v>
          </cell>
        </row>
        <row r="2084">
          <cell r="C2084" t="str">
            <v>YoloAgedDualOP</v>
          </cell>
          <cell r="D2084" t="str">
            <v>OP</v>
          </cell>
          <cell r="E2084" t="str">
            <v>AgedDual</v>
          </cell>
          <cell r="F2084" t="str">
            <v xml:space="preserve">Outpatient Facility Services </v>
          </cell>
          <cell r="G2084">
            <v>0</v>
          </cell>
          <cell r="H2084">
            <v>0</v>
          </cell>
          <cell r="I2084">
            <v>0</v>
          </cell>
          <cell r="J2084">
            <v>0</v>
          </cell>
          <cell r="K2084">
            <v>0</v>
          </cell>
          <cell r="L2084">
            <v>0</v>
          </cell>
        </row>
        <row r="2085">
          <cell r="C2085" t="str">
            <v>YoloAgedDualER</v>
          </cell>
          <cell r="D2085" t="str">
            <v>ER</v>
          </cell>
          <cell r="E2085" t="str">
            <v>AgedDual</v>
          </cell>
          <cell r="F2085" t="str">
            <v xml:space="preserve">Emergency Room Facility Services </v>
          </cell>
          <cell r="G2085">
            <v>0</v>
          </cell>
          <cell r="H2085">
            <v>0</v>
          </cell>
          <cell r="I2085">
            <v>0</v>
          </cell>
          <cell r="J2085">
            <v>0</v>
          </cell>
          <cell r="K2085">
            <v>0</v>
          </cell>
          <cell r="L2085">
            <v>0</v>
          </cell>
        </row>
        <row r="2086">
          <cell r="C2086" t="str">
            <v>YoloAgedDualLTC</v>
          </cell>
          <cell r="D2086" t="str">
            <v>LTC</v>
          </cell>
          <cell r="E2086" t="str">
            <v>AgedDual</v>
          </cell>
          <cell r="F2086" t="str">
            <v xml:space="preserve">Long-Term Care Facility </v>
          </cell>
          <cell r="G2086">
            <v>0</v>
          </cell>
          <cell r="H2086">
            <v>0</v>
          </cell>
          <cell r="I2086">
            <v>0</v>
          </cell>
          <cell r="J2086">
            <v>0</v>
          </cell>
          <cell r="K2086">
            <v>0</v>
          </cell>
          <cell r="L2086">
            <v>0</v>
          </cell>
        </row>
        <row r="2087">
          <cell r="C2087" t="str">
            <v>YoloAgedDualPCP</v>
          </cell>
          <cell r="D2087" t="str">
            <v>PCP</v>
          </cell>
          <cell r="E2087" t="str">
            <v>AgedDual</v>
          </cell>
          <cell r="F2087" t="str">
            <v xml:space="preserve">Physician Primary Care Services </v>
          </cell>
          <cell r="G2087">
            <v>0</v>
          </cell>
          <cell r="H2087">
            <v>0</v>
          </cell>
          <cell r="I2087">
            <v>0</v>
          </cell>
          <cell r="J2087">
            <v>0</v>
          </cell>
          <cell r="K2087">
            <v>0</v>
          </cell>
          <cell r="L2087">
            <v>0</v>
          </cell>
        </row>
        <row r="2088">
          <cell r="C2088" t="str">
            <v>YoloAgedDualSP</v>
          </cell>
          <cell r="D2088" t="str">
            <v>SP</v>
          </cell>
          <cell r="E2088" t="str">
            <v>AgedDual</v>
          </cell>
          <cell r="F2088" t="str">
            <v xml:space="preserve">Physician Specialty Services </v>
          </cell>
          <cell r="G2088">
            <v>0</v>
          </cell>
          <cell r="H2088">
            <v>0</v>
          </cell>
          <cell r="I2088">
            <v>0</v>
          </cell>
          <cell r="J2088">
            <v>0</v>
          </cell>
          <cell r="K2088">
            <v>0</v>
          </cell>
          <cell r="L2088">
            <v>0</v>
          </cell>
        </row>
        <row r="2089">
          <cell r="C2089" t="str">
            <v>YoloAgedDualFQHC</v>
          </cell>
          <cell r="D2089" t="str">
            <v>FQHC</v>
          </cell>
          <cell r="E2089" t="str">
            <v>AgedDual</v>
          </cell>
          <cell r="F2089" t="str">
            <v xml:space="preserve">FQHC Services </v>
          </cell>
          <cell r="G2089">
            <v>0</v>
          </cell>
          <cell r="H2089">
            <v>0</v>
          </cell>
          <cell r="I2089">
            <v>0</v>
          </cell>
          <cell r="J2089">
            <v>0</v>
          </cell>
          <cell r="K2089">
            <v>0</v>
          </cell>
          <cell r="L2089">
            <v>0</v>
          </cell>
        </row>
        <row r="2090">
          <cell r="C2090" t="str">
            <v>YoloAgedDualNPP</v>
          </cell>
          <cell r="D2090" t="str">
            <v>NPP</v>
          </cell>
          <cell r="E2090" t="str">
            <v>AgedDual</v>
          </cell>
          <cell r="F2090" t="str">
            <v xml:space="preserve"> Other Medical Professional Services </v>
          </cell>
          <cell r="G2090">
            <v>0</v>
          </cell>
          <cell r="H2090">
            <v>0</v>
          </cell>
          <cell r="I2090">
            <v>0</v>
          </cell>
          <cell r="J2090">
            <v>0</v>
          </cell>
          <cell r="K2090">
            <v>0</v>
          </cell>
          <cell r="L2090">
            <v>0</v>
          </cell>
        </row>
        <row r="2091">
          <cell r="C2091" t="str">
            <v>YoloAgedDualRX</v>
          </cell>
          <cell r="D2091" t="str">
            <v>RX</v>
          </cell>
          <cell r="E2091" t="str">
            <v>AgedDual</v>
          </cell>
          <cell r="F2091" t="str">
            <v xml:space="preserve"> Pharmacy </v>
          </cell>
          <cell r="G2091">
            <v>0</v>
          </cell>
          <cell r="H2091">
            <v>0</v>
          </cell>
          <cell r="I2091">
            <v>0</v>
          </cell>
          <cell r="J2091">
            <v>0</v>
          </cell>
          <cell r="K2091">
            <v>0</v>
          </cell>
          <cell r="L2091">
            <v>0</v>
          </cell>
        </row>
        <row r="2092">
          <cell r="C2092" t="str">
            <v>YoloAgedDualLR</v>
          </cell>
          <cell r="D2092" t="str">
            <v>LR</v>
          </cell>
          <cell r="E2092" t="str">
            <v>AgedDual</v>
          </cell>
          <cell r="F2092" t="str">
            <v xml:space="preserve"> Laboratory and Radiology </v>
          </cell>
          <cell r="G2092">
            <v>0</v>
          </cell>
          <cell r="H2092">
            <v>0</v>
          </cell>
          <cell r="I2092">
            <v>0</v>
          </cell>
          <cell r="J2092">
            <v>0</v>
          </cell>
          <cell r="K2092">
            <v>0</v>
          </cell>
          <cell r="L2092">
            <v>0</v>
          </cell>
        </row>
        <row r="2093">
          <cell r="C2093" t="str">
            <v>YoloAgedDualHCBS</v>
          </cell>
          <cell r="D2093" t="str">
            <v>HCBS</v>
          </cell>
          <cell r="E2093" t="str">
            <v>AgedDual</v>
          </cell>
          <cell r="F2093" t="str">
            <v xml:space="preserve"> HCBS </v>
          </cell>
          <cell r="G2093">
            <v>6.6500371810356285E-3</v>
          </cell>
          <cell r="H2093">
            <v>0</v>
          </cell>
          <cell r="I2093">
            <v>0</v>
          </cell>
          <cell r="J2093">
            <v>0</v>
          </cell>
          <cell r="K2093">
            <v>0</v>
          </cell>
          <cell r="L2093">
            <v>0</v>
          </cell>
        </row>
        <row r="2094">
          <cell r="C2094" t="str">
            <v>YoloAgedDualOTH</v>
          </cell>
          <cell r="D2094" t="str">
            <v>OTH</v>
          </cell>
          <cell r="E2094" t="str">
            <v>AgedDual</v>
          </cell>
          <cell r="F2094" t="str">
            <v xml:space="preserve"> All Others </v>
          </cell>
          <cell r="G2094">
            <v>0</v>
          </cell>
          <cell r="H2094">
            <v>0</v>
          </cell>
          <cell r="I2094">
            <v>0</v>
          </cell>
          <cell r="J2094">
            <v>0</v>
          </cell>
          <cell r="K2094">
            <v>0</v>
          </cell>
          <cell r="L2094">
            <v>-1.3584570895379899E-2</v>
          </cell>
        </row>
        <row r="2095">
          <cell r="C2095" t="str">
            <v>YoloBCCTPIP</v>
          </cell>
          <cell r="D2095" t="str">
            <v>IP</v>
          </cell>
          <cell r="E2095" t="str">
            <v>BCCTP</v>
          </cell>
          <cell r="F2095" t="str">
            <v xml:space="preserve">Inpatient Hospital Services </v>
          </cell>
          <cell r="G2095">
            <v>0</v>
          </cell>
          <cell r="H2095">
            <v>0</v>
          </cell>
          <cell r="I2095">
            <v>0</v>
          </cell>
          <cell r="J2095">
            <v>0</v>
          </cell>
          <cell r="K2095">
            <v>0</v>
          </cell>
          <cell r="L2095">
            <v>0</v>
          </cell>
        </row>
        <row r="2096">
          <cell r="C2096" t="str">
            <v>YoloBCCTPOP</v>
          </cell>
          <cell r="D2096" t="str">
            <v>OP</v>
          </cell>
          <cell r="E2096" t="str">
            <v>BCCTP</v>
          </cell>
          <cell r="F2096" t="str">
            <v xml:space="preserve">Outpatient Facility Services </v>
          </cell>
          <cell r="G2096">
            <v>0</v>
          </cell>
          <cell r="H2096">
            <v>0</v>
          </cell>
          <cell r="I2096">
            <v>0</v>
          </cell>
          <cell r="J2096">
            <v>0</v>
          </cell>
          <cell r="K2096">
            <v>0</v>
          </cell>
          <cell r="L2096">
            <v>0</v>
          </cell>
        </row>
        <row r="2097">
          <cell r="C2097" t="str">
            <v>YoloBCCTPER</v>
          </cell>
          <cell r="D2097" t="str">
            <v>ER</v>
          </cell>
          <cell r="E2097" t="str">
            <v>BCCTP</v>
          </cell>
          <cell r="F2097" t="str">
            <v xml:space="preserve">Emergency Room Facility Services </v>
          </cell>
          <cell r="G2097">
            <v>0</v>
          </cell>
          <cell r="H2097">
            <v>0</v>
          </cell>
          <cell r="I2097">
            <v>0</v>
          </cell>
          <cell r="J2097">
            <v>0</v>
          </cell>
          <cell r="K2097">
            <v>0</v>
          </cell>
          <cell r="L2097">
            <v>0</v>
          </cell>
        </row>
        <row r="2098">
          <cell r="C2098" t="str">
            <v>YoloBCCTPLTC</v>
          </cell>
          <cell r="D2098" t="str">
            <v>LTC</v>
          </cell>
          <cell r="E2098" t="str">
            <v>BCCTP</v>
          </cell>
          <cell r="F2098" t="str">
            <v xml:space="preserve">Long-Term Care Facility </v>
          </cell>
          <cell r="G2098">
            <v>0</v>
          </cell>
          <cell r="H2098">
            <v>0</v>
          </cell>
          <cell r="I2098">
            <v>0</v>
          </cell>
          <cell r="J2098">
            <v>0</v>
          </cell>
          <cell r="K2098">
            <v>0</v>
          </cell>
          <cell r="L2098">
            <v>0</v>
          </cell>
        </row>
        <row r="2099">
          <cell r="C2099" t="str">
            <v>YoloBCCTPPCP</v>
          </cell>
          <cell r="D2099" t="str">
            <v>PCP</v>
          </cell>
          <cell r="E2099" t="str">
            <v>BCCTP</v>
          </cell>
          <cell r="F2099" t="str">
            <v xml:space="preserve">Physician Primary Care Services </v>
          </cell>
          <cell r="G2099">
            <v>0</v>
          </cell>
          <cell r="H2099">
            <v>0</v>
          </cell>
          <cell r="I2099">
            <v>0</v>
          </cell>
          <cell r="J2099">
            <v>0</v>
          </cell>
          <cell r="K2099">
            <v>0</v>
          </cell>
          <cell r="L2099">
            <v>0</v>
          </cell>
        </row>
        <row r="2100">
          <cell r="C2100" t="str">
            <v>YoloBCCTPSP</v>
          </cell>
          <cell r="D2100" t="str">
            <v>SP</v>
          </cell>
          <cell r="E2100" t="str">
            <v>BCCTP</v>
          </cell>
          <cell r="F2100" t="str">
            <v xml:space="preserve">Physician Specialty Services </v>
          </cell>
          <cell r="G2100">
            <v>0</v>
          </cell>
          <cell r="H2100">
            <v>0</v>
          </cell>
          <cell r="I2100">
            <v>0</v>
          </cell>
          <cell r="J2100">
            <v>0</v>
          </cell>
          <cell r="K2100">
            <v>0</v>
          </cell>
          <cell r="L2100">
            <v>0</v>
          </cell>
        </row>
        <row r="2101">
          <cell r="C2101" t="str">
            <v>YoloBCCTPFQHC</v>
          </cell>
          <cell r="D2101" t="str">
            <v>FQHC</v>
          </cell>
          <cell r="E2101" t="str">
            <v>BCCTP</v>
          </cell>
          <cell r="F2101" t="str">
            <v xml:space="preserve">FQHC Services </v>
          </cell>
          <cell r="G2101">
            <v>0</v>
          </cell>
          <cell r="H2101">
            <v>0</v>
          </cell>
          <cell r="I2101">
            <v>0</v>
          </cell>
          <cell r="J2101">
            <v>0</v>
          </cell>
          <cell r="K2101">
            <v>0</v>
          </cell>
          <cell r="L2101">
            <v>0</v>
          </cell>
        </row>
        <row r="2102">
          <cell r="C2102" t="str">
            <v>YoloBCCTPNPP</v>
          </cell>
          <cell r="D2102" t="str">
            <v>NPP</v>
          </cell>
          <cell r="E2102" t="str">
            <v>BCCTP</v>
          </cell>
          <cell r="F2102" t="str">
            <v xml:space="preserve"> Other Medical Professional Services </v>
          </cell>
          <cell r="G2102">
            <v>0</v>
          </cell>
          <cell r="H2102">
            <v>0</v>
          </cell>
          <cell r="I2102">
            <v>0</v>
          </cell>
          <cell r="J2102">
            <v>0</v>
          </cell>
          <cell r="K2102">
            <v>0</v>
          </cell>
          <cell r="L2102">
            <v>0</v>
          </cell>
        </row>
        <row r="2103">
          <cell r="C2103" t="str">
            <v>YoloBCCTPRX</v>
          </cell>
          <cell r="D2103" t="str">
            <v>RX</v>
          </cell>
          <cell r="E2103" t="str">
            <v>BCCTP</v>
          </cell>
          <cell r="F2103" t="str">
            <v xml:space="preserve"> Pharmacy </v>
          </cell>
          <cell r="G2103">
            <v>0</v>
          </cell>
          <cell r="H2103">
            <v>0</v>
          </cell>
          <cell r="I2103">
            <v>0</v>
          </cell>
          <cell r="J2103">
            <v>0</v>
          </cell>
          <cell r="K2103">
            <v>0</v>
          </cell>
          <cell r="L2103">
            <v>0</v>
          </cell>
        </row>
        <row r="2104">
          <cell r="C2104" t="str">
            <v>YoloBCCTPLR</v>
          </cell>
          <cell r="D2104" t="str">
            <v>LR</v>
          </cell>
          <cell r="E2104" t="str">
            <v>BCCTP</v>
          </cell>
          <cell r="F2104" t="str">
            <v xml:space="preserve"> Laboratory and Radiology </v>
          </cell>
          <cell r="G2104">
            <v>0</v>
          </cell>
          <cell r="H2104">
            <v>0</v>
          </cell>
          <cell r="I2104">
            <v>0</v>
          </cell>
          <cell r="J2104">
            <v>0</v>
          </cell>
          <cell r="K2104">
            <v>0</v>
          </cell>
          <cell r="L2104">
            <v>0</v>
          </cell>
        </row>
        <row r="2105">
          <cell r="C2105" t="str">
            <v>YoloBCCTPHCBS</v>
          </cell>
          <cell r="D2105" t="str">
            <v>HCBS</v>
          </cell>
          <cell r="E2105" t="str">
            <v>BCCTP</v>
          </cell>
          <cell r="F2105" t="str">
            <v xml:space="preserve"> HCBS </v>
          </cell>
          <cell r="G2105">
            <v>0</v>
          </cell>
          <cell r="H2105">
            <v>0</v>
          </cell>
          <cell r="I2105">
            <v>0</v>
          </cell>
          <cell r="J2105">
            <v>0</v>
          </cell>
          <cell r="K2105">
            <v>0</v>
          </cell>
          <cell r="L2105">
            <v>0</v>
          </cell>
        </row>
        <row r="2106">
          <cell r="C2106" t="str">
            <v>YoloBCCTPOTH</v>
          </cell>
          <cell r="D2106" t="str">
            <v>OTH</v>
          </cell>
          <cell r="E2106" t="str">
            <v>BCCTP</v>
          </cell>
          <cell r="F2106" t="str">
            <v xml:space="preserve"> All Others </v>
          </cell>
          <cell r="G2106">
            <v>0</v>
          </cell>
          <cell r="H2106">
            <v>0</v>
          </cell>
          <cell r="I2106">
            <v>0</v>
          </cell>
          <cell r="J2106">
            <v>0</v>
          </cell>
          <cell r="K2106">
            <v>0</v>
          </cell>
          <cell r="L2106">
            <v>0</v>
          </cell>
        </row>
        <row r="2107">
          <cell r="C2107" t="str">
            <v>YoloAIDSNonDualIP</v>
          </cell>
          <cell r="D2107" t="str">
            <v>IP</v>
          </cell>
          <cell r="E2107" t="str">
            <v>AIDSNonDual</v>
          </cell>
          <cell r="F2107" t="str">
            <v xml:space="preserve">Inpatient Hospital Services </v>
          </cell>
          <cell r="G2107">
            <v>0</v>
          </cell>
          <cell r="H2107">
            <v>0</v>
          </cell>
          <cell r="I2107">
            <v>0</v>
          </cell>
          <cell r="J2107">
            <v>0</v>
          </cell>
          <cell r="K2107">
            <v>0</v>
          </cell>
          <cell r="L2107">
            <v>0</v>
          </cell>
        </row>
        <row r="2108">
          <cell r="C2108" t="str">
            <v>YoloAIDSNonDualOP</v>
          </cell>
          <cell r="D2108" t="str">
            <v>OP</v>
          </cell>
          <cell r="E2108" t="str">
            <v>AIDSNonDual</v>
          </cell>
          <cell r="F2108" t="str">
            <v xml:space="preserve">Outpatient Facility Services </v>
          </cell>
          <cell r="G2108">
            <v>0</v>
          </cell>
          <cell r="H2108">
            <v>-1.3100000000000001E-2</v>
          </cell>
          <cell r="I2108">
            <v>0</v>
          </cell>
          <cell r="J2108">
            <v>0</v>
          </cell>
          <cell r="K2108">
            <v>0</v>
          </cell>
          <cell r="L2108">
            <v>0</v>
          </cell>
        </row>
        <row r="2109">
          <cell r="C2109" t="str">
            <v>YoloAIDSNonDualER</v>
          </cell>
          <cell r="D2109" t="str">
            <v>ER</v>
          </cell>
          <cell r="E2109" t="str">
            <v>AIDSNonDual</v>
          </cell>
          <cell r="F2109" t="str">
            <v xml:space="preserve">Emergency Room Facility Services </v>
          </cell>
          <cell r="G2109">
            <v>0</v>
          </cell>
          <cell r="H2109">
            <v>0</v>
          </cell>
          <cell r="I2109">
            <v>0</v>
          </cell>
          <cell r="J2109">
            <v>0</v>
          </cell>
          <cell r="K2109">
            <v>0</v>
          </cell>
          <cell r="L2109">
            <v>0</v>
          </cell>
        </row>
        <row r="2110">
          <cell r="C2110" t="str">
            <v>YoloAIDSNonDualLTC</v>
          </cell>
          <cell r="D2110" t="str">
            <v>LTC</v>
          </cell>
          <cell r="E2110" t="str">
            <v>AIDSNonDual</v>
          </cell>
          <cell r="F2110" t="str">
            <v xml:space="preserve">Long-Term Care Facility </v>
          </cell>
          <cell r="G2110">
            <v>0</v>
          </cell>
          <cell r="H2110">
            <v>0</v>
          </cell>
          <cell r="I2110">
            <v>0</v>
          </cell>
          <cell r="J2110">
            <v>0</v>
          </cell>
          <cell r="K2110">
            <v>0</v>
          </cell>
          <cell r="L2110">
            <v>0</v>
          </cell>
        </row>
        <row r="2111">
          <cell r="C2111" t="str">
            <v>YoloAIDSNonDualPCP</v>
          </cell>
          <cell r="D2111" t="str">
            <v>PCP</v>
          </cell>
          <cell r="E2111" t="str">
            <v>AIDSNonDual</v>
          </cell>
          <cell r="F2111" t="str">
            <v xml:space="preserve">Physician Primary Care Services </v>
          </cell>
          <cell r="G2111">
            <v>0</v>
          </cell>
          <cell r="H2111">
            <v>-6.030000000000002E-2</v>
          </cell>
          <cell r="I2111">
            <v>0</v>
          </cell>
          <cell r="J2111">
            <v>0</v>
          </cell>
          <cell r="K2111">
            <v>0</v>
          </cell>
          <cell r="L2111">
            <v>0</v>
          </cell>
        </row>
        <row r="2112">
          <cell r="C2112" t="str">
            <v>YoloAIDSNonDualSP</v>
          </cell>
          <cell r="D2112" t="str">
            <v>SP</v>
          </cell>
          <cell r="E2112" t="str">
            <v>AIDSNonDual</v>
          </cell>
          <cell r="F2112" t="str">
            <v xml:space="preserve">Physician Specialty Services </v>
          </cell>
          <cell r="G2112">
            <v>0</v>
          </cell>
          <cell r="H2112">
            <v>0</v>
          </cell>
          <cell r="I2112">
            <v>0</v>
          </cell>
          <cell r="J2112">
            <v>0</v>
          </cell>
          <cell r="K2112">
            <v>0</v>
          </cell>
          <cell r="L2112">
            <v>0</v>
          </cell>
        </row>
        <row r="2113">
          <cell r="C2113" t="str">
            <v>YoloAIDSNonDualFQHC</v>
          </cell>
          <cell r="D2113" t="str">
            <v>FQHC</v>
          </cell>
          <cell r="E2113" t="str">
            <v>AIDSNonDual</v>
          </cell>
          <cell r="F2113" t="str">
            <v xml:space="preserve">FQHC Services </v>
          </cell>
          <cell r="G2113">
            <v>0</v>
          </cell>
          <cell r="H2113">
            <v>0</v>
          </cell>
          <cell r="I2113">
            <v>0</v>
          </cell>
          <cell r="J2113">
            <v>0</v>
          </cell>
          <cell r="K2113">
            <v>0</v>
          </cell>
          <cell r="L2113">
            <v>0</v>
          </cell>
        </row>
        <row r="2114">
          <cell r="C2114" t="str">
            <v>YoloAIDSNonDualNPP</v>
          </cell>
          <cell r="D2114" t="str">
            <v>NPP</v>
          </cell>
          <cell r="E2114" t="str">
            <v>AIDSNonDual</v>
          </cell>
          <cell r="F2114" t="str">
            <v xml:space="preserve"> Other Medical Professional Services </v>
          </cell>
          <cell r="G2114">
            <v>0</v>
          </cell>
          <cell r="H2114">
            <v>-6.8899999999999961E-2</v>
          </cell>
          <cell r="I2114">
            <v>0</v>
          </cell>
          <cell r="J2114">
            <v>0</v>
          </cell>
          <cell r="K2114">
            <v>0</v>
          </cell>
          <cell r="L2114">
            <v>0</v>
          </cell>
        </row>
        <row r="2115">
          <cell r="C2115" t="str">
            <v>YoloAIDSNonDualRX</v>
          </cell>
          <cell r="D2115" t="str">
            <v>RX</v>
          </cell>
          <cell r="E2115" t="str">
            <v>AIDSNonDual</v>
          </cell>
          <cell r="F2115" t="str">
            <v xml:space="preserve"> Pharmacy </v>
          </cell>
          <cell r="G2115">
            <v>0</v>
          </cell>
          <cell r="H2115">
            <v>0</v>
          </cell>
          <cell r="I2115">
            <v>0</v>
          </cell>
          <cell r="J2115">
            <v>0</v>
          </cell>
          <cell r="K2115">
            <v>0</v>
          </cell>
          <cell r="L2115">
            <v>0</v>
          </cell>
        </row>
        <row r="2116">
          <cell r="C2116" t="str">
            <v>YoloAIDSNonDualLR</v>
          </cell>
          <cell r="D2116" t="str">
            <v>LR</v>
          </cell>
          <cell r="E2116" t="str">
            <v>AIDSNonDual</v>
          </cell>
          <cell r="F2116" t="str">
            <v xml:space="preserve"> Laboratory and Radiology </v>
          </cell>
          <cell r="G2116">
            <v>0</v>
          </cell>
          <cell r="H2116">
            <v>-6.8899999999999961E-2</v>
          </cell>
          <cell r="I2116">
            <v>0</v>
          </cell>
          <cell r="J2116">
            <v>0</v>
          </cell>
          <cell r="K2116">
            <v>0</v>
          </cell>
          <cell r="L2116">
            <v>0</v>
          </cell>
        </row>
        <row r="2117">
          <cell r="C2117" t="str">
            <v>YoloAIDSNonDualHCBS</v>
          </cell>
          <cell r="D2117" t="str">
            <v>HCBS</v>
          </cell>
          <cell r="E2117" t="str">
            <v>AIDSNonDual</v>
          </cell>
          <cell r="F2117" t="str">
            <v xml:space="preserve"> HCBS </v>
          </cell>
          <cell r="G2117">
            <v>0</v>
          </cell>
          <cell r="H2117">
            <v>0</v>
          </cell>
          <cell r="I2117">
            <v>0</v>
          </cell>
          <cell r="J2117">
            <v>0</v>
          </cell>
          <cell r="K2117">
            <v>0</v>
          </cell>
          <cell r="L2117">
            <v>0</v>
          </cell>
        </row>
        <row r="2118">
          <cell r="C2118" t="str">
            <v>YoloAIDSNonDualOTH</v>
          </cell>
          <cell r="D2118" t="str">
            <v>OTH</v>
          </cell>
          <cell r="E2118" t="str">
            <v>AIDSNonDual</v>
          </cell>
          <cell r="F2118" t="str">
            <v xml:space="preserve"> All Others </v>
          </cell>
          <cell r="G2118">
            <v>0</v>
          </cell>
          <cell r="H2118">
            <v>-3.0200000000000005E-2</v>
          </cell>
          <cell r="I2118">
            <v>0</v>
          </cell>
          <cell r="J2118">
            <v>0</v>
          </cell>
          <cell r="K2118">
            <v>0</v>
          </cell>
          <cell r="L2118">
            <v>0</v>
          </cell>
        </row>
        <row r="2119">
          <cell r="C2119" t="str">
            <v>YoloAIDSDualIP</v>
          </cell>
          <cell r="D2119" t="str">
            <v>IP</v>
          </cell>
          <cell r="E2119" t="str">
            <v>AIDSDual</v>
          </cell>
          <cell r="F2119" t="str">
            <v xml:space="preserve">Inpatient Hospital Services </v>
          </cell>
          <cell r="G2119">
            <v>0</v>
          </cell>
          <cell r="H2119">
            <v>0</v>
          </cell>
          <cell r="I2119">
            <v>0</v>
          </cell>
          <cell r="J2119">
            <v>0</v>
          </cell>
          <cell r="K2119">
            <v>0</v>
          </cell>
          <cell r="L2119">
            <v>0</v>
          </cell>
        </row>
        <row r="2120">
          <cell r="C2120" t="str">
            <v>YoloAIDSDualOP</v>
          </cell>
          <cell r="D2120" t="str">
            <v>OP</v>
          </cell>
          <cell r="E2120" t="str">
            <v>AIDSDual</v>
          </cell>
          <cell r="F2120" t="str">
            <v xml:space="preserve">Outpatient Facility Services </v>
          </cell>
          <cell r="G2120">
            <v>0</v>
          </cell>
          <cell r="H2120">
            <v>0</v>
          </cell>
          <cell r="I2120">
            <v>0</v>
          </cell>
          <cell r="J2120">
            <v>0</v>
          </cell>
          <cell r="K2120">
            <v>0</v>
          </cell>
          <cell r="L2120">
            <v>0</v>
          </cell>
        </row>
        <row r="2121">
          <cell r="C2121" t="str">
            <v>YoloAIDSDualER</v>
          </cell>
          <cell r="D2121" t="str">
            <v>ER</v>
          </cell>
          <cell r="E2121" t="str">
            <v>AIDSDual</v>
          </cell>
          <cell r="F2121" t="str">
            <v xml:space="preserve">Emergency Room Facility Services </v>
          </cell>
          <cell r="G2121">
            <v>0</v>
          </cell>
          <cell r="H2121">
            <v>0</v>
          </cell>
          <cell r="I2121">
            <v>0</v>
          </cell>
          <cell r="J2121">
            <v>0</v>
          </cell>
          <cell r="K2121">
            <v>0</v>
          </cell>
          <cell r="L2121">
            <v>0</v>
          </cell>
        </row>
        <row r="2122">
          <cell r="C2122" t="str">
            <v>YoloAIDSDualLTC</v>
          </cell>
          <cell r="D2122" t="str">
            <v>LTC</v>
          </cell>
          <cell r="E2122" t="str">
            <v>AIDSDual</v>
          </cell>
          <cell r="F2122" t="str">
            <v xml:space="preserve">Long-Term Care Facility </v>
          </cell>
          <cell r="G2122">
            <v>0</v>
          </cell>
          <cell r="H2122">
            <v>0</v>
          </cell>
          <cell r="I2122">
            <v>0</v>
          </cell>
          <cell r="J2122">
            <v>0</v>
          </cell>
          <cell r="K2122">
            <v>0</v>
          </cell>
          <cell r="L2122">
            <v>0</v>
          </cell>
        </row>
        <row r="2123">
          <cell r="C2123" t="str">
            <v>YoloAIDSDualPCP</v>
          </cell>
          <cell r="D2123" t="str">
            <v>PCP</v>
          </cell>
          <cell r="E2123" t="str">
            <v>AIDSDual</v>
          </cell>
          <cell r="F2123" t="str">
            <v xml:space="preserve">Physician Primary Care Services </v>
          </cell>
          <cell r="G2123">
            <v>0</v>
          </cell>
          <cell r="H2123">
            <v>0</v>
          </cell>
          <cell r="I2123">
            <v>0</v>
          </cell>
          <cell r="J2123">
            <v>0</v>
          </cell>
          <cell r="K2123">
            <v>0</v>
          </cell>
          <cell r="L2123">
            <v>0</v>
          </cell>
        </row>
        <row r="2124">
          <cell r="C2124" t="str">
            <v>YoloAIDSDualSP</v>
          </cell>
          <cell r="D2124" t="str">
            <v>SP</v>
          </cell>
          <cell r="E2124" t="str">
            <v>AIDSDual</v>
          </cell>
          <cell r="F2124" t="str">
            <v xml:space="preserve">Physician Specialty Services </v>
          </cell>
          <cell r="G2124">
            <v>0</v>
          </cell>
          <cell r="H2124">
            <v>0</v>
          </cell>
          <cell r="I2124">
            <v>0</v>
          </cell>
          <cell r="J2124">
            <v>0</v>
          </cell>
          <cell r="K2124">
            <v>0</v>
          </cell>
          <cell r="L2124">
            <v>0</v>
          </cell>
        </row>
        <row r="2125">
          <cell r="C2125" t="str">
            <v>YoloAIDSDualFQHC</v>
          </cell>
          <cell r="D2125" t="str">
            <v>FQHC</v>
          </cell>
          <cell r="E2125" t="str">
            <v>AIDSDual</v>
          </cell>
          <cell r="F2125" t="str">
            <v xml:space="preserve">FQHC Services </v>
          </cell>
          <cell r="G2125">
            <v>0</v>
          </cell>
          <cell r="H2125">
            <v>0</v>
          </cell>
          <cell r="I2125">
            <v>0</v>
          </cell>
          <cell r="J2125">
            <v>0</v>
          </cell>
          <cell r="K2125">
            <v>0</v>
          </cell>
          <cell r="L2125">
            <v>0</v>
          </cell>
        </row>
        <row r="2126">
          <cell r="C2126" t="str">
            <v>YoloAIDSDualNPP</v>
          </cell>
          <cell r="D2126" t="str">
            <v>NPP</v>
          </cell>
          <cell r="E2126" t="str">
            <v>AIDSDual</v>
          </cell>
          <cell r="F2126" t="str">
            <v xml:space="preserve"> Other Medical Professional Services </v>
          </cell>
          <cell r="G2126">
            <v>0</v>
          </cell>
          <cell r="H2126">
            <v>0</v>
          </cell>
          <cell r="I2126">
            <v>0</v>
          </cell>
          <cell r="J2126">
            <v>0</v>
          </cell>
          <cell r="K2126">
            <v>0</v>
          </cell>
          <cell r="L2126">
            <v>0</v>
          </cell>
        </row>
        <row r="2127">
          <cell r="C2127" t="str">
            <v>YoloAIDSDualRX</v>
          </cell>
          <cell r="D2127" t="str">
            <v>RX</v>
          </cell>
          <cell r="E2127" t="str">
            <v>AIDSDual</v>
          </cell>
          <cell r="F2127" t="str">
            <v xml:space="preserve"> Pharmacy </v>
          </cell>
          <cell r="G2127">
            <v>0</v>
          </cell>
          <cell r="H2127">
            <v>0</v>
          </cell>
          <cell r="I2127">
            <v>0</v>
          </cell>
          <cell r="J2127">
            <v>0</v>
          </cell>
          <cell r="K2127">
            <v>0</v>
          </cell>
          <cell r="L2127">
            <v>0</v>
          </cell>
        </row>
        <row r="2128">
          <cell r="C2128" t="str">
            <v>YoloAIDSDualLR</v>
          </cell>
          <cell r="D2128" t="str">
            <v>LR</v>
          </cell>
          <cell r="E2128" t="str">
            <v>AIDSDual</v>
          </cell>
          <cell r="F2128" t="str">
            <v xml:space="preserve"> Laboratory and Radiology </v>
          </cell>
          <cell r="G2128">
            <v>0</v>
          </cell>
          <cell r="H2128">
            <v>0</v>
          </cell>
          <cell r="I2128">
            <v>0</v>
          </cell>
          <cell r="J2128">
            <v>0</v>
          </cell>
          <cell r="K2128">
            <v>0</v>
          </cell>
          <cell r="L2128">
            <v>0</v>
          </cell>
        </row>
        <row r="2129">
          <cell r="C2129" t="str">
            <v>YoloAIDSDualHCBS</v>
          </cell>
          <cell r="D2129" t="str">
            <v>HCBS</v>
          </cell>
          <cell r="E2129" t="str">
            <v>AIDSDual</v>
          </cell>
          <cell r="F2129" t="str">
            <v xml:space="preserve"> HCBS </v>
          </cell>
          <cell r="G2129">
            <v>0</v>
          </cell>
          <cell r="H2129">
            <v>0</v>
          </cell>
          <cell r="I2129">
            <v>0</v>
          </cell>
          <cell r="J2129">
            <v>0</v>
          </cell>
          <cell r="K2129">
            <v>0</v>
          </cell>
          <cell r="L2129">
            <v>0</v>
          </cell>
        </row>
        <row r="2130">
          <cell r="C2130" t="str">
            <v>YoloAIDSDualOTH</v>
          </cell>
          <cell r="D2130" t="str">
            <v>OTH</v>
          </cell>
          <cell r="E2130" t="str">
            <v>AIDSDual</v>
          </cell>
          <cell r="F2130" t="str">
            <v xml:space="preserve"> All Others </v>
          </cell>
          <cell r="G2130">
            <v>0</v>
          </cell>
          <cell r="H2130">
            <v>0</v>
          </cell>
          <cell r="I2130">
            <v>0</v>
          </cell>
          <cell r="J2130">
            <v>0</v>
          </cell>
          <cell r="K2130">
            <v>0</v>
          </cell>
          <cell r="L2130">
            <v>0</v>
          </cell>
        </row>
        <row r="2131">
          <cell r="C2131" t="str">
            <v>YoloLTCNonDualIP</v>
          </cell>
          <cell r="D2131" t="str">
            <v>IP</v>
          </cell>
          <cell r="E2131" t="str">
            <v>LTCNonDual</v>
          </cell>
          <cell r="F2131" t="str">
            <v xml:space="preserve">Inpatient Hospital Services </v>
          </cell>
          <cell r="G2131">
            <v>0</v>
          </cell>
          <cell r="H2131">
            <v>0</v>
          </cell>
          <cell r="I2131">
            <v>0</v>
          </cell>
          <cell r="J2131">
            <v>0</v>
          </cell>
          <cell r="K2131">
            <v>0</v>
          </cell>
          <cell r="L2131">
            <v>0</v>
          </cell>
        </row>
        <row r="2132">
          <cell r="C2132" t="str">
            <v>YoloLTCNonDualOP</v>
          </cell>
          <cell r="D2132" t="str">
            <v>OP</v>
          </cell>
          <cell r="E2132" t="str">
            <v>LTCNonDual</v>
          </cell>
          <cell r="F2132" t="str">
            <v xml:space="preserve">Outpatient Facility Services </v>
          </cell>
          <cell r="G2132">
            <v>0</v>
          </cell>
          <cell r="H2132">
            <v>-1.3100000000000001E-2</v>
          </cell>
          <cell r="I2132">
            <v>0</v>
          </cell>
          <cell r="J2132">
            <v>0</v>
          </cell>
          <cell r="K2132">
            <v>0</v>
          </cell>
          <cell r="L2132">
            <v>0</v>
          </cell>
        </row>
        <row r="2133">
          <cell r="C2133" t="str">
            <v>YoloLTCNonDualER</v>
          </cell>
          <cell r="D2133" t="str">
            <v>ER</v>
          </cell>
          <cell r="E2133" t="str">
            <v>LTCNonDual</v>
          </cell>
          <cell r="F2133" t="str">
            <v xml:space="preserve">Emergency Room Facility Services </v>
          </cell>
          <cell r="G2133">
            <v>0</v>
          </cell>
          <cell r="H2133">
            <v>0</v>
          </cell>
          <cell r="I2133">
            <v>0</v>
          </cell>
          <cell r="J2133">
            <v>0</v>
          </cell>
          <cell r="K2133">
            <v>0</v>
          </cell>
          <cell r="L2133">
            <v>0</v>
          </cell>
        </row>
        <row r="2134">
          <cell r="C2134" t="str">
            <v>YoloLTCNonDualLTC</v>
          </cell>
          <cell r="D2134" t="str">
            <v>LTC</v>
          </cell>
          <cell r="E2134" t="str">
            <v>LTCNonDual</v>
          </cell>
          <cell r="F2134" t="str">
            <v xml:space="preserve">Long-Term Care Facility </v>
          </cell>
          <cell r="G2134">
            <v>0</v>
          </cell>
          <cell r="H2134">
            <v>0</v>
          </cell>
          <cell r="I2134">
            <v>0</v>
          </cell>
          <cell r="J2134">
            <v>0</v>
          </cell>
          <cell r="K2134">
            <v>0</v>
          </cell>
          <cell r="L2134">
            <v>0</v>
          </cell>
        </row>
        <row r="2135">
          <cell r="C2135" t="str">
            <v>YoloLTCNonDualPCP</v>
          </cell>
          <cell r="D2135" t="str">
            <v>PCP</v>
          </cell>
          <cell r="E2135" t="str">
            <v>LTCNonDual</v>
          </cell>
          <cell r="F2135" t="str">
            <v xml:space="preserve">Physician Primary Care Services </v>
          </cell>
          <cell r="G2135">
            <v>0</v>
          </cell>
          <cell r="H2135">
            <v>-6.030000000000002E-2</v>
          </cell>
          <cell r="I2135">
            <v>0</v>
          </cell>
          <cell r="J2135">
            <v>0</v>
          </cell>
          <cell r="K2135">
            <v>0</v>
          </cell>
          <cell r="L2135">
            <v>0</v>
          </cell>
        </row>
        <row r="2136">
          <cell r="C2136" t="str">
            <v>YoloLTCNonDualSP</v>
          </cell>
          <cell r="D2136" t="str">
            <v>SP</v>
          </cell>
          <cell r="E2136" t="str">
            <v>LTCNonDual</v>
          </cell>
          <cell r="F2136" t="str">
            <v xml:space="preserve">Physician Specialty Services </v>
          </cell>
          <cell r="G2136">
            <v>0</v>
          </cell>
          <cell r="H2136">
            <v>0</v>
          </cell>
          <cell r="I2136">
            <v>0</v>
          </cell>
          <cell r="J2136">
            <v>0</v>
          </cell>
          <cell r="K2136">
            <v>0</v>
          </cell>
          <cell r="L2136">
            <v>0</v>
          </cell>
        </row>
        <row r="2137">
          <cell r="C2137" t="str">
            <v>YoloLTCNonDualFQHC</v>
          </cell>
          <cell r="D2137" t="str">
            <v>FQHC</v>
          </cell>
          <cell r="E2137" t="str">
            <v>LTCNonDual</v>
          </cell>
          <cell r="F2137" t="str">
            <v xml:space="preserve">FQHC Services </v>
          </cell>
          <cell r="G2137">
            <v>0</v>
          </cell>
          <cell r="H2137">
            <v>0</v>
          </cell>
          <cell r="I2137">
            <v>0</v>
          </cell>
          <cell r="J2137">
            <v>0</v>
          </cell>
          <cell r="K2137">
            <v>0</v>
          </cell>
          <cell r="L2137">
            <v>0</v>
          </cell>
        </row>
        <row r="2138">
          <cell r="C2138" t="str">
            <v>YoloLTCNonDualNPP</v>
          </cell>
          <cell r="D2138" t="str">
            <v>NPP</v>
          </cell>
          <cell r="E2138" t="str">
            <v>LTCNonDual</v>
          </cell>
          <cell r="F2138" t="str">
            <v xml:space="preserve"> Other Medical Professional Services </v>
          </cell>
          <cell r="G2138">
            <v>0</v>
          </cell>
          <cell r="H2138">
            <v>-6.8899999999999961E-2</v>
          </cell>
          <cell r="I2138">
            <v>0</v>
          </cell>
          <cell r="J2138">
            <v>0</v>
          </cell>
          <cell r="K2138">
            <v>0</v>
          </cell>
          <cell r="L2138">
            <v>0</v>
          </cell>
        </row>
        <row r="2139">
          <cell r="C2139" t="str">
            <v>YoloLTCNonDualRX</v>
          </cell>
          <cell r="D2139" t="str">
            <v>RX</v>
          </cell>
          <cell r="E2139" t="str">
            <v>LTCNonDual</v>
          </cell>
          <cell r="F2139" t="str">
            <v xml:space="preserve"> Pharmacy </v>
          </cell>
          <cell r="G2139">
            <v>0</v>
          </cell>
          <cell r="H2139">
            <v>0</v>
          </cell>
          <cell r="I2139">
            <v>0</v>
          </cell>
          <cell r="J2139">
            <v>0</v>
          </cell>
          <cell r="K2139">
            <v>0</v>
          </cell>
          <cell r="L2139">
            <v>0</v>
          </cell>
        </row>
        <row r="2140">
          <cell r="C2140" t="str">
            <v>YoloLTCNonDualLR</v>
          </cell>
          <cell r="D2140" t="str">
            <v>LR</v>
          </cell>
          <cell r="E2140" t="str">
            <v>LTCNonDual</v>
          </cell>
          <cell r="F2140" t="str">
            <v xml:space="preserve"> Laboratory and Radiology </v>
          </cell>
          <cell r="G2140">
            <v>0</v>
          </cell>
          <cell r="H2140">
            <v>-6.8899999999999961E-2</v>
          </cell>
          <cell r="I2140">
            <v>0</v>
          </cell>
          <cell r="J2140">
            <v>0</v>
          </cell>
          <cell r="K2140">
            <v>0</v>
          </cell>
          <cell r="L2140">
            <v>0</v>
          </cell>
        </row>
        <row r="2141">
          <cell r="C2141" t="str">
            <v>YoloLTCNonDualHCBS</v>
          </cell>
          <cell r="D2141" t="str">
            <v>HCBS</v>
          </cell>
          <cell r="E2141" t="str">
            <v>LTCNonDual</v>
          </cell>
          <cell r="F2141" t="str">
            <v xml:space="preserve"> HCBS </v>
          </cell>
          <cell r="G2141">
            <v>8.1759487837818945E-2</v>
          </cell>
          <cell r="H2141">
            <v>0</v>
          </cell>
          <cell r="I2141">
            <v>0</v>
          </cell>
          <cell r="J2141">
            <v>0</v>
          </cell>
          <cell r="K2141">
            <v>0</v>
          </cell>
          <cell r="L2141">
            <v>0</v>
          </cell>
        </row>
        <row r="2142">
          <cell r="C2142" t="str">
            <v>YoloLTCNonDualOTH</v>
          </cell>
          <cell r="D2142" t="str">
            <v>OTH</v>
          </cell>
          <cell r="E2142" t="str">
            <v>LTCNonDual</v>
          </cell>
          <cell r="F2142" t="str">
            <v xml:space="preserve"> All Others </v>
          </cell>
          <cell r="G2142">
            <v>0</v>
          </cell>
          <cell r="H2142">
            <v>-3.0200000000000005E-2</v>
          </cell>
          <cell r="I2142">
            <v>0</v>
          </cell>
          <cell r="J2142">
            <v>0</v>
          </cell>
          <cell r="K2142">
            <v>0</v>
          </cell>
          <cell r="L2142">
            <v>0</v>
          </cell>
        </row>
        <row r="2143">
          <cell r="C2143" t="str">
            <v>YoloLTCDualIP</v>
          </cell>
          <cell r="D2143" t="str">
            <v>IP</v>
          </cell>
          <cell r="E2143" t="str">
            <v>LTCDual</v>
          </cell>
          <cell r="F2143" t="str">
            <v xml:space="preserve">Inpatient Hospital Services </v>
          </cell>
          <cell r="G2143">
            <v>0</v>
          </cell>
          <cell r="H2143">
            <v>0</v>
          </cell>
          <cell r="I2143">
            <v>0</v>
          </cell>
          <cell r="J2143">
            <v>0</v>
          </cell>
          <cell r="K2143">
            <v>0</v>
          </cell>
          <cell r="L2143">
            <v>0</v>
          </cell>
        </row>
        <row r="2144">
          <cell r="C2144" t="str">
            <v>YoloLTCDualOP</v>
          </cell>
          <cell r="D2144" t="str">
            <v>OP</v>
          </cell>
          <cell r="E2144" t="str">
            <v>LTCDual</v>
          </cell>
          <cell r="F2144" t="str">
            <v xml:space="preserve">Outpatient Facility Services </v>
          </cell>
          <cell r="G2144">
            <v>0</v>
          </cell>
          <cell r="H2144">
            <v>0</v>
          </cell>
          <cell r="I2144">
            <v>0</v>
          </cell>
          <cell r="J2144">
            <v>0</v>
          </cell>
          <cell r="K2144">
            <v>0</v>
          </cell>
          <cell r="L2144">
            <v>0</v>
          </cell>
        </row>
        <row r="2145">
          <cell r="C2145" t="str">
            <v>YoloLTCDualER</v>
          </cell>
          <cell r="D2145" t="str">
            <v>ER</v>
          </cell>
          <cell r="E2145" t="str">
            <v>LTCDual</v>
          </cell>
          <cell r="F2145" t="str">
            <v xml:space="preserve">Emergency Room Facility Services </v>
          </cell>
          <cell r="G2145">
            <v>0</v>
          </cell>
          <cell r="H2145">
            <v>0</v>
          </cell>
          <cell r="I2145">
            <v>0</v>
          </cell>
          <cell r="J2145">
            <v>0</v>
          </cell>
          <cell r="K2145">
            <v>0</v>
          </cell>
          <cell r="L2145">
            <v>0</v>
          </cell>
        </row>
        <row r="2146">
          <cell r="C2146" t="str">
            <v>YoloLTCDualLTC</v>
          </cell>
          <cell r="D2146" t="str">
            <v>LTC</v>
          </cell>
          <cell r="E2146" t="str">
            <v>LTCDual</v>
          </cell>
          <cell r="F2146" t="str">
            <v xml:space="preserve">Long-Term Care Facility </v>
          </cell>
          <cell r="G2146">
            <v>0</v>
          </cell>
          <cell r="H2146">
            <v>0</v>
          </cell>
          <cell r="I2146">
            <v>0</v>
          </cell>
          <cell r="J2146">
            <v>0</v>
          </cell>
          <cell r="K2146">
            <v>0</v>
          </cell>
          <cell r="L2146">
            <v>0</v>
          </cell>
        </row>
        <row r="2147">
          <cell r="C2147" t="str">
            <v>YoloLTCDualPCP</v>
          </cell>
          <cell r="D2147" t="str">
            <v>PCP</v>
          </cell>
          <cell r="E2147" t="str">
            <v>LTCDual</v>
          </cell>
          <cell r="F2147" t="str">
            <v xml:space="preserve">Physician Primary Care Services </v>
          </cell>
          <cell r="G2147">
            <v>0</v>
          </cell>
          <cell r="H2147">
            <v>0</v>
          </cell>
          <cell r="I2147">
            <v>0</v>
          </cell>
          <cell r="J2147">
            <v>0</v>
          </cell>
          <cell r="K2147">
            <v>0</v>
          </cell>
          <cell r="L2147">
            <v>0</v>
          </cell>
        </row>
        <row r="2148">
          <cell r="C2148" t="str">
            <v>YoloLTCDualSP</v>
          </cell>
          <cell r="D2148" t="str">
            <v>SP</v>
          </cell>
          <cell r="E2148" t="str">
            <v>LTCDual</v>
          </cell>
          <cell r="F2148" t="str">
            <v xml:space="preserve">Physician Specialty Services </v>
          </cell>
          <cell r="G2148">
            <v>0</v>
          </cell>
          <cell r="H2148">
            <v>0</v>
          </cell>
          <cell r="I2148">
            <v>0</v>
          </cell>
          <cell r="J2148">
            <v>0</v>
          </cell>
          <cell r="K2148">
            <v>0</v>
          </cell>
          <cell r="L2148">
            <v>0</v>
          </cell>
        </row>
        <row r="2149">
          <cell r="C2149" t="str">
            <v>YoloLTCDualFQHC</v>
          </cell>
          <cell r="D2149" t="str">
            <v>FQHC</v>
          </cell>
          <cell r="E2149" t="str">
            <v>LTCDual</v>
          </cell>
          <cell r="F2149" t="str">
            <v xml:space="preserve">FQHC Services </v>
          </cell>
          <cell r="G2149">
            <v>0</v>
          </cell>
          <cell r="H2149">
            <v>0</v>
          </cell>
          <cell r="I2149">
            <v>0</v>
          </cell>
          <cell r="J2149">
            <v>0</v>
          </cell>
          <cell r="K2149">
            <v>0</v>
          </cell>
          <cell r="L2149">
            <v>0</v>
          </cell>
        </row>
        <row r="2150">
          <cell r="C2150" t="str">
            <v>YoloLTCDualNPP</v>
          </cell>
          <cell r="D2150" t="str">
            <v>NPP</v>
          </cell>
          <cell r="E2150" t="str">
            <v>LTCDual</v>
          </cell>
          <cell r="F2150" t="str">
            <v xml:space="preserve"> Other Medical Professional Services </v>
          </cell>
          <cell r="G2150">
            <v>0</v>
          </cell>
          <cell r="H2150">
            <v>0</v>
          </cell>
          <cell r="I2150">
            <v>0</v>
          </cell>
          <cell r="J2150">
            <v>0</v>
          </cell>
          <cell r="K2150">
            <v>0</v>
          </cell>
          <cell r="L2150">
            <v>0</v>
          </cell>
        </row>
        <row r="2151">
          <cell r="C2151" t="str">
            <v>YoloLTCDualRX</v>
          </cell>
          <cell r="D2151" t="str">
            <v>RX</v>
          </cell>
          <cell r="E2151" t="str">
            <v>LTCDual</v>
          </cell>
          <cell r="F2151" t="str">
            <v xml:space="preserve"> Pharmacy </v>
          </cell>
          <cell r="G2151">
            <v>0</v>
          </cell>
          <cell r="H2151">
            <v>0</v>
          </cell>
          <cell r="I2151">
            <v>0</v>
          </cell>
          <cell r="J2151">
            <v>0</v>
          </cell>
          <cell r="K2151">
            <v>0</v>
          </cell>
          <cell r="L2151">
            <v>0</v>
          </cell>
        </row>
        <row r="2152">
          <cell r="C2152" t="str">
            <v>YoloLTCDualLR</v>
          </cell>
          <cell r="D2152" t="str">
            <v>LR</v>
          </cell>
          <cell r="E2152" t="str">
            <v>LTCDual</v>
          </cell>
          <cell r="F2152" t="str">
            <v xml:space="preserve"> Laboratory and Radiology </v>
          </cell>
          <cell r="G2152">
            <v>0</v>
          </cell>
          <cell r="H2152">
            <v>0</v>
          </cell>
          <cell r="I2152">
            <v>0</v>
          </cell>
          <cell r="J2152">
            <v>0</v>
          </cell>
          <cell r="K2152">
            <v>0</v>
          </cell>
          <cell r="L2152">
            <v>0</v>
          </cell>
        </row>
        <row r="2153">
          <cell r="C2153" t="str">
            <v>YoloLTCDualHCBS</v>
          </cell>
          <cell r="D2153" t="str">
            <v>HCBS</v>
          </cell>
          <cell r="E2153" t="str">
            <v>LTCDual</v>
          </cell>
          <cell r="F2153" t="str">
            <v xml:space="preserve"> HCBS </v>
          </cell>
          <cell r="G2153">
            <v>0</v>
          </cell>
          <cell r="H2153">
            <v>0</v>
          </cell>
          <cell r="I2153">
            <v>0</v>
          </cell>
          <cell r="J2153">
            <v>0</v>
          </cell>
          <cell r="K2153">
            <v>0</v>
          </cell>
          <cell r="L2153">
            <v>0</v>
          </cell>
        </row>
        <row r="2154">
          <cell r="C2154" t="str">
            <v>YoloLTCDualOTH</v>
          </cell>
          <cell r="D2154" t="str">
            <v>OTH</v>
          </cell>
          <cell r="E2154" t="str">
            <v>LTCDual</v>
          </cell>
          <cell r="F2154" t="str">
            <v xml:space="preserve"> All Others </v>
          </cell>
          <cell r="G2154">
            <v>0</v>
          </cell>
          <cell r="H2154">
            <v>0</v>
          </cell>
          <cell r="I2154">
            <v>0</v>
          </cell>
          <cell r="J2154">
            <v>0</v>
          </cell>
          <cell r="K2154">
            <v>0</v>
          </cell>
          <cell r="L2154">
            <v>0</v>
          </cell>
        </row>
        <row r="2155">
          <cell r="C2155" t="str">
            <v>YoloOBRAIP</v>
          </cell>
          <cell r="D2155" t="str">
            <v>IP</v>
          </cell>
          <cell r="E2155" t="str">
            <v>OBRA</v>
          </cell>
          <cell r="F2155" t="str">
            <v xml:space="preserve">Inpatient Hospital Services </v>
          </cell>
          <cell r="G2155">
            <v>0</v>
          </cell>
          <cell r="H2155">
            <v>0</v>
          </cell>
          <cell r="I2155">
            <v>0</v>
          </cell>
          <cell r="J2155">
            <v>0</v>
          </cell>
          <cell r="K2155">
            <v>0</v>
          </cell>
          <cell r="L2155">
            <v>0</v>
          </cell>
        </row>
        <row r="2156">
          <cell r="C2156" t="str">
            <v>YoloOBRAOP</v>
          </cell>
          <cell r="D2156" t="str">
            <v>OP</v>
          </cell>
          <cell r="E2156" t="str">
            <v>OBRA</v>
          </cell>
          <cell r="F2156" t="str">
            <v xml:space="preserve">Outpatient Facility Services </v>
          </cell>
          <cell r="G2156">
            <v>0</v>
          </cell>
          <cell r="H2156">
            <v>-2.1999999999999797E-3</v>
          </cell>
          <cell r="I2156">
            <v>0</v>
          </cell>
          <cell r="J2156">
            <v>0</v>
          </cell>
          <cell r="K2156">
            <v>0</v>
          </cell>
          <cell r="L2156">
            <v>0</v>
          </cell>
        </row>
        <row r="2157">
          <cell r="C2157" t="str">
            <v>YoloOBRAER</v>
          </cell>
          <cell r="D2157" t="str">
            <v>ER</v>
          </cell>
          <cell r="E2157" t="str">
            <v>OBRA</v>
          </cell>
          <cell r="F2157" t="str">
            <v xml:space="preserve">Emergency Room Facility Services </v>
          </cell>
          <cell r="G2157">
            <v>0</v>
          </cell>
          <cell r="H2157">
            <v>0</v>
          </cell>
          <cell r="I2157">
            <v>0</v>
          </cell>
          <cell r="J2157">
            <v>0</v>
          </cell>
          <cell r="K2157">
            <v>0</v>
          </cell>
          <cell r="L2157">
            <v>0</v>
          </cell>
        </row>
        <row r="2158">
          <cell r="C2158" t="str">
            <v>YoloOBRALTC</v>
          </cell>
          <cell r="D2158" t="str">
            <v>LTC</v>
          </cell>
          <cell r="E2158" t="str">
            <v>OBRA</v>
          </cell>
          <cell r="F2158" t="str">
            <v xml:space="preserve">Long-Term Care Facility </v>
          </cell>
          <cell r="G2158">
            <v>0</v>
          </cell>
          <cell r="H2158">
            <v>0</v>
          </cell>
          <cell r="I2158">
            <v>0</v>
          </cell>
          <cell r="J2158">
            <v>0</v>
          </cell>
          <cell r="K2158">
            <v>0</v>
          </cell>
          <cell r="L2158">
            <v>0</v>
          </cell>
        </row>
        <row r="2159">
          <cell r="C2159" t="str">
            <v>YoloOBRAPCP</v>
          </cell>
          <cell r="D2159" t="str">
            <v>PCP</v>
          </cell>
          <cell r="E2159" t="str">
            <v>OBRA</v>
          </cell>
          <cell r="F2159" t="str">
            <v xml:space="preserve">Physician Primary Care Services </v>
          </cell>
          <cell r="G2159">
            <v>0</v>
          </cell>
          <cell r="H2159">
            <v>0</v>
          </cell>
          <cell r="I2159">
            <v>0</v>
          </cell>
          <cell r="J2159">
            <v>0</v>
          </cell>
          <cell r="K2159">
            <v>0</v>
          </cell>
          <cell r="L2159">
            <v>0</v>
          </cell>
        </row>
        <row r="2160">
          <cell r="C2160" t="str">
            <v>YoloOBRASP</v>
          </cell>
          <cell r="D2160" t="str">
            <v>SP</v>
          </cell>
          <cell r="E2160" t="str">
            <v>OBRA</v>
          </cell>
          <cell r="F2160" t="str">
            <v xml:space="preserve">Physician Specialty Services </v>
          </cell>
          <cell r="G2160">
            <v>0</v>
          </cell>
          <cell r="H2160">
            <v>0</v>
          </cell>
          <cell r="I2160">
            <v>0</v>
          </cell>
          <cell r="J2160">
            <v>0</v>
          </cell>
          <cell r="K2160">
            <v>0</v>
          </cell>
          <cell r="L2160">
            <v>0</v>
          </cell>
        </row>
        <row r="2161">
          <cell r="C2161" t="str">
            <v>YoloOBRAFQHC</v>
          </cell>
          <cell r="D2161" t="str">
            <v>FQHC</v>
          </cell>
          <cell r="E2161" t="str">
            <v>OBRA</v>
          </cell>
          <cell r="F2161" t="str">
            <v xml:space="preserve">FQHC Services </v>
          </cell>
          <cell r="G2161">
            <v>0</v>
          </cell>
          <cell r="H2161">
            <v>0</v>
          </cell>
          <cell r="I2161">
            <v>0</v>
          </cell>
          <cell r="J2161">
            <v>0</v>
          </cell>
          <cell r="K2161">
            <v>0</v>
          </cell>
          <cell r="L2161">
            <v>0</v>
          </cell>
        </row>
        <row r="2162">
          <cell r="C2162" t="str">
            <v>YoloOBRANPP</v>
          </cell>
          <cell r="D2162" t="str">
            <v>NPP</v>
          </cell>
          <cell r="E2162" t="str">
            <v>OBRA</v>
          </cell>
          <cell r="F2162" t="str">
            <v xml:space="preserve"> Other Medical Professional Services </v>
          </cell>
          <cell r="G2162">
            <v>0</v>
          </cell>
          <cell r="H2162">
            <v>-6.8899999999999961E-2</v>
          </cell>
          <cell r="I2162">
            <v>0</v>
          </cell>
          <cell r="J2162">
            <v>0</v>
          </cell>
          <cell r="K2162">
            <v>0</v>
          </cell>
          <cell r="L2162">
            <v>0</v>
          </cell>
        </row>
        <row r="2163">
          <cell r="C2163" t="str">
            <v>YoloOBRARX</v>
          </cell>
          <cell r="D2163" t="str">
            <v>RX</v>
          </cell>
          <cell r="E2163" t="str">
            <v>OBRA</v>
          </cell>
          <cell r="F2163" t="str">
            <v xml:space="preserve"> Pharmacy </v>
          </cell>
          <cell r="G2163">
            <v>0</v>
          </cell>
          <cell r="H2163">
            <v>0</v>
          </cell>
          <cell r="I2163">
            <v>0</v>
          </cell>
          <cell r="J2163">
            <v>0</v>
          </cell>
          <cell r="K2163">
            <v>0</v>
          </cell>
          <cell r="L2163">
            <v>0</v>
          </cell>
        </row>
        <row r="2164">
          <cell r="C2164" t="str">
            <v>YoloOBRALR</v>
          </cell>
          <cell r="D2164" t="str">
            <v>LR</v>
          </cell>
          <cell r="E2164" t="str">
            <v>OBRA</v>
          </cell>
          <cell r="F2164" t="str">
            <v xml:space="preserve"> Laboratory and Radiology </v>
          </cell>
          <cell r="G2164">
            <v>0</v>
          </cell>
          <cell r="H2164">
            <v>-6.8899999999999961E-2</v>
          </cell>
          <cell r="I2164">
            <v>0</v>
          </cell>
          <cell r="J2164">
            <v>0</v>
          </cell>
          <cell r="K2164">
            <v>0</v>
          </cell>
          <cell r="L2164">
            <v>0</v>
          </cell>
        </row>
        <row r="2165">
          <cell r="C2165" t="str">
            <v>YoloOBRAHCBS</v>
          </cell>
          <cell r="D2165" t="str">
            <v>HCBS</v>
          </cell>
          <cell r="E2165" t="str">
            <v>OBRA</v>
          </cell>
          <cell r="F2165" t="str">
            <v xml:space="preserve"> HCBS </v>
          </cell>
          <cell r="G2165">
            <v>0</v>
          </cell>
          <cell r="H2165">
            <v>0</v>
          </cell>
          <cell r="I2165">
            <v>0</v>
          </cell>
          <cell r="J2165">
            <v>0</v>
          </cell>
          <cell r="K2165">
            <v>0</v>
          </cell>
          <cell r="L2165">
            <v>0</v>
          </cell>
        </row>
        <row r="2166">
          <cell r="C2166" t="str">
            <v>YoloOBRAOTH</v>
          </cell>
          <cell r="D2166" t="str">
            <v>OTH</v>
          </cell>
          <cell r="E2166" t="str">
            <v>OBRA</v>
          </cell>
          <cell r="F2166" t="str">
            <v xml:space="preserve"> All Others </v>
          </cell>
          <cell r="G2166">
            <v>0</v>
          </cell>
          <cell r="H2166">
            <v>-3.0200000000000005E-2</v>
          </cell>
          <cell r="I2166">
            <v>0</v>
          </cell>
          <cell r="J2166">
            <v>0</v>
          </cell>
          <cell r="K2166">
            <v>0</v>
          </cell>
          <cell r="L2166">
            <v>0</v>
          </cell>
        </row>
      </sheetData>
      <sheetData sheetId="4"/>
      <sheetData sheetId="5"/>
      <sheetData sheetId="6"/>
      <sheetData sheetId="7"/>
      <sheetData sheetId="8"/>
      <sheetData sheetId="9"/>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ge1"/>
      <sheetName val="Notes"/>
      <sheetName val="Rate_Summary"/>
      <sheetName val="IHS_LB_Impact_Old"/>
      <sheetName val="IHS_MP_Impact_Old"/>
      <sheetName val="IHS_UB_Impact_Old"/>
      <sheetName val="Increments_LB"/>
      <sheetName val="Increments_UB"/>
      <sheetName val="Rate_Comparison"/>
      <sheetName val="ICFDD_Impact"/>
      <sheetName val="IHS_Impact"/>
      <sheetName val="LTC_PMPM"/>
      <sheetName val="FQHC_PMPM"/>
      <sheetName val="Total_RateSheet"/>
      <sheetName val="SanLuisObispo"/>
      <sheetName val="SantaBarbara"/>
      <sheetName val="SanMateo"/>
      <sheetName val="SanMateoCCS"/>
      <sheetName val="Orange"/>
      <sheetName val="Merced"/>
      <sheetName val="Monterey"/>
      <sheetName val="SantaCruz"/>
      <sheetName val="Marin"/>
      <sheetName val="Mendocino"/>
      <sheetName val="Napa"/>
      <sheetName val="Solano"/>
      <sheetName val="Sonoma"/>
      <sheetName val="Yolo"/>
      <sheetName val="Rural"/>
      <sheetName val="Ventura"/>
      <sheetName val="Trends"/>
      <sheetName val="ProgramChanges"/>
      <sheetName val="ManagedCareAdj"/>
      <sheetName val="AdminProfitLoading"/>
      <sheetName val="Prop56_AddOn"/>
      <sheetName val="MCOTax"/>
      <sheetName val="CarveInServices"/>
      <sheetName val="CountySpecificItems"/>
      <sheetName val="Eligibility"/>
      <sheetName val="RDT_SanLuisObispo"/>
      <sheetName val="RDT_SantaBarbara"/>
      <sheetName val="RDT_SanMateo"/>
      <sheetName val="RDT_SanMateoCCS"/>
      <sheetName val="RDT_Orange"/>
      <sheetName val="RDT_Merced"/>
      <sheetName val="RDT_Monterey"/>
      <sheetName val="RDT_SantaCruz"/>
      <sheetName val="RDT_Marin"/>
      <sheetName val="RDT_Mendocino"/>
      <sheetName val="RDT_Napa"/>
      <sheetName val="RDT_Solano"/>
      <sheetName val="RDT_Sonoma"/>
      <sheetName val="RDT_Yolo"/>
      <sheetName val="RDT_Rural"/>
      <sheetName val="RDT_Ventura"/>
      <sheetName val="RDT_Total"/>
      <sheetName val="RDT_pmpmComparison"/>
      <sheetName val="EncounterData"/>
      <sheetName val="GlobalSubDistribution"/>
      <sheetName val="BaseCost_Check"/>
      <sheetName val="BaseData"/>
      <sheetName val="PreviousYearsRates"/>
    </sheetNames>
    <sheetDataSet>
      <sheetData sheetId="0">
        <row r="5">
          <cell r="B5" t="str">
            <v>San Luis Obispo</v>
          </cell>
        </row>
      </sheetData>
      <sheetData sheetId="1" refreshError="1"/>
      <sheetData sheetId="2" refreshError="1"/>
      <sheetData sheetId="3" refreshError="1"/>
      <sheetData sheetId="4" refreshError="1"/>
      <sheetData sheetId="5" refreshError="1"/>
      <sheetData sheetId="6"/>
      <sheetData sheetId="7" refreshError="1"/>
      <sheetData sheetId="8" refreshError="1"/>
      <sheetData sheetId="9"/>
      <sheetData sheetId="10" refreshError="1"/>
      <sheetData sheetId="11" refreshError="1"/>
      <sheetData sheetId="12" refreshError="1"/>
      <sheetData sheetId="13" refreshError="1"/>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ow r="15">
          <cell r="B15">
            <v>-1.4999999999999999E-2</v>
          </cell>
        </row>
      </sheetData>
      <sheetData sheetId="31">
        <row r="11">
          <cell r="C11" t="str">
            <v>501-Util</v>
          </cell>
        </row>
      </sheetData>
      <sheetData sheetId="32">
        <row r="11">
          <cell r="C11" t="str">
            <v>501-Util</v>
          </cell>
        </row>
      </sheetData>
      <sheetData sheetId="33">
        <row r="1">
          <cell r="D1" t="str">
            <v>501</v>
          </cell>
        </row>
      </sheetData>
      <sheetData sheetId="34">
        <row r="6">
          <cell r="A6" t="str">
            <v>501Child</v>
          </cell>
          <cell r="B6" t="str">
            <v>CenCalChild</v>
          </cell>
          <cell r="C6" t="str">
            <v>CenCal</v>
          </cell>
          <cell r="E6" t="str">
            <v>CenCal</v>
          </cell>
          <cell r="F6" t="str">
            <v>San Luis Obispo</v>
          </cell>
          <cell r="G6" t="str">
            <v>501</v>
          </cell>
          <cell r="H6" t="str">
            <v>Child</v>
          </cell>
          <cell r="I6">
            <v>268989</v>
          </cell>
          <cell r="J6">
            <v>21376.584374379025</v>
          </cell>
          <cell r="K6">
            <v>953.64127340727066</v>
          </cell>
          <cell r="L6">
            <v>20.325106841920771</v>
          </cell>
          <cell r="M6">
            <v>1.6152383975723459</v>
          </cell>
          <cell r="N6">
            <v>5.5403955589552766E-2</v>
          </cell>
          <cell r="O6">
            <v>3.4094741901263242E-2</v>
          </cell>
          <cell r="P6">
            <v>1.7047370950631617</v>
          </cell>
          <cell r="Q6">
            <v>458555.52646394481</v>
          </cell>
        </row>
        <row r="7">
          <cell r="A7" t="str">
            <v>501Adult</v>
          </cell>
          <cell r="B7" t="str">
            <v>CenCalAdult</v>
          </cell>
          <cell r="C7" t="str">
            <v>CenCal</v>
          </cell>
          <cell r="F7" t="str">
            <v>San Luis Obispo</v>
          </cell>
          <cell r="G7" t="str">
            <v>501</v>
          </cell>
          <cell r="H7" t="str">
            <v>Adult</v>
          </cell>
          <cell r="I7">
            <v>90552</v>
          </cell>
          <cell r="J7">
            <v>17683.573894164969</v>
          </cell>
          <cell r="K7">
            <v>2343.4367736767781</v>
          </cell>
          <cell r="L7">
            <v>20.820912845604838</v>
          </cell>
          <cell r="M7">
            <v>4.066041068659132</v>
          </cell>
          <cell r="N7">
            <v>0.13946842715717339</v>
          </cell>
          <cell r="O7">
            <v>8.5826724404414384E-2</v>
          </cell>
          <cell r="P7">
            <v>4.2913362202207201</v>
          </cell>
          <cell r="Q7">
            <v>388589.07741342665</v>
          </cell>
        </row>
        <row r="8">
          <cell r="A8" t="str">
            <v>501SPD</v>
          </cell>
          <cell r="B8" t="str">
            <v>CenCalSPD</v>
          </cell>
          <cell r="C8" t="str">
            <v>CenCal</v>
          </cell>
          <cell r="F8" t="str">
            <v>San Luis Obispo</v>
          </cell>
          <cell r="G8" t="str">
            <v>501</v>
          </cell>
          <cell r="H8" t="str">
            <v>SPD</v>
          </cell>
          <cell r="I8">
            <v>36236</v>
          </cell>
          <cell r="J8">
            <v>9182.0117327058724</v>
          </cell>
          <cell r="K8">
            <v>3040.7368581650976</v>
          </cell>
          <cell r="L8">
            <v>21.599922184824756</v>
          </cell>
          <cell r="M8">
            <v>5.473306626741218</v>
          </cell>
          <cell r="N8">
            <v>0.18773874972990984</v>
          </cell>
          <cell r="O8">
            <v>0.11553153829532914</v>
          </cell>
          <cell r="P8">
            <v>5.7765769147664567</v>
          </cell>
          <cell r="Q8">
            <v>209320.04108347732</v>
          </cell>
        </row>
        <row r="9">
          <cell r="A9" t="str">
            <v>501SPD/Full-Dual</v>
          </cell>
          <cell r="B9" t="str">
            <v>CenCalSPD/Full-Dual</v>
          </cell>
          <cell r="C9" t="str">
            <v>CenCal</v>
          </cell>
          <cell r="F9" t="str">
            <v>San Luis Obispo</v>
          </cell>
          <cell r="G9" t="str">
            <v>501</v>
          </cell>
          <cell r="H9" t="str">
            <v>SPD/Full-Dual</v>
          </cell>
          <cell r="I9">
            <v>63151</v>
          </cell>
          <cell r="J9">
            <v>0</v>
          </cell>
          <cell r="K9">
            <v>0</v>
          </cell>
          <cell r="L9">
            <v>0</v>
          </cell>
          <cell r="M9">
            <v>0</v>
          </cell>
          <cell r="N9">
            <v>0</v>
          </cell>
          <cell r="O9">
            <v>0</v>
          </cell>
          <cell r="P9">
            <v>0</v>
          </cell>
          <cell r="Q9">
            <v>0</v>
          </cell>
        </row>
        <row r="10">
          <cell r="A10" t="str">
            <v>501BCCTP</v>
          </cell>
          <cell r="B10" t="str">
            <v>CenCalBCCTP</v>
          </cell>
          <cell r="C10" t="str">
            <v>CenCal</v>
          </cell>
          <cell r="F10" t="str">
            <v>San Luis Obispo</v>
          </cell>
          <cell r="G10" t="str">
            <v>501</v>
          </cell>
          <cell r="H10" t="str">
            <v>BCCTP</v>
          </cell>
          <cell r="I10">
            <v>690</v>
          </cell>
          <cell r="J10">
            <v>386.54186813742075</v>
          </cell>
          <cell r="K10">
            <v>6722.4672719551445</v>
          </cell>
          <cell r="L10">
            <v>20.860571574274147</v>
          </cell>
          <cell r="M10">
            <v>11.686209140194645</v>
          </cell>
          <cell r="N10">
            <v>0.40084622380614876</v>
          </cell>
          <cell r="O10">
            <v>0.24667459926532231</v>
          </cell>
          <cell r="P10">
            <v>12.333729963266116</v>
          </cell>
          <cell r="Q10">
            <v>8510.2736746536193</v>
          </cell>
        </row>
        <row r="11">
          <cell r="A11" t="str">
            <v>501LTC</v>
          </cell>
          <cell r="B11" t="str">
            <v>CenCalLTC</v>
          </cell>
          <cell r="C11" t="str">
            <v>CenCal</v>
          </cell>
          <cell r="F11" t="str">
            <v>San Luis Obispo</v>
          </cell>
          <cell r="G11" t="str">
            <v>501</v>
          </cell>
          <cell r="H11" t="str">
            <v>LTC</v>
          </cell>
          <cell r="I11">
            <v>167</v>
          </cell>
          <cell r="J11">
            <v>49.762282089616654</v>
          </cell>
          <cell r="K11">
            <v>3575.7328447628734</v>
          </cell>
          <cell r="L11">
            <v>20.498725098763135</v>
          </cell>
          <cell r="M11">
            <v>6.1081637176177015</v>
          </cell>
          <cell r="N11">
            <v>0.20951485047237497</v>
          </cell>
          <cell r="O11">
            <v>0.12893221567530769</v>
          </cell>
          <cell r="P11">
            <v>6.4466107837653839</v>
          </cell>
          <cell r="Q11">
            <v>1076.5840008888192</v>
          </cell>
        </row>
        <row r="12">
          <cell r="A12" t="str">
            <v>501LTC/Full-Dual</v>
          </cell>
          <cell r="B12" t="str">
            <v>CenCalLTC/Full-Dual</v>
          </cell>
          <cell r="C12" t="str">
            <v>CenCal</v>
          </cell>
          <cell r="F12" t="str">
            <v>San Luis Obispo</v>
          </cell>
          <cell r="G12" t="str">
            <v>501</v>
          </cell>
          <cell r="H12" t="str">
            <v>LTC/Full-Dual</v>
          </cell>
          <cell r="I12">
            <v>4643</v>
          </cell>
          <cell r="J12">
            <v>0</v>
          </cell>
          <cell r="K12">
            <v>0</v>
          </cell>
          <cell r="L12">
            <v>0</v>
          </cell>
          <cell r="M12">
            <v>0</v>
          </cell>
          <cell r="N12">
            <v>0</v>
          </cell>
          <cell r="O12">
            <v>0</v>
          </cell>
          <cell r="P12">
            <v>0</v>
          </cell>
          <cell r="Q12">
            <v>0</v>
          </cell>
        </row>
        <row r="13">
          <cell r="A13" t="str">
            <v>501OBRA</v>
          </cell>
          <cell r="B13" t="str">
            <v>CenCalOBRA</v>
          </cell>
          <cell r="C13" t="str">
            <v>CenCal</v>
          </cell>
          <cell r="F13" t="str">
            <v>San Luis Obispo</v>
          </cell>
          <cell r="G13" t="str">
            <v>501</v>
          </cell>
          <cell r="H13" t="str">
            <v>OBRA</v>
          </cell>
          <cell r="I13">
            <v>0</v>
          </cell>
          <cell r="J13">
            <v>0</v>
          </cell>
          <cell r="K13">
            <v>0</v>
          </cell>
          <cell r="L13">
            <v>0</v>
          </cell>
          <cell r="M13">
            <v>0</v>
          </cell>
          <cell r="N13">
            <v>0</v>
          </cell>
          <cell r="O13">
            <v>0</v>
          </cell>
          <cell r="P13">
            <v>0</v>
          </cell>
          <cell r="Q13">
            <v>0</v>
          </cell>
        </row>
        <row r="14">
          <cell r="A14" t="str">
            <v>501ALL COAs</v>
          </cell>
          <cell r="B14" t="str">
            <v>CenCalALL COAs</v>
          </cell>
          <cell r="C14" t="str">
            <v>CenCal</v>
          </cell>
          <cell r="F14" t="str">
            <v>San Luis Obispo</v>
          </cell>
          <cell r="G14" t="str">
            <v>501</v>
          </cell>
          <cell r="H14" t="str">
            <v>ALL COAs</v>
          </cell>
          <cell r="I14">
            <v>464428</v>
          </cell>
          <cell r="J14">
            <v>16545.822902324409</v>
          </cell>
          <cell r="K14">
            <v>1257.7658750500032</v>
          </cell>
          <cell r="L14">
            <v>17.555180407003213</v>
          </cell>
          <cell r="M14">
            <v>2.1748985822301425</v>
          </cell>
          <cell r="N14">
            <v>7.4600742926099889E-2</v>
          </cell>
          <cell r="O14">
            <v>4.5908149492984537E-2</v>
          </cell>
          <cell r="P14">
            <v>2.2954074746492266</v>
          </cell>
        </row>
        <row r="15">
          <cell r="A15" t="str">
            <v>501Total Revenue</v>
          </cell>
          <cell r="B15" t="str">
            <v>CenCalALL COAs</v>
          </cell>
          <cell r="C15" t="str">
            <v>CenCal</v>
          </cell>
          <cell r="F15" t="str">
            <v>San Luis Obispo</v>
          </cell>
          <cell r="G15" t="str">
            <v>501</v>
          </cell>
          <cell r="H15" t="str">
            <v>Total Revenue</v>
          </cell>
          <cell r="M15">
            <v>1010083.7987479806</v>
          </cell>
          <cell r="N15">
            <v>34646.673835682719</v>
          </cell>
          <cell r="O15">
            <v>21321.030052727823</v>
          </cell>
          <cell r="P15">
            <v>1066051.502636391</v>
          </cell>
          <cell r="Q15">
            <v>1066051.502636391</v>
          </cell>
        </row>
        <row r="16">
          <cell r="A16" t="str">
            <v>502Child</v>
          </cell>
          <cell r="B16" t="str">
            <v>CenCalChild</v>
          </cell>
          <cell r="C16" t="str">
            <v>CenCal</v>
          </cell>
          <cell r="E16" t="str">
            <v>CenCal</v>
          </cell>
          <cell r="F16" t="str">
            <v>Santa Barbara</v>
          </cell>
          <cell r="G16" t="str">
            <v>502</v>
          </cell>
          <cell r="H16" t="str">
            <v>Child</v>
          </cell>
          <cell r="I16">
            <v>744991</v>
          </cell>
          <cell r="J16">
            <v>109943.43939634784</v>
          </cell>
          <cell r="K16">
            <v>1770.9224309504064</v>
          </cell>
          <cell r="L16">
            <v>20.433948135729249</v>
          </cell>
          <cell r="M16">
            <v>3.0155780922033468</v>
          </cell>
          <cell r="N16">
            <v>0.10343671556370319</v>
          </cell>
          <cell r="O16">
            <v>6.3653363423817347E-2</v>
          </cell>
          <cell r="P16">
            <v>3.1826681711908673</v>
          </cell>
          <cell r="Q16">
            <v>2371059.1435236554</v>
          </cell>
        </row>
        <row r="17">
          <cell r="A17" t="str">
            <v>502Adult</v>
          </cell>
          <cell r="B17" t="str">
            <v>CenCalAdult</v>
          </cell>
          <cell r="C17" t="str">
            <v>CenCal</v>
          </cell>
          <cell r="F17" t="str">
            <v>Santa Barbara</v>
          </cell>
          <cell r="G17" t="str">
            <v>502</v>
          </cell>
          <cell r="H17" t="str">
            <v>Adult</v>
          </cell>
          <cell r="I17">
            <v>199314</v>
          </cell>
          <cell r="J17">
            <v>31529.73525958151</v>
          </cell>
          <cell r="K17">
            <v>1898.295268345315</v>
          </cell>
          <cell r="L17">
            <v>20.59844721098316</v>
          </cell>
          <cell r="M17">
            <v>3.2584945729891732</v>
          </cell>
          <cell r="N17">
            <v>0.11176894313683181</v>
          </cell>
          <cell r="O17">
            <v>6.8780888084204184E-2</v>
          </cell>
          <cell r="P17">
            <v>3.4390444042102093</v>
          </cell>
          <cell r="Q17">
            <v>685449.69638075365</v>
          </cell>
        </row>
        <row r="18">
          <cell r="A18" t="str">
            <v>502SPD</v>
          </cell>
          <cell r="B18" t="str">
            <v>CenCalSPD</v>
          </cell>
          <cell r="C18" t="str">
            <v>CenCal</v>
          </cell>
          <cell r="F18" t="str">
            <v>Santa Barbara</v>
          </cell>
          <cell r="G18" t="str">
            <v>502</v>
          </cell>
          <cell r="H18" t="str">
            <v>SPD</v>
          </cell>
          <cell r="I18">
            <v>69758</v>
          </cell>
          <cell r="J18">
            <v>14128.228045195723</v>
          </cell>
          <cell r="K18">
            <v>2430.3841357600372</v>
          </cell>
          <cell r="L18">
            <v>21.800416455384369</v>
          </cell>
          <cell r="M18">
            <v>4.4152821921773526</v>
          </cell>
          <cell r="N18">
            <v>0.15144767413800947</v>
          </cell>
          <cell r="O18">
            <v>9.3198568700313511E-2</v>
          </cell>
          <cell r="P18">
            <v>4.6599284350156758</v>
          </cell>
          <cell r="Q18">
            <v>325067.28776982351</v>
          </cell>
        </row>
        <row r="19">
          <cell r="A19" t="str">
            <v>502SPD/Full-Dual</v>
          </cell>
          <cell r="B19" t="str">
            <v>CenCalSPD/Full-Dual</v>
          </cell>
          <cell r="C19" t="str">
            <v>CenCal</v>
          </cell>
          <cell r="F19" t="str">
            <v>Santa Barbara</v>
          </cell>
          <cell r="G19" t="str">
            <v>502</v>
          </cell>
          <cell r="H19" t="str">
            <v>SPD/Full-Dual</v>
          </cell>
          <cell r="I19">
            <v>113512</v>
          </cell>
          <cell r="J19">
            <v>0</v>
          </cell>
          <cell r="K19">
            <v>0</v>
          </cell>
          <cell r="L19">
            <v>0</v>
          </cell>
          <cell r="M19">
            <v>0</v>
          </cell>
          <cell r="N19">
            <v>0</v>
          </cell>
          <cell r="O19">
            <v>0</v>
          </cell>
          <cell r="P19">
            <v>0</v>
          </cell>
          <cell r="Q19">
            <v>0</v>
          </cell>
        </row>
        <row r="20">
          <cell r="A20" t="str">
            <v>502BCCTP</v>
          </cell>
          <cell r="B20" t="str">
            <v>CenCalBCCTP</v>
          </cell>
          <cell r="C20" t="str">
            <v>CenCal</v>
          </cell>
          <cell r="F20" t="str">
            <v>Santa Barbara</v>
          </cell>
          <cell r="G20" t="str">
            <v>502</v>
          </cell>
          <cell r="H20" t="str">
            <v>BCCTP</v>
          </cell>
          <cell r="I20">
            <v>1016</v>
          </cell>
          <cell r="J20">
            <v>460.61266983597119</v>
          </cell>
          <cell r="K20">
            <v>5440.3071240469044</v>
          </cell>
          <cell r="L20">
            <v>21.585245998599756</v>
          </cell>
          <cell r="M20">
            <v>9.7858639650405994</v>
          </cell>
          <cell r="N20">
            <v>0.33566288006735562</v>
          </cell>
          <cell r="O20">
            <v>0.20656177234914194</v>
          </cell>
          <cell r="P20">
            <v>10.328088617457096</v>
          </cell>
          <cell r="Q20">
            <v>10493.33803533641</v>
          </cell>
        </row>
        <row r="21">
          <cell r="A21" t="str">
            <v>502LTC</v>
          </cell>
          <cell r="B21" t="str">
            <v>CenCalLTC</v>
          </cell>
          <cell r="C21" t="str">
            <v>CenCal</v>
          </cell>
          <cell r="F21" t="str">
            <v>Santa Barbara</v>
          </cell>
          <cell r="G21" t="str">
            <v>502</v>
          </cell>
          <cell r="H21" t="str">
            <v>LTC</v>
          </cell>
          <cell r="I21">
            <v>238</v>
          </cell>
          <cell r="J21">
            <v>64.321218267299997</v>
          </cell>
          <cell r="K21">
            <v>3243.0866353260503</v>
          </cell>
          <cell r="L21">
            <v>21.612528302496688</v>
          </cell>
          <cell r="M21">
            <v>5.8409418077860851</v>
          </cell>
          <cell r="N21">
            <v>0.20034892744384988</v>
          </cell>
          <cell r="O21">
            <v>0.12329164765775379</v>
          </cell>
          <cell r="P21">
            <v>6.1645823828876889</v>
          </cell>
          <cell r="Q21">
            <v>1467.1706071272699</v>
          </cell>
        </row>
        <row r="22">
          <cell r="A22" t="str">
            <v>502LTC/Full-Dual</v>
          </cell>
          <cell r="B22" t="str">
            <v>CenCalLTC/Full-Dual</v>
          </cell>
          <cell r="C22" t="str">
            <v>CenCal</v>
          </cell>
          <cell r="F22" t="str">
            <v>Santa Barbara</v>
          </cell>
          <cell r="G22" t="str">
            <v>502</v>
          </cell>
          <cell r="H22" t="str">
            <v>LTC/Full-Dual</v>
          </cell>
          <cell r="I22">
            <v>6276</v>
          </cell>
          <cell r="J22">
            <v>0</v>
          </cell>
          <cell r="K22">
            <v>0</v>
          </cell>
          <cell r="L22">
            <v>0</v>
          </cell>
          <cell r="M22">
            <v>0</v>
          </cell>
          <cell r="N22">
            <v>0</v>
          </cell>
          <cell r="O22">
            <v>0</v>
          </cell>
          <cell r="P22">
            <v>0</v>
          </cell>
          <cell r="Q22">
            <v>0</v>
          </cell>
        </row>
        <row r="23">
          <cell r="A23" t="str">
            <v>502OBRA</v>
          </cell>
          <cell r="B23" t="str">
            <v>CenCalOBRA</v>
          </cell>
          <cell r="C23" t="str">
            <v>CenCal</v>
          </cell>
          <cell r="F23" t="str">
            <v>Santa Barbara</v>
          </cell>
          <cell r="G23" t="str">
            <v>502</v>
          </cell>
          <cell r="H23" t="str">
            <v>OBRA</v>
          </cell>
          <cell r="I23">
            <v>0</v>
          </cell>
          <cell r="J23">
            <v>0</v>
          </cell>
          <cell r="K23">
            <v>0</v>
          </cell>
          <cell r="L23">
            <v>0</v>
          </cell>
          <cell r="M23">
            <v>0</v>
          </cell>
          <cell r="N23">
            <v>0</v>
          </cell>
          <cell r="O23">
            <v>0</v>
          </cell>
          <cell r="P23">
            <v>0</v>
          </cell>
          <cell r="Q23">
            <v>0</v>
          </cell>
        </row>
        <row r="24">
          <cell r="A24" t="str">
            <v>502ALL COAs</v>
          </cell>
          <cell r="B24" t="str">
            <v>CenCalALL COAs</v>
          </cell>
          <cell r="C24" t="str">
            <v>CenCal</v>
          </cell>
          <cell r="F24" t="str">
            <v>Santa Barbara</v>
          </cell>
          <cell r="G24" t="str">
            <v>502</v>
          </cell>
          <cell r="H24" t="str">
            <v>ALL COAs</v>
          </cell>
          <cell r="I24">
            <v>1135105</v>
          </cell>
          <cell r="J24">
            <v>78562.979403449077</v>
          </cell>
          <cell r="K24">
            <v>1650.5222328073085</v>
          </cell>
          <cell r="L24">
            <v>18.391685531964214</v>
          </cell>
          <cell r="M24">
            <v>2.8326683107818837</v>
          </cell>
          <cell r="N24">
            <v>9.7162765277478857E-2</v>
          </cell>
          <cell r="O24">
            <v>5.9792470939986998E-2</v>
          </cell>
          <cell r="P24">
            <v>2.9896235469993488</v>
          </cell>
        </row>
        <row r="25">
          <cell r="A25" t="str">
            <v>502Total Revenue</v>
          </cell>
          <cell r="B25" t="str">
            <v>CenCalALL COAs</v>
          </cell>
          <cell r="C25" t="str">
            <v>CenCal</v>
          </cell>
          <cell r="F25" t="str">
            <v>Santa Barbara</v>
          </cell>
          <cell r="G25" t="str">
            <v>502</v>
          </cell>
          <cell r="H25" t="str">
            <v>Total Revenue</v>
          </cell>
          <cell r="M25">
            <v>3215375.9629100701</v>
          </cell>
          <cell r="N25">
            <v>110289.94068029264</v>
          </cell>
          <cell r="O25">
            <v>67870.732726333939</v>
          </cell>
          <cell r="P25">
            <v>3393536.6363166957</v>
          </cell>
          <cell r="Q25">
            <v>3393536.6363166957</v>
          </cell>
        </row>
        <row r="26">
          <cell r="A26" t="str">
            <v>503Child</v>
          </cell>
          <cell r="B26" t="str">
            <v>HPSMChild</v>
          </cell>
          <cell r="C26" t="str">
            <v>HPSM</v>
          </cell>
          <cell r="E26" t="str">
            <v>HPSM</v>
          </cell>
          <cell r="F26" t="str">
            <v>San Mateo</v>
          </cell>
          <cell r="G26" t="str">
            <v>503</v>
          </cell>
          <cell r="H26" t="str">
            <v>Child</v>
          </cell>
          <cell r="I26">
            <v>579218</v>
          </cell>
          <cell r="J26">
            <v>51020.202619161602</v>
          </cell>
          <cell r="K26">
            <v>1057.0155475657511</v>
          </cell>
          <cell r="L26">
            <v>18.668662597262795</v>
          </cell>
          <cell r="M26">
            <v>1.644422218130499</v>
          </cell>
          <cell r="N26">
            <v>5.6404983735346935E-2</v>
          </cell>
          <cell r="O26">
            <v>3.4710759221751958E-2</v>
          </cell>
          <cell r="P26">
            <v>1.7355379610875978</v>
          </cell>
          <cell r="Q26">
            <v>1005254.8267452363</v>
          </cell>
        </row>
        <row r="27">
          <cell r="A27" t="str">
            <v>503Adult</v>
          </cell>
          <cell r="B27" t="str">
            <v>HPSMAdult</v>
          </cell>
          <cell r="C27" t="str">
            <v>HPSM</v>
          </cell>
          <cell r="F27" t="str">
            <v>San Mateo</v>
          </cell>
          <cell r="G27" t="str">
            <v>503</v>
          </cell>
          <cell r="H27" t="str">
            <v>Adult</v>
          </cell>
          <cell r="I27">
            <v>163940</v>
          </cell>
          <cell r="J27">
            <v>23346.172084044665</v>
          </cell>
          <cell r="K27">
            <v>1708.8816945744538</v>
          </cell>
          <cell r="L27">
            <v>20.264882072980736</v>
          </cell>
          <cell r="M27">
            <v>2.8858571681022323</v>
          </cell>
          <cell r="N27">
            <v>9.8987185185564694E-2</v>
          </cell>
          <cell r="O27">
            <v>6.0915190883424425E-2</v>
          </cell>
          <cell r="P27">
            <v>3.0457595441712213</v>
          </cell>
          <cell r="Q27">
            <v>499321.81967143004</v>
          </cell>
        </row>
        <row r="28">
          <cell r="A28" t="str">
            <v>503SPD</v>
          </cell>
          <cell r="B28" t="str">
            <v>HPSMSPD</v>
          </cell>
          <cell r="C28" t="str">
            <v>HPSM</v>
          </cell>
          <cell r="F28" t="str">
            <v>San Mateo</v>
          </cell>
          <cell r="G28" t="str">
            <v>503</v>
          </cell>
          <cell r="H28" t="str">
            <v>SPD</v>
          </cell>
          <cell r="I28">
            <v>88622</v>
          </cell>
          <cell r="J28">
            <v>16436.34794151489</v>
          </cell>
          <cell r="K28">
            <v>2225.5893039897396</v>
          </cell>
          <cell r="L28">
            <v>20.540534331186361</v>
          </cell>
          <cell r="M28">
            <v>3.8095661254768669</v>
          </cell>
          <cell r="N28">
            <v>0.1306711335915548</v>
          </cell>
          <cell r="O28">
            <v>8.0413005287110637E-2</v>
          </cell>
          <cell r="P28">
            <v>4.020650264355532</v>
          </cell>
          <cell r="Q28">
            <v>356318.06772771594</v>
          </cell>
        </row>
        <row r="29">
          <cell r="A29" t="str">
            <v>503SPD/Full-Dual</v>
          </cell>
          <cell r="B29" t="str">
            <v>HPSMSPD/Full-Dual</v>
          </cell>
          <cell r="C29" t="str">
            <v>HPSM</v>
          </cell>
          <cell r="F29" t="str">
            <v>San Mateo</v>
          </cell>
          <cell r="G29" t="str">
            <v>503</v>
          </cell>
          <cell r="H29" t="str">
            <v>SPD/Full-Dual</v>
          </cell>
          <cell r="I29">
            <v>72</v>
          </cell>
          <cell r="J29">
            <v>0</v>
          </cell>
          <cell r="K29">
            <v>0</v>
          </cell>
          <cell r="L29">
            <v>0</v>
          </cell>
          <cell r="M29">
            <v>0</v>
          </cell>
          <cell r="N29">
            <v>0</v>
          </cell>
          <cell r="O29">
            <v>0</v>
          </cell>
          <cell r="P29">
            <v>0</v>
          </cell>
          <cell r="Q29">
            <v>0</v>
          </cell>
        </row>
        <row r="30">
          <cell r="A30" t="str">
            <v>503BCCTP</v>
          </cell>
          <cell r="B30" t="str">
            <v>HPSMBCCTP</v>
          </cell>
          <cell r="C30" t="str">
            <v>HPSM</v>
          </cell>
          <cell r="F30" t="str">
            <v>San Mateo</v>
          </cell>
          <cell r="G30" t="str">
            <v>503</v>
          </cell>
          <cell r="H30" t="str">
            <v>BCCTP</v>
          </cell>
          <cell r="I30">
            <v>1367</v>
          </cell>
          <cell r="J30">
            <v>544.83307583467501</v>
          </cell>
          <cell r="K30">
            <v>4782.7336576562548</v>
          </cell>
          <cell r="L30">
            <v>21.916972415127447</v>
          </cell>
          <cell r="M30">
            <v>8.7352534703128111</v>
          </cell>
          <cell r="N30">
            <v>0.29962610848038668</v>
          </cell>
          <cell r="O30">
            <v>0.18438529752639179</v>
          </cell>
          <cell r="P30">
            <v>9.2192648763195901</v>
          </cell>
          <cell r="Q30">
            <v>12602.73508592888</v>
          </cell>
        </row>
        <row r="31">
          <cell r="A31" t="str">
            <v>503LTC</v>
          </cell>
          <cell r="B31" t="str">
            <v>HPSMLTC</v>
          </cell>
          <cell r="C31" t="str">
            <v>HPSM</v>
          </cell>
          <cell r="F31" t="str">
            <v>San Mateo</v>
          </cell>
          <cell r="G31" t="str">
            <v>503</v>
          </cell>
          <cell r="H31" t="str">
            <v>LTC</v>
          </cell>
          <cell r="I31">
            <v>3927</v>
          </cell>
          <cell r="J31">
            <v>943.68866128772947</v>
          </cell>
          <cell r="K31">
            <v>2883.6933881977984</v>
          </cell>
          <cell r="L31">
            <v>22.918502898841655</v>
          </cell>
          <cell r="M31">
            <v>5.5074946063984802</v>
          </cell>
          <cell r="N31">
            <v>0.18891142449387927</v>
          </cell>
          <cell r="O31">
            <v>0.1162531843039257</v>
          </cell>
          <cell r="P31">
            <v>5.8126592151962848</v>
          </cell>
          <cell r="Q31">
            <v>22826.312738075809</v>
          </cell>
        </row>
        <row r="32">
          <cell r="A32" t="str">
            <v>503LTC/Full-Dual</v>
          </cell>
          <cell r="B32" t="str">
            <v>HPSMLTC/Full-Dual</v>
          </cell>
          <cell r="C32" t="str">
            <v>HPSM</v>
          </cell>
          <cell r="F32" t="str">
            <v>San Mateo</v>
          </cell>
          <cell r="G32" t="str">
            <v>503</v>
          </cell>
          <cell r="H32" t="str">
            <v>LTC/Full-Dual</v>
          </cell>
          <cell r="I32">
            <v>0</v>
          </cell>
          <cell r="J32">
            <v>0</v>
          </cell>
          <cell r="K32">
            <v>0</v>
          </cell>
          <cell r="L32">
            <v>0</v>
          </cell>
          <cell r="M32">
            <v>0</v>
          </cell>
          <cell r="N32">
            <v>0</v>
          </cell>
          <cell r="O32">
            <v>0</v>
          </cell>
          <cell r="P32">
            <v>0</v>
          </cell>
          <cell r="Q32">
            <v>0</v>
          </cell>
        </row>
        <row r="33">
          <cell r="A33" t="str">
            <v>503OBRA</v>
          </cell>
          <cell r="B33" t="str">
            <v>HPSMOBRA</v>
          </cell>
          <cell r="C33" t="str">
            <v>HPSM</v>
          </cell>
          <cell r="F33" t="str">
            <v>San Mateo</v>
          </cell>
          <cell r="G33" t="str">
            <v>503</v>
          </cell>
          <cell r="H33" t="str">
            <v>OBRA</v>
          </cell>
          <cell r="I33">
            <v>0</v>
          </cell>
          <cell r="J33">
            <v>0</v>
          </cell>
          <cell r="K33">
            <v>0</v>
          </cell>
          <cell r="L33">
            <v>0</v>
          </cell>
          <cell r="M33">
            <v>0</v>
          </cell>
          <cell r="N33">
            <v>0</v>
          </cell>
          <cell r="O33">
            <v>0</v>
          </cell>
          <cell r="P33">
            <v>0</v>
          </cell>
          <cell r="Q33">
            <v>0</v>
          </cell>
        </row>
        <row r="34">
          <cell r="A34" t="str">
            <v>503ALL COAs</v>
          </cell>
          <cell r="B34" t="str">
            <v>HPSMALL COAs</v>
          </cell>
          <cell r="C34" t="str">
            <v>HPSM</v>
          </cell>
          <cell r="F34" t="str">
            <v>San Mateo</v>
          </cell>
          <cell r="G34" t="str">
            <v>503</v>
          </cell>
          <cell r="H34" t="str">
            <v>ALL COAs</v>
          </cell>
          <cell r="I34">
            <v>837146</v>
          </cell>
          <cell r="J34">
            <v>41617.90637664673</v>
          </cell>
          <cell r="K34">
            <v>1322.9411985270465</v>
          </cell>
          <cell r="L34">
            <v>19.203048064470778</v>
          </cell>
          <cell r="M34">
            <v>2.1463003639329901</v>
          </cell>
          <cell r="N34">
            <v>7.3619801401395429E-2</v>
          </cell>
          <cell r="O34">
            <v>4.5304493170089485E-2</v>
          </cell>
          <cell r="P34">
            <v>2.2652246585044749</v>
          </cell>
        </row>
        <row r="35">
          <cell r="A35" t="str">
            <v>503Total Revenue</v>
          </cell>
          <cell r="B35" t="str">
            <v>HPSMALL COAs</v>
          </cell>
          <cell r="C35" t="str">
            <v>HPSM</v>
          </cell>
          <cell r="F35" t="str">
            <v>San Mateo</v>
          </cell>
          <cell r="G35" t="str">
            <v>503</v>
          </cell>
          <cell r="H35" t="str">
            <v>Total Revenue</v>
          </cell>
          <cell r="M35">
            <v>1796766.7644650468</v>
          </cell>
          <cell r="N35">
            <v>61630.522263972576</v>
          </cell>
          <cell r="O35">
            <v>37926.475239367734</v>
          </cell>
          <cell r="P35">
            <v>1896323.7619683871</v>
          </cell>
          <cell r="Q35">
            <v>1896323.7619683871</v>
          </cell>
        </row>
        <row r="36">
          <cell r="A36" t="str">
            <v>504Child</v>
          </cell>
          <cell r="B36" t="str">
            <v>PartnershipChild</v>
          </cell>
          <cell r="C36" t="str">
            <v>Partnership</v>
          </cell>
          <cell r="E36" t="str">
            <v>Partnership</v>
          </cell>
          <cell r="F36" t="str">
            <v>Solano</v>
          </cell>
          <cell r="G36" t="str">
            <v>504</v>
          </cell>
          <cell r="H36" t="str">
            <v>Child</v>
          </cell>
          <cell r="I36">
            <v>525840</v>
          </cell>
          <cell r="J36">
            <v>49321.00221345028</v>
          </cell>
          <cell r="K36">
            <v>1125.53633531379</v>
          </cell>
          <cell r="L36">
            <v>18.530102921331967</v>
          </cell>
          <cell r="M36">
            <v>1.7380253445886114</v>
          </cell>
          <cell r="N36">
            <v>5.9615645065044715E-2</v>
          </cell>
          <cell r="O36">
            <v>3.6686550809258284E-2</v>
          </cell>
          <cell r="P36">
            <v>1.8343275404629142</v>
          </cell>
          <cell r="Q36">
            <v>964562.79387701885</v>
          </cell>
        </row>
        <row r="37">
          <cell r="A37" t="str">
            <v>504Adult</v>
          </cell>
          <cell r="B37" t="str">
            <v>PartnershipAdult</v>
          </cell>
          <cell r="C37" t="str">
            <v>Partnership</v>
          </cell>
          <cell r="F37" t="str">
            <v>Solano</v>
          </cell>
          <cell r="G37" t="str">
            <v>504</v>
          </cell>
          <cell r="H37" t="str">
            <v>Adult</v>
          </cell>
          <cell r="I37">
            <v>208750</v>
          </cell>
          <cell r="J37">
            <v>28145.935396306471</v>
          </cell>
          <cell r="K37">
            <v>1617.9699389493539</v>
          </cell>
          <cell r="L37">
            <v>19.905678589683077</v>
          </cell>
          <cell r="M37">
            <v>2.6838991310412492</v>
          </cell>
          <cell r="N37">
            <v>9.2059864653129916E-2</v>
          </cell>
          <cell r="O37">
            <v>5.6652224401926105E-2</v>
          </cell>
          <cell r="P37">
            <v>2.8326112200963052</v>
          </cell>
          <cell r="Q37">
            <v>591307.59219510376</v>
          </cell>
        </row>
        <row r="38">
          <cell r="A38" t="str">
            <v>504SPD</v>
          </cell>
          <cell r="B38" t="str">
            <v>PartnershipSPD</v>
          </cell>
          <cell r="C38" t="str">
            <v>Partnership</v>
          </cell>
          <cell r="F38" t="str">
            <v>Solano</v>
          </cell>
          <cell r="G38" t="str">
            <v>504</v>
          </cell>
          <cell r="H38" t="str">
            <v>SPD</v>
          </cell>
          <cell r="I38">
            <v>106960</v>
          </cell>
          <cell r="J38">
            <v>27974.987903367146</v>
          </cell>
          <cell r="K38">
            <v>3138.5551125692386</v>
          </cell>
          <cell r="L38">
            <v>20.847672504702732</v>
          </cell>
          <cell r="M38">
            <v>5.452630760400325</v>
          </cell>
          <cell r="N38">
            <v>0.18702955114829611</v>
          </cell>
          <cell r="O38">
            <v>0.11509510839895144</v>
          </cell>
          <cell r="P38">
            <v>5.7547554199475721</v>
          </cell>
          <cell r="Q38">
            <v>615528.63971759228</v>
          </cell>
        </row>
        <row r="39">
          <cell r="A39" t="str">
            <v>504SPD/Full-Dual</v>
          </cell>
          <cell r="B39" t="str">
            <v>PartnershipSPD/Full-Dual</v>
          </cell>
          <cell r="C39" t="str">
            <v>Partnership</v>
          </cell>
          <cell r="F39" t="str">
            <v>Solano</v>
          </cell>
          <cell r="G39" t="str">
            <v>504</v>
          </cell>
          <cell r="H39" t="str">
            <v>SPD/Full-Dual</v>
          </cell>
          <cell r="I39">
            <v>131883</v>
          </cell>
          <cell r="J39">
            <v>0</v>
          </cell>
          <cell r="K39">
            <v>0</v>
          </cell>
          <cell r="L39">
            <v>0</v>
          </cell>
          <cell r="M39">
            <v>0</v>
          </cell>
          <cell r="N39">
            <v>0</v>
          </cell>
          <cell r="O39">
            <v>0</v>
          </cell>
          <cell r="P39">
            <v>0</v>
          </cell>
          <cell r="Q39">
            <v>0</v>
          </cell>
        </row>
        <row r="40">
          <cell r="A40" t="str">
            <v>504BCCTP</v>
          </cell>
          <cell r="B40" t="str">
            <v>PartnershipBCCTP</v>
          </cell>
          <cell r="C40" t="str">
            <v>Partnership</v>
          </cell>
          <cell r="F40" t="str">
            <v>Solano</v>
          </cell>
          <cell r="G40" t="str">
            <v>504</v>
          </cell>
          <cell r="H40" t="str">
            <v>BCCTP</v>
          </cell>
          <cell r="I40">
            <v>378</v>
          </cell>
          <cell r="J40">
            <v>187.38535036666073</v>
          </cell>
          <cell r="K40">
            <v>5948.7412814812933</v>
          </cell>
          <cell r="L40">
            <v>21.596554200455163</v>
          </cell>
          <cell r="M40">
            <v>10.706026125832988</v>
          </cell>
          <cell r="N40">
            <v>0.36722517054308407</v>
          </cell>
          <cell r="O40">
            <v>0.22598472033420558</v>
          </cell>
          <cell r="P40">
            <v>11.299236016710278</v>
          </cell>
          <cell r="Q40">
            <v>4271.1112143164855</v>
          </cell>
        </row>
        <row r="41">
          <cell r="A41" t="str">
            <v>504LTC</v>
          </cell>
          <cell r="B41" t="str">
            <v>PartnershipLTC</v>
          </cell>
          <cell r="C41" t="str">
            <v>Partnership</v>
          </cell>
          <cell r="F41" t="str">
            <v>Solano</v>
          </cell>
          <cell r="G41" t="str">
            <v>504</v>
          </cell>
          <cell r="H41" t="str">
            <v>LTC</v>
          </cell>
          <cell r="I41">
            <v>346</v>
          </cell>
          <cell r="J41">
            <v>89.88351621179163</v>
          </cell>
          <cell r="K41">
            <v>3117.3473830679177</v>
          </cell>
          <cell r="L41">
            <v>21.678413072981318</v>
          </cell>
          <cell r="M41">
            <v>5.6315953551769704</v>
          </cell>
          <cell r="N41">
            <v>0.19316817840976416</v>
          </cell>
          <cell r="O41">
            <v>0.11887272517523949</v>
          </cell>
          <cell r="P41">
            <v>5.9436362587619742</v>
          </cell>
          <cell r="Q41">
            <v>2056.4981455316429</v>
          </cell>
        </row>
        <row r="42">
          <cell r="A42" t="str">
            <v>504LTC/Full-Dual</v>
          </cell>
          <cell r="B42" t="str">
            <v>PartnershipLTC/Full-Dual</v>
          </cell>
          <cell r="C42" t="str">
            <v>Partnership</v>
          </cell>
          <cell r="F42" t="str">
            <v>Solano</v>
          </cell>
          <cell r="G42" t="str">
            <v>504</v>
          </cell>
          <cell r="H42" t="str">
            <v>LTC/Full-Dual</v>
          </cell>
          <cell r="I42">
            <v>4482</v>
          </cell>
          <cell r="J42">
            <v>0</v>
          </cell>
          <cell r="K42">
            <v>0</v>
          </cell>
          <cell r="L42">
            <v>0</v>
          </cell>
          <cell r="M42">
            <v>0</v>
          </cell>
          <cell r="N42">
            <v>0</v>
          </cell>
          <cell r="O42">
            <v>0</v>
          </cell>
          <cell r="P42">
            <v>0</v>
          </cell>
          <cell r="Q42">
            <v>0</v>
          </cell>
        </row>
        <row r="43">
          <cell r="A43" t="str">
            <v>504OBRA</v>
          </cell>
          <cell r="B43" t="str">
            <v>PartnershipOBRA</v>
          </cell>
          <cell r="C43" t="str">
            <v>Partnership</v>
          </cell>
          <cell r="F43" t="str">
            <v>Solano</v>
          </cell>
          <cell r="G43" t="str">
            <v>504</v>
          </cell>
          <cell r="H43" t="str">
            <v>OBRA</v>
          </cell>
          <cell r="I43">
            <v>2893</v>
          </cell>
          <cell r="J43">
            <v>230.73899259188988</v>
          </cell>
          <cell r="K43">
            <v>957.09226101025877</v>
          </cell>
          <cell r="L43">
            <v>19.219704058960847</v>
          </cell>
          <cell r="M43">
            <v>1.5329191678115737</v>
          </cell>
          <cell r="N43">
            <v>5.2580340848418096E-2</v>
          </cell>
          <cell r="O43">
            <v>3.235713282979575E-2</v>
          </cell>
          <cell r="P43">
            <v>1.6178566414897875</v>
          </cell>
          <cell r="Q43">
            <v>4680.4592638299555</v>
          </cell>
        </row>
        <row r="44">
          <cell r="A44" t="str">
            <v>504ALL COAs</v>
          </cell>
          <cell r="B44" t="str">
            <v>PartnershipALL COAs</v>
          </cell>
          <cell r="C44" t="str">
            <v>Partnership</v>
          </cell>
          <cell r="F44" t="str">
            <v>Solano</v>
          </cell>
          <cell r="G44" t="str">
            <v>504</v>
          </cell>
          <cell r="H44" t="str">
            <v>ALL COAs</v>
          </cell>
          <cell r="I44">
            <v>981532</v>
          </cell>
          <cell r="J44">
            <v>35458.236698659282</v>
          </cell>
          <cell r="K44">
            <v>1295.3211922459286</v>
          </cell>
          <cell r="L44">
            <v>16.50513035653055</v>
          </cell>
          <cell r="M44">
            <v>2.1067379585756654</v>
          </cell>
          <cell r="N44">
            <v>7.2262779581751022E-2</v>
          </cell>
          <cell r="O44">
            <v>4.4469402819539115E-2</v>
          </cell>
          <cell r="P44">
            <v>2.2234701409769557</v>
          </cell>
        </row>
        <row r="45">
          <cell r="A45" t="str">
            <v>504Total Revenue</v>
          </cell>
          <cell r="B45" t="str">
            <v>PartnershipALL COAs</v>
          </cell>
          <cell r="C45" t="str">
            <v>Partnership</v>
          </cell>
          <cell r="F45" t="str">
            <v>Solano</v>
          </cell>
          <cell r="G45" t="str">
            <v>504</v>
          </cell>
          <cell r="H45" t="str">
            <v>Total Revenue</v>
          </cell>
          <cell r="M45">
            <v>2067830.7219566901</v>
          </cell>
          <cell r="N45">
            <v>70928.230568435247</v>
          </cell>
          <cell r="O45">
            <v>43648.14188826787</v>
          </cell>
          <cell r="P45">
            <v>2182407.0944133932</v>
          </cell>
          <cell r="Q45">
            <v>2182407.0944133932</v>
          </cell>
        </row>
        <row r="46">
          <cell r="A46" t="str">
            <v>505Child</v>
          </cell>
          <cell r="B46" t="str">
            <v>CCAHChild</v>
          </cell>
          <cell r="C46" t="str">
            <v>CCAH</v>
          </cell>
          <cell r="E46" t="str">
            <v>CCAH</v>
          </cell>
          <cell r="F46" t="str">
            <v>Santa Cruz</v>
          </cell>
          <cell r="G46" t="str">
            <v>505</v>
          </cell>
          <cell r="H46" t="str">
            <v>Child</v>
          </cell>
          <cell r="I46">
            <v>341889</v>
          </cell>
          <cell r="J46">
            <v>36384.473429516875</v>
          </cell>
          <cell r="K46">
            <v>1277.0626757637785</v>
          </cell>
          <cell r="L46">
            <v>17.884065912495156</v>
          </cell>
          <cell r="M46">
            <v>1.9032560889789039</v>
          </cell>
          <cell r="N46">
            <v>6.5283190387139187E-2</v>
          </cell>
          <cell r="O46">
            <v>4.0174271007470265E-2</v>
          </cell>
          <cell r="P46">
            <v>2.0087135503735132</v>
          </cell>
          <cell r="Q46">
            <v>686757.06702365004</v>
          </cell>
        </row>
        <row r="47">
          <cell r="A47" t="str">
            <v>505Adult</v>
          </cell>
          <cell r="B47" t="str">
            <v>CCAHAdult</v>
          </cell>
          <cell r="C47" t="str">
            <v>CCAH</v>
          </cell>
          <cell r="F47" t="str">
            <v>Santa Cruz</v>
          </cell>
          <cell r="G47" t="str">
            <v>505</v>
          </cell>
          <cell r="H47" t="str">
            <v>Adult</v>
          </cell>
          <cell r="I47">
            <v>118065</v>
          </cell>
          <cell r="J47">
            <v>21750.36162767886</v>
          </cell>
          <cell r="K47">
            <v>2210.6834331270597</v>
          </cell>
          <cell r="L47">
            <v>20.317218267944405</v>
          </cell>
          <cell r="M47">
            <v>3.7429114860142625</v>
          </cell>
          <cell r="N47">
            <v>0.12838482669705914</v>
          </cell>
          <cell r="O47">
            <v>7.9006047198190238E-2</v>
          </cell>
          <cell r="P47">
            <v>3.9503023599095122</v>
          </cell>
          <cell r="Q47">
            <v>466392.44812271657</v>
          </cell>
        </row>
        <row r="48">
          <cell r="A48" t="str">
            <v>505SPD</v>
          </cell>
          <cell r="B48" t="str">
            <v>CCAHSPD</v>
          </cell>
          <cell r="C48" t="str">
            <v>CCAH</v>
          </cell>
          <cell r="F48" t="str">
            <v>Santa Cruz</v>
          </cell>
          <cell r="G48" t="str">
            <v>505</v>
          </cell>
          <cell r="H48" t="str">
            <v>SPD</v>
          </cell>
          <cell r="I48">
            <v>45564</v>
          </cell>
          <cell r="J48">
            <v>15536.244591734325</v>
          </cell>
          <cell r="K48">
            <v>4091.7157207622663</v>
          </cell>
          <cell r="L48">
            <v>20.770623239452018</v>
          </cell>
          <cell r="M48">
            <v>7.0822904699079912</v>
          </cell>
          <cell r="N48">
            <v>0.24292816915251686</v>
          </cell>
          <cell r="O48">
            <v>0.14949425794001037</v>
          </cell>
          <cell r="P48">
            <v>7.4747128970005186</v>
          </cell>
          <cell r="Q48">
            <v>340577.8184389316</v>
          </cell>
        </row>
        <row r="49">
          <cell r="A49" t="str">
            <v>505SPD/Full-Dual</v>
          </cell>
          <cell r="B49" t="str">
            <v>CCAHSPD/Full-Dual</v>
          </cell>
          <cell r="C49" t="str">
            <v>CCAH</v>
          </cell>
          <cell r="F49" t="str">
            <v>Santa Cruz</v>
          </cell>
          <cell r="G49" t="str">
            <v>505</v>
          </cell>
          <cell r="H49" t="str">
            <v>SPD/Full-Dual</v>
          </cell>
          <cell r="I49">
            <v>78575</v>
          </cell>
          <cell r="J49">
            <v>0</v>
          </cell>
          <cell r="K49">
            <v>0</v>
          </cell>
          <cell r="L49">
            <v>0</v>
          </cell>
          <cell r="M49">
            <v>0</v>
          </cell>
          <cell r="N49">
            <v>0</v>
          </cell>
          <cell r="O49">
            <v>0</v>
          </cell>
          <cell r="P49">
            <v>0</v>
          </cell>
          <cell r="Q49">
            <v>0</v>
          </cell>
        </row>
        <row r="50">
          <cell r="A50" t="str">
            <v>505BCCTP</v>
          </cell>
          <cell r="B50" t="str">
            <v>CCAHBCCTP</v>
          </cell>
          <cell r="C50" t="str">
            <v>CCAH</v>
          </cell>
          <cell r="F50" t="str">
            <v>Santa Cruz</v>
          </cell>
          <cell r="G50" t="str">
            <v>505</v>
          </cell>
          <cell r="H50" t="str">
            <v>BCCTP</v>
          </cell>
          <cell r="I50">
            <v>675</v>
          </cell>
          <cell r="J50">
            <v>359.40666547441162</v>
          </cell>
          <cell r="K50">
            <v>6389.4518306562077</v>
          </cell>
          <cell r="L50">
            <v>21.078814074276373</v>
          </cell>
          <cell r="M50">
            <v>11.223505597912251</v>
          </cell>
          <cell r="N50">
            <v>0.38497512604976059</v>
          </cell>
          <cell r="O50">
            <v>0.23690776987677573</v>
          </cell>
          <cell r="P50">
            <v>11.845388493838787</v>
          </cell>
          <cell r="Q50">
            <v>7995.6372333411809</v>
          </cell>
        </row>
        <row r="51">
          <cell r="A51" t="str">
            <v>505LTC</v>
          </cell>
          <cell r="B51" t="str">
            <v>CCAHLTC</v>
          </cell>
          <cell r="C51" t="str">
            <v>CCAH</v>
          </cell>
          <cell r="F51" t="str">
            <v>Santa Cruz</v>
          </cell>
          <cell r="G51" t="str">
            <v>505</v>
          </cell>
          <cell r="H51" t="str">
            <v>LTC</v>
          </cell>
          <cell r="I51">
            <v>264</v>
          </cell>
          <cell r="J51">
            <v>68.647677535592592</v>
          </cell>
          <cell r="K51">
            <v>3120.3489788905727</v>
          </cell>
          <cell r="L51">
            <v>18.182673386717781</v>
          </cell>
          <cell r="M51">
            <v>4.7280238613121348</v>
          </cell>
          <cell r="N51">
            <v>0.1621749609421049</v>
          </cell>
          <cell r="O51">
            <v>9.9799975964372248E-2</v>
          </cell>
          <cell r="P51">
            <v>4.989998798218612</v>
          </cell>
          <cell r="Q51">
            <v>1317.3596827297135</v>
          </cell>
        </row>
        <row r="52">
          <cell r="A52" t="str">
            <v>505LTC/Full-Dual</v>
          </cell>
          <cell r="B52" t="str">
            <v>CCAHLTC/Full-Dual</v>
          </cell>
          <cell r="C52" t="str">
            <v>CCAH</v>
          </cell>
          <cell r="F52" t="str">
            <v>Santa Cruz</v>
          </cell>
          <cell r="G52" t="str">
            <v>505</v>
          </cell>
          <cell r="H52" t="str">
            <v>LTC/Full-Dual</v>
          </cell>
          <cell r="I52">
            <v>3864</v>
          </cell>
          <cell r="J52">
            <v>0</v>
          </cell>
          <cell r="K52">
            <v>0</v>
          </cell>
          <cell r="L52">
            <v>0</v>
          </cell>
          <cell r="M52">
            <v>0</v>
          </cell>
          <cell r="N52">
            <v>0</v>
          </cell>
          <cell r="O52">
            <v>0</v>
          </cell>
          <cell r="P52">
            <v>0</v>
          </cell>
          <cell r="Q52">
            <v>0</v>
          </cell>
        </row>
        <row r="53">
          <cell r="A53" t="str">
            <v>505OBRA</v>
          </cell>
          <cell r="B53" t="str">
            <v>CCAHOBRA</v>
          </cell>
          <cell r="C53" t="str">
            <v>CCAH</v>
          </cell>
          <cell r="F53" t="str">
            <v>Santa Cruz</v>
          </cell>
          <cell r="G53" t="str">
            <v>505</v>
          </cell>
          <cell r="H53" t="str">
            <v>OBRA</v>
          </cell>
          <cell r="I53">
            <v>0</v>
          </cell>
          <cell r="J53">
            <v>0</v>
          </cell>
          <cell r="K53">
            <v>0</v>
          </cell>
          <cell r="L53">
            <v>0</v>
          </cell>
          <cell r="M53">
            <v>0</v>
          </cell>
          <cell r="N53">
            <v>0</v>
          </cell>
          <cell r="O53">
            <v>0</v>
          </cell>
          <cell r="P53">
            <v>0</v>
          </cell>
          <cell r="Q53">
            <v>0</v>
          </cell>
        </row>
        <row r="54">
          <cell r="A54" t="str">
            <v>505ALL COAs</v>
          </cell>
          <cell r="B54" t="str">
            <v>CCAHALL COAs</v>
          </cell>
          <cell r="C54" t="str">
            <v>CCAH</v>
          </cell>
          <cell r="F54" t="str">
            <v>Santa Cruz</v>
          </cell>
          <cell r="G54" t="str">
            <v>505</v>
          </cell>
          <cell r="H54" t="str">
            <v>ALL COAs</v>
          </cell>
          <cell r="I54">
            <v>588896</v>
          </cell>
          <cell r="J54">
            <v>26686.480894724788</v>
          </cell>
          <cell r="K54">
            <v>1509.9263841209327</v>
          </cell>
          <cell r="L54">
            <v>16.095437714160958</v>
          </cell>
          <cell r="M54">
            <v>2.4183059710883539</v>
          </cell>
          <cell r="N54">
            <v>8.2949809034692901E-2</v>
          </cell>
          <cell r="O54">
            <v>5.1046036329041776E-2</v>
          </cell>
          <cell r="P54">
            <v>2.5523018164520881</v>
          </cell>
        </row>
        <row r="55">
          <cell r="A55" t="str">
            <v>505Total Revenue</v>
          </cell>
          <cell r="B55" t="str">
            <v>CCAHALL COAs</v>
          </cell>
          <cell r="C55" t="str">
            <v>CCAH</v>
          </cell>
          <cell r="F55" t="str">
            <v>Santa Cruz</v>
          </cell>
          <cell r="G55" t="str">
            <v>505</v>
          </cell>
          <cell r="H55" t="str">
            <v>Total Revenue</v>
          </cell>
          <cell r="M55">
            <v>1424130.7131500472</v>
          </cell>
          <cell r="N55">
            <v>48848.81074129451</v>
          </cell>
          <cell r="O55">
            <v>30060.806610027386</v>
          </cell>
          <cell r="P55">
            <v>1503040.330501369</v>
          </cell>
          <cell r="Q55">
            <v>1503040.330501369</v>
          </cell>
        </row>
        <row r="56">
          <cell r="A56" t="str">
            <v>506Child</v>
          </cell>
          <cell r="B56" t="str">
            <v>All OthersChild</v>
          </cell>
          <cell r="C56" t="str">
            <v>All Others</v>
          </cell>
          <cell r="E56" t="str">
            <v>CalOPTIMA</v>
          </cell>
          <cell r="F56" t="str">
            <v>Orange</v>
          </cell>
          <cell r="G56" t="str">
            <v>506</v>
          </cell>
          <cell r="H56" t="str">
            <v>Child</v>
          </cell>
          <cell r="I56">
            <v>3877678</v>
          </cell>
          <cell r="J56">
            <v>584741.3665176105</v>
          </cell>
          <cell r="K56">
            <v>1809.5613916914522</v>
          </cell>
          <cell r="L56">
            <v>18.577662893090313</v>
          </cell>
          <cell r="M56">
            <v>2.8014517932662635</v>
          </cell>
          <cell r="N56">
            <v>9.6092014017048616E-2</v>
          </cell>
          <cell r="O56">
            <v>5.9133547087414529E-2</v>
          </cell>
          <cell r="P56">
            <v>2.9566773543707265</v>
          </cell>
          <cell r="Q56">
            <v>11465042.730141571</v>
          </cell>
        </row>
        <row r="57">
          <cell r="A57" t="str">
            <v>506Adult</v>
          </cell>
          <cell r="B57" t="str">
            <v>All OthersAdult</v>
          </cell>
          <cell r="C57" t="str">
            <v>All Others</v>
          </cell>
          <cell r="F57" t="str">
            <v>Orange</v>
          </cell>
          <cell r="G57" t="str">
            <v>506</v>
          </cell>
          <cell r="H57" t="str">
            <v>Adult</v>
          </cell>
          <cell r="I57">
            <v>1197520</v>
          </cell>
          <cell r="J57">
            <v>284917.87349635846</v>
          </cell>
          <cell r="K57">
            <v>2855.0792320431406</v>
          </cell>
          <cell r="L57">
            <v>20.517706099144263</v>
          </cell>
          <cell r="M57">
            <v>4.8816397144026391</v>
          </cell>
          <cell r="N57">
            <v>0.16744410629877127</v>
          </cell>
          <cell r="O57">
            <v>0.10304252695309002</v>
          </cell>
          <cell r="P57">
            <v>5.1521263476545007</v>
          </cell>
          <cell r="Q57">
            <v>6169774.3438432179</v>
          </cell>
        </row>
        <row r="58">
          <cell r="A58" t="str">
            <v>506SPD</v>
          </cell>
          <cell r="B58" t="str">
            <v>All OthersSPD</v>
          </cell>
          <cell r="C58" t="str">
            <v>All Others</v>
          </cell>
          <cell r="F58" t="str">
            <v>Orange</v>
          </cell>
          <cell r="G58" t="str">
            <v>506</v>
          </cell>
          <cell r="H58" t="str">
            <v>SPD</v>
          </cell>
          <cell r="I58">
            <v>495545</v>
          </cell>
          <cell r="J58">
            <v>188585.27694069728</v>
          </cell>
          <cell r="K58">
            <v>4566.7362667131483</v>
          </cell>
          <cell r="L58">
            <v>20.726542288214677</v>
          </cell>
          <cell r="M58">
            <v>7.8877210292628073</v>
          </cell>
          <cell r="N58">
            <v>0.27055507488236541</v>
          </cell>
          <cell r="O58">
            <v>0.16649543069684025</v>
          </cell>
          <cell r="P58">
            <v>8.3247715348420144</v>
          </cell>
          <cell r="Q58">
            <v>4125298.9102332862</v>
          </cell>
        </row>
        <row r="59">
          <cell r="A59" t="str">
            <v>506SPD/Full-Dual</v>
          </cell>
          <cell r="B59" t="str">
            <v>All OthersSPD/Full-Dual</v>
          </cell>
          <cell r="C59" t="str">
            <v>All Others</v>
          </cell>
          <cell r="F59" t="str">
            <v>Orange</v>
          </cell>
          <cell r="G59" t="str">
            <v>506</v>
          </cell>
          <cell r="H59" t="str">
            <v>SPD/Full-Dual</v>
          </cell>
          <cell r="I59">
            <v>540</v>
          </cell>
          <cell r="J59">
            <v>0</v>
          </cell>
          <cell r="K59">
            <v>0</v>
          </cell>
          <cell r="L59">
            <v>0</v>
          </cell>
          <cell r="M59">
            <v>0</v>
          </cell>
          <cell r="N59">
            <v>0</v>
          </cell>
          <cell r="O59">
            <v>0</v>
          </cell>
          <cell r="P59">
            <v>0</v>
          </cell>
          <cell r="Q59">
            <v>0</v>
          </cell>
        </row>
        <row r="60">
          <cell r="A60" t="str">
            <v>506BCCTP</v>
          </cell>
          <cell r="B60" t="str">
            <v>All OthersBCCTP</v>
          </cell>
          <cell r="C60" t="str">
            <v>All Others</v>
          </cell>
          <cell r="F60" t="str">
            <v>Orange</v>
          </cell>
          <cell r="G60" t="str">
            <v>506</v>
          </cell>
          <cell r="H60" t="str">
            <v>BCCTP</v>
          </cell>
          <cell r="I60">
            <v>7368</v>
          </cell>
          <cell r="J60">
            <v>4053.1507464225342</v>
          </cell>
          <cell r="K60">
            <v>6601.2227140432151</v>
          </cell>
          <cell r="L60">
            <v>21.884234677408521</v>
          </cell>
          <cell r="M60">
            <v>12.038558919330111</v>
          </cell>
          <cell r="N60">
            <v>0.41293210013533366</v>
          </cell>
          <cell r="O60">
            <v>0.25411206162174377</v>
          </cell>
          <cell r="P60">
            <v>12.705603081087188</v>
          </cell>
          <cell r="Q60">
            <v>93614.8835014504</v>
          </cell>
        </row>
        <row r="61">
          <cell r="A61" t="str">
            <v>506LTC</v>
          </cell>
          <cell r="B61" t="str">
            <v>All OthersLTC</v>
          </cell>
          <cell r="C61" t="str">
            <v>All Others</v>
          </cell>
          <cell r="F61" t="str">
            <v>Orange</v>
          </cell>
          <cell r="G61" t="str">
            <v>506</v>
          </cell>
          <cell r="H61" t="str">
            <v>LTC</v>
          </cell>
          <cell r="I61">
            <v>15842</v>
          </cell>
          <cell r="J61">
            <v>3985.5156732491951</v>
          </cell>
          <cell r="K61">
            <v>3018.9488750782943</v>
          </cell>
          <cell r="L61">
            <v>21.916941903341815</v>
          </cell>
          <cell r="M61">
            <v>5.5138439253541751</v>
          </cell>
          <cell r="N61">
            <v>0.18912921115990575</v>
          </cell>
          <cell r="O61">
            <v>0.11638720686763429</v>
          </cell>
          <cell r="P61">
            <v>5.8193603433817156</v>
          </cell>
          <cell r="Q61">
            <v>92190.306559853139</v>
          </cell>
        </row>
        <row r="62">
          <cell r="A62" t="str">
            <v>506LTC/Full-Dual</v>
          </cell>
          <cell r="B62" t="str">
            <v>All OthersLTC/Full-Dual</v>
          </cell>
          <cell r="C62" t="str">
            <v>All Others</v>
          </cell>
          <cell r="F62" t="str">
            <v>Orange</v>
          </cell>
          <cell r="G62" t="str">
            <v>506</v>
          </cell>
          <cell r="H62" t="str">
            <v>LTC/Full-Dual</v>
          </cell>
          <cell r="I62">
            <v>73</v>
          </cell>
          <cell r="J62">
            <v>0</v>
          </cell>
          <cell r="K62">
            <v>0</v>
          </cell>
          <cell r="L62">
            <v>0</v>
          </cell>
          <cell r="M62">
            <v>0</v>
          </cell>
          <cell r="N62">
            <v>0</v>
          </cell>
          <cell r="O62">
            <v>0</v>
          </cell>
          <cell r="P62">
            <v>0</v>
          </cell>
          <cell r="Q62">
            <v>0</v>
          </cell>
        </row>
        <row r="63">
          <cell r="A63" t="str">
            <v>506OBRA</v>
          </cell>
          <cell r="B63" t="str">
            <v>All OthersOBRA</v>
          </cell>
          <cell r="C63" t="str">
            <v>All Others</v>
          </cell>
          <cell r="F63" t="str">
            <v>Orange</v>
          </cell>
          <cell r="G63" t="str">
            <v>506</v>
          </cell>
          <cell r="H63" t="str">
            <v>OBRA</v>
          </cell>
          <cell r="I63">
            <v>0</v>
          </cell>
          <cell r="J63">
            <v>0</v>
          </cell>
          <cell r="K63">
            <v>0</v>
          </cell>
          <cell r="L63">
            <v>0</v>
          </cell>
          <cell r="M63">
            <v>0</v>
          </cell>
          <cell r="N63">
            <v>0</v>
          </cell>
          <cell r="O63">
            <v>0</v>
          </cell>
          <cell r="P63">
            <v>0</v>
          </cell>
          <cell r="Q63">
            <v>0</v>
          </cell>
        </row>
        <row r="64">
          <cell r="A64" t="str">
            <v>506ALL COAs</v>
          </cell>
          <cell r="B64" t="str">
            <v>All OthersALL COAs</v>
          </cell>
          <cell r="C64" t="str">
            <v>All Others</v>
          </cell>
          <cell r="F64" t="str">
            <v>Orange</v>
          </cell>
          <cell r="G64" t="str">
            <v>506</v>
          </cell>
          <cell r="H64" t="str">
            <v>ALL COAs</v>
          </cell>
          <cell r="I64">
            <v>5594566</v>
          </cell>
          <cell r="J64">
            <v>483000.66130602569</v>
          </cell>
          <cell r="K64">
            <v>2287.1118511234044</v>
          </cell>
          <cell r="L64">
            <v>19.195044572313407</v>
          </cell>
          <cell r="M64">
            <v>3.7167780865628739</v>
          </cell>
          <cell r="N64">
            <v>0.12748843040980834</v>
          </cell>
          <cell r="O64">
            <v>7.84544187137282E-2</v>
          </cell>
          <cell r="P64">
            <v>3.9227209356864101</v>
          </cell>
        </row>
        <row r="65">
          <cell r="A65" t="str">
            <v>506Total Revenue</v>
          </cell>
          <cell r="B65" t="str">
            <v>All OthersALL COAs</v>
          </cell>
          <cell r="C65" t="str">
            <v>All Others</v>
          </cell>
          <cell r="F65" t="str">
            <v>Orange</v>
          </cell>
          <cell r="G65" t="str">
            <v>506</v>
          </cell>
          <cell r="H65" t="str">
            <v>Total Revenue</v>
          </cell>
          <cell r="M65">
            <v>20793760.312629711</v>
          </cell>
          <cell r="N65">
            <v>713242.43816407979</v>
          </cell>
          <cell r="O65">
            <v>438918.42348558753</v>
          </cell>
          <cell r="P65">
            <v>21945921.174279377</v>
          </cell>
          <cell r="Q65">
            <v>21945921.174279377</v>
          </cell>
        </row>
        <row r="66">
          <cell r="A66" t="str">
            <v>507Child</v>
          </cell>
          <cell r="B66" t="str">
            <v>PartnershipChild</v>
          </cell>
          <cell r="C66" t="str">
            <v>Partnership</v>
          </cell>
          <cell r="E66" t="str">
            <v>Partnership</v>
          </cell>
          <cell r="F66" t="str">
            <v>Napa</v>
          </cell>
          <cell r="G66" t="str">
            <v>507</v>
          </cell>
          <cell r="H66" t="str">
            <v>Child</v>
          </cell>
          <cell r="I66">
            <v>156371</v>
          </cell>
          <cell r="J66">
            <v>14666.770190779387</v>
          </cell>
          <cell r="K66">
            <v>1125.53633531379</v>
          </cell>
          <cell r="L66">
            <v>18.530102921331967</v>
          </cell>
          <cell r="M66">
            <v>1.7380253445886114</v>
          </cell>
          <cell r="N66">
            <v>5.9615645065044715E-2</v>
          </cell>
          <cell r="O66">
            <v>3.6686550809258284E-2</v>
          </cell>
          <cell r="P66">
            <v>1.8343275404629142</v>
          </cell>
          <cell r="Q66">
            <v>286835.63182972634</v>
          </cell>
        </row>
        <row r="67">
          <cell r="A67" t="str">
            <v>507Adult</v>
          </cell>
          <cell r="B67" t="str">
            <v>PartnershipAdult</v>
          </cell>
          <cell r="C67" t="str">
            <v>Partnership</v>
          </cell>
          <cell r="F67" t="str">
            <v>Napa</v>
          </cell>
          <cell r="G67" t="str">
            <v>507</v>
          </cell>
          <cell r="H67" t="str">
            <v>Adult</v>
          </cell>
          <cell r="I67">
            <v>41496</v>
          </cell>
          <cell r="J67">
            <v>5594.940048886865</v>
          </cell>
          <cell r="K67">
            <v>1617.9699389493539</v>
          </cell>
          <cell r="L67">
            <v>19.905678589683077</v>
          </cell>
          <cell r="M67">
            <v>2.6838991310412492</v>
          </cell>
          <cell r="N67">
            <v>9.2059864653129916E-2</v>
          </cell>
          <cell r="O67">
            <v>5.6652224401926105E-2</v>
          </cell>
          <cell r="P67">
            <v>2.8326112200963052</v>
          </cell>
          <cell r="Q67">
            <v>117542.03518911629</v>
          </cell>
        </row>
        <row r="68">
          <cell r="A68" t="str">
            <v>507SPD</v>
          </cell>
          <cell r="B68" t="str">
            <v>PartnershipSPD</v>
          </cell>
          <cell r="C68" t="str">
            <v>Partnership</v>
          </cell>
          <cell r="F68" t="str">
            <v>Napa</v>
          </cell>
          <cell r="G68" t="str">
            <v>507</v>
          </cell>
          <cell r="H68" t="str">
            <v>SPD</v>
          </cell>
          <cell r="I68">
            <v>20966</v>
          </cell>
          <cell r="J68">
            <v>5483.5788741772212</v>
          </cell>
          <cell r="K68">
            <v>3138.5551125692386</v>
          </cell>
          <cell r="L68">
            <v>20.847672504702732</v>
          </cell>
          <cell r="M68">
            <v>5.452630760400325</v>
          </cell>
          <cell r="N68">
            <v>0.18702955114829611</v>
          </cell>
          <cell r="O68">
            <v>0.11509510839895144</v>
          </cell>
          <cell r="P68">
            <v>5.7547554199475721</v>
          </cell>
          <cell r="Q68">
            <v>120654.20213462079</v>
          </cell>
        </row>
        <row r="69">
          <cell r="A69" t="str">
            <v>507SPD/Full-Dual</v>
          </cell>
          <cell r="B69" t="str">
            <v>PartnershipSPD/Full-Dual</v>
          </cell>
          <cell r="C69" t="str">
            <v>Partnership</v>
          </cell>
          <cell r="F69" t="str">
            <v>Napa</v>
          </cell>
          <cell r="G69" t="str">
            <v>507</v>
          </cell>
          <cell r="H69" t="str">
            <v>SPD/Full-Dual</v>
          </cell>
          <cell r="I69">
            <v>36070</v>
          </cell>
          <cell r="J69">
            <v>0</v>
          </cell>
          <cell r="K69">
            <v>0</v>
          </cell>
          <cell r="L69">
            <v>0</v>
          </cell>
          <cell r="M69">
            <v>0</v>
          </cell>
          <cell r="N69">
            <v>0</v>
          </cell>
          <cell r="O69">
            <v>0</v>
          </cell>
          <cell r="P69">
            <v>0</v>
          </cell>
          <cell r="Q69">
            <v>0</v>
          </cell>
        </row>
        <row r="70">
          <cell r="A70" t="str">
            <v>507BCCTP</v>
          </cell>
          <cell r="B70" t="str">
            <v>PartnershipBCCTP</v>
          </cell>
          <cell r="C70" t="str">
            <v>Partnership</v>
          </cell>
          <cell r="F70" t="str">
            <v>Napa</v>
          </cell>
          <cell r="G70" t="str">
            <v>507</v>
          </cell>
          <cell r="H70" t="str">
            <v>BCCTP</v>
          </cell>
          <cell r="I70">
            <v>189</v>
          </cell>
          <cell r="J70">
            <v>93.692675183330365</v>
          </cell>
          <cell r="K70">
            <v>5948.7412814812933</v>
          </cell>
          <cell r="L70">
            <v>21.596554200455163</v>
          </cell>
          <cell r="M70">
            <v>10.706026125832988</v>
          </cell>
          <cell r="N70">
            <v>0.36722517054308407</v>
          </cell>
          <cell r="O70">
            <v>0.22598472033420558</v>
          </cell>
          <cell r="P70">
            <v>11.299236016710278</v>
          </cell>
          <cell r="Q70">
            <v>2135.5556071582428</v>
          </cell>
        </row>
        <row r="71">
          <cell r="A71" t="str">
            <v>507LTC</v>
          </cell>
          <cell r="B71" t="str">
            <v>PartnershipLTC</v>
          </cell>
          <cell r="C71" t="str">
            <v>Partnership</v>
          </cell>
          <cell r="F71" t="str">
            <v>Napa</v>
          </cell>
          <cell r="G71" t="str">
            <v>507</v>
          </cell>
          <cell r="H71" t="str">
            <v>LTC</v>
          </cell>
          <cell r="I71">
            <v>157</v>
          </cell>
          <cell r="J71">
            <v>40.78529492847192</v>
          </cell>
          <cell r="K71">
            <v>3117.3473830679177</v>
          </cell>
          <cell r="L71">
            <v>21.678413072981318</v>
          </cell>
          <cell r="M71">
            <v>5.6315953551769704</v>
          </cell>
          <cell r="N71">
            <v>0.19316817840976416</v>
          </cell>
          <cell r="O71">
            <v>0.11887272517523949</v>
          </cell>
          <cell r="P71">
            <v>5.9436362587619742</v>
          </cell>
          <cell r="Q71">
            <v>933.15089262562992</v>
          </cell>
        </row>
        <row r="72">
          <cell r="A72" t="str">
            <v>507LTC/Full-Dual</v>
          </cell>
          <cell r="B72" t="str">
            <v>PartnershipLTC/Full-Dual</v>
          </cell>
          <cell r="C72" t="str">
            <v>Partnership</v>
          </cell>
          <cell r="F72" t="str">
            <v>Napa</v>
          </cell>
          <cell r="G72" t="str">
            <v>507</v>
          </cell>
          <cell r="H72" t="str">
            <v>LTC/Full-Dual</v>
          </cell>
          <cell r="I72">
            <v>2321</v>
          </cell>
          <cell r="J72">
            <v>0</v>
          </cell>
          <cell r="K72">
            <v>0</v>
          </cell>
          <cell r="L72">
            <v>0</v>
          </cell>
          <cell r="M72">
            <v>0</v>
          </cell>
          <cell r="N72">
            <v>0</v>
          </cell>
          <cell r="O72">
            <v>0</v>
          </cell>
          <cell r="P72">
            <v>0</v>
          </cell>
          <cell r="Q72">
            <v>0</v>
          </cell>
        </row>
        <row r="73">
          <cell r="A73" t="str">
            <v>507OBRA</v>
          </cell>
          <cell r="B73" t="str">
            <v>PartnershipOBRA</v>
          </cell>
          <cell r="C73" t="str">
            <v>Partnership</v>
          </cell>
          <cell r="F73" t="str">
            <v>Napa</v>
          </cell>
          <cell r="G73" t="str">
            <v>507</v>
          </cell>
          <cell r="H73" t="str">
            <v>OBRA</v>
          </cell>
          <cell r="I73">
            <v>636</v>
          </cell>
          <cell r="J73">
            <v>50.725889833543711</v>
          </cell>
          <cell r="K73">
            <v>957.09226101025877</v>
          </cell>
          <cell r="L73">
            <v>19.219704058960847</v>
          </cell>
          <cell r="M73">
            <v>1.5329191678115737</v>
          </cell>
          <cell r="N73">
            <v>5.2580340848418096E-2</v>
          </cell>
          <cell r="O73">
            <v>3.235713282979575E-2</v>
          </cell>
          <cell r="P73">
            <v>1.6178566414897875</v>
          </cell>
          <cell r="Q73">
            <v>1028.9568239875048</v>
          </cell>
        </row>
        <row r="74">
          <cell r="A74" t="str">
            <v>507ALL COAs</v>
          </cell>
          <cell r="B74" t="str">
            <v>PartnershipALL COAs</v>
          </cell>
          <cell r="C74" t="str">
            <v>Partnership</v>
          </cell>
          <cell r="F74" t="str">
            <v>Napa</v>
          </cell>
          <cell r="G74" t="str">
            <v>507</v>
          </cell>
          <cell r="H74" t="str">
            <v>ALL COAs</v>
          </cell>
          <cell r="I74">
            <v>258206</v>
          </cell>
          <cell r="J74">
            <v>10226.912780182569</v>
          </cell>
          <cell r="K74">
            <v>1205.1072232460356</v>
          </cell>
          <cell r="L74">
            <v>16.190088749992373</v>
          </cell>
          <cell r="M74">
            <v>1.9416676298079052</v>
          </cell>
          <cell r="N74">
            <v>6.6600736642487529E-2</v>
          </cell>
          <cell r="O74">
            <v>4.0985068703069234E-2</v>
          </cell>
          <cell r="P74">
            <v>2.0492534351534619</v>
          </cell>
        </row>
        <row r="75">
          <cell r="A75" t="str">
            <v>507Total Revenue</v>
          </cell>
          <cell r="B75" t="str">
            <v>PartnershipALL COAs</v>
          </cell>
          <cell r="C75" t="str">
            <v>Partnership</v>
          </cell>
          <cell r="F75" t="str">
            <v>Napa</v>
          </cell>
          <cell r="G75" t="str">
            <v>507</v>
          </cell>
          <cell r="H75" t="str">
            <v>Total Revenue</v>
          </cell>
          <cell r="M75">
            <v>501350.23202217999</v>
          </cell>
          <cell r="N75">
            <v>17196.709805510134</v>
          </cell>
          <cell r="O75">
            <v>10582.590649544694</v>
          </cell>
          <cell r="P75">
            <v>529129.53247723484</v>
          </cell>
          <cell r="Q75">
            <v>529129.53247723484</v>
          </cell>
        </row>
        <row r="76">
          <cell r="A76" t="str">
            <v>508Child</v>
          </cell>
          <cell r="B76" t="str">
            <v>CCAHChild</v>
          </cell>
          <cell r="C76" t="str">
            <v>CCAH</v>
          </cell>
          <cell r="E76" t="str">
            <v>CCAH</v>
          </cell>
          <cell r="F76" t="str">
            <v>Monterey</v>
          </cell>
          <cell r="G76" t="str">
            <v>508</v>
          </cell>
          <cell r="H76" t="str">
            <v>Child</v>
          </cell>
          <cell r="I76">
            <v>992906</v>
          </cell>
          <cell r="J76">
            <v>84849.119794927683</v>
          </cell>
          <cell r="K76">
            <v>1025.4640797206707</v>
          </cell>
          <cell r="L76">
            <v>17.976121361615174</v>
          </cell>
          <cell r="M76">
            <v>1.5361555624196497</v>
          </cell>
          <cell r="N76">
            <v>5.2691351745265035E-2</v>
          </cell>
          <cell r="O76">
            <v>3.2425447227855404E-2</v>
          </cell>
          <cell r="P76">
            <v>1.62127236139277</v>
          </cell>
          <cell r="Q76">
            <v>1609771.0552610497</v>
          </cell>
        </row>
        <row r="77">
          <cell r="A77" t="str">
            <v>508Adult</v>
          </cell>
          <cell r="B77" t="str">
            <v>CCAHAdult</v>
          </cell>
          <cell r="C77" t="str">
            <v>CCAH</v>
          </cell>
          <cell r="F77" t="str">
            <v>Monterey</v>
          </cell>
          <cell r="G77" t="str">
            <v>508</v>
          </cell>
          <cell r="H77" t="str">
            <v>Adult</v>
          </cell>
          <cell r="I77">
            <v>300959</v>
          </cell>
          <cell r="J77">
            <v>47281.278152899933</v>
          </cell>
          <cell r="K77">
            <v>1885.2246911865043</v>
          </cell>
          <cell r="L77">
            <v>19.134669911095532</v>
          </cell>
          <cell r="M77">
            <v>3.006096014508397</v>
          </cell>
          <cell r="N77">
            <v>0.10311147279316402</v>
          </cell>
          <cell r="O77">
            <v>6.3453214026562468E-2</v>
          </cell>
          <cell r="P77">
            <v>3.1726607013281236</v>
          </cell>
          <cell r="Q77">
            <v>954840.79201101081</v>
          </cell>
        </row>
        <row r="78">
          <cell r="A78" t="str">
            <v>508SPD</v>
          </cell>
          <cell r="B78" t="str">
            <v>CCAHSPD</v>
          </cell>
          <cell r="C78" t="str">
            <v>CCAH</v>
          </cell>
          <cell r="F78" t="str">
            <v>Monterey</v>
          </cell>
          <cell r="G78" t="str">
            <v>508</v>
          </cell>
          <cell r="H78" t="str">
            <v>SPD</v>
          </cell>
          <cell r="I78">
            <v>74907</v>
          </cell>
          <cell r="J78">
            <v>18271.255099344886</v>
          </cell>
          <cell r="K78">
            <v>2927.0303335087328</v>
          </cell>
          <cell r="L78">
            <v>19.553370775610027</v>
          </cell>
          <cell r="M78">
            <v>4.769442448546144</v>
          </cell>
          <cell r="N78">
            <v>0.16359565126939282</v>
          </cell>
          <cell r="O78">
            <v>0.10067424693501095</v>
          </cell>
          <cell r="P78">
            <v>5.0337123467505478</v>
          </cell>
          <cell r="Q78">
            <v>377060.29075804329</v>
          </cell>
        </row>
        <row r="79">
          <cell r="A79" t="str">
            <v>508SPD/Full-Dual</v>
          </cell>
          <cell r="B79" t="str">
            <v>CCAHSPD/Full-Dual</v>
          </cell>
          <cell r="C79" t="str">
            <v>CCAH</v>
          </cell>
          <cell r="F79" t="str">
            <v>Monterey</v>
          </cell>
          <cell r="G79" t="str">
            <v>508</v>
          </cell>
          <cell r="H79" t="str">
            <v>SPD/Full-Dual</v>
          </cell>
          <cell r="I79">
            <v>123801</v>
          </cell>
          <cell r="J79">
            <v>0</v>
          </cell>
          <cell r="K79">
            <v>0</v>
          </cell>
          <cell r="L79">
            <v>0</v>
          </cell>
          <cell r="M79">
            <v>0</v>
          </cell>
          <cell r="N79">
            <v>0</v>
          </cell>
          <cell r="O79">
            <v>0</v>
          </cell>
          <cell r="P79">
            <v>0</v>
          </cell>
          <cell r="Q79">
            <v>0</v>
          </cell>
        </row>
        <row r="80">
          <cell r="A80" t="str">
            <v>508BCCTP</v>
          </cell>
          <cell r="B80" t="str">
            <v>CCAHBCCTP</v>
          </cell>
          <cell r="C80" t="str">
            <v>CCAH</v>
          </cell>
          <cell r="F80" t="str">
            <v>Monterey</v>
          </cell>
          <cell r="G80" t="str">
            <v>508</v>
          </cell>
          <cell r="H80" t="str">
            <v>BCCTP</v>
          </cell>
          <cell r="I80">
            <v>1875</v>
          </cell>
          <cell r="J80">
            <v>949.26537687759128</v>
          </cell>
          <cell r="K80">
            <v>6075.2984120165847</v>
          </cell>
          <cell r="L80">
            <v>22.914233485830074</v>
          </cell>
          <cell r="M80">
            <v>11.60090052575339</v>
          </cell>
          <cell r="N80">
            <v>0.39792007080420605</v>
          </cell>
          <cell r="O80">
            <v>0.24487388972566526</v>
          </cell>
          <cell r="P80">
            <v>12.243694486283262</v>
          </cell>
          <cell r="Q80">
            <v>22956.927161781117</v>
          </cell>
        </row>
        <row r="81">
          <cell r="A81" t="str">
            <v>508LTC</v>
          </cell>
          <cell r="B81" t="str">
            <v>CCAHLTC</v>
          </cell>
          <cell r="C81" t="str">
            <v>CCAH</v>
          </cell>
          <cell r="F81" t="str">
            <v>Monterey</v>
          </cell>
          <cell r="G81" t="str">
            <v>508</v>
          </cell>
          <cell r="H81" t="str">
            <v>LTC</v>
          </cell>
          <cell r="I81">
            <v>358</v>
          </cell>
          <cell r="J81">
            <v>97.491581350280782</v>
          </cell>
          <cell r="K81">
            <v>3267.8742352049426</v>
          </cell>
          <cell r="L81">
            <v>20.632934835294218</v>
          </cell>
          <cell r="M81">
            <v>5.6188196787433764</v>
          </cell>
          <cell r="N81">
            <v>0.19272996259541927</v>
          </cell>
          <cell r="O81">
            <v>0.11860305390487338</v>
          </cell>
          <cell r="P81">
            <v>5.9301526952436694</v>
          </cell>
          <cell r="Q81">
            <v>2122.9946648972336</v>
          </cell>
        </row>
        <row r="82">
          <cell r="A82" t="str">
            <v>508LTC/Full-Dual</v>
          </cell>
          <cell r="B82" t="str">
            <v>CCAHLTC/Full-Dual</v>
          </cell>
          <cell r="C82" t="str">
            <v>CCAH</v>
          </cell>
          <cell r="F82" t="str">
            <v>Monterey</v>
          </cell>
          <cell r="G82" t="str">
            <v>508</v>
          </cell>
          <cell r="H82" t="str">
            <v>LTC/Full-Dual</v>
          </cell>
          <cell r="I82">
            <v>5650</v>
          </cell>
          <cell r="J82">
            <v>0</v>
          </cell>
          <cell r="K82">
            <v>0</v>
          </cell>
          <cell r="L82">
            <v>0</v>
          </cell>
          <cell r="M82">
            <v>0</v>
          </cell>
          <cell r="N82">
            <v>0</v>
          </cell>
          <cell r="O82">
            <v>0</v>
          </cell>
          <cell r="P82">
            <v>0</v>
          </cell>
          <cell r="Q82">
            <v>0</v>
          </cell>
        </row>
        <row r="83">
          <cell r="A83" t="str">
            <v>508OBRA</v>
          </cell>
          <cell r="B83" t="str">
            <v>CCAHOBRA</v>
          </cell>
          <cell r="C83" t="str">
            <v>CCAH</v>
          </cell>
          <cell r="F83" t="str">
            <v>Monterey</v>
          </cell>
          <cell r="G83" t="str">
            <v>508</v>
          </cell>
          <cell r="H83" t="str">
            <v>OBRA</v>
          </cell>
          <cell r="I83">
            <v>0</v>
          </cell>
          <cell r="J83">
            <v>0</v>
          </cell>
          <cell r="K83">
            <v>0</v>
          </cell>
          <cell r="L83">
            <v>0</v>
          </cell>
          <cell r="M83">
            <v>0</v>
          </cell>
          <cell r="N83">
            <v>0</v>
          </cell>
          <cell r="O83">
            <v>0</v>
          </cell>
          <cell r="P83">
            <v>0</v>
          </cell>
          <cell r="Q83">
            <v>0</v>
          </cell>
        </row>
        <row r="84">
          <cell r="A84" t="str">
            <v>508ALL COAs</v>
          </cell>
          <cell r="B84" t="str">
            <v>CCAHALL COAs</v>
          </cell>
          <cell r="C84" t="str">
            <v>CCAH</v>
          </cell>
          <cell r="F84" t="str">
            <v>Monterey</v>
          </cell>
          <cell r="G84" t="str">
            <v>508</v>
          </cell>
          <cell r="H84" t="str">
            <v>ALL COAs</v>
          </cell>
          <cell r="I84">
            <v>1500456</v>
          </cell>
          <cell r="J84">
            <v>66544.694420239888</v>
          </cell>
          <cell r="K84">
            <v>1211.2190694460915</v>
          </cell>
          <cell r="L84">
            <v>16.743166745039417</v>
          </cell>
          <cell r="M84">
            <v>1.873428862102122</v>
          </cell>
          <cell r="N84">
            <v>6.4260092895323445E-2</v>
          </cell>
          <cell r="O84">
            <v>3.9544672550968267E-2</v>
          </cell>
          <cell r="P84">
            <v>1.977233627548413</v>
          </cell>
        </row>
        <row r="85">
          <cell r="A85" t="str">
            <v>508Total Revenue</v>
          </cell>
          <cell r="B85" t="str">
            <v>CCAHALL COAs</v>
          </cell>
          <cell r="C85" t="str">
            <v>CCAH</v>
          </cell>
          <cell r="F85" t="str">
            <v>Monterey</v>
          </cell>
          <cell r="G85" t="str">
            <v>508</v>
          </cell>
          <cell r="H85" t="str">
            <v>Total Revenue</v>
          </cell>
          <cell r="M85">
            <v>2810997.5767143015</v>
          </cell>
          <cell r="N85">
            <v>96419.441945345432</v>
          </cell>
          <cell r="O85">
            <v>59335.041197135644</v>
          </cell>
          <cell r="P85">
            <v>2966752.0598567817</v>
          </cell>
          <cell r="Q85">
            <v>2966752.0598567817</v>
          </cell>
        </row>
        <row r="86">
          <cell r="A86" t="str">
            <v>509Child</v>
          </cell>
          <cell r="B86" t="str">
            <v>PartnershipChild</v>
          </cell>
          <cell r="C86" t="str">
            <v>Partnership</v>
          </cell>
          <cell r="E86" t="str">
            <v>Partnership</v>
          </cell>
          <cell r="F86" t="str">
            <v>Yolo</v>
          </cell>
          <cell r="G86" t="str">
            <v>509</v>
          </cell>
          <cell r="H86" t="str">
            <v>Child</v>
          </cell>
          <cell r="I86">
            <v>252976</v>
          </cell>
          <cell r="J86">
            <v>23727.806663528449</v>
          </cell>
          <cell r="K86">
            <v>1125.53633531379</v>
          </cell>
          <cell r="L86">
            <v>18.530102921331967</v>
          </cell>
          <cell r="M86">
            <v>1.7380253445886114</v>
          </cell>
          <cell r="N86">
            <v>5.9615645065044715E-2</v>
          </cell>
          <cell r="O86">
            <v>3.6686550809258284E-2</v>
          </cell>
          <cell r="P86">
            <v>1.8343275404629142</v>
          </cell>
          <cell r="Q86">
            <v>464040.84387614619</v>
          </cell>
        </row>
        <row r="87">
          <cell r="A87" t="str">
            <v>509Adult</v>
          </cell>
          <cell r="B87" t="str">
            <v>PartnershipAdult</v>
          </cell>
          <cell r="C87" t="str">
            <v>Partnership</v>
          </cell>
          <cell r="F87" t="str">
            <v>Yolo</v>
          </cell>
          <cell r="G87" t="str">
            <v>509</v>
          </cell>
          <cell r="H87" t="str">
            <v>Adult</v>
          </cell>
          <cell r="I87">
            <v>98241</v>
          </cell>
          <cell r="J87">
            <v>13245.915397693625</v>
          </cell>
          <cell r="K87">
            <v>1617.9699389493539</v>
          </cell>
          <cell r="L87">
            <v>19.905678589683077</v>
          </cell>
          <cell r="M87">
            <v>2.6838991310412492</v>
          </cell>
          <cell r="N87">
            <v>9.2059864653129916E-2</v>
          </cell>
          <cell r="O87">
            <v>5.6652224401926105E-2</v>
          </cell>
          <cell r="P87">
            <v>2.8326112200963052</v>
          </cell>
          <cell r="Q87">
            <v>278278.55887348112</v>
          </cell>
        </row>
        <row r="88">
          <cell r="A88" t="str">
            <v>509SPD</v>
          </cell>
          <cell r="B88" t="str">
            <v>PartnershipSPD</v>
          </cell>
          <cell r="C88" t="str">
            <v>Partnership</v>
          </cell>
          <cell r="F88" t="str">
            <v>Yolo</v>
          </cell>
          <cell r="G88" t="str">
            <v>509</v>
          </cell>
          <cell r="H88" t="str">
            <v>SPD</v>
          </cell>
          <cell r="I88">
            <v>43404</v>
          </cell>
          <cell r="J88">
            <v>11352.153842162938</v>
          </cell>
          <cell r="K88">
            <v>3138.5551125692386</v>
          </cell>
          <cell r="L88">
            <v>20.847672504702732</v>
          </cell>
          <cell r="M88">
            <v>5.452630760400325</v>
          </cell>
          <cell r="N88">
            <v>0.18702955114829611</v>
          </cell>
          <cell r="O88">
            <v>0.11509510839895144</v>
          </cell>
          <cell r="P88">
            <v>5.7547554199475721</v>
          </cell>
          <cell r="Q88">
            <v>249779.40424740443</v>
          </cell>
        </row>
        <row r="89">
          <cell r="A89" t="str">
            <v>509SPD/Full-Dual</v>
          </cell>
          <cell r="B89" t="str">
            <v>PartnershipSPD/Full-Dual</v>
          </cell>
          <cell r="C89" t="str">
            <v>Partnership</v>
          </cell>
          <cell r="F89" t="str">
            <v>Yolo</v>
          </cell>
          <cell r="G89" t="str">
            <v>509</v>
          </cell>
          <cell r="H89" t="str">
            <v>SPD/Full-Dual</v>
          </cell>
          <cell r="I89">
            <v>61440</v>
          </cell>
          <cell r="J89">
            <v>0</v>
          </cell>
          <cell r="K89">
            <v>0</v>
          </cell>
          <cell r="L89">
            <v>0</v>
          </cell>
          <cell r="M89">
            <v>0</v>
          </cell>
          <cell r="N89">
            <v>0</v>
          </cell>
          <cell r="O89">
            <v>0</v>
          </cell>
          <cell r="P89">
            <v>0</v>
          </cell>
          <cell r="Q89">
            <v>0</v>
          </cell>
        </row>
        <row r="90">
          <cell r="A90" t="str">
            <v>509BCCTP</v>
          </cell>
          <cell r="B90" t="str">
            <v>PartnershipBCCTP</v>
          </cell>
          <cell r="C90" t="str">
            <v>Partnership</v>
          </cell>
          <cell r="F90" t="str">
            <v>Yolo</v>
          </cell>
          <cell r="G90" t="str">
            <v>509</v>
          </cell>
          <cell r="H90" t="str">
            <v>BCCTP</v>
          </cell>
          <cell r="I90">
            <v>242</v>
          </cell>
          <cell r="J90">
            <v>119.96628250987274</v>
          </cell>
          <cell r="K90">
            <v>5948.7412814812933</v>
          </cell>
          <cell r="L90">
            <v>21.596554200455163</v>
          </cell>
          <cell r="M90">
            <v>10.706026125832988</v>
          </cell>
          <cell r="N90">
            <v>0.36722517054308407</v>
          </cell>
          <cell r="O90">
            <v>0.22598472033420558</v>
          </cell>
          <cell r="P90">
            <v>11.299236016710278</v>
          </cell>
          <cell r="Q90">
            <v>2734.4151160438873</v>
          </cell>
        </row>
        <row r="91">
          <cell r="A91" t="str">
            <v>509LTC</v>
          </cell>
          <cell r="B91" t="str">
            <v>PartnershipLTC</v>
          </cell>
          <cell r="C91" t="str">
            <v>Partnership</v>
          </cell>
          <cell r="F91" t="str">
            <v>Yolo</v>
          </cell>
          <cell r="G91" t="str">
            <v>509</v>
          </cell>
          <cell r="H91" t="str">
            <v>LTC</v>
          </cell>
          <cell r="I91">
            <v>203</v>
          </cell>
          <cell r="J91">
            <v>52.735126563565615</v>
          </cell>
          <cell r="K91">
            <v>3117.3473830679177</v>
          </cell>
          <cell r="L91">
            <v>21.678413072981318</v>
          </cell>
          <cell r="M91">
            <v>5.6315953551769704</v>
          </cell>
          <cell r="N91">
            <v>0.19316817840976416</v>
          </cell>
          <cell r="O91">
            <v>0.11887272517523949</v>
          </cell>
          <cell r="P91">
            <v>5.9436362587619742</v>
          </cell>
          <cell r="Q91">
            <v>1206.5581605286807</v>
          </cell>
        </row>
        <row r="92">
          <cell r="A92" t="str">
            <v>509LTC/Full-Dual</v>
          </cell>
          <cell r="B92" t="str">
            <v>PartnershipLTC/Full-Dual</v>
          </cell>
          <cell r="C92" t="str">
            <v>Partnership</v>
          </cell>
          <cell r="F92" t="str">
            <v>Yolo</v>
          </cell>
          <cell r="G92" t="str">
            <v>509</v>
          </cell>
          <cell r="H92" t="str">
            <v>LTC/Full-Dual</v>
          </cell>
          <cell r="I92">
            <v>2488</v>
          </cell>
          <cell r="J92">
            <v>0</v>
          </cell>
          <cell r="K92">
            <v>0</v>
          </cell>
          <cell r="L92">
            <v>0</v>
          </cell>
          <cell r="M92">
            <v>0</v>
          </cell>
          <cell r="N92">
            <v>0</v>
          </cell>
          <cell r="O92">
            <v>0</v>
          </cell>
          <cell r="P92">
            <v>0</v>
          </cell>
          <cell r="Q92">
            <v>0</v>
          </cell>
        </row>
        <row r="93">
          <cell r="A93" t="str">
            <v>509OBRA</v>
          </cell>
          <cell r="B93" t="str">
            <v>PartnershipOBRA</v>
          </cell>
          <cell r="C93" t="str">
            <v>Partnership</v>
          </cell>
          <cell r="F93" t="str">
            <v>Yolo</v>
          </cell>
          <cell r="G93" t="str">
            <v>509</v>
          </cell>
          <cell r="H93" t="str">
            <v>OBRA</v>
          </cell>
          <cell r="I93">
            <v>506</v>
          </cell>
          <cell r="J93">
            <v>40.357390339265912</v>
          </cell>
          <cell r="K93">
            <v>957.09226101025877</v>
          </cell>
          <cell r="L93">
            <v>19.219704058960847</v>
          </cell>
          <cell r="M93">
            <v>1.5329191678115737</v>
          </cell>
          <cell r="N93">
            <v>5.2580340848418096E-2</v>
          </cell>
          <cell r="O93">
            <v>3.235713282979575E-2</v>
          </cell>
          <cell r="P93">
            <v>1.6178566414897875</v>
          </cell>
          <cell r="Q93">
            <v>818.63546059383248</v>
          </cell>
        </row>
        <row r="94">
          <cell r="A94" t="str">
            <v>509ALL COAs</v>
          </cell>
          <cell r="B94" t="str">
            <v>PartnershipALL COAs</v>
          </cell>
          <cell r="C94" t="str">
            <v>Partnership</v>
          </cell>
          <cell r="F94" t="str">
            <v>Yolo</v>
          </cell>
          <cell r="G94" t="str">
            <v>509</v>
          </cell>
          <cell r="H94" t="str">
            <v>ALL COAs</v>
          </cell>
          <cell r="I94">
            <v>459500</v>
          </cell>
          <cell r="J94">
            <v>16967.67494314125</v>
          </cell>
          <cell r="K94">
            <v>1267.6109171568498</v>
          </cell>
          <cell r="L94">
            <v>16.468878604078796</v>
          </cell>
          <cell r="M94">
            <v>2.0555459171015293</v>
          </cell>
          <cell r="N94">
            <v>7.0506852037783341E-2</v>
          </cell>
          <cell r="O94">
            <v>4.3388832023251285E-2</v>
          </cell>
          <cell r="P94">
            <v>2.1694416011625641</v>
          </cell>
        </row>
        <row r="95">
          <cell r="A95" t="str">
            <v>509Total Revenue</v>
          </cell>
          <cell r="B95" t="str">
            <v>PartnershipALL COAs</v>
          </cell>
          <cell r="C95" t="str">
            <v>Partnership</v>
          </cell>
          <cell r="F95" t="str">
            <v>Yolo</v>
          </cell>
          <cell r="G95" t="str">
            <v>509</v>
          </cell>
          <cell r="H95" t="str">
            <v>Total Revenue</v>
          </cell>
          <cell r="M95">
            <v>944523.34890815278</v>
          </cell>
          <cell r="N95">
            <v>32397.898511361444</v>
          </cell>
          <cell r="O95">
            <v>19937.168314683964</v>
          </cell>
          <cell r="P95">
            <v>996858.41573419818</v>
          </cell>
          <cell r="Q95">
            <v>996858.41573419818</v>
          </cell>
        </row>
        <row r="96">
          <cell r="A96" t="str">
            <v>510Child</v>
          </cell>
          <cell r="B96" t="str">
            <v>PartnershipChild</v>
          </cell>
          <cell r="C96" t="str">
            <v>Partnership</v>
          </cell>
          <cell r="E96" t="str">
            <v>Partnership</v>
          </cell>
          <cell r="F96" t="str">
            <v>Marin</v>
          </cell>
          <cell r="G96" t="str">
            <v>510</v>
          </cell>
          <cell r="H96" t="str">
            <v>Child</v>
          </cell>
          <cell r="I96">
            <v>184507</v>
          </cell>
          <cell r="J96">
            <v>17305.777718311787</v>
          </cell>
          <cell r="K96">
            <v>1125.53633531379</v>
          </cell>
          <cell r="L96">
            <v>18.530102921331967</v>
          </cell>
          <cell r="M96">
            <v>1.7380253445886114</v>
          </cell>
          <cell r="N96">
            <v>5.9615645065044715E-2</v>
          </cell>
          <cell r="O96">
            <v>3.6686550809258284E-2</v>
          </cell>
          <cell r="P96">
            <v>1.8343275404629142</v>
          </cell>
          <cell r="Q96">
            <v>338446.2715081909</v>
          </cell>
        </row>
        <row r="97">
          <cell r="A97" t="str">
            <v>510Adult</v>
          </cell>
          <cell r="B97" t="str">
            <v>PartnershipAdult</v>
          </cell>
          <cell r="C97" t="str">
            <v>Partnership</v>
          </cell>
          <cell r="F97" t="str">
            <v>Marin</v>
          </cell>
          <cell r="G97" t="str">
            <v>510</v>
          </cell>
          <cell r="H97" t="str">
            <v>Adult</v>
          </cell>
          <cell r="I97">
            <v>54981</v>
          </cell>
          <cell r="J97">
            <v>7413.1337677812026</v>
          </cell>
          <cell r="K97">
            <v>1617.9699389493539</v>
          </cell>
          <cell r="L97">
            <v>19.905678589683077</v>
          </cell>
          <cell r="M97">
            <v>2.6838991310412492</v>
          </cell>
          <cell r="N97">
            <v>9.2059864653129916E-2</v>
          </cell>
          <cell r="O97">
            <v>5.6652224401926105E-2</v>
          </cell>
          <cell r="P97">
            <v>2.8326112200963052</v>
          </cell>
          <cell r="Q97">
            <v>155739.79749211494</v>
          </cell>
        </row>
        <row r="98">
          <cell r="A98" t="str">
            <v>510SPD</v>
          </cell>
          <cell r="B98" t="str">
            <v>PartnershipSPD</v>
          </cell>
          <cell r="C98" t="str">
            <v>Partnership</v>
          </cell>
          <cell r="F98" t="str">
            <v>Marin</v>
          </cell>
          <cell r="G98" t="str">
            <v>510</v>
          </cell>
          <cell r="H98" t="str">
            <v>SPD</v>
          </cell>
          <cell r="I98">
            <v>26986</v>
          </cell>
          <cell r="J98">
            <v>7058.0873556494562</v>
          </cell>
          <cell r="K98">
            <v>3138.5551125692386</v>
          </cell>
          <cell r="L98">
            <v>20.847672504702732</v>
          </cell>
          <cell r="M98">
            <v>5.452630760400325</v>
          </cell>
          <cell r="N98">
            <v>0.18702955114829611</v>
          </cell>
          <cell r="O98">
            <v>0.11509510839895144</v>
          </cell>
          <cell r="P98">
            <v>5.7547554199475721</v>
          </cell>
          <cell r="Q98">
            <v>155297.82976270519</v>
          </cell>
        </row>
        <row r="99">
          <cell r="A99" t="str">
            <v>510SPD/Full-Dual</v>
          </cell>
          <cell r="B99" t="str">
            <v>PartnershipSPD/Full-Dual</v>
          </cell>
          <cell r="C99" t="str">
            <v>Partnership</v>
          </cell>
          <cell r="F99" t="str">
            <v>Marin</v>
          </cell>
          <cell r="G99" t="str">
            <v>510</v>
          </cell>
          <cell r="H99" t="str">
            <v>SPD/Full-Dual</v>
          </cell>
          <cell r="I99">
            <v>51355</v>
          </cell>
          <cell r="J99">
            <v>0</v>
          </cell>
          <cell r="K99">
            <v>0</v>
          </cell>
          <cell r="L99">
            <v>0</v>
          </cell>
          <cell r="M99">
            <v>0</v>
          </cell>
          <cell r="N99">
            <v>0</v>
          </cell>
          <cell r="O99">
            <v>0</v>
          </cell>
          <cell r="P99">
            <v>0</v>
          </cell>
          <cell r="Q99">
            <v>0</v>
          </cell>
        </row>
        <row r="100">
          <cell r="A100" t="str">
            <v>510BCCTP</v>
          </cell>
          <cell r="B100" t="str">
            <v>PartnershipBCCTP</v>
          </cell>
          <cell r="C100" t="str">
            <v>Partnership</v>
          </cell>
          <cell r="F100" t="str">
            <v>Marin</v>
          </cell>
          <cell r="G100" t="str">
            <v>510</v>
          </cell>
          <cell r="H100" t="str">
            <v>BCCTP</v>
          </cell>
          <cell r="I100">
            <v>612</v>
          </cell>
          <cell r="J100">
            <v>303.38580535554593</v>
          </cell>
          <cell r="K100">
            <v>5948.7412814812933</v>
          </cell>
          <cell r="L100">
            <v>21.596554200455163</v>
          </cell>
          <cell r="M100">
            <v>10.706026125832988</v>
          </cell>
          <cell r="N100">
            <v>0.36722517054308407</v>
          </cell>
          <cell r="O100">
            <v>0.22598472033420558</v>
          </cell>
          <cell r="P100">
            <v>11.299236016710278</v>
          </cell>
          <cell r="Q100">
            <v>6915.1324422266898</v>
          </cell>
        </row>
        <row r="101">
          <cell r="A101" t="str">
            <v>510LTC</v>
          </cell>
          <cell r="B101" t="str">
            <v>PartnershipLTC</v>
          </cell>
          <cell r="C101" t="str">
            <v>Partnership</v>
          </cell>
          <cell r="F101" t="str">
            <v>Marin</v>
          </cell>
          <cell r="G101" t="str">
            <v>510</v>
          </cell>
          <cell r="H101" t="str">
            <v>LTC</v>
          </cell>
          <cell r="I101">
            <v>156</v>
          </cell>
          <cell r="J101">
            <v>40.525515979882933</v>
          </cell>
          <cell r="K101">
            <v>3117.3473830679177</v>
          </cell>
          <cell r="L101">
            <v>21.678413072981318</v>
          </cell>
          <cell r="M101">
            <v>5.6315953551769704</v>
          </cell>
          <cell r="N101">
            <v>0.19316817840976416</v>
          </cell>
          <cell r="O101">
            <v>0.11887272517523949</v>
          </cell>
          <cell r="P101">
            <v>5.9436362587619742</v>
          </cell>
          <cell r="Q101">
            <v>927.20725636686802</v>
          </cell>
        </row>
        <row r="102">
          <cell r="A102" t="str">
            <v>510LTC/Full-Dual</v>
          </cell>
          <cell r="B102" t="str">
            <v>PartnershipLTC/Full-Dual</v>
          </cell>
          <cell r="C102" t="str">
            <v>Partnership</v>
          </cell>
          <cell r="F102" t="str">
            <v>Marin</v>
          </cell>
          <cell r="G102" t="str">
            <v>510</v>
          </cell>
          <cell r="H102" t="str">
            <v>LTC/Full-Dual</v>
          </cell>
          <cell r="I102">
            <v>4321</v>
          </cell>
          <cell r="J102">
            <v>0</v>
          </cell>
          <cell r="K102">
            <v>0</v>
          </cell>
          <cell r="L102">
            <v>0</v>
          </cell>
          <cell r="M102">
            <v>0</v>
          </cell>
          <cell r="N102">
            <v>0</v>
          </cell>
          <cell r="O102">
            <v>0</v>
          </cell>
          <cell r="P102">
            <v>0</v>
          </cell>
          <cell r="Q102">
            <v>0</v>
          </cell>
        </row>
        <row r="103">
          <cell r="A103" t="str">
            <v>510OBRA</v>
          </cell>
          <cell r="B103" t="str">
            <v>PartnershipOBRA</v>
          </cell>
          <cell r="C103" t="str">
            <v>Partnership</v>
          </cell>
          <cell r="F103" t="str">
            <v>Marin</v>
          </cell>
          <cell r="G103" t="str">
            <v>510</v>
          </cell>
          <cell r="H103" t="str">
            <v>OBRA</v>
          </cell>
          <cell r="I103">
            <v>0</v>
          </cell>
          <cell r="J103">
            <v>0</v>
          </cell>
          <cell r="K103">
            <v>0</v>
          </cell>
          <cell r="L103">
            <v>0</v>
          </cell>
          <cell r="M103">
            <v>0</v>
          </cell>
          <cell r="N103">
            <v>0</v>
          </cell>
          <cell r="O103">
            <v>0</v>
          </cell>
          <cell r="P103">
            <v>0</v>
          </cell>
          <cell r="Q103">
            <v>0</v>
          </cell>
        </row>
        <row r="104">
          <cell r="A104" t="str">
            <v>510ALL COAs</v>
          </cell>
          <cell r="B104" t="str">
            <v>PartnershipALL COAs</v>
          </cell>
          <cell r="C104" t="str">
            <v>Partnership</v>
          </cell>
          <cell r="F104" t="str">
            <v>Marin</v>
          </cell>
          <cell r="G104" t="str">
            <v>510</v>
          </cell>
          <cell r="H104" t="str">
            <v>ALL COAs</v>
          </cell>
          <cell r="I104">
            <v>322918</v>
          </cell>
          <cell r="J104">
            <v>11740.690133816814</v>
          </cell>
          <cell r="K104">
            <v>1193.649539378215</v>
          </cell>
          <cell r="L104">
            <v>15.77044955086906</v>
          </cell>
          <cell r="M104">
            <v>1.9287144443554416</v>
          </cell>
          <cell r="N104">
            <v>6.6156432128286896E-2</v>
          </cell>
          <cell r="O104">
            <v>4.071165054048425E-2</v>
          </cell>
          <cell r="P104">
            <v>2.0355825270242121</v>
          </cell>
        </row>
        <row r="105">
          <cell r="A105" t="str">
            <v>510Total Revenue</v>
          </cell>
          <cell r="B105" t="str">
            <v>PartnershipALL COAs</v>
          </cell>
          <cell r="C105" t="str">
            <v>Partnership</v>
          </cell>
          <cell r="F105" t="str">
            <v>Marin</v>
          </cell>
          <cell r="G105" t="str">
            <v>510</v>
          </cell>
          <cell r="H105" t="str">
            <v>Total Revenue</v>
          </cell>
          <cell r="M105">
            <v>622816.61094237049</v>
          </cell>
          <cell r="N105">
            <v>21363.102750002148</v>
          </cell>
          <cell r="O105">
            <v>13146.524769232094</v>
          </cell>
          <cell r="P105">
            <v>657326.23846160446</v>
          </cell>
          <cell r="Q105">
            <v>657326.23846160446</v>
          </cell>
        </row>
        <row r="106">
          <cell r="A106" t="str">
            <v>512Child</v>
          </cell>
          <cell r="B106" t="str">
            <v>PartnershipChild</v>
          </cell>
          <cell r="C106" t="str">
            <v>Partnership</v>
          </cell>
          <cell r="E106" t="str">
            <v>Partnership</v>
          </cell>
          <cell r="F106" t="str">
            <v>Mendocino</v>
          </cell>
          <cell r="G106" t="str">
            <v>512</v>
          </cell>
          <cell r="H106" t="str">
            <v>Child</v>
          </cell>
          <cell r="I106">
            <v>171244</v>
          </cell>
          <cell r="J106">
            <v>16136.231709827078</v>
          </cell>
          <cell r="K106">
            <v>1130.7536644666379</v>
          </cell>
          <cell r="L106">
            <v>17.203554374292498</v>
          </cell>
          <cell r="M106">
            <v>1.6210818458818586</v>
          </cell>
          <cell r="N106">
            <v>5.5604390491989869E-2</v>
          </cell>
          <cell r="O106">
            <v>3.4218086456609148E-2</v>
          </cell>
          <cell r="P106">
            <v>1.7109043228304575</v>
          </cell>
          <cell r="Q106">
            <v>292982.09985877888</v>
          </cell>
        </row>
        <row r="107">
          <cell r="A107" t="str">
            <v>512Adult</v>
          </cell>
          <cell r="B107" t="str">
            <v>PartnershipAdult</v>
          </cell>
          <cell r="C107" t="str">
            <v>Partnership</v>
          </cell>
          <cell r="F107" t="str">
            <v>Mendocino</v>
          </cell>
          <cell r="G107" t="str">
            <v>512</v>
          </cell>
          <cell r="H107" t="str">
            <v>Adult</v>
          </cell>
          <cell r="I107">
            <v>73537</v>
          </cell>
          <cell r="J107">
            <v>9872.2301349842037</v>
          </cell>
          <cell r="K107">
            <v>1610.9817047174952</v>
          </cell>
          <cell r="L107">
            <v>18.692862419872505</v>
          </cell>
          <cell r="M107">
            <v>2.5094882806013175</v>
          </cell>
          <cell r="N107">
            <v>8.6077434426958116E-2</v>
          </cell>
          <cell r="O107">
            <v>5.2970728878128072E-2</v>
          </cell>
          <cell r="P107">
            <v>2.6485364439064036</v>
          </cell>
          <cell r="Q107">
            <v>194765.42447554521</v>
          </cell>
        </row>
        <row r="108">
          <cell r="A108" t="str">
            <v>512SPD</v>
          </cell>
          <cell r="B108" t="str">
            <v>PartnershipSPD</v>
          </cell>
          <cell r="C108" t="str">
            <v>Partnership</v>
          </cell>
          <cell r="F108" t="str">
            <v>Mendocino</v>
          </cell>
          <cell r="G108" t="str">
            <v>512</v>
          </cell>
          <cell r="H108" t="str">
            <v>SPD</v>
          </cell>
          <cell r="I108">
            <v>25830</v>
          </cell>
          <cell r="J108">
            <v>6243.608842458767</v>
          </cell>
          <cell r="K108">
            <v>2900.6312856951299</v>
          </cell>
          <cell r="L108">
            <v>19.768069040041425</v>
          </cell>
          <cell r="M108">
            <v>4.7783232929437878</v>
          </cell>
          <cell r="N108">
            <v>0.16390027126192414</v>
          </cell>
          <cell r="O108">
            <v>0.10086170539195331</v>
          </cell>
          <cell r="P108">
            <v>5.0430852695976647</v>
          </cell>
          <cell r="Q108">
            <v>130262.89251370767</v>
          </cell>
        </row>
        <row r="109">
          <cell r="A109" t="str">
            <v>512SPD/Full-Dual</v>
          </cell>
          <cell r="B109" t="str">
            <v>PartnershipSPD/Full-Dual</v>
          </cell>
          <cell r="C109" t="str">
            <v>Partnership</v>
          </cell>
          <cell r="F109" t="str">
            <v>Mendocino</v>
          </cell>
          <cell r="G109" t="str">
            <v>512</v>
          </cell>
          <cell r="H109" t="str">
            <v>SPD/Full-Dual</v>
          </cell>
          <cell r="I109">
            <v>43630</v>
          </cell>
          <cell r="J109">
            <v>0</v>
          </cell>
          <cell r="K109">
            <v>0</v>
          </cell>
          <cell r="L109">
            <v>0</v>
          </cell>
          <cell r="M109">
            <v>0</v>
          </cell>
          <cell r="N109">
            <v>0</v>
          </cell>
          <cell r="O109">
            <v>0</v>
          </cell>
          <cell r="P109">
            <v>0</v>
          </cell>
          <cell r="Q109">
            <v>0</v>
          </cell>
        </row>
        <row r="110">
          <cell r="A110" t="str">
            <v>512BCCTP</v>
          </cell>
          <cell r="B110" t="str">
            <v>PartnershipBCCTP</v>
          </cell>
          <cell r="C110" t="str">
            <v>Partnership</v>
          </cell>
          <cell r="F110" t="str">
            <v>Mendocino</v>
          </cell>
          <cell r="G110" t="str">
            <v>512</v>
          </cell>
          <cell r="H110" t="str">
            <v>BCCTP</v>
          </cell>
          <cell r="I110">
            <v>106</v>
          </cell>
          <cell r="J110">
            <v>50.718315345766186</v>
          </cell>
          <cell r="K110">
            <v>5741.6960768791914</v>
          </cell>
          <cell r="L110">
            <v>20.779359099735213</v>
          </cell>
          <cell r="M110">
            <v>9.9423970519177995</v>
          </cell>
          <cell r="N110">
            <v>0.34103208885206171</v>
          </cell>
          <cell r="O110">
            <v>0.20986590083203799</v>
          </cell>
          <cell r="P110">
            <v>10.493295041601899</v>
          </cell>
          <cell r="Q110">
            <v>1112.2892744098012</v>
          </cell>
        </row>
        <row r="111">
          <cell r="A111" t="str">
            <v>512LTC</v>
          </cell>
          <cell r="B111" t="str">
            <v>PartnershipLTC</v>
          </cell>
          <cell r="C111" t="str">
            <v>Partnership</v>
          </cell>
          <cell r="F111" t="str">
            <v>Mendocino</v>
          </cell>
          <cell r="G111" t="str">
            <v>512</v>
          </cell>
          <cell r="H111" t="str">
            <v>LTC</v>
          </cell>
          <cell r="I111">
            <v>36</v>
          </cell>
          <cell r="J111">
            <v>8.1884660756766312</v>
          </cell>
          <cell r="K111">
            <v>2729.4886918922102</v>
          </cell>
          <cell r="L111">
            <v>18.85674368422503</v>
          </cell>
          <cell r="M111">
            <v>4.2891057210001726</v>
          </cell>
          <cell r="N111">
            <v>0.14711972130079748</v>
          </cell>
          <cell r="O111">
            <v>9.0535213108183063E-2</v>
          </cell>
          <cell r="P111">
            <v>4.5267606554091531</v>
          </cell>
          <cell r="Q111">
            <v>162.96338359472952</v>
          </cell>
        </row>
        <row r="112">
          <cell r="A112" t="str">
            <v>512LTC/Full-Dual</v>
          </cell>
          <cell r="B112" t="str">
            <v>PartnershipLTC/Full-Dual</v>
          </cell>
          <cell r="C112" t="str">
            <v>Partnership</v>
          </cell>
          <cell r="F112" t="str">
            <v>Mendocino</v>
          </cell>
          <cell r="G112" t="str">
            <v>512</v>
          </cell>
          <cell r="H112" t="str">
            <v>LTC/Full-Dual</v>
          </cell>
          <cell r="I112">
            <v>1745</v>
          </cell>
          <cell r="J112">
            <v>0</v>
          </cell>
          <cell r="K112">
            <v>0</v>
          </cell>
          <cell r="L112">
            <v>0</v>
          </cell>
          <cell r="M112">
            <v>0</v>
          </cell>
          <cell r="N112">
            <v>0</v>
          </cell>
          <cell r="O112">
            <v>0</v>
          </cell>
          <cell r="P112">
            <v>0</v>
          </cell>
          <cell r="Q112">
            <v>0</v>
          </cell>
        </row>
        <row r="113">
          <cell r="A113" t="str">
            <v>512OBRA</v>
          </cell>
          <cell r="B113" t="str">
            <v>PartnershipOBRA</v>
          </cell>
          <cell r="C113" t="str">
            <v>Partnership</v>
          </cell>
          <cell r="F113" t="str">
            <v>Mendocino</v>
          </cell>
          <cell r="G113" t="str">
            <v>512</v>
          </cell>
          <cell r="H113" t="str">
            <v>OBRA</v>
          </cell>
          <cell r="I113">
            <v>0</v>
          </cell>
          <cell r="J113">
            <v>0</v>
          </cell>
          <cell r="K113">
            <v>0</v>
          </cell>
          <cell r="L113">
            <v>0</v>
          </cell>
          <cell r="M113">
            <v>0</v>
          </cell>
          <cell r="N113">
            <v>0</v>
          </cell>
          <cell r="O113">
            <v>0</v>
          </cell>
          <cell r="P113">
            <v>0</v>
          </cell>
          <cell r="Q113">
            <v>0</v>
          </cell>
        </row>
        <row r="114">
          <cell r="A114" t="str">
            <v>512ALL COAs</v>
          </cell>
          <cell r="B114" t="str">
            <v>PartnershipALL COAs</v>
          </cell>
          <cell r="C114" t="str">
            <v>Partnership</v>
          </cell>
          <cell r="F114" t="str">
            <v>Mendocino</v>
          </cell>
          <cell r="G114" t="str">
            <v>512</v>
          </cell>
          <cell r="H114" t="str">
            <v>ALL COAs</v>
          </cell>
          <cell r="I114">
            <v>316128</v>
          </cell>
          <cell r="J114">
            <v>11547.490692633608</v>
          </cell>
          <cell r="K114">
            <v>1226.5023333089694</v>
          </cell>
          <cell r="L114">
            <v>15.291632399480536</v>
          </cell>
          <cell r="M114">
            <v>1.8561252779158106</v>
          </cell>
          <cell r="N114">
            <v>6.3666566260964494E-2</v>
          </cell>
          <cell r="O114">
            <v>3.9179425391362759E-2</v>
          </cell>
          <cell r="P114">
            <v>1.9589712695681376</v>
          </cell>
        </row>
        <row r="115">
          <cell r="A115" t="str">
            <v>512Total Revenue</v>
          </cell>
          <cell r="B115" t="str">
            <v>PartnershipALL COAs</v>
          </cell>
          <cell r="C115" t="str">
            <v>Partnership</v>
          </cell>
          <cell r="F115" t="str">
            <v>Mendocino</v>
          </cell>
          <cell r="G115" t="str">
            <v>512</v>
          </cell>
          <cell r="H115" t="str">
            <v>Total Revenue</v>
          </cell>
          <cell r="M115">
            <v>586773.17185696936</v>
          </cell>
          <cell r="N115">
            <v>20126.784258946183</v>
          </cell>
          <cell r="O115">
            <v>12385.713390120725</v>
          </cell>
          <cell r="P115">
            <v>619285.66950603621</v>
          </cell>
          <cell r="Q115">
            <v>619285.66950603621</v>
          </cell>
        </row>
        <row r="116">
          <cell r="A116" t="str">
            <v>513Child</v>
          </cell>
          <cell r="B116" t="str">
            <v>PartnershipChild</v>
          </cell>
          <cell r="C116" t="str">
            <v>Partnership</v>
          </cell>
          <cell r="E116" t="str">
            <v>Partnership</v>
          </cell>
          <cell r="F116" t="str">
            <v>Sonoma</v>
          </cell>
          <cell r="G116" t="str">
            <v>513</v>
          </cell>
          <cell r="H116" t="str">
            <v>Child</v>
          </cell>
          <cell r="I116">
            <v>569401</v>
          </cell>
          <cell r="J116">
            <v>53654.355608414007</v>
          </cell>
          <cell r="K116">
            <v>1130.7536644666379</v>
          </cell>
          <cell r="L116">
            <v>17.203554374292498</v>
          </cell>
          <cell r="M116">
            <v>1.6210818458818586</v>
          </cell>
          <cell r="N116">
            <v>5.5604390491989869E-2</v>
          </cell>
          <cell r="O116">
            <v>3.4218086456609148E-2</v>
          </cell>
          <cell r="P116">
            <v>1.7109043228304575</v>
          </cell>
          <cell r="Q116">
            <v>974190.63232398534</v>
          </cell>
        </row>
        <row r="117">
          <cell r="A117" t="str">
            <v>513Adult</v>
          </cell>
          <cell r="B117" t="str">
            <v>PartnershipAdult</v>
          </cell>
          <cell r="C117" t="str">
            <v>Partnership</v>
          </cell>
          <cell r="F117" t="str">
            <v>Sonoma</v>
          </cell>
          <cell r="G117" t="str">
            <v>513</v>
          </cell>
          <cell r="H117" t="str">
            <v>Adult</v>
          </cell>
          <cell r="I117">
            <v>173763</v>
          </cell>
          <cell r="J117">
            <v>23327.417829735507</v>
          </cell>
          <cell r="K117">
            <v>1610.9817047174952</v>
          </cell>
          <cell r="L117">
            <v>18.692862419872505</v>
          </cell>
          <cell r="M117">
            <v>2.5094882806013175</v>
          </cell>
          <cell r="N117">
            <v>8.6077434426958116E-2</v>
          </cell>
          <cell r="O117">
            <v>5.2970728878128072E-2</v>
          </cell>
          <cell r="P117">
            <v>2.6485364439064036</v>
          </cell>
          <cell r="Q117">
            <v>460217.63810250844</v>
          </cell>
        </row>
        <row r="118">
          <cell r="A118" t="str">
            <v>513SPD</v>
          </cell>
          <cell r="B118" t="str">
            <v>PartnershipSPD</v>
          </cell>
          <cell r="C118" t="str">
            <v>Partnership</v>
          </cell>
          <cell r="F118" t="str">
            <v>Sonoma</v>
          </cell>
          <cell r="G118" t="str">
            <v>513</v>
          </cell>
          <cell r="H118" t="str">
            <v>SPD</v>
          </cell>
          <cell r="I118">
            <v>75874</v>
          </cell>
          <cell r="J118">
            <v>18340.208180902689</v>
          </cell>
          <cell r="K118">
            <v>2900.6312856951299</v>
          </cell>
          <cell r="L118">
            <v>19.768069040041425</v>
          </cell>
          <cell r="M118">
            <v>4.7783232929437878</v>
          </cell>
          <cell r="N118">
            <v>0.16390027126192414</v>
          </cell>
          <cell r="O118">
            <v>0.10086170539195331</v>
          </cell>
          <cell r="P118">
            <v>5.0430852695976647</v>
          </cell>
          <cell r="Q118">
            <v>382639.05174545321</v>
          </cell>
        </row>
        <row r="119">
          <cell r="A119" t="str">
            <v>513SPD/Full-Dual</v>
          </cell>
          <cell r="B119" t="str">
            <v>PartnershipSPD/Full-Dual</v>
          </cell>
          <cell r="C119" t="str">
            <v>Partnership</v>
          </cell>
          <cell r="F119" t="str">
            <v>Sonoma</v>
          </cell>
          <cell r="G119" t="str">
            <v>513</v>
          </cell>
          <cell r="H119" t="str">
            <v>SPD/Full-Dual</v>
          </cell>
          <cell r="I119">
            <v>138125</v>
          </cell>
          <cell r="J119">
            <v>0</v>
          </cell>
          <cell r="K119">
            <v>0</v>
          </cell>
          <cell r="L119">
            <v>0</v>
          </cell>
          <cell r="M119">
            <v>0</v>
          </cell>
          <cell r="N119">
            <v>0</v>
          </cell>
          <cell r="O119">
            <v>0</v>
          </cell>
          <cell r="P119">
            <v>0</v>
          </cell>
          <cell r="Q119">
            <v>0</v>
          </cell>
        </row>
        <row r="120">
          <cell r="A120" t="str">
            <v>513BCCTP</v>
          </cell>
          <cell r="B120" t="str">
            <v>PartnershipBCCTP</v>
          </cell>
          <cell r="C120" t="str">
            <v>Partnership</v>
          </cell>
          <cell r="F120" t="str">
            <v>Sonoma</v>
          </cell>
          <cell r="G120" t="str">
            <v>513</v>
          </cell>
          <cell r="H120" t="str">
            <v>BCCTP</v>
          </cell>
          <cell r="I120">
            <v>1185</v>
          </cell>
          <cell r="J120">
            <v>566.99248759182012</v>
          </cell>
          <cell r="K120">
            <v>5741.6960768791914</v>
          </cell>
          <cell r="L120">
            <v>20.779359099735213</v>
          </cell>
          <cell r="M120">
            <v>9.9423970519177995</v>
          </cell>
          <cell r="N120">
            <v>0.34103208885206171</v>
          </cell>
          <cell r="O120">
            <v>0.20986590083203799</v>
          </cell>
          <cell r="P120">
            <v>10.493295041601899</v>
          </cell>
          <cell r="Q120">
            <v>12434.554624298249</v>
          </cell>
        </row>
        <row r="121">
          <cell r="A121" t="str">
            <v>513LTC</v>
          </cell>
          <cell r="B121" t="str">
            <v>PartnershipLTC</v>
          </cell>
          <cell r="C121" t="str">
            <v>Partnership</v>
          </cell>
          <cell r="F121" t="str">
            <v>Sonoma</v>
          </cell>
          <cell r="G121" t="str">
            <v>513</v>
          </cell>
          <cell r="H121" t="str">
            <v>LTC</v>
          </cell>
          <cell r="I121">
            <v>333</v>
          </cell>
          <cell r="J121">
            <v>75.743311200008833</v>
          </cell>
          <cell r="K121">
            <v>2729.4886918922102</v>
          </cell>
          <cell r="L121">
            <v>18.85674368422503</v>
          </cell>
          <cell r="M121">
            <v>4.2891057210001726</v>
          </cell>
          <cell r="N121">
            <v>0.14711972130079748</v>
          </cell>
          <cell r="O121">
            <v>9.0535213108183063E-2</v>
          </cell>
          <cell r="P121">
            <v>4.5267606554091531</v>
          </cell>
          <cell r="Q121">
            <v>1507.4112982512479</v>
          </cell>
        </row>
        <row r="122">
          <cell r="A122" t="str">
            <v>513LTC/Full-Dual</v>
          </cell>
          <cell r="B122" t="str">
            <v>PartnershipLTC/Full-Dual</v>
          </cell>
          <cell r="C122" t="str">
            <v>Partnership</v>
          </cell>
          <cell r="F122" t="str">
            <v>Sonoma</v>
          </cell>
          <cell r="G122" t="str">
            <v>513</v>
          </cell>
          <cell r="H122" t="str">
            <v>LTC/Full-Dual</v>
          </cell>
          <cell r="I122">
            <v>11976</v>
          </cell>
          <cell r="J122">
            <v>0</v>
          </cell>
          <cell r="K122">
            <v>0</v>
          </cell>
          <cell r="L122">
            <v>0</v>
          </cell>
          <cell r="M122">
            <v>0</v>
          </cell>
          <cell r="N122">
            <v>0</v>
          </cell>
          <cell r="O122">
            <v>0</v>
          </cell>
          <cell r="P122">
            <v>0</v>
          </cell>
          <cell r="Q122">
            <v>0</v>
          </cell>
        </row>
        <row r="123">
          <cell r="A123" t="str">
            <v>513OBRA</v>
          </cell>
          <cell r="B123" t="str">
            <v>PartnershipOBRA</v>
          </cell>
          <cell r="C123" t="str">
            <v>Partnership</v>
          </cell>
          <cell r="F123" t="str">
            <v>Sonoma</v>
          </cell>
          <cell r="G123" t="str">
            <v>513</v>
          </cell>
          <cell r="H123" t="str">
            <v>OBRA</v>
          </cell>
          <cell r="I123">
            <v>0</v>
          </cell>
          <cell r="J123">
            <v>0</v>
          </cell>
          <cell r="K123">
            <v>0</v>
          </cell>
          <cell r="L123">
            <v>0</v>
          </cell>
          <cell r="M123">
            <v>0</v>
          </cell>
          <cell r="N123">
            <v>0</v>
          </cell>
          <cell r="O123">
            <v>0</v>
          </cell>
          <cell r="P123">
            <v>0</v>
          </cell>
          <cell r="Q123">
            <v>0</v>
          </cell>
        </row>
        <row r="124">
          <cell r="A124" t="str">
            <v>513ALL COAs</v>
          </cell>
          <cell r="B124" t="str">
            <v>PartnershipALL COAs</v>
          </cell>
          <cell r="C124" t="str">
            <v>Partnership</v>
          </cell>
          <cell r="F124" t="str">
            <v>Sonoma</v>
          </cell>
          <cell r="G124" t="str">
            <v>513</v>
          </cell>
          <cell r="H124" t="str">
            <v>ALL COAs</v>
          </cell>
          <cell r="I124">
            <v>970657</v>
          </cell>
          <cell r="J124">
            <v>37084.704387103891</v>
          </cell>
          <cell r="K124">
            <v>1186.3888160432866</v>
          </cell>
          <cell r="L124">
            <v>15.01522599998245</v>
          </cell>
          <cell r="M124">
            <v>1.7873073088326108</v>
          </cell>
          <cell r="N124">
            <v>6.1306055448084276E-2</v>
          </cell>
          <cell r="O124">
            <v>3.7726803352667239E-2</v>
          </cell>
          <cell r="P124">
            <v>1.8863401676333624</v>
          </cell>
        </row>
        <row r="125">
          <cell r="A125" t="str">
            <v>513Total Revenue</v>
          </cell>
          <cell r="B125" t="str">
            <v>PartnershipALL COAs</v>
          </cell>
          <cell r="C125" t="str">
            <v>Partnership</v>
          </cell>
          <cell r="F125" t="str">
            <v>Sonoma</v>
          </cell>
          <cell r="G125" t="str">
            <v>513</v>
          </cell>
          <cell r="H125" t="str">
            <v>Total Revenue</v>
          </cell>
          <cell r="M125">
            <v>1734862.3504695354</v>
          </cell>
          <cell r="N125">
            <v>59507.151863071136</v>
          </cell>
          <cell r="O125">
            <v>36619.785761889922</v>
          </cell>
          <cell r="P125">
            <v>1830989.2880944966</v>
          </cell>
          <cell r="Q125">
            <v>1830989.2880944966</v>
          </cell>
        </row>
        <row r="126">
          <cell r="A126" t="str">
            <v>514Child</v>
          </cell>
          <cell r="B126" t="str">
            <v>CCAHChild</v>
          </cell>
          <cell r="C126" t="str">
            <v>CCAH</v>
          </cell>
          <cell r="E126" t="str">
            <v>CCAH</v>
          </cell>
          <cell r="F126" t="str">
            <v>Merced</v>
          </cell>
          <cell r="G126" t="str">
            <v>514</v>
          </cell>
          <cell r="H126" t="str">
            <v>Child</v>
          </cell>
          <cell r="I126">
            <v>713861</v>
          </cell>
          <cell r="J126">
            <v>70244.027691219511</v>
          </cell>
          <cell r="K126">
            <v>1180.8017699448972</v>
          </cell>
          <cell r="L126">
            <v>16.902063902703571</v>
          </cell>
          <cell r="M126">
            <v>1.6631655810028443</v>
          </cell>
          <cell r="N126">
            <v>5.7047895918303365E-2</v>
          </cell>
          <cell r="O126">
            <v>3.510639748818669E-2</v>
          </cell>
          <cell r="P126">
            <v>1.7553198744093343</v>
          </cell>
          <cell r="Q126">
            <v>1253054.4008657217</v>
          </cell>
        </row>
        <row r="127">
          <cell r="A127" t="str">
            <v>514Adult</v>
          </cell>
          <cell r="B127" t="str">
            <v>CCAHAdult</v>
          </cell>
          <cell r="C127" t="str">
            <v>CCAH</v>
          </cell>
          <cell r="F127" t="str">
            <v>Merced</v>
          </cell>
          <cell r="G127" t="str">
            <v>514</v>
          </cell>
          <cell r="H127" t="str">
            <v>Adult</v>
          </cell>
          <cell r="I127">
            <v>256407</v>
          </cell>
          <cell r="J127">
            <v>40517.499727746661</v>
          </cell>
          <cell r="K127">
            <v>1896.2430695455269</v>
          </cell>
          <cell r="L127">
            <v>19.081217599125011</v>
          </cell>
          <cell r="M127">
            <v>3.0152188859025784</v>
          </cell>
          <cell r="N127">
            <v>0.10342439450325468</v>
          </cell>
          <cell r="O127">
            <v>6.3645781232772106E-2</v>
          </cell>
          <cell r="P127">
            <v>3.1822890616386048</v>
          </cell>
          <cell r="Q127">
            <v>815961.19142756972</v>
          </cell>
        </row>
        <row r="128">
          <cell r="A128" t="str">
            <v>514SPD</v>
          </cell>
          <cell r="B128" t="str">
            <v>CCAHSPD</v>
          </cell>
          <cell r="C128" t="str">
            <v>CCAH</v>
          </cell>
          <cell r="F128" t="str">
            <v>Merced</v>
          </cell>
          <cell r="G128" t="str">
            <v>514</v>
          </cell>
          <cell r="H128" t="str">
            <v>SPD</v>
          </cell>
          <cell r="I128">
            <v>84175</v>
          </cell>
          <cell r="J128">
            <v>22832.174300076036</v>
          </cell>
          <cell r="K128">
            <v>3254.9580231768632</v>
          </cell>
          <cell r="L128">
            <v>20.103282882818171</v>
          </cell>
          <cell r="M128">
            <v>5.4529451593019251</v>
          </cell>
          <cell r="N128">
            <v>0.18704033527948558</v>
          </cell>
          <cell r="O128">
            <v>0.11510174478737574</v>
          </cell>
          <cell r="P128">
            <v>5.7550872393687866</v>
          </cell>
          <cell r="Q128">
            <v>484434.46837386762</v>
          </cell>
        </row>
        <row r="129">
          <cell r="A129" t="str">
            <v>514SPD/Full-Dual</v>
          </cell>
          <cell r="B129" t="str">
            <v>CCAHSPD/Full-Dual</v>
          </cell>
          <cell r="C129" t="str">
            <v>CCAH</v>
          </cell>
          <cell r="F129" t="str">
            <v>Merced</v>
          </cell>
          <cell r="G129" t="str">
            <v>514</v>
          </cell>
          <cell r="H129" t="str">
            <v>SPD/Full-Dual</v>
          </cell>
          <cell r="I129">
            <v>111373</v>
          </cell>
          <cell r="J129">
            <v>0</v>
          </cell>
          <cell r="K129">
            <v>0</v>
          </cell>
          <cell r="L129">
            <v>0</v>
          </cell>
          <cell r="M129">
            <v>0</v>
          </cell>
          <cell r="N129">
            <v>0</v>
          </cell>
          <cell r="O129">
            <v>0</v>
          </cell>
          <cell r="P129">
            <v>0</v>
          </cell>
          <cell r="Q129">
            <v>0</v>
          </cell>
        </row>
        <row r="130">
          <cell r="A130" t="str">
            <v>514BCCTP</v>
          </cell>
          <cell r="B130" t="str">
            <v>CCAHBCCTP</v>
          </cell>
          <cell r="C130" t="str">
            <v>CCAH</v>
          </cell>
          <cell r="F130" t="str">
            <v>Merced</v>
          </cell>
          <cell r="G130" t="str">
            <v>514</v>
          </cell>
          <cell r="H130" t="str">
            <v>BCCTP</v>
          </cell>
          <cell r="I130">
            <v>595</v>
          </cell>
          <cell r="J130">
            <v>281.82686863097672</v>
          </cell>
          <cell r="K130">
            <v>5683.9032328936482</v>
          </cell>
          <cell r="L130">
            <v>21.926081062554726</v>
          </cell>
          <cell r="M130">
            <v>10.385476919678585</v>
          </cell>
          <cell r="N130">
            <v>0.35623007903910714</v>
          </cell>
          <cell r="O130">
            <v>0.21921851017791208</v>
          </cell>
          <cell r="P130">
            <v>10.960925508895604</v>
          </cell>
          <cell r="Q130">
            <v>6521.7506777928847</v>
          </cell>
        </row>
        <row r="131">
          <cell r="A131" t="str">
            <v>514LTC</v>
          </cell>
          <cell r="B131" t="str">
            <v>CCAHLTC</v>
          </cell>
          <cell r="C131" t="str">
            <v>CCAH</v>
          </cell>
          <cell r="F131" t="str">
            <v>Merced</v>
          </cell>
          <cell r="G131" t="str">
            <v>514</v>
          </cell>
          <cell r="H131" t="str">
            <v>LTC</v>
          </cell>
          <cell r="I131">
            <v>108</v>
          </cell>
          <cell r="J131">
            <v>29.520061778064036</v>
          </cell>
          <cell r="K131">
            <v>3280.0068642293372</v>
          </cell>
          <cell r="L131">
            <v>20.885012103643938</v>
          </cell>
          <cell r="M131">
            <v>5.7085819216220761</v>
          </cell>
          <cell r="N131">
            <v>0.19580887857806595</v>
          </cell>
          <cell r="O131">
            <v>0.12049777143265596</v>
          </cell>
          <cell r="P131">
            <v>6.0248885716327978</v>
          </cell>
          <cell r="Q131">
            <v>650.68796573634211</v>
          </cell>
        </row>
        <row r="132">
          <cell r="A132" t="str">
            <v>514LTC/Full-Dual</v>
          </cell>
          <cell r="B132" t="str">
            <v>CCAHLTC/Full-Dual</v>
          </cell>
          <cell r="C132" t="str">
            <v>CCAH</v>
          </cell>
          <cell r="F132" t="str">
            <v>Merced</v>
          </cell>
          <cell r="G132" t="str">
            <v>514</v>
          </cell>
          <cell r="H132" t="str">
            <v>LTC/Full-Dual</v>
          </cell>
          <cell r="I132">
            <v>3714</v>
          </cell>
          <cell r="J132">
            <v>0</v>
          </cell>
          <cell r="K132">
            <v>0</v>
          </cell>
          <cell r="L132">
            <v>0</v>
          </cell>
          <cell r="M132">
            <v>0</v>
          </cell>
          <cell r="N132">
            <v>0</v>
          </cell>
          <cell r="O132">
            <v>0</v>
          </cell>
          <cell r="P132">
            <v>0</v>
          </cell>
          <cell r="Q132">
            <v>0</v>
          </cell>
        </row>
        <row r="133">
          <cell r="A133" t="str">
            <v>514OBRA</v>
          </cell>
          <cell r="B133" t="str">
            <v>CCAHOBRA</v>
          </cell>
          <cell r="C133" t="str">
            <v>CCAH</v>
          </cell>
          <cell r="F133" t="str">
            <v>Merced</v>
          </cell>
          <cell r="G133" t="str">
            <v>514</v>
          </cell>
          <cell r="H133" t="str">
            <v>OBRA</v>
          </cell>
          <cell r="I133">
            <v>0</v>
          </cell>
          <cell r="J133">
            <v>0</v>
          </cell>
          <cell r="K133">
            <v>0</v>
          </cell>
          <cell r="L133">
            <v>0</v>
          </cell>
          <cell r="M133">
            <v>0</v>
          </cell>
          <cell r="N133">
            <v>0</v>
          </cell>
          <cell r="O133">
            <v>0</v>
          </cell>
          <cell r="P133">
            <v>0</v>
          </cell>
          <cell r="Q133">
            <v>0</v>
          </cell>
        </row>
        <row r="134">
          <cell r="A134" t="str">
            <v>514ALL COAs</v>
          </cell>
          <cell r="B134" t="str">
            <v>CCAHALL COAs</v>
          </cell>
          <cell r="C134" t="str">
            <v>CCAH</v>
          </cell>
          <cell r="F134" t="str">
            <v>Merced</v>
          </cell>
          <cell r="G134" t="str">
            <v>514</v>
          </cell>
          <cell r="H134" t="str">
            <v>ALL COAs</v>
          </cell>
          <cell r="I134">
            <v>1170233</v>
          </cell>
          <cell r="J134">
            <v>53370.150688996458</v>
          </cell>
          <cell r="K134">
            <v>1373.1116656199367</v>
          </cell>
          <cell r="L134">
            <v>15.950479465873336</v>
          </cell>
          <cell r="M134">
            <v>2.0732536324790685</v>
          </cell>
          <cell r="N134">
            <v>7.1114240691894162E-2</v>
          </cell>
          <cell r="O134">
            <v>4.3762609656550253E-2</v>
          </cell>
          <cell r="P134">
            <v>2.1881304828275123</v>
          </cell>
        </row>
        <row r="135">
          <cell r="A135" t="str">
            <v>514Total Revenue</v>
          </cell>
          <cell r="B135" t="str">
            <v>CCAHALL COAs</v>
          </cell>
          <cell r="C135" t="str">
            <v>CCAH</v>
          </cell>
          <cell r="F135" t="str">
            <v>Merced</v>
          </cell>
          <cell r="G135" t="str">
            <v>514</v>
          </cell>
          <cell r="H135" t="str">
            <v>Total Revenue</v>
          </cell>
          <cell r="M135">
            <v>2426189.8180968775</v>
          </cell>
          <cell r="N135">
            <v>83220.231227597382</v>
          </cell>
          <cell r="O135">
            <v>51212.449986213775</v>
          </cell>
          <cell r="P135">
            <v>2560622.4993106881</v>
          </cell>
          <cell r="Q135">
            <v>2560622.4993106881</v>
          </cell>
        </row>
        <row r="136">
          <cell r="A136" t="str">
            <v>515Child</v>
          </cell>
          <cell r="B136" t="str">
            <v>All OthersChild</v>
          </cell>
          <cell r="C136" t="str">
            <v>All Others</v>
          </cell>
          <cell r="E136" t="str">
            <v>Gold Coast</v>
          </cell>
          <cell r="F136" t="str">
            <v>Ventura</v>
          </cell>
          <cell r="G136" t="str">
            <v>515</v>
          </cell>
          <cell r="H136" t="str">
            <v>Child</v>
          </cell>
          <cell r="I136">
            <v>1105476</v>
          </cell>
          <cell r="J136">
            <v>101568.8172001638</v>
          </cell>
          <cell r="K136">
            <v>1102.5348414637365</v>
          </cell>
          <cell r="L136">
            <v>19.132421306071205</v>
          </cell>
          <cell r="M136">
            <v>1.7578467576255525</v>
          </cell>
          <cell r="N136">
            <v>6.029553522198465E-2</v>
          </cell>
          <cell r="O136">
            <v>3.7104944751990554E-2</v>
          </cell>
          <cell r="P136">
            <v>1.8552472375995279</v>
          </cell>
          <cell r="Q136">
            <v>2050931.2952325756</v>
          </cell>
        </row>
        <row r="137">
          <cell r="A137" t="str">
            <v>515Adult</v>
          </cell>
          <cell r="B137" t="str">
            <v>All OthersAdult</v>
          </cell>
          <cell r="C137" t="str">
            <v>All Others</v>
          </cell>
          <cell r="F137" t="str">
            <v>Ventura</v>
          </cell>
          <cell r="G137" t="str">
            <v>515</v>
          </cell>
          <cell r="H137" t="str">
            <v>Adult</v>
          </cell>
          <cell r="I137">
            <v>329697</v>
          </cell>
          <cell r="J137">
            <v>43868.191467333607</v>
          </cell>
          <cell r="K137">
            <v>1596.6729985653594</v>
          </cell>
          <cell r="L137">
            <v>20.382957700108452</v>
          </cell>
          <cell r="M137">
            <v>2.7120765158885871</v>
          </cell>
          <cell r="N137">
            <v>9.3026371257392174E-2</v>
          </cell>
          <cell r="O137">
            <v>5.7246997696856719E-2</v>
          </cell>
          <cell r="P137">
            <v>2.8623498848428359</v>
          </cell>
          <cell r="Q137">
            <v>943708.16998302843</v>
          </cell>
        </row>
        <row r="138">
          <cell r="A138" t="str">
            <v>515SPD</v>
          </cell>
          <cell r="B138" t="str">
            <v>All OthersSPD</v>
          </cell>
          <cell r="C138" t="str">
            <v>All Others</v>
          </cell>
          <cell r="F138" t="str">
            <v>Ventura</v>
          </cell>
          <cell r="G138" t="str">
            <v>515</v>
          </cell>
          <cell r="H138" t="str">
            <v>SPD</v>
          </cell>
          <cell r="I138">
            <v>122030</v>
          </cell>
          <cell r="J138">
            <v>30412.757327176816</v>
          </cell>
          <cell r="K138">
            <v>2990.6833395568447</v>
          </cell>
          <cell r="L138">
            <v>20.902424722724657</v>
          </cell>
          <cell r="M138">
            <v>5.2093777812161441</v>
          </cell>
          <cell r="N138">
            <v>0.17868578141374636</v>
          </cell>
          <cell r="O138">
            <v>0.10996048086999777</v>
          </cell>
          <cell r="P138">
            <v>5.4980240434998882</v>
          </cell>
          <cell r="Q138">
            <v>670923.87402829132</v>
          </cell>
        </row>
        <row r="139">
          <cell r="A139" t="str">
            <v>515SPD/Full-Dual</v>
          </cell>
          <cell r="B139" t="str">
            <v>All OthersSPD/Full-Dual</v>
          </cell>
          <cell r="C139" t="str">
            <v>All Others</v>
          </cell>
          <cell r="F139" t="str">
            <v>Ventura</v>
          </cell>
          <cell r="G139" t="str">
            <v>515</v>
          </cell>
          <cell r="H139" t="str">
            <v>SPD/Full-Dual</v>
          </cell>
          <cell r="I139">
            <v>223770</v>
          </cell>
          <cell r="J139">
            <v>0</v>
          </cell>
          <cell r="K139">
            <v>0</v>
          </cell>
          <cell r="L139">
            <v>0</v>
          </cell>
          <cell r="M139">
            <v>0</v>
          </cell>
          <cell r="N139">
            <v>0</v>
          </cell>
          <cell r="O139">
            <v>0</v>
          </cell>
          <cell r="P139">
            <v>0</v>
          </cell>
          <cell r="Q139">
            <v>0</v>
          </cell>
        </row>
        <row r="140">
          <cell r="A140" t="str">
            <v>515BCCTP</v>
          </cell>
          <cell r="B140" t="str">
            <v>All OthersBCCTP</v>
          </cell>
          <cell r="C140" t="str">
            <v>All Others</v>
          </cell>
          <cell r="F140" t="str">
            <v>Ventura</v>
          </cell>
          <cell r="G140" t="str">
            <v>515</v>
          </cell>
          <cell r="H140" t="str">
            <v>BCCTP</v>
          </cell>
          <cell r="I140">
            <v>2055</v>
          </cell>
          <cell r="J140">
            <v>1019.1007696322563</v>
          </cell>
          <cell r="K140">
            <v>5950.9533993124451</v>
          </cell>
          <cell r="L140">
            <v>21.099033584720203</v>
          </cell>
          <cell r="M140">
            <v>10.463280469433178</v>
          </cell>
          <cell r="N140">
            <v>0.35889880238161298</v>
          </cell>
          <cell r="O140">
            <v>0.22086080146560796</v>
          </cell>
          <cell r="P140">
            <v>11.0430400732804</v>
          </cell>
          <cell r="Q140">
            <v>22693.447350591221</v>
          </cell>
        </row>
        <row r="141">
          <cell r="A141" t="str">
            <v>515LTC</v>
          </cell>
          <cell r="B141" t="str">
            <v>All OthersLTC</v>
          </cell>
          <cell r="C141" t="str">
            <v>All Others</v>
          </cell>
          <cell r="F141" t="str">
            <v>Ventura</v>
          </cell>
          <cell r="G141" t="str">
            <v>515</v>
          </cell>
          <cell r="H141" t="str">
            <v>LTC</v>
          </cell>
          <cell r="I141">
            <v>614</v>
          </cell>
          <cell r="J141">
            <v>155.25235102594283</v>
          </cell>
          <cell r="K141">
            <v>3034.2479027871564</v>
          </cell>
          <cell r="L141">
            <v>20.963372966989098</v>
          </cell>
          <cell r="M141">
            <v>5.3006725383693034</v>
          </cell>
          <cell r="N141">
            <v>0.18181726384907901</v>
          </cell>
          <cell r="O141">
            <v>0.11188754698404862</v>
          </cell>
          <cell r="P141">
            <v>5.5943773492024311</v>
          </cell>
          <cell r="Q141">
            <v>3434.9476924102928</v>
          </cell>
        </row>
        <row r="142">
          <cell r="A142" t="str">
            <v>515LTC/Full-Dual</v>
          </cell>
          <cell r="B142" t="str">
            <v>All OthersLTC/Full-Dual</v>
          </cell>
          <cell r="C142" t="str">
            <v>All Others</v>
          </cell>
          <cell r="F142" t="str">
            <v>Ventura</v>
          </cell>
          <cell r="G142" t="str">
            <v>515</v>
          </cell>
          <cell r="H142" t="str">
            <v>LTC/Full-Dual</v>
          </cell>
          <cell r="I142">
            <v>9466</v>
          </cell>
          <cell r="J142">
            <v>0</v>
          </cell>
          <cell r="K142">
            <v>0</v>
          </cell>
          <cell r="L142">
            <v>0</v>
          </cell>
          <cell r="M142">
            <v>0</v>
          </cell>
          <cell r="N142">
            <v>0</v>
          </cell>
          <cell r="O142">
            <v>0</v>
          </cell>
          <cell r="P142">
            <v>0</v>
          </cell>
          <cell r="Q142">
            <v>0</v>
          </cell>
        </row>
        <row r="143">
          <cell r="A143" t="str">
            <v>515OBRA</v>
          </cell>
          <cell r="B143" t="str">
            <v>All OthersOBRA</v>
          </cell>
          <cell r="C143" t="str">
            <v>All Others</v>
          </cell>
          <cell r="F143" t="str">
            <v>Ventura</v>
          </cell>
          <cell r="G143" t="str">
            <v>515</v>
          </cell>
          <cell r="H143" t="str">
            <v>OBRA</v>
          </cell>
          <cell r="I143">
            <v>0</v>
          </cell>
          <cell r="J143">
            <v>0</v>
          </cell>
          <cell r="K143">
            <v>0</v>
          </cell>
          <cell r="L143">
            <v>0</v>
          </cell>
          <cell r="M143">
            <v>0</v>
          </cell>
          <cell r="N143">
            <v>0</v>
          </cell>
          <cell r="O143">
            <v>0</v>
          </cell>
          <cell r="P143">
            <v>0</v>
          </cell>
          <cell r="Q143">
            <v>0</v>
          </cell>
        </row>
        <row r="144">
          <cell r="A144" t="str">
            <v>515ALL COAs</v>
          </cell>
          <cell r="B144" t="str">
            <v>All OthersALL COAs</v>
          </cell>
          <cell r="C144" t="str">
            <v>All Others</v>
          </cell>
          <cell r="F144" t="str">
            <v>Ventura</v>
          </cell>
          <cell r="G144" t="str">
            <v>515</v>
          </cell>
          <cell r="H144" t="str">
            <v>ALL COAs</v>
          </cell>
          <cell r="I144">
            <v>1793108</v>
          </cell>
          <cell r="J144">
            <v>72755.550273064568</v>
          </cell>
          <cell r="K144">
            <v>1184.6968667721014</v>
          </cell>
          <cell r="L144">
            <v>16.99707184092394</v>
          </cell>
          <cell r="M144">
            <v>1.9507346563825687</v>
          </cell>
          <cell r="N144">
            <v>6.6911742831064352E-2</v>
          </cell>
          <cell r="O144">
            <v>4.1176457126808834E-2</v>
          </cell>
          <cell r="P144">
            <v>2.0588228563404418</v>
          </cell>
        </row>
        <row r="145">
          <cell r="A145" t="str">
            <v>515Total Revenue</v>
          </cell>
          <cell r="B145" t="str">
            <v>All OthersALL COAs</v>
          </cell>
          <cell r="C145" t="str">
            <v>All Others</v>
          </cell>
          <cell r="F145" t="str">
            <v>Ventura</v>
          </cell>
          <cell r="G145" t="str">
            <v>515</v>
          </cell>
          <cell r="H145" t="str">
            <v>Total Revenue</v>
          </cell>
          <cell r="M145">
            <v>3497877.9182368349</v>
          </cell>
          <cell r="N145">
            <v>119979.98136432414</v>
          </cell>
          <cell r="O145">
            <v>73833.834685737937</v>
          </cell>
          <cell r="P145">
            <v>3691691.7342868969</v>
          </cell>
          <cell r="Q145">
            <v>3691691.7342868969</v>
          </cell>
        </row>
        <row r="146">
          <cell r="A146" t="str">
            <v>588Child</v>
          </cell>
          <cell r="B146" t="str">
            <v>PartnershipChild</v>
          </cell>
          <cell r="C146" t="str">
            <v>Partnership</v>
          </cell>
          <cell r="E146" t="str">
            <v>Partnership</v>
          </cell>
          <cell r="F146" t="str">
            <v>Rural</v>
          </cell>
          <cell r="G146" t="str">
            <v>588</v>
          </cell>
          <cell r="H146" t="str">
            <v>Child</v>
          </cell>
          <cell r="I146">
            <v>773873</v>
          </cell>
          <cell r="J146">
            <v>72921.644215149208</v>
          </cell>
          <cell r="K146">
            <v>1130.7536644666379</v>
          </cell>
          <cell r="L146">
            <v>17.203554374292498</v>
          </cell>
          <cell r="M146">
            <v>1.6210818458818586</v>
          </cell>
          <cell r="N146">
            <v>5.5604390491989869E-2</v>
          </cell>
          <cell r="O146">
            <v>3.4218086456609148E-2</v>
          </cell>
          <cell r="P146">
            <v>1.7109043228304575</v>
          </cell>
          <cell r="Q146">
            <v>1324022.6610217746</v>
          </cell>
        </row>
        <row r="147">
          <cell r="A147" t="str">
            <v>588Adult</v>
          </cell>
          <cell r="B147" t="str">
            <v>PartnershipAdult</v>
          </cell>
          <cell r="C147" t="str">
            <v>Partnership</v>
          </cell>
          <cell r="F147" t="str">
            <v>Rural</v>
          </cell>
          <cell r="G147" t="str">
            <v>588</v>
          </cell>
          <cell r="H147" t="str">
            <v>Adult</v>
          </cell>
          <cell r="I147">
            <v>342924</v>
          </cell>
          <cell r="J147">
            <v>46037.024175711864</v>
          </cell>
          <cell r="K147">
            <v>1610.9817047174952</v>
          </cell>
          <cell r="L147">
            <v>18.692862419872505</v>
          </cell>
          <cell r="M147">
            <v>2.5094882806013175</v>
          </cell>
          <cell r="N147">
            <v>8.6077434426958116E-2</v>
          </cell>
          <cell r="O147">
            <v>5.2970728878128072E-2</v>
          </cell>
          <cell r="P147">
            <v>2.6485364439064036</v>
          </cell>
          <cell r="Q147">
            <v>908246.71149015951</v>
          </cell>
        </row>
        <row r="148">
          <cell r="A148" t="str">
            <v>588SPD</v>
          </cell>
          <cell r="B148" t="str">
            <v>PartnershipSPD</v>
          </cell>
          <cell r="C148" t="str">
            <v>Partnership</v>
          </cell>
          <cell r="F148" t="str">
            <v>Rural</v>
          </cell>
          <cell r="G148" t="str">
            <v>588</v>
          </cell>
          <cell r="H148" t="str">
            <v>SPD</v>
          </cell>
          <cell r="I148">
            <v>194812</v>
          </cell>
          <cell r="J148">
            <v>47089.815169069974</v>
          </cell>
          <cell r="K148">
            <v>2900.6312856951299</v>
          </cell>
          <cell r="L148">
            <v>19.768069040041425</v>
          </cell>
          <cell r="M148">
            <v>4.7783232929437878</v>
          </cell>
          <cell r="N148">
            <v>0.16390027126192414</v>
          </cell>
          <cell r="O148">
            <v>0.10086170539195331</v>
          </cell>
          <cell r="P148">
            <v>5.0430852695976647</v>
          </cell>
          <cell r="Q148">
            <v>982453.52754086023</v>
          </cell>
        </row>
        <row r="149">
          <cell r="A149" t="str">
            <v>588SPD/Full-Dual</v>
          </cell>
          <cell r="B149" t="str">
            <v>PartnershipSPD/Full-Dual</v>
          </cell>
          <cell r="C149" t="str">
            <v>Partnership</v>
          </cell>
          <cell r="F149" t="str">
            <v>Rural</v>
          </cell>
          <cell r="G149" t="str">
            <v>588</v>
          </cell>
          <cell r="H149" t="str">
            <v>SPD/Full-Dual</v>
          </cell>
          <cell r="I149">
            <v>265764</v>
          </cell>
          <cell r="J149">
            <v>0</v>
          </cell>
          <cell r="K149">
            <v>0</v>
          </cell>
          <cell r="L149">
            <v>0</v>
          </cell>
          <cell r="M149">
            <v>0</v>
          </cell>
          <cell r="N149">
            <v>0</v>
          </cell>
          <cell r="O149">
            <v>0</v>
          </cell>
          <cell r="P149">
            <v>0</v>
          </cell>
          <cell r="Q149">
            <v>0</v>
          </cell>
        </row>
        <row r="150">
          <cell r="A150" t="str">
            <v>588BCCTP</v>
          </cell>
          <cell r="B150" t="str">
            <v>PartnershipBCCTP</v>
          </cell>
          <cell r="C150" t="str">
            <v>Partnership</v>
          </cell>
          <cell r="F150" t="str">
            <v>Rural</v>
          </cell>
          <cell r="G150" t="str">
            <v>588</v>
          </cell>
          <cell r="H150" t="str">
            <v>BCCTP</v>
          </cell>
          <cell r="I150">
            <v>1205</v>
          </cell>
          <cell r="J150">
            <v>576.56198105328542</v>
          </cell>
          <cell r="K150">
            <v>5741.6960768791914</v>
          </cell>
          <cell r="L150">
            <v>20.779359099735213</v>
          </cell>
          <cell r="M150">
            <v>9.9423970519177995</v>
          </cell>
          <cell r="N150">
            <v>0.34103208885206171</v>
          </cell>
          <cell r="O150">
            <v>0.20986590083203799</v>
          </cell>
          <cell r="P150">
            <v>10.493295041601899</v>
          </cell>
          <cell r="Q150">
            <v>12644.420525130288</v>
          </cell>
        </row>
        <row r="151">
          <cell r="A151" t="str">
            <v>588LTC</v>
          </cell>
          <cell r="B151" t="str">
            <v>PartnershipLTC</v>
          </cell>
          <cell r="C151" t="str">
            <v>Partnership</v>
          </cell>
          <cell r="F151" t="str">
            <v>Rural</v>
          </cell>
          <cell r="G151" t="str">
            <v>588</v>
          </cell>
          <cell r="H151" t="str">
            <v>LTC</v>
          </cell>
          <cell r="I151">
            <v>325</v>
          </cell>
          <cell r="J151">
            <v>73.923652072080699</v>
          </cell>
          <cell r="K151">
            <v>2729.4886918922102</v>
          </cell>
          <cell r="L151">
            <v>18.85674368422503</v>
          </cell>
          <cell r="M151">
            <v>4.2891057210001726</v>
          </cell>
          <cell r="N151">
            <v>0.14711972130079748</v>
          </cell>
          <cell r="O151">
            <v>9.0535213108183063E-2</v>
          </cell>
          <cell r="P151">
            <v>4.5267606554091531</v>
          </cell>
          <cell r="Q151">
            <v>1471.1972130079748</v>
          </cell>
        </row>
        <row r="152">
          <cell r="A152" t="str">
            <v>588LTC/Full-Dual</v>
          </cell>
          <cell r="B152" t="str">
            <v>PartnershipLTC/Full-Dual</v>
          </cell>
          <cell r="C152" t="str">
            <v>Partnership</v>
          </cell>
          <cell r="F152" t="str">
            <v>Rural</v>
          </cell>
          <cell r="G152" t="str">
            <v>588</v>
          </cell>
          <cell r="H152" t="str">
            <v>LTC/Full-Dual</v>
          </cell>
          <cell r="I152">
            <v>11488</v>
          </cell>
          <cell r="J152">
            <v>0</v>
          </cell>
          <cell r="K152">
            <v>0</v>
          </cell>
          <cell r="L152">
            <v>0</v>
          </cell>
          <cell r="M152">
            <v>0</v>
          </cell>
          <cell r="N152">
            <v>0</v>
          </cell>
          <cell r="O152">
            <v>0</v>
          </cell>
          <cell r="P152">
            <v>0</v>
          </cell>
          <cell r="Q152">
            <v>0</v>
          </cell>
        </row>
        <row r="153">
          <cell r="A153" t="str">
            <v>588OBRA</v>
          </cell>
          <cell r="B153" t="str">
            <v>PartnershipOBRA</v>
          </cell>
          <cell r="C153" t="str">
            <v>Partnership</v>
          </cell>
          <cell r="F153" t="str">
            <v>Rural</v>
          </cell>
          <cell r="G153" t="str">
            <v>588</v>
          </cell>
          <cell r="H153" t="str">
            <v>OBRA</v>
          </cell>
          <cell r="I153">
            <v>0</v>
          </cell>
          <cell r="J153">
            <v>0</v>
          </cell>
          <cell r="K153">
            <v>0</v>
          </cell>
          <cell r="L153">
            <v>0</v>
          </cell>
          <cell r="M153">
            <v>0</v>
          </cell>
          <cell r="N153">
            <v>0</v>
          </cell>
          <cell r="O153">
            <v>0</v>
          </cell>
          <cell r="P153">
            <v>0</v>
          </cell>
          <cell r="Q153">
            <v>0</v>
          </cell>
        </row>
        <row r="154">
          <cell r="A154" t="str">
            <v>588ALL COAs</v>
          </cell>
          <cell r="B154" t="str">
            <v>PartnershipALL COAs</v>
          </cell>
          <cell r="C154" t="str">
            <v>Partnership</v>
          </cell>
          <cell r="F154" t="str">
            <v>Rural</v>
          </cell>
          <cell r="G154" t="str">
            <v>588</v>
          </cell>
          <cell r="H154" t="str">
            <v>ALL COAs</v>
          </cell>
          <cell r="I154">
            <v>1590391</v>
          </cell>
          <cell r="J154">
            <v>51178.403239978674</v>
          </cell>
          <cell r="K154">
            <v>1257.7961207757569</v>
          </cell>
          <cell r="L154">
            <v>14.842778927955655</v>
          </cell>
          <cell r="M154">
            <v>1.9236304126512971</v>
          </cell>
          <cell r="N154">
            <v>6.5982045816535259E-2</v>
          </cell>
          <cell r="O154">
            <v>4.0604335887098622E-2</v>
          </cell>
          <cell r="P154">
            <v>2.030216794354931</v>
          </cell>
        </row>
        <row r="155">
          <cell r="A155" t="str">
            <v>588Total Revenue</v>
          </cell>
          <cell r="B155" t="str">
            <v>PartnershipALL COAs</v>
          </cell>
          <cell r="C155" t="str">
            <v>Partnership</v>
          </cell>
          <cell r="F155" t="str">
            <v>Rural</v>
          </cell>
          <cell r="G155" t="str">
            <v>588</v>
          </cell>
          <cell r="H155" t="str">
            <v>Total Revenue</v>
          </cell>
          <cell r="M155">
            <v>3059324.495606909</v>
          </cell>
          <cell r="N155">
            <v>104937.25182820532</v>
          </cell>
          <cell r="O155">
            <v>64576.770355818662</v>
          </cell>
          <cell r="P155">
            <v>3228838.5177909331</v>
          </cell>
          <cell r="Q155">
            <v>3228838.5177909327</v>
          </cell>
        </row>
        <row r="156">
          <cell r="A156" t="str">
            <v>703Child</v>
          </cell>
          <cell r="B156" t="str">
            <v>HPSMChild</v>
          </cell>
          <cell r="C156" t="str">
            <v>HPSM</v>
          </cell>
          <cell r="E156" t="str">
            <v>HPSM</v>
          </cell>
          <cell r="F156" t="str">
            <v>San Mateo CCS</v>
          </cell>
          <cell r="G156" t="str">
            <v>703</v>
          </cell>
          <cell r="H156" t="str">
            <v>Child</v>
          </cell>
          <cell r="I156">
            <v>12057</v>
          </cell>
          <cell r="J156">
            <v>3082.8357137495395</v>
          </cell>
          <cell r="K156">
            <v>3068.2614717586857</v>
          </cell>
          <cell r="L156">
            <v>19.698042416796742</v>
          </cell>
          <cell r="M156">
            <v>5.0365620513771487</v>
          </cell>
          <cell r="N156">
            <v>0.17275806508681513</v>
          </cell>
          <cell r="O156">
            <v>0.10631265543804007</v>
          </cell>
          <cell r="P156">
            <v>5.3156327719020036</v>
          </cell>
          <cell r="Q156">
            <v>64090.584330822458</v>
          </cell>
        </row>
        <row r="157">
          <cell r="A157" t="str">
            <v>703Adult</v>
          </cell>
          <cell r="B157" t="str">
            <v>HPSMAdult</v>
          </cell>
          <cell r="C157" t="str">
            <v>HPSM</v>
          </cell>
          <cell r="F157" t="str">
            <v>San Mateo CCS</v>
          </cell>
          <cell r="G157" t="str">
            <v>703</v>
          </cell>
          <cell r="H157" t="str">
            <v>Adult</v>
          </cell>
          <cell r="I157">
            <v>410</v>
          </cell>
          <cell r="J157">
            <v>75.960252691380077</v>
          </cell>
          <cell r="K157">
            <v>4504.8211706857046</v>
          </cell>
          <cell r="L157">
            <v>21.444274283638126</v>
          </cell>
          <cell r="M157">
            <v>8.0502183985770053</v>
          </cell>
          <cell r="N157">
            <v>0.27612886327572844</v>
          </cell>
          <cell r="O157">
            <v>0.16992545432352518</v>
          </cell>
          <cell r="P157">
            <v>8.496272716176259</v>
          </cell>
          <cell r="Q157">
            <v>3483.4718136322663</v>
          </cell>
        </row>
        <row r="158">
          <cell r="A158" t="str">
            <v>703SPD</v>
          </cell>
          <cell r="B158" t="str">
            <v>HPSMSPD</v>
          </cell>
          <cell r="C158" t="str">
            <v>HPSM</v>
          </cell>
          <cell r="F158" t="str">
            <v>San Mateo CCS</v>
          </cell>
          <cell r="G158" t="str">
            <v>703</v>
          </cell>
          <cell r="H158" t="str">
            <v>SPD</v>
          </cell>
          <cell r="I158">
            <v>6590</v>
          </cell>
          <cell r="J158">
            <v>2334.5345921420417</v>
          </cell>
          <cell r="K158">
            <v>4535.2928414483304</v>
          </cell>
          <cell r="L158">
            <v>21.156637613025588</v>
          </cell>
          <cell r="M158">
            <v>7.995962259622619</v>
          </cell>
          <cell r="N158">
            <v>0.27426783476278116</v>
          </cell>
          <cell r="O158">
            <v>0.16878020600786531</v>
          </cell>
          <cell r="P158">
            <v>8.4390103003932655</v>
          </cell>
          <cell r="Q158">
            <v>55613.077879591619</v>
          </cell>
        </row>
        <row r="159">
          <cell r="A159" t="str">
            <v>703SPD/Full-Dual</v>
          </cell>
          <cell r="B159" t="str">
            <v>HPSMSPD/Full-Dual</v>
          </cell>
          <cell r="C159" t="str">
            <v>HPSM</v>
          </cell>
          <cell r="F159" t="str">
            <v>San Mateo CCS</v>
          </cell>
          <cell r="G159" t="str">
            <v>703</v>
          </cell>
          <cell r="H159" t="str">
            <v>SPD/Full-Dual</v>
          </cell>
          <cell r="I159">
            <v>32</v>
          </cell>
          <cell r="J159">
            <v>0</v>
          </cell>
          <cell r="K159">
            <v>0</v>
          </cell>
          <cell r="L159">
            <v>0</v>
          </cell>
          <cell r="M159">
            <v>0</v>
          </cell>
          <cell r="N159">
            <v>0</v>
          </cell>
          <cell r="O159">
            <v>0</v>
          </cell>
          <cell r="P159">
            <v>0</v>
          </cell>
          <cell r="Q159">
            <v>0</v>
          </cell>
        </row>
        <row r="160">
          <cell r="A160" t="str">
            <v>703BCCTP</v>
          </cell>
          <cell r="B160" t="str">
            <v>HPSMBCCTP</v>
          </cell>
          <cell r="C160" t="str">
            <v>HPSM</v>
          </cell>
          <cell r="F160" t="str">
            <v>San Mateo CCS</v>
          </cell>
          <cell r="G160" t="str">
            <v>703</v>
          </cell>
          <cell r="H160" t="str">
            <v>BCCTP</v>
          </cell>
          <cell r="I160">
            <v>0</v>
          </cell>
          <cell r="J160">
            <v>0</v>
          </cell>
          <cell r="K160">
            <v>0</v>
          </cell>
          <cell r="L160">
            <v>0</v>
          </cell>
          <cell r="M160">
            <v>0</v>
          </cell>
          <cell r="N160">
            <v>0</v>
          </cell>
          <cell r="O160">
            <v>0</v>
          </cell>
          <cell r="P160">
            <v>0</v>
          </cell>
          <cell r="Q160">
            <v>0</v>
          </cell>
        </row>
        <row r="161">
          <cell r="A161" t="str">
            <v>703LTC</v>
          </cell>
          <cell r="B161" t="str">
            <v>HPSMLTC</v>
          </cell>
          <cell r="C161" t="str">
            <v>HPSM</v>
          </cell>
          <cell r="F161" t="str">
            <v>San Mateo CCS</v>
          </cell>
          <cell r="G161" t="str">
            <v>703</v>
          </cell>
          <cell r="H161" t="str">
            <v>LTC</v>
          </cell>
          <cell r="I161">
            <v>14</v>
          </cell>
          <cell r="J161">
            <v>3.3799870594528816</v>
          </cell>
          <cell r="K161">
            <v>2897.1317652453272</v>
          </cell>
          <cell r="L161">
            <v>24.901371953048635</v>
          </cell>
          <cell r="M161">
            <v>6.0118796402805224</v>
          </cell>
          <cell r="N161">
            <v>0.20621223040540052</v>
          </cell>
          <cell r="O161">
            <v>0.12689983409563108</v>
          </cell>
          <cell r="P161">
            <v>6.3449917047815534</v>
          </cell>
          <cell r="Q161">
            <v>88.829883866941742</v>
          </cell>
        </row>
        <row r="162">
          <cell r="A162" t="str">
            <v>703LTC/Full-Dual</v>
          </cell>
          <cell r="B162" t="str">
            <v>HPSMLTC/Full-Dual</v>
          </cell>
          <cell r="C162" t="str">
            <v>HPSM</v>
          </cell>
          <cell r="F162" t="str">
            <v>San Mateo CCS</v>
          </cell>
          <cell r="G162" t="str">
            <v>703</v>
          </cell>
          <cell r="H162" t="str">
            <v>LTC/Full-Dual</v>
          </cell>
          <cell r="I162">
            <v>0</v>
          </cell>
          <cell r="J162">
            <v>0</v>
          </cell>
          <cell r="K162">
            <v>0</v>
          </cell>
          <cell r="L162">
            <v>0</v>
          </cell>
          <cell r="M162">
            <v>0</v>
          </cell>
          <cell r="N162">
            <v>0</v>
          </cell>
          <cell r="O162">
            <v>0</v>
          </cell>
          <cell r="P162">
            <v>0</v>
          </cell>
          <cell r="Q162">
            <v>0</v>
          </cell>
        </row>
        <row r="163">
          <cell r="A163" t="str">
            <v>703OBRA</v>
          </cell>
          <cell r="B163" t="str">
            <v>HPSMOBRA</v>
          </cell>
          <cell r="C163" t="str">
            <v>HPSM</v>
          </cell>
          <cell r="F163" t="str">
            <v>San Mateo CCS</v>
          </cell>
          <cell r="G163" t="str">
            <v>703</v>
          </cell>
          <cell r="H163" t="str">
            <v>OBRA</v>
          </cell>
          <cell r="I163">
            <v>0</v>
          </cell>
          <cell r="J163">
            <v>0</v>
          </cell>
          <cell r="K163">
            <v>0</v>
          </cell>
          <cell r="L163">
            <v>0</v>
          </cell>
          <cell r="M163">
            <v>0</v>
          </cell>
          <cell r="N163">
            <v>0</v>
          </cell>
          <cell r="O163">
            <v>0</v>
          </cell>
          <cell r="P163">
            <v>0</v>
          </cell>
          <cell r="Q163">
            <v>0</v>
          </cell>
        </row>
        <row r="164">
          <cell r="A164" t="str">
            <v>703ALL COAs</v>
          </cell>
          <cell r="B164" t="str">
            <v>HPSMALL COAs</v>
          </cell>
          <cell r="C164" t="str">
            <v>HPSM</v>
          </cell>
          <cell r="F164" t="str">
            <v>San Mateo CCS</v>
          </cell>
          <cell r="G164" t="str">
            <v>703</v>
          </cell>
          <cell r="H164" t="str">
            <v>ALL COAs</v>
          </cell>
          <cell r="I164">
            <v>19103</v>
          </cell>
          <cell r="J164">
            <v>2752.7364385864294</v>
          </cell>
          <cell r="K164">
            <v>3599.913359934751</v>
          </cell>
          <cell r="L164">
            <v>20.209512168391942</v>
          </cell>
          <cell r="M164">
            <v>6.1144310214493975</v>
          </cell>
          <cell r="N164">
            <v>0.20972982395472867</v>
          </cell>
          <cell r="O164">
            <v>0.12906450704906378</v>
          </cell>
          <cell r="P164">
            <v>6.4532253524531891</v>
          </cell>
        </row>
        <row r="165">
          <cell r="A165" t="str">
            <v>703Total Revenue</v>
          </cell>
          <cell r="B165" t="str">
            <v>HPSMALL COAs</v>
          </cell>
          <cell r="C165" t="str">
            <v>HPSM</v>
          </cell>
          <cell r="F165" t="str">
            <v>San Mateo CCS</v>
          </cell>
          <cell r="G165" t="str">
            <v>703</v>
          </cell>
          <cell r="H165" t="str">
            <v>Total Revenue</v>
          </cell>
          <cell r="J165">
            <v>52585524.186316557</v>
          </cell>
          <cell r="K165">
            <v>68769144.914833546</v>
          </cell>
          <cell r="L165">
            <v>386062.31095279125</v>
          </cell>
          <cell r="M165">
            <v>116803.97580274784</v>
          </cell>
          <cell r="N165">
            <v>4006.4688270071815</v>
          </cell>
          <cell r="O165">
            <v>2465.5192781582655</v>
          </cell>
          <cell r="P165">
            <v>123275.96390791328</v>
          </cell>
          <cell r="Q165">
            <v>123275.96390791328</v>
          </cell>
        </row>
      </sheetData>
      <sheetData sheetId="35">
        <row r="19">
          <cell r="C19" t="str">
            <v>Plan_CD</v>
          </cell>
        </row>
      </sheetData>
      <sheetData sheetId="36">
        <row r="12">
          <cell r="A12" t="str">
            <v>501ChildMental Health - Outpatient</v>
          </cell>
        </row>
      </sheetData>
      <sheetData sheetId="37" refreshError="1"/>
      <sheetData sheetId="38">
        <row r="5">
          <cell r="B5" t="str">
            <v>501</v>
          </cell>
        </row>
      </sheetData>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ge 1"/>
      <sheetName val="exclist"/>
      <sheetName val="excl"/>
      <sheetName val="expansion"/>
      <sheetName val="comparison"/>
      <sheetName val="workrate"/>
      <sheetName val="base"/>
      <sheetName val="agsx"/>
      <sheetName val="medi"/>
      <sheetName val="pol"/>
      <sheetName val="misc"/>
      <sheetName val="trend"/>
      <sheetName val="plan"/>
      <sheetName val="input"/>
      <sheetName val="Sheet1"/>
      <sheetName val="Look_u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1 RS Matrix"/>
      <sheetName val="00-01 RS Detail"/>
      <sheetName val="00-01Detail Cost Model"/>
      <sheetName val="Dir Svc Area Matrix"/>
      <sheetName val="00-01 Medi-Cal Detail"/>
      <sheetName val="workpaper"/>
      <sheetName val="00-01Detail"/>
      <sheetName val="99-00Detail"/>
      <sheetName val="rs"/>
      <sheetName val="CMS 00-01"/>
      <sheetName val="99-00 Linen reclass"/>
      <sheetName val="MC and OSHPD 00-01 reclass"/>
      <sheetName val="00-01 Code G"/>
      <sheetName val="00-01 8710 ALLOCATION"/>
      <sheetName val="99-00 8710 ALLOCATION"/>
      <sheetName val="OSHPD ACCT"/>
      <sheetName val="days"/>
      <sheetName val="Sheet2"/>
      <sheetName val="Sheet3"/>
      <sheetName val="A-8-2 exhibit"/>
      <sheetName val="Summary"/>
      <sheetName val="County Phys"/>
      <sheetName val="S&amp;S Phys"/>
      <sheetName val="Memo Bill"/>
      <sheetName val="Comparison"/>
      <sheetName val="Malpractice %"/>
      <sheetName val="Cover 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sheetData sheetId="21"/>
      <sheetData sheetId="22"/>
      <sheetData sheetId="23"/>
      <sheetData sheetId="24"/>
      <sheetData sheetId="25"/>
      <sheetData sheetId="2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TABLE 1"/>
      <sheetName val="TABLE 2"/>
      <sheetName val="TABLE 3"/>
      <sheetName val="HOURS"/>
      <sheetName val="wageperhour"/>
    </sheetNames>
    <sheetDataSet>
      <sheetData sheetId="0">
        <row r="2">
          <cell r="A2" t="str">
            <v>06</v>
          </cell>
        </row>
      </sheetData>
      <sheetData sheetId="1"/>
      <sheetData sheetId="2"/>
      <sheetData sheetId="3"/>
      <sheetData sheetId="4">
        <row r="24">
          <cell r="AN24">
            <v>0.11180630734899322</v>
          </cell>
          <cell r="AP24">
            <v>-2.3622491457339967E-2</v>
          </cell>
          <cell r="AR24">
            <v>-1.297013289977389E-2</v>
          </cell>
        </row>
        <row r="25">
          <cell r="AN25">
            <v>0.10917955674133761</v>
          </cell>
          <cell r="AP25">
            <v>-2.6096901651996296E-2</v>
          </cell>
          <cell r="AR25">
            <v>-1.200098401701799E-2</v>
          </cell>
        </row>
        <row r="26">
          <cell r="AN26">
            <v>0.10943250843483421</v>
          </cell>
          <cell r="AP26">
            <v>-2.5119477636515564E-2</v>
          </cell>
          <cell r="AR26">
            <v>-1.0893151652371036E-2</v>
          </cell>
        </row>
        <row r="27">
          <cell r="AN27">
            <v>0.10659598213390842</v>
          </cell>
          <cell r="AP27">
            <v>-2.4357614754263568E-2</v>
          </cell>
          <cell r="AR27">
            <v>-1.0695232493311391E-2</v>
          </cell>
        </row>
        <row r="28">
          <cell r="AN28">
            <v>0.10228425023826793</v>
          </cell>
          <cell r="AP28">
            <v>-2.4769549748229425E-2</v>
          </cell>
          <cell r="AR28">
            <v>-1.0852044294237473E-2</v>
          </cell>
        </row>
        <row r="29">
          <cell r="AN29">
            <v>0.10353741027933694</v>
          </cell>
          <cell r="AP29">
            <v>-2.5909397951784152E-2</v>
          </cell>
          <cell r="AR29">
            <v>-1.0249317855890672E-2</v>
          </cell>
        </row>
        <row r="30">
          <cell r="AN30">
            <v>0.1003632818547231</v>
          </cell>
          <cell r="AP30">
            <v>-2.357309118202533E-2</v>
          </cell>
          <cell r="AR30">
            <v>-3.8940861279490591E-3</v>
          </cell>
        </row>
        <row r="31">
          <cell r="AN31">
            <v>9.2928343116132295E-2</v>
          </cell>
          <cell r="AP31">
            <v>-2.0542551673557785E-2</v>
          </cell>
          <cell r="AR31">
            <v>2.3847026805834393E-3</v>
          </cell>
        </row>
        <row r="32">
          <cell r="AN32">
            <v>9.177952522446664E-2</v>
          </cell>
          <cell r="AP32">
            <v>-2.0459316042027886E-2</v>
          </cell>
          <cell r="AR32">
            <v>2.6680752146341913E-3</v>
          </cell>
        </row>
        <row r="33">
          <cell r="AN33">
            <v>9.5992839311217715E-2</v>
          </cell>
          <cell r="AP33">
            <v>-1.8549854037081648E-2</v>
          </cell>
          <cell r="AR33">
            <v>3.9964379750530021E-3</v>
          </cell>
        </row>
        <row r="34">
          <cell r="AN34">
            <v>9.8577814686357401E-2</v>
          </cell>
          <cell r="AP34">
            <v>-1.7081177552680571E-2</v>
          </cell>
          <cell r="AR34">
            <v>4.6555482021095607E-3</v>
          </cell>
        </row>
        <row r="35">
          <cell r="AN35">
            <v>9.5388883159862381E-2</v>
          </cell>
          <cell r="AP35">
            <v>-1.7301342746254389E-2</v>
          </cell>
          <cell r="AR35">
            <v>3.2125686657593633E-3</v>
          </cell>
        </row>
        <row r="36">
          <cell r="AN36">
            <v>9.9424569088539139E-2</v>
          </cell>
          <cell r="AP36">
            <v>-1.5126985105386681E-2</v>
          </cell>
          <cell r="AR36">
            <v>4.4498237285541808E-3</v>
          </cell>
        </row>
        <row r="37">
          <cell r="AN37">
            <v>0.10587737554177545</v>
          </cell>
          <cell r="AP37">
            <v>-1.2431492979718795E-2</v>
          </cell>
          <cell r="AR37">
            <v>6.7285297594716909E-3</v>
          </cell>
        </row>
        <row r="38">
          <cell r="AN38">
            <v>0.10547614947617423</v>
          </cell>
          <cell r="AP38">
            <v>-1.3713026048071453E-2</v>
          </cell>
          <cell r="AR38">
            <v>6.1957664346963259E-3</v>
          </cell>
        </row>
        <row r="39">
          <cell r="AN39">
            <v>0.11130328143794199</v>
          </cell>
          <cell r="AP39">
            <v>-1.6348924182568392E-2</v>
          </cell>
          <cell r="AR39">
            <v>7.4547885755469334E-3</v>
          </cell>
        </row>
        <row r="40">
          <cell r="AN40">
            <v>0.11662879787039637</v>
          </cell>
          <cell r="AP40">
            <v>-1.8020398885127076E-2</v>
          </cell>
          <cell r="AR40">
            <v>8.715139584640319E-3</v>
          </cell>
        </row>
        <row r="41">
          <cell r="AN41">
            <v>0.11748907492989002</v>
          </cell>
          <cell r="AP41">
            <v>-1.7015258364107444E-2</v>
          </cell>
          <cell r="AR41">
            <v>8.8348950536123461E-3</v>
          </cell>
        </row>
        <row r="42">
          <cell r="AN42">
            <v>0.10708165343930753</v>
          </cell>
          <cell r="AP42">
            <v>-2.4460402970959194E-2</v>
          </cell>
          <cell r="AR42">
            <v>7.9876685897017907E-3</v>
          </cell>
        </row>
        <row r="43">
          <cell r="AN43">
            <v>9.3343588130663901E-2</v>
          </cell>
          <cell r="AP43">
            <v>-3.2776121940993885E-2</v>
          </cell>
          <cell r="AR43">
            <v>6.061516268353051E-3</v>
          </cell>
        </row>
        <row r="44">
          <cell r="AN44">
            <v>9.014322969815991E-2</v>
          </cell>
          <cell r="AP44">
            <v>-3.2151335087519439E-2</v>
          </cell>
          <cell r="AR44">
            <v>5.6893932049701945E-3</v>
          </cell>
        </row>
        <row r="45">
          <cell r="AN45">
            <v>8.5682073017267157E-2</v>
          </cell>
          <cell r="AP45">
            <v>-3.1217502165599154E-2</v>
          </cell>
          <cell r="AR45">
            <v>6.1250312165299636E-3</v>
          </cell>
        </row>
        <row r="46">
          <cell r="AN46">
            <v>8.3127513898008765E-2</v>
          </cell>
          <cell r="AP46">
            <v>-3.0300435880844079E-2</v>
          </cell>
          <cell r="AR46">
            <v>7.0476885810537571E-3</v>
          </cell>
        </row>
        <row r="47">
          <cell r="AN47">
            <v>8.7862246683963585E-2</v>
          </cell>
          <cell r="AP47">
            <v>-2.9964331376251652E-2</v>
          </cell>
          <cell r="AR47">
            <v>8.0589167753226665E-3</v>
          </cell>
        </row>
        <row r="48">
          <cell r="AN48">
            <v>9.0034148103076861E-2</v>
          </cell>
          <cell r="AP48">
            <v>-3.131273828971437E-2</v>
          </cell>
          <cell r="AR48">
            <v>6.8157994320279247E-3</v>
          </cell>
        </row>
        <row r="49">
          <cell r="AN49">
            <v>8.812714786000253E-2</v>
          </cell>
          <cell r="AP49">
            <v>-3.2943025097650014E-2</v>
          </cell>
          <cell r="AR49">
            <v>5.3584610321251169E-3</v>
          </cell>
        </row>
        <row r="50">
          <cell r="AN50">
            <v>9.0423312088165675E-2</v>
          </cell>
          <cell r="AP50">
            <v>-3.2781830780357235E-2</v>
          </cell>
          <cell r="AR50">
            <v>5.6214906150240385E-3</v>
          </cell>
        </row>
        <row r="51">
          <cell r="AN51">
            <v>8.8278801654139594E-2</v>
          </cell>
          <cell r="AP51">
            <v>-3.0017769540488182E-2</v>
          </cell>
          <cell r="AR51">
            <v>4.8700135906978304E-3</v>
          </cell>
        </row>
        <row r="52">
          <cell r="AN52">
            <v>8.3553791982008407E-2</v>
          </cell>
          <cell r="AP52">
            <v>-2.6181197515683374E-2</v>
          </cell>
          <cell r="AR52">
            <v>4.1886584026884499E-3</v>
          </cell>
        </row>
        <row r="53">
          <cell r="AN53">
            <v>7.4517820108087607E-2</v>
          </cell>
          <cell r="AP53">
            <v>-2.468579564248774E-2</v>
          </cell>
          <cell r="AR53">
            <v>3.9442999120222755E-3</v>
          </cell>
        </row>
        <row r="54">
          <cell r="AN54">
            <v>8.521071924210899E-2</v>
          </cell>
          <cell r="AP54">
            <v>-1.0815868056862188E-2</v>
          </cell>
          <cell r="AR54">
            <v>3.3381624507613505E-3</v>
          </cell>
        </row>
        <row r="55">
          <cell r="AN55">
            <v>0.1064355002644104</v>
          </cell>
          <cell r="AP55">
            <v>3.7942885814568061E-3</v>
          </cell>
          <cell r="AR55">
            <v>5.0445228590045854E-3</v>
          </cell>
        </row>
        <row r="56">
          <cell r="AN56">
            <v>0.11094866702242512</v>
          </cell>
          <cell r="AP56">
            <v>3.7962462059397684E-3</v>
          </cell>
          <cell r="AR56">
            <v>6.1121035547082592E-3</v>
          </cell>
        </row>
        <row r="57">
          <cell r="AN57">
            <v>0.11433997477943447</v>
          </cell>
          <cell r="AP57">
            <v>1.5299878814005741E-3</v>
          </cell>
          <cell r="AR57">
            <v>4.8725932234410241E-3</v>
          </cell>
        </row>
        <row r="58">
          <cell r="AN58">
            <v>0.11533020863873289</v>
          </cell>
          <cell r="AP58">
            <v>3.5022985945909468E-4</v>
          </cell>
          <cell r="AR58">
            <v>4.1517977062359712E-3</v>
          </cell>
        </row>
        <row r="59">
          <cell r="AN59">
            <v>0.1124041939923448</v>
          </cell>
          <cell r="AP59">
            <v>9.0816235535773338E-4</v>
          </cell>
          <cell r="AR59">
            <v>4.2640351049920699E-3</v>
          </cell>
        </row>
      </sheetData>
      <sheetData sheetId="5">
        <row r="12">
          <cell r="F12">
            <v>9.3481124652992911</v>
          </cell>
        </row>
        <row r="13">
          <cell r="F13">
            <v>9.3645973943848695</v>
          </cell>
        </row>
        <row r="14">
          <cell r="F14">
            <v>9.3667614048754384</v>
          </cell>
        </row>
        <row r="15">
          <cell r="F15">
            <v>9.3706415201128408</v>
          </cell>
        </row>
        <row r="16">
          <cell r="F16">
            <v>9.3726559361295578</v>
          </cell>
        </row>
        <row r="17">
          <cell r="F17">
            <v>9.3802440520631158</v>
          </cell>
        </row>
        <row r="18">
          <cell r="F18">
            <v>9.4386471652583541</v>
          </cell>
        </row>
        <row r="19">
          <cell r="F19">
            <v>9.498506084022317</v>
          </cell>
        </row>
        <row r="20">
          <cell r="F20">
            <v>9.5066879912910736</v>
          </cell>
        </row>
        <row r="21">
          <cell r="F21">
            <v>9.5181990761421247</v>
          </cell>
        </row>
        <row r="22">
          <cell r="F22">
            <v>9.529138923236621</v>
          </cell>
        </row>
        <row r="23">
          <cell r="F23">
            <v>9.5375541890581257</v>
          </cell>
        </row>
        <row r="24">
          <cell r="F24">
            <v>9.5641505647658853</v>
          </cell>
        </row>
        <row r="25">
          <cell r="F25">
            <v>9.5828531761313567</v>
          </cell>
        </row>
        <row r="26">
          <cell r="F26">
            <v>9.5829311567421982</v>
          </cell>
        </row>
        <row r="27">
          <cell r="F27">
            <v>9.5878101007002599</v>
          </cell>
        </row>
        <row r="28">
          <cell r="F28">
            <v>9.5944687839241052</v>
          </cell>
        </row>
        <row r="29">
          <cell r="F29">
            <v>9.5944643289375406</v>
          </cell>
        </row>
        <row r="30">
          <cell r="F30">
            <v>9.696804068656963</v>
          </cell>
        </row>
        <row r="31">
          <cell r="F31">
            <v>9.8079946571503474</v>
          </cell>
        </row>
        <row r="32">
          <cell r="F32">
            <v>9.8159512493432981</v>
          </cell>
        </row>
        <row r="33">
          <cell r="F33">
            <v>9.8248796123622011</v>
          </cell>
        </row>
        <row r="34">
          <cell r="F34">
            <v>9.8345936813018966</v>
          </cell>
        </row>
        <row r="35">
          <cell r="F35">
            <v>9.8399665211015375</v>
          </cell>
        </row>
        <row r="36">
          <cell r="F36">
            <v>9.8502597777193763</v>
          </cell>
        </row>
        <row r="37">
          <cell r="F37">
            <v>9.85647447055252</v>
          </cell>
        </row>
        <row r="38">
          <cell r="F38">
            <v>9.8572493795360572</v>
          </cell>
        </row>
        <row r="39">
          <cell r="F39">
            <v>9.8663698693783992</v>
          </cell>
        </row>
        <row r="40">
          <cell r="F40">
            <v>9.8776047181989952</v>
          </cell>
        </row>
        <row r="41">
          <cell r="F41">
            <v>9.8817684408188029</v>
          </cell>
        </row>
        <row r="42">
          <cell r="F42">
            <v>9.9457161783121713</v>
          </cell>
        </row>
        <row r="43">
          <cell r="F43">
            <v>10.003610013245147</v>
          </cell>
        </row>
        <row r="44">
          <cell r="F44">
            <v>10.00162379880444</v>
          </cell>
        </row>
        <row r="45">
          <cell r="F45">
            <v>10.011719475062652</v>
          </cell>
        </row>
        <row r="46">
          <cell r="F46">
            <v>10.018572320448667</v>
          </cell>
        </row>
        <row r="47">
          <cell r="F47">
            <v>10.017365165853082</v>
          </cell>
        </row>
        <row r="48">
          <cell r="F48">
            <v>10.034358346148366</v>
          </cell>
        </row>
        <row r="49">
          <cell r="F49">
            <v>10.052357458047826</v>
          </cell>
        </row>
        <row r="50">
          <cell r="F50">
            <v>10.056285381318514</v>
          </cell>
        </row>
        <row r="51">
          <cell r="F51">
            <v>10.06496871687637</v>
          </cell>
        </row>
        <row r="52">
          <cell r="F52">
            <v>10.071728496452421</v>
          </cell>
        </row>
        <row r="53">
          <cell r="F53">
            <v>10.073128127595805</v>
          </cell>
        </row>
        <row r="54">
          <cell r="F54">
            <v>10.195666193371029</v>
          </cell>
        </row>
        <row r="55">
          <cell r="F55">
            <v>10.339719097471455</v>
          </cell>
        </row>
        <row r="56">
          <cell r="F56">
            <v>10.360180366404322</v>
          </cell>
        </row>
        <row r="57">
          <cell r="F57">
            <v>10.345456051192542</v>
          </cell>
        </row>
        <row r="58">
          <cell r="F58">
            <v>10.333989008685037</v>
          </cell>
        </row>
        <row r="59">
          <cell r="F59">
            <v>10.341536798541799</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olidation"/>
      <sheetName val="data"/>
      <sheetName val="TABLE 1"/>
      <sheetName val="TABLE 2"/>
      <sheetName val="TABLE 3"/>
      <sheetName val="Chart1"/>
      <sheetName val="add-ons"/>
      <sheetName val="no feathering"/>
    </sheetNames>
    <sheetDataSet>
      <sheetData sheetId="0"/>
      <sheetData sheetId="1"/>
      <sheetData sheetId="2"/>
      <sheetData sheetId="3"/>
      <sheetData sheetId="4"/>
      <sheetData sheetId="5" refreshError="1"/>
      <sheetData sheetId="6"/>
      <sheetData sheetId="7"/>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ST"/>
      <sheetName val="PRODUCTION REPORTS"/>
      <sheetName val="MASTER"/>
      <sheetName val="ANIMATION ONLY"/>
      <sheetName val="CONCEP-STREET"/>
      <sheetName val="ANIMATION COST FORECAST"/>
      <sheetName val="WEEKLY"/>
      <sheetName val="Sheet1"/>
      <sheetName val="EXTERNAL ANIMATION"/>
      <sheetName val="LMA"/>
    </sheetNames>
    <sheetDataSet>
      <sheetData sheetId="0" refreshError="1"/>
      <sheetData sheetId="1" refreshError="1"/>
      <sheetData sheetId="2" refreshError="1">
        <row r="18">
          <cell r="N18" t="str">
            <v>ENGINEERING</v>
          </cell>
          <cell r="Y18" t="str">
            <v>WK Count</v>
          </cell>
          <cell r="Z18" t="str">
            <v>Total Days</v>
          </cell>
        </row>
        <row r="20">
          <cell r="A20" t="str">
            <v>PREP</v>
          </cell>
          <cell r="F20" t="str">
            <v>ANIMATION</v>
          </cell>
          <cell r="I20" t="str">
            <v>INK &amp; PAINT</v>
          </cell>
          <cell r="L20" t="str">
            <v>ALPHA</v>
          </cell>
          <cell r="N20" t="str">
            <v>BETA</v>
          </cell>
          <cell r="P20" t="str">
            <v>RTM</v>
          </cell>
          <cell r="Y20">
            <v>11</v>
          </cell>
          <cell r="Z20">
            <v>77</v>
          </cell>
        </row>
        <row r="31">
          <cell r="A31" t="str">
            <v>Wks</v>
          </cell>
          <cell r="B31" t="str">
            <v>Days</v>
          </cell>
          <cell r="F31" t="str">
            <v>Wks</v>
          </cell>
          <cell r="G31" t="str">
            <v>Days</v>
          </cell>
          <cell r="H31" t="str">
            <v>Frames</v>
          </cell>
          <cell r="I31" t="str">
            <v>Wks</v>
          </cell>
          <cell r="J31" t="str">
            <v>Days</v>
          </cell>
          <cell r="Y31">
            <v>16</v>
          </cell>
          <cell r="Z31">
            <v>110</v>
          </cell>
        </row>
        <row r="32">
          <cell r="A32">
            <v>9</v>
          </cell>
          <cell r="B32">
            <v>77</v>
          </cell>
          <cell r="F32">
            <v>10</v>
          </cell>
          <cell r="G32">
            <v>110</v>
          </cell>
          <cell r="H32">
            <v>4500</v>
          </cell>
          <cell r="I32">
            <v>5</v>
          </cell>
          <cell r="J32">
            <v>49</v>
          </cell>
          <cell r="K32">
            <v>21</v>
          </cell>
          <cell r="M32">
            <v>29</v>
          </cell>
          <cell r="O32">
            <v>29</v>
          </cell>
          <cell r="Q32">
            <v>29</v>
          </cell>
          <cell r="Y32">
            <v>7</v>
          </cell>
          <cell r="Z32">
            <v>49</v>
          </cell>
        </row>
        <row r="45">
          <cell r="Y45">
            <v>154</v>
          </cell>
          <cell r="Z45">
            <v>35</v>
          </cell>
        </row>
        <row r="49">
          <cell r="N49" t="str">
            <v>ENGINEERING</v>
          </cell>
          <cell r="Y49" t="str">
            <v>WK Count</v>
          </cell>
          <cell r="Z49" t="str">
            <v>Total Days</v>
          </cell>
        </row>
        <row r="53">
          <cell r="A53" t="str">
            <v>PREP</v>
          </cell>
          <cell r="F53" t="str">
            <v>ANIMATION</v>
          </cell>
          <cell r="I53" t="str">
            <v>INK &amp; PAINT</v>
          </cell>
          <cell r="L53" t="str">
            <v>ALPHA</v>
          </cell>
          <cell r="N53" t="str">
            <v>BETA</v>
          </cell>
          <cell r="P53" t="str">
            <v>RTM</v>
          </cell>
          <cell r="Y53">
            <v>22</v>
          </cell>
          <cell r="Z53">
            <v>154</v>
          </cell>
        </row>
        <row r="64">
          <cell r="A64" t="str">
            <v>Wks</v>
          </cell>
          <cell r="B64" t="str">
            <v>Days</v>
          </cell>
          <cell r="F64" t="str">
            <v>Wks</v>
          </cell>
          <cell r="G64" t="str">
            <v>Days</v>
          </cell>
          <cell r="H64" t="str">
            <v>Frames</v>
          </cell>
          <cell r="I64" t="str">
            <v>Wks</v>
          </cell>
          <cell r="J64" t="str">
            <v>Days</v>
          </cell>
          <cell r="Y64">
            <v>16</v>
          </cell>
          <cell r="Z64">
            <v>76.666666666666671</v>
          </cell>
        </row>
        <row r="65">
          <cell r="A65">
            <v>20</v>
          </cell>
          <cell r="B65">
            <v>154</v>
          </cell>
          <cell r="F65">
            <v>6.666666666666667</v>
          </cell>
          <cell r="G65">
            <v>76.666666666666671</v>
          </cell>
          <cell r="H65">
            <v>3000</v>
          </cell>
          <cell r="I65">
            <v>3.3333333333333335</v>
          </cell>
          <cell r="J65">
            <v>37.333333333333336</v>
          </cell>
          <cell r="K65">
            <v>21</v>
          </cell>
          <cell r="M65">
            <v>29</v>
          </cell>
          <cell r="O65">
            <v>29</v>
          </cell>
          <cell r="Q65">
            <v>29</v>
          </cell>
          <cell r="Y65">
            <v>9</v>
          </cell>
          <cell r="Z65">
            <v>37.333333333333336</v>
          </cell>
        </row>
        <row r="93">
          <cell r="Y93">
            <v>154</v>
          </cell>
          <cell r="Z93">
            <v>23.333333333333336</v>
          </cell>
        </row>
        <row r="94">
          <cell r="Y94">
            <v>154</v>
          </cell>
          <cell r="Z94">
            <v>23.333333333333336</v>
          </cell>
        </row>
        <row r="97">
          <cell r="N97" t="str">
            <v>ENGINEERING</v>
          </cell>
          <cell r="Y97" t="str">
            <v>WK Count</v>
          </cell>
          <cell r="Z97" t="str">
            <v>Total Days</v>
          </cell>
        </row>
        <row r="98">
          <cell r="N98" t="str">
            <v>ENGINEERING</v>
          </cell>
          <cell r="R98" t="str">
            <v>MULAN STORY STUDIO</v>
          </cell>
          <cell r="V98" t="str">
            <v xml:space="preserve">START </v>
          </cell>
          <cell r="W98" t="str">
            <v>FRAMES</v>
          </cell>
          <cell r="X98">
            <v>5100</v>
          </cell>
          <cell r="Y98" t="str">
            <v>WK Count</v>
          </cell>
          <cell r="Z98" t="str">
            <v>Total Days</v>
          </cell>
          <cell r="AA98"/>
          <cell r="AB98"/>
          <cell r="AC98"/>
          <cell r="AD98"/>
          <cell r="AE98"/>
          <cell r="AF98"/>
          <cell r="AG98"/>
          <cell r="AH98"/>
          <cell r="AI98"/>
          <cell r="AJ98"/>
          <cell r="AK98"/>
          <cell r="AL98"/>
          <cell r="AM98">
            <v>35639</v>
          </cell>
          <cell r="AN98">
            <v>35646</v>
          </cell>
          <cell r="AO98">
            <v>35653</v>
          </cell>
          <cell r="AP98">
            <v>35660</v>
          </cell>
          <cell r="AQ98">
            <v>35667</v>
          </cell>
          <cell r="AR98">
            <v>35674</v>
          </cell>
          <cell r="AS98">
            <v>35681</v>
          </cell>
          <cell r="AT98">
            <v>35688</v>
          </cell>
          <cell r="AU98">
            <v>35695</v>
          </cell>
          <cell r="AV98">
            <v>35702</v>
          </cell>
          <cell r="AW98">
            <v>35709</v>
          </cell>
          <cell r="AX98">
            <v>35716</v>
          </cell>
          <cell r="AY98">
            <v>35723</v>
          </cell>
          <cell r="AZ98">
            <v>35730</v>
          </cell>
          <cell r="BA98"/>
          <cell r="BB98"/>
          <cell r="BC98"/>
          <cell r="BD98"/>
          <cell r="BE98"/>
          <cell r="BF98"/>
          <cell r="BG98"/>
          <cell r="BH98"/>
          <cell r="BJ98"/>
          <cell r="BK98"/>
          <cell r="BL98"/>
          <cell r="BM98"/>
          <cell r="BN98"/>
          <cell r="BO98"/>
          <cell r="BP98"/>
          <cell r="BQ98"/>
          <cell r="BR98"/>
          <cell r="BS98"/>
          <cell r="BT98"/>
          <cell r="BU98"/>
          <cell r="BV98"/>
          <cell r="BW98"/>
          <cell r="BX98"/>
          <cell r="BY98"/>
          <cell r="BZ98"/>
          <cell r="CA98"/>
          <cell r="CB98"/>
          <cell r="CC98"/>
          <cell r="CD98"/>
          <cell r="CE98"/>
          <cell r="CF98"/>
          <cell r="CG98"/>
          <cell r="CH98"/>
          <cell r="CI98"/>
          <cell r="CJ98"/>
          <cell r="CK98"/>
          <cell r="CL98"/>
          <cell r="CM98"/>
          <cell r="CN98"/>
          <cell r="CO98"/>
          <cell r="CP98"/>
          <cell r="CQ98"/>
          <cell r="CR98"/>
          <cell r="CS98"/>
          <cell r="CT98"/>
          <cell r="CU98"/>
          <cell r="CV98"/>
          <cell r="CW98"/>
          <cell r="CX98"/>
          <cell r="CY98"/>
          <cell r="CZ98"/>
          <cell r="DA98"/>
          <cell r="DB98"/>
          <cell r="DC98"/>
          <cell r="DD98"/>
          <cell r="DE98"/>
          <cell r="DF98"/>
          <cell r="DG98"/>
          <cell r="DH98"/>
          <cell r="DI98"/>
          <cell r="DJ98"/>
          <cell r="DK98"/>
          <cell r="DL98"/>
          <cell r="DM98"/>
          <cell r="DN98"/>
          <cell r="DO98"/>
          <cell r="DP98"/>
          <cell r="DQ98"/>
          <cell r="DR98"/>
          <cell r="DS98"/>
          <cell r="DT98"/>
          <cell r="DU98"/>
          <cell r="DV98"/>
          <cell r="DW98"/>
          <cell r="DX98"/>
          <cell r="DY98"/>
          <cell r="DZ98"/>
          <cell r="EA98"/>
          <cell r="EB98"/>
          <cell r="EC98"/>
          <cell r="ED98"/>
          <cell r="EE98"/>
          <cell r="EF98"/>
          <cell r="EG98"/>
          <cell r="EH98"/>
          <cell r="EI98"/>
          <cell r="EJ98"/>
          <cell r="EK98"/>
          <cell r="EL98"/>
          <cell r="EM98"/>
          <cell r="EN98"/>
          <cell r="EO98"/>
          <cell r="EP98"/>
          <cell r="EQ98"/>
          <cell r="ER98"/>
          <cell r="ES98"/>
          <cell r="ET98"/>
          <cell r="EU98"/>
          <cell r="EV98"/>
        </row>
        <row r="99">
          <cell r="A99" t="str">
            <v>PREP</v>
          </cell>
          <cell r="F99" t="str">
            <v>ANIMATION</v>
          </cell>
          <cell r="I99" t="str">
            <v>INK &amp; PAINT</v>
          </cell>
          <cell r="L99" t="str">
            <v>ALPHA</v>
          </cell>
          <cell r="N99" t="str">
            <v>BETA</v>
          </cell>
          <cell r="P99" t="str">
            <v>RTM</v>
          </cell>
          <cell r="R99" t="str">
            <v>STREET</v>
          </cell>
          <cell r="T99" t="str">
            <v>Prep Projection</v>
          </cell>
          <cell r="V99" t="str">
            <v xml:space="preserve">START </v>
          </cell>
          <cell r="W99" t="str">
            <v>END</v>
          </cell>
          <cell r="X99">
            <v>500</v>
          </cell>
          <cell r="Y99">
            <v>14</v>
          </cell>
          <cell r="Z99">
            <v>94.5</v>
          </cell>
          <cell r="AA99"/>
          <cell r="AB99"/>
          <cell r="AC99"/>
          <cell r="AD99"/>
          <cell r="AE99"/>
          <cell r="AF99"/>
          <cell r="AG99"/>
          <cell r="AH99"/>
          <cell r="AI99"/>
          <cell r="AJ99"/>
          <cell r="AK99"/>
          <cell r="AL99"/>
          <cell r="AM99">
            <v>35639</v>
          </cell>
          <cell r="AN99">
            <v>35646</v>
          </cell>
          <cell r="AO99">
            <v>35653</v>
          </cell>
          <cell r="AP99">
            <v>35660</v>
          </cell>
          <cell r="AQ99">
            <v>35667</v>
          </cell>
          <cell r="AR99">
            <v>35674</v>
          </cell>
          <cell r="AS99">
            <v>35681</v>
          </cell>
          <cell r="AT99">
            <v>35688</v>
          </cell>
          <cell r="AU99">
            <v>35695</v>
          </cell>
          <cell r="AV99">
            <v>35702</v>
          </cell>
          <cell r="AW99">
            <v>35709</v>
          </cell>
          <cell r="AX99">
            <v>35716</v>
          </cell>
          <cell r="AY99"/>
          <cell r="AZ99"/>
          <cell r="BA99"/>
          <cell r="BB99"/>
          <cell r="BC99"/>
          <cell r="BD99"/>
          <cell r="BE99"/>
          <cell r="BF99"/>
          <cell r="BG99"/>
          <cell r="BH99"/>
          <cell r="BJ99"/>
          <cell r="BK99"/>
          <cell r="BL99"/>
          <cell r="BM99"/>
          <cell r="BN99"/>
          <cell r="BO99"/>
          <cell r="BP99"/>
          <cell r="BQ99"/>
          <cell r="BR99"/>
          <cell r="BS99"/>
          <cell r="BT99"/>
          <cell r="BU99"/>
          <cell r="BV99"/>
          <cell r="BW99"/>
          <cell r="BX99"/>
          <cell r="BY99"/>
          <cell r="BZ99"/>
          <cell r="CA99"/>
          <cell r="CB99"/>
          <cell r="CC99"/>
          <cell r="CD99"/>
          <cell r="CE99"/>
          <cell r="CF99"/>
          <cell r="CG99"/>
          <cell r="CH99"/>
          <cell r="CI99"/>
          <cell r="CJ99"/>
          <cell r="CK99"/>
          <cell r="CL99"/>
          <cell r="CM99"/>
          <cell r="CN99"/>
          <cell r="CO99"/>
          <cell r="CP99"/>
          <cell r="CQ99"/>
          <cell r="CR99"/>
          <cell r="CS99"/>
          <cell r="CT99"/>
          <cell r="CU99"/>
          <cell r="CV99"/>
          <cell r="CW99"/>
          <cell r="CX99"/>
          <cell r="CY99"/>
          <cell r="CZ99"/>
          <cell r="DA99"/>
          <cell r="DB99"/>
          <cell r="DC99"/>
          <cell r="DD99"/>
          <cell r="DE99"/>
          <cell r="DF99"/>
          <cell r="DG99"/>
          <cell r="DH99"/>
          <cell r="DI99"/>
          <cell r="DJ99"/>
          <cell r="DK99"/>
          <cell r="DL99"/>
          <cell r="DM99"/>
          <cell r="DN99"/>
          <cell r="DO99"/>
          <cell r="DP99"/>
          <cell r="DQ99"/>
          <cell r="DR99"/>
          <cell r="DS99"/>
          <cell r="DT99"/>
          <cell r="DU99"/>
          <cell r="DV99"/>
          <cell r="DW99"/>
          <cell r="DX99"/>
          <cell r="DY99"/>
          <cell r="DZ99"/>
          <cell r="EA99"/>
          <cell r="EB99"/>
          <cell r="EC99"/>
          <cell r="ED99"/>
          <cell r="EE99"/>
          <cell r="EF99"/>
          <cell r="EG99"/>
          <cell r="EH99"/>
          <cell r="EI99"/>
          <cell r="EJ99"/>
          <cell r="EK99"/>
          <cell r="EL99"/>
          <cell r="EM99"/>
          <cell r="EN99"/>
          <cell r="EO99"/>
          <cell r="EP99"/>
          <cell r="EQ99"/>
          <cell r="ER99"/>
          <cell r="ES99"/>
          <cell r="ET99"/>
          <cell r="EU99"/>
          <cell r="EV99"/>
        </row>
        <row r="100">
          <cell r="A100" t="str">
            <v>PREP</v>
          </cell>
          <cell r="F100" t="str">
            <v>ANIMATION</v>
          </cell>
          <cell r="I100" t="str">
            <v>INK &amp; PAINT</v>
          </cell>
          <cell r="L100" t="str">
            <v>ALPHA</v>
          </cell>
          <cell r="N100" t="str">
            <v>BETA</v>
          </cell>
          <cell r="P100" t="str">
            <v>RTM</v>
          </cell>
          <cell r="R100" t="str">
            <v>STREET</v>
          </cell>
          <cell r="S100" t="str">
            <v>PRODUCTION TO DATE</v>
          </cell>
          <cell r="T100" t="str">
            <v>Prep Projection</v>
          </cell>
          <cell r="V100">
            <v>35636</v>
          </cell>
          <cell r="W100">
            <v>35721.4</v>
          </cell>
          <cell r="X100">
            <v>500</v>
          </cell>
          <cell r="Y100">
            <v>12</v>
          </cell>
          <cell r="Z100">
            <v>85.399999999999991</v>
          </cell>
          <cell r="AA100"/>
          <cell r="AB100"/>
          <cell r="AC100"/>
          <cell r="AD100"/>
          <cell r="AE100"/>
          <cell r="AF100"/>
          <cell r="AG100"/>
          <cell r="AH100"/>
          <cell r="AI100"/>
          <cell r="AJ100"/>
          <cell r="AK100"/>
          <cell r="AL100"/>
          <cell r="AM100">
            <v>125</v>
          </cell>
          <cell r="AN100">
            <v>250</v>
          </cell>
          <cell r="AO100">
            <v>375</v>
          </cell>
          <cell r="AP100">
            <v>500</v>
          </cell>
          <cell r="AQ100">
            <v>500</v>
          </cell>
          <cell r="AR100">
            <v>500</v>
          </cell>
          <cell r="AS100">
            <v>500</v>
          </cell>
          <cell r="AT100">
            <v>500</v>
          </cell>
          <cell r="AU100">
            <v>500</v>
          </cell>
          <cell r="AV100">
            <v>500</v>
          </cell>
          <cell r="AW100">
            <v>500</v>
          </cell>
          <cell r="AX100">
            <v>500</v>
          </cell>
          <cell r="AY100"/>
          <cell r="AZ100"/>
          <cell r="BA100"/>
          <cell r="BB100"/>
          <cell r="BC100"/>
          <cell r="BD100"/>
          <cell r="BE100"/>
          <cell r="BF100"/>
          <cell r="BG100"/>
          <cell r="BH100"/>
          <cell r="BJ100"/>
          <cell r="BK100"/>
          <cell r="BL100"/>
          <cell r="BM100"/>
          <cell r="BN100"/>
          <cell r="BO100"/>
          <cell r="BP100"/>
          <cell r="BQ100"/>
          <cell r="BR100"/>
          <cell r="BS100"/>
          <cell r="BT100"/>
          <cell r="BU100"/>
          <cell r="BV100"/>
          <cell r="BW100"/>
          <cell r="BX100"/>
          <cell r="BY100"/>
          <cell r="BZ100"/>
          <cell r="CA100"/>
          <cell r="CB100"/>
          <cell r="CC100"/>
          <cell r="CD100"/>
          <cell r="CE100"/>
          <cell r="CF100"/>
          <cell r="CG100"/>
          <cell r="CH100"/>
          <cell r="CI100"/>
          <cell r="CJ100"/>
          <cell r="CK100"/>
          <cell r="CL100"/>
          <cell r="CM100"/>
          <cell r="CN100"/>
          <cell r="CO100"/>
          <cell r="CP100"/>
          <cell r="CQ100"/>
          <cell r="CR100"/>
          <cell r="CS100"/>
          <cell r="CT100"/>
          <cell r="CU100"/>
          <cell r="CV100"/>
          <cell r="CW100"/>
          <cell r="CX100"/>
          <cell r="CY100"/>
          <cell r="CZ100"/>
          <cell r="DA100"/>
          <cell r="DB100"/>
          <cell r="DC100"/>
          <cell r="DD100"/>
          <cell r="DE100"/>
          <cell r="DF100"/>
          <cell r="DG100"/>
          <cell r="DH100"/>
          <cell r="DI100"/>
          <cell r="DJ100"/>
          <cell r="DK100"/>
          <cell r="DL100"/>
          <cell r="DM100"/>
          <cell r="DN100"/>
          <cell r="DO100"/>
          <cell r="DP100"/>
          <cell r="DQ100"/>
          <cell r="DR100"/>
          <cell r="DS100"/>
          <cell r="DT100"/>
          <cell r="DU100"/>
          <cell r="DV100"/>
          <cell r="DW100"/>
          <cell r="DX100"/>
          <cell r="DY100"/>
          <cell r="DZ100"/>
          <cell r="EA100"/>
          <cell r="EB100"/>
          <cell r="EC100"/>
          <cell r="ED100"/>
          <cell r="EE100"/>
          <cell r="EF100"/>
          <cell r="EG100"/>
          <cell r="EH100"/>
          <cell r="EI100"/>
          <cell r="EJ100"/>
          <cell r="EK100"/>
          <cell r="EL100"/>
          <cell r="EM100"/>
          <cell r="EN100"/>
          <cell r="EO100"/>
          <cell r="EP100"/>
          <cell r="EQ100"/>
          <cell r="ER100"/>
          <cell r="ES100"/>
          <cell r="ET100"/>
          <cell r="EU100"/>
          <cell r="EV100"/>
        </row>
        <row r="101">
          <cell r="S101" t="str">
            <v>PRODUCTION TO DATE</v>
          </cell>
          <cell r="AS101" t="str">
            <v>WK 1</v>
          </cell>
          <cell r="AT101" t="str">
            <v>WK 2</v>
          </cell>
          <cell r="AU101" t="str">
            <v>WK 3</v>
          </cell>
          <cell r="AV101" t="str">
            <v>WK 4</v>
          </cell>
          <cell r="AW101" t="str">
            <v>WK 5</v>
          </cell>
          <cell r="AX101" t="str">
            <v>WK 6</v>
          </cell>
          <cell r="AY101" t="str">
            <v>WK 7</v>
          </cell>
          <cell r="AZ101" t="str">
            <v>WK 8</v>
          </cell>
          <cell r="BA101" t="str">
            <v>WK 9</v>
          </cell>
          <cell r="BB101" t="str">
            <v>WK 10</v>
          </cell>
          <cell r="BC101" t="str">
            <v>WK 11</v>
          </cell>
          <cell r="BD101" t="str">
            <v>WK 12</v>
          </cell>
          <cell r="BE101" t="str">
            <v>WK 13</v>
          </cell>
        </row>
        <row r="102">
          <cell r="T102" t="str">
            <v>Scenes Issued</v>
          </cell>
          <cell r="U102">
            <v>0.87008695652173917</v>
          </cell>
          <cell r="V102">
            <v>5003</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1700</v>
          </cell>
          <cell r="AT102">
            <v>0</v>
          </cell>
          <cell r="AU102">
            <v>568</v>
          </cell>
          <cell r="AV102">
            <v>0</v>
          </cell>
          <cell r="AW102">
            <v>262</v>
          </cell>
          <cell r="AX102">
            <v>864</v>
          </cell>
          <cell r="AY102">
            <v>486</v>
          </cell>
          <cell r="AZ102">
            <v>347</v>
          </cell>
          <cell r="BA102">
            <v>0</v>
          </cell>
          <cell r="BB102">
            <v>666</v>
          </cell>
          <cell r="BC102">
            <v>110</v>
          </cell>
          <cell r="BD102">
            <v>0</v>
          </cell>
          <cell r="BE102">
            <v>0</v>
          </cell>
        </row>
        <row r="103">
          <cell r="T103" t="str">
            <v>Scenes Issued</v>
          </cell>
          <cell r="U103">
            <v>0.98098039215686272</v>
          </cell>
          <cell r="V103">
            <v>5003</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1700</v>
          </cell>
          <cell r="AT103">
            <v>0</v>
          </cell>
          <cell r="AU103">
            <v>568</v>
          </cell>
          <cell r="AV103">
            <v>0</v>
          </cell>
          <cell r="AW103">
            <v>262</v>
          </cell>
          <cell r="AX103">
            <v>864</v>
          </cell>
          <cell r="AY103">
            <v>486</v>
          </cell>
          <cell r="AZ103">
            <v>347</v>
          </cell>
          <cell r="BA103">
            <v>0</v>
          </cell>
          <cell r="BB103">
            <v>666</v>
          </cell>
          <cell r="BC103">
            <v>110</v>
          </cell>
          <cell r="BD103">
            <v>0</v>
          </cell>
          <cell r="BE103">
            <v>0</v>
          </cell>
        </row>
        <row r="104">
          <cell r="T104" t="str">
            <v>Into Rough</v>
          </cell>
          <cell r="U104">
            <v>0.87235294117647055</v>
          </cell>
          <cell r="V104">
            <v>4449</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60</v>
          </cell>
          <cell r="AV104">
            <v>170</v>
          </cell>
          <cell r="AW104">
            <v>527</v>
          </cell>
          <cell r="AX104">
            <v>115</v>
          </cell>
          <cell r="AY104">
            <v>0</v>
          </cell>
          <cell r="AZ104">
            <v>1019</v>
          </cell>
          <cell r="BA104">
            <v>0</v>
          </cell>
          <cell r="BB104">
            <v>593</v>
          </cell>
          <cell r="BC104">
            <v>1148</v>
          </cell>
          <cell r="BD104">
            <v>817</v>
          </cell>
          <cell r="BE104">
            <v>0</v>
          </cell>
        </row>
        <row r="105">
          <cell r="T105" t="str">
            <v>Rough Complete</v>
          </cell>
          <cell r="U105">
            <v>0.81803921568627447</v>
          </cell>
          <cell r="V105">
            <v>4172</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60</v>
          </cell>
          <cell r="AV105">
            <v>65</v>
          </cell>
          <cell r="AW105">
            <v>114</v>
          </cell>
          <cell r="AX105">
            <v>323</v>
          </cell>
          <cell r="AY105">
            <v>352</v>
          </cell>
          <cell r="AZ105">
            <v>121</v>
          </cell>
          <cell r="BA105">
            <v>0</v>
          </cell>
          <cell r="BB105">
            <v>1204</v>
          </cell>
          <cell r="BC105">
            <v>274</v>
          </cell>
          <cell r="BD105">
            <v>1139</v>
          </cell>
          <cell r="BE105">
            <v>520</v>
          </cell>
        </row>
        <row r="106">
          <cell r="T106" t="str">
            <v>Ruff Approved</v>
          </cell>
          <cell r="U106">
            <v>0.7415686274509804</v>
          </cell>
          <cell r="V106">
            <v>3782</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60</v>
          </cell>
          <cell r="AV106">
            <v>65</v>
          </cell>
          <cell r="AW106">
            <v>10</v>
          </cell>
          <cell r="AX106">
            <v>294</v>
          </cell>
          <cell r="AY106">
            <v>294</v>
          </cell>
          <cell r="AZ106">
            <v>157</v>
          </cell>
          <cell r="BA106">
            <v>0</v>
          </cell>
          <cell r="BB106">
            <v>1116</v>
          </cell>
          <cell r="BC106">
            <v>238</v>
          </cell>
          <cell r="BD106">
            <v>1077</v>
          </cell>
          <cell r="BE106">
            <v>471</v>
          </cell>
        </row>
        <row r="107">
          <cell r="T107" t="str">
            <v>Clean Complete</v>
          </cell>
          <cell r="U107">
            <v>0.50901960784313727</v>
          </cell>
          <cell r="V107">
            <v>2596</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3</v>
          </cell>
          <cell r="AV107">
            <v>64</v>
          </cell>
          <cell r="AW107">
            <v>2</v>
          </cell>
          <cell r="AX107">
            <v>18</v>
          </cell>
          <cell r="AY107">
            <v>167</v>
          </cell>
          <cell r="AZ107">
            <v>115</v>
          </cell>
          <cell r="BA107">
            <v>0</v>
          </cell>
          <cell r="BB107">
            <v>600</v>
          </cell>
          <cell r="BC107">
            <v>148</v>
          </cell>
          <cell r="BD107">
            <v>1126</v>
          </cell>
          <cell r="BE107">
            <v>353</v>
          </cell>
        </row>
        <row r="108">
          <cell r="T108" t="str">
            <v>Approved</v>
          </cell>
          <cell r="U108">
            <v>0.40490196078431373</v>
          </cell>
          <cell r="V108">
            <v>2065</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3</v>
          </cell>
          <cell r="AV108">
            <v>53</v>
          </cell>
          <cell r="AW108">
            <v>0</v>
          </cell>
          <cell r="AX108">
            <v>20</v>
          </cell>
          <cell r="AY108">
            <v>150</v>
          </cell>
          <cell r="AZ108">
            <v>188</v>
          </cell>
          <cell r="BA108">
            <v>0</v>
          </cell>
          <cell r="BB108">
            <v>577</v>
          </cell>
          <cell r="BC108">
            <v>486</v>
          </cell>
          <cell r="BD108">
            <v>297</v>
          </cell>
          <cell r="BE108">
            <v>291</v>
          </cell>
        </row>
        <row r="109">
          <cell r="T109" t="str">
            <v>Turned In</v>
          </cell>
          <cell r="U109">
            <v>0.26078431372549021</v>
          </cell>
          <cell r="V109">
            <v>1330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121</v>
          </cell>
          <cell r="BA109">
            <v>0</v>
          </cell>
          <cell r="BB109">
            <v>74</v>
          </cell>
          <cell r="BC109">
            <v>506</v>
          </cell>
          <cell r="BD109">
            <v>0</v>
          </cell>
          <cell r="BE109">
            <v>629</v>
          </cell>
        </row>
        <row r="110">
          <cell r="A110" t="str">
            <v>Wks</v>
          </cell>
          <cell r="B110" t="str">
            <v>Days</v>
          </cell>
          <cell r="F110" t="str">
            <v>Wks</v>
          </cell>
          <cell r="G110" t="str">
            <v>Days</v>
          </cell>
          <cell r="H110" t="str">
            <v>Frames</v>
          </cell>
          <cell r="I110" t="str">
            <v>Wks</v>
          </cell>
          <cell r="J110" t="str">
            <v>Days</v>
          </cell>
          <cell r="R110" t="str">
            <v xml:space="preserve"> </v>
          </cell>
          <cell r="T110" t="str">
            <v>Animation Projection</v>
          </cell>
          <cell r="V110">
            <v>35718</v>
          </cell>
          <cell r="W110">
            <v>35814</v>
          </cell>
          <cell r="X110">
            <v>750</v>
          </cell>
          <cell r="Y110">
            <v>11</v>
          </cell>
          <cell r="Z110">
            <v>83.666666666666671</v>
          </cell>
          <cell r="AA110"/>
          <cell r="AB110"/>
          <cell r="AC110"/>
          <cell r="AD110"/>
          <cell r="AE110"/>
          <cell r="AF110"/>
          <cell r="AG110"/>
          <cell r="AH110"/>
          <cell r="AI110"/>
          <cell r="AJ110"/>
          <cell r="AK110"/>
          <cell r="AL110"/>
          <cell r="AM110"/>
          <cell r="AN110"/>
          <cell r="AO110"/>
          <cell r="AP110"/>
          <cell r="AQ110"/>
          <cell r="AR110"/>
          <cell r="AS110"/>
          <cell r="AT110"/>
          <cell r="AU110"/>
          <cell r="AV110"/>
          <cell r="AW110"/>
          <cell r="AX110"/>
          <cell r="AY110">
            <v>0</v>
          </cell>
          <cell r="AZ110">
            <v>0</v>
          </cell>
          <cell r="BA110">
            <v>0</v>
          </cell>
          <cell r="BB110">
            <v>187.5</v>
          </cell>
          <cell r="BC110">
            <v>375</v>
          </cell>
          <cell r="BD110">
            <v>562.5</v>
          </cell>
          <cell r="BE110">
            <v>500</v>
          </cell>
          <cell r="BF110">
            <v>500</v>
          </cell>
          <cell r="BG110">
            <v>500</v>
          </cell>
          <cell r="BH110">
            <v>500</v>
          </cell>
          <cell r="BK110">
            <v>500</v>
          </cell>
          <cell r="BL110"/>
          <cell r="BM110"/>
          <cell r="BN110"/>
          <cell r="BO110"/>
          <cell r="BP110"/>
          <cell r="BQ110"/>
          <cell r="BR110"/>
          <cell r="BS110"/>
          <cell r="BT110"/>
          <cell r="BU110"/>
          <cell r="BV110"/>
          <cell r="BW110"/>
          <cell r="BX110"/>
          <cell r="BY110"/>
          <cell r="BZ110"/>
          <cell r="CA110"/>
          <cell r="CB110"/>
          <cell r="CC110"/>
          <cell r="CD110"/>
          <cell r="CE110"/>
          <cell r="CF110"/>
          <cell r="CG110"/>
          <cell r="CH110"/>
          <cell r="CI110"/>
          <cell r="CJ110"/>
          <cell r="CK110"/>
          <cell r="CL110"/>
          <cell r="CM110"/>
          <cell r="CN110"/>
          <cell r="CO110"/>
          <cell r="CP110"/>
          <cell r="CQ110"/>
          <cell r="CR110"/>
          <cell r="CS110"/>
          <cell r="CT110"/>
          <cell r="CU110"/>
          <cell r="CV110"/>
          <cell r="CW110"/>
          <cell r="CX110"/>
          <cell r="CY110"/>
          <cell r="CZ110"/>
          <cell r="DA110"/>
          <cell r="DB110"/>
          <cell r="DC110"/>
          <cell r="DD110"/>
          <cell r="DE110"/>
          <cell r="DF110"/>
          <cell r="DG110"/>
          <cell r="DH110"/>
          <cell r="DI110"/>
          <cell r="DJ110"/>
          <cell r="DK110"/>
          <cell r="DL110"/>
          <cell r="DM110"/>
          <cell r="DN110"/>
          <cell r="DO110"/>
          <cell r="DP110"/>
          <cell r="DQ110"/>
          <cell r="DR110"/>
          <cell r="DS110"/>
          <cell r="DT110"/>
          <cell r="DU110"/>
          <cell r="DV110"/>
          <cell r="DW110"/>
          <cell r="DX110"/>
          <cell r="DY110"/>
          <cell r="DZ110"/>
          <cell r="EA110"/>
          <cell r="EB110"/>
          <cell r="EC110"/>
          <cell r="ED110"/>
          <cell r="EE110"/>
          <cell r="EF110"/>
          <cell r="EG110"/>
          <cell r="EH110"/>
          <cell r="EI110"/>
          <cell r="EJ110"/>
          <cell r="EK110"/>
          <cell r="EL110"/>
          <cell r="EM110"/>
          <cell r="EN110"/>
          <cell r="EO110"/>
          <cell r="EP110"/>
          <cell r="EQ110"/>
          <cell r="ER110"/>
          <cell r="ES110"/>
          <cell r="ET110"/>
          <cell r="EU110"/>
          <cell r="EV110"/>
        </row>
        <row r="111">
          <cell r="A111" t="str">
            <v>Wks</v>
          </cell>
          <cell r="B111" t="str">
            <v>Days</v>
          </cell>
          <cell r="F111" t="str">
            <v>Wks</v>
          </cell>
          <cell r="G111" t="str">
            <v>Days</v>
          </cell>
          <cell r="H111" t="str">
            <v>Frames</v>
          </cell>
          <cell r="I111" t="str">
            <v>Wks</v>
          </cell>
          <cell r="J111" t="str">
            <v>Days</v>
          </cell>
          <cell r="K111">
            <v>21</v>
          </cell>
          <cell r="M111">
            <v>29</v>
          </cell>
          <cell r="O111">
            <v>29</v>
          </cell>
          <cell r="Q111">
            <v>29</v>
          </cell>
          <cell r="R111" t="str">
            <v xml:space="preserve"> </v>
          </cell>
          <cell r="T111" t="str">
            <v>Animation Projection</v>
          </cell>
          <cell r="V111">
            <v>35718</v>
          </cell>
          <cell r="W111">
            <v>35814</v>
          </cell>
          <cell r="X111">
            <v>750</v>
          </cell>
          <cell r="Y111">
            <v>11</v>
          </cell>
          <cell r="Z111">
            <v>77.599999999999994</v>
          </cell>
          <cell r="AA111"/>
          <cell r="AB111"/>
          <cell r="AC111"/>
          <cell r="AD111"/>
          <cell r="AE111"/>
          <cell r="AF111"/>
          <cell r="AG111"/>
          <cell r="AH111"/>
          <cell r="AI111"/>
          <cell r="AJ111"/>
          <cell r="AK111"/>
          <cell r="AL111"/>
          <cell r="AM111"/>
          <cell r="AN111"/>
          <cell r="AO111"/>
          <cell r="AP111"/>
          <cell r="AQ111"/>
          <cell r="AR111"/>
          <cell r="AS111"/>
          <cell r="AT111"/>
          <cell r="AU111"/>
          <cell r="AV111"/>
          <cell r="AW111"/>
          <cell r="AX111"/>
          <cell r="AY111">
            <v>0</v>
          </cell>
          <cell r="AZ111">
            <v>0</v>
          </cell>
          <cell r="BA111">
            <v>0</v>
          </cell>
          <cell r="BB111">
            <v>187.5</v>
          </cell>
          <cell r="BC111">
            <v>375</v>
          </cell>
          <cell r="BD111">
            <v>562.5</v>
          </cell>
          <cell r="BE111">
            <v>500</v>
          </cell>
          <cell r="BF111">
            <v>500</v>
          </cell>
          <cell r="BG111">
            <v>500</v>
          </cell>
          <cell r="BH111">
            <v>500</v>
          </cell>
          <cell r="BK111">
            <v>500</v>
          </cell>
          <cell r="BL111"/>
          <cell r="BM111"/>
          <cell r="BN111"/>
          <cell r="BO111"/>
          <cell r="BP111"/>
          <cell r="BQ111"/>
          <cell r="BR111"/>
          <cell r="BS111"/>
          <cell r="BT111"/>
          <cell r="BU111"/>
          <cell r="BV111"/>
          <cell r="BW111"/>
          <cell r="BX111"/>
          <cell r="BY111"/>
          <cell r="BZ111"/>
          <cell r="CA111"/>
          <cell r="CB111"/>
          <cell r="CC111"/>
          <cell r="CD111"/>
          <cell r="CE111"/>
          <cell r="CF111"/>
          <cell r="CG111"/>
          <cell r="CH111"/>
          <cell r="CI111"/>
          <cell r="CJ111"/>
          <cell r="CK111"/>
          <cell r="CL111"/>
          <cell r="CM111"/>
          <cell r="CN111"/>
          <cell r="CO111"/>
          <cell r="CP111"/>
          <cell r="CQ111"/>
          <cell r="CR111"/>
          <cell r="CS111"/>
          <cell r="CT111"/>
          <cell r="CU111"/>
          <cell r="CV111"/>
          <cell r="CW111"/>
          <cell r="CX111"/>
          <cell r="CY111"/>
          <cell r="CZ111"/>
          <cell r="DA111"/>
          <cell r="DB111"/>
          <cell r="DC111"/>
          <cell r="DD111"/>
          <cell r="DE111"/>
          <cell r="DF111"/>
          <cell r="DG111"/>
          <cell r="DH111"/>
          <cell r="DI111"/>
          <cell r="DJ111"/>
          <cell r="DK111"/>
          <cell r="DL111"/>
          <cell r="DM111"/>
          <cell r="DN111"/>
          <cell r="DO111"/>
          <cell r="DP111"/>
          <cell r="DQ111"/>
          <cell r="DR111"/>
          <cell r="DS111"/>
          <cell r="DT111"/>
          <cell r="DU111"/>
          <cell r="DV111"/>
          <cell r="DW111"/>
          <cell r="DX111"/>
          <cell r="DY111"/>
          <cell r="DZ111"/>
          <cell r="EA111"/>
          <cell r="EB111"/>
          <cell r="EC111"/>
          <cell r="ED111"/>
          <cell r="EE111"/>
          <cell r="EF111"/>
          <cell r="EG111"/>
          <cell r="EH111"/>
          <cell r="EI111"/>
          <cell r="EJ111"/>
          <cell r="EK111"/>
          <cell r="EL111"/>
          <cell r="EM111"/>
          <cell r="EN111"/>
          <cell r="EO111"/>
          <cell r="EP111"/>
          <cell r="EQ111"/>
          <cell r="ER111"/>
          <cell r="ES111"/>
          <cell r="ET111"/>
          <cell r="EU111"/>
          <cell r="EV111"/>
        </row>
        <row r="112">
          <cell r="A112">
            <v>10.199999999999999</v>
          </cell>
          <cell r="B112">
            <v>85.399999999999991</v>
          </cell>
          <cell r="F112">
            <v>6.8</v>
          </cell>
          <cell r="G112">
            <v>77.599999999999994</v>
          </cell>
          <cell r="H112">
            <v>5100</v>
          </cell>
          <cell r="I112">
            <v>5.666666666666667</v>
          </cell>
          <cell r="J112">
            <v>53.666666666666671</v>
          </cell>
          <cell r="K112">
            <v>21</v>
          </cell>
          <cell r="M112">
            <v>29</v>
          </cell>
          <cell r="O112">
            <v>29</v>
          </cell>
          <cell r="Q112">
            <v>29</v>
          </cell>
          <cell r="R112">
            <v>35961</v>
          </cell>
          <cell r="T112" t="str">
            <v>Ink &amp; Paint Projection</v>
          </cell>
          <cell r="V112">
            <v>35774.333333333336</v>
          </cell>
          <cell r="W112">
            <v>35828</v>
          </cell>
          <cell r="X112">
            <v>900</v>
          </cell>
          <cell r="Y112">
            <v>5</v>
          </cell>
          <cell r="Z112">
            <v>53.666666666666671</v>
          </cell>
          <cell r="AA112"/>
          <cell r="AB112"/>
          <cell r="AC112"/>
          <cell r="AD112"/>
          <cell r="AE112"/>
          <cell r="AF112"/>
          <cell r="AG112"/>
          <cell r="AH112"/>
          <cell r="AI112"/>
          <cell r="AJ112"/>
          <cell r="AK112"/>
          <cell r="AL112"/>
          <cell r="AM112"/>
          <cell r="AN112"/>
          <cell r="AO112"/>
          <cell r="AP112"/>
          <cell r="AQ112"/>
          <cell r="AR112"/>
          <cell r="AS112"/>
          <cell r="AT112"/>
          <cell r="AU112"/>
          <cell r="AV112"/>
          <cell r="AW112"/>
          <cell r="AX112"/>
          <cell r="AY112"/>
          <cell r="AZ112"/>
          <cell r="BA112"/>
          <cell r="BB112"/>
          <cell r="BC112"/>
          <cell r="BD112"/>
          <cell r="BE112"/>
          <cell r="BF112"/>
          <cell r="BG112">
            <v>225</v>
          </cell>
          <cell r="BH112">
            <v>450</v>
          </cell>
          <cell r="BK112">
            <v>900</v>
          </cell>
          <cell r="BL112">
            <v>900</v>
          </cell>
          <cell r="BM112">
            <v>900</v>
          </cell>
          <cell r="BN112"/>
          <cell r="BO112"/>
          <cell r="BP112"/>
          <cell r="BQ112"/>
          <cell r="BR112"/>
          <cell r="BS112"/>
          <cell r="BT112"/>
          <cell r="BU112"/>
          <cell r="BV112"/>
          <cell r="BW112"/>
          <cell r="BX112"/>
          <cell r="BY112"/>
          <cell r="BZ112"/>
          <cell r="CA112"/>
          <cell r="CB112"/>
          <cell r="CC112"/>
          <cell r="CD112"/>
          <cell r="CE112"/>
          <cell r="CF112"/>
          <cell r="CG112"/>
          <cell r="CH112"/>
          <cell r="CI112"/>
          <cell r="CJ112"/>
          <cell r="CK112"/>
          <cell r="CL112"/>
          <cell r="CM112"/>
          <cell r="CN112"/>
          <cell r="CO112"/>
          <cell r="CP112"/>
          <cell r="CQ112"/>
          <cell r="CR112"/>
          <cell r="CS112"/>
          <cell r="CT112"/>
          <cell r="CU112"/>
          <cell r="CV112"/>
          <cell r="CW112"/>
          <cell r="CX112"/>
          <cell r="CY112"/>
          <cell r="CZ112"/>
          <cell r="DA112"/>
          <cell r="DB112"/>
          <cell r="DC112"/>
          <cell r="DD112"/>
          <cell r="DE112"/>
          <cell r="DF112"/>
          <cell r="DG112"/>
          <cell r="DH112"/>
          <cell r="DI112"/>
          <cell r="DJ112"/>
          <cell r="DK112"/>
          <cell r="DL112"/>
          <cell r="DM112"/>
          <cell r="DN112"/>
          <cell r="DO112"/>
          <cell r="DP112"/>
          <cell r="DQ112"/>
          <cell r="DR112"/>
          <cell r="DS112"/>
          <cell r="DT112"/>
          <cell r="DU112"/>
          <cell r="DV112"/>
          <cell r="DW112"/>
          <cell r="DX112"/>
          <cell r="DY112"/>
          <cell r="DZ112"/>
          <cell r="EA112"/>
          <cell r="EB112"/>
          <cell r="EC112"/>
          <cell r="ED112"/>
          <cell r="EE112"/>
          <cell r="EF112"/>
          <cell r="EG112"/>
          <cell r="EH112"/>
          <cell r="EI112"/>
          <cell r="EJ112"/>
          <cell r="EK112"/>
          <cell r="EL112"/>
          <cell r="EM112"/>
          <cell r="EN112"/>
          <cell r="EO112"/>
          <cell r="EP112"/>
          <cell r="EQ112"/>
          <cell r="ER112"/>
          <cell r="ES112"/>
          <cell r="ET112"/>
          <cell r="EU112"/>
          <cell r="EV112"/>
        </row>
        <row r="114">
          <cell r="T114" t="str">
            <v>BUDGET FORECAST</v>
          </cell>
          <cell r="W114">
            <v>153000</v>
          </cell>
          <cell r="X114">
            <v>40800</v>
          </cell>
          <cell r="AA114"/>
          <cell r="AB114"/>
          <cell r="AC114"/>
          <cell r="AD114"/>
          <cell r="AE114"/>
          <cell r="AF114"/>
          <cell r="AG114"/>
          <cell r="AH114"/>
          <cell r="AI114"/>
          <cell r="AJ114"/>
          <cell r="AK114"/>
          <cell r="AL114"/>
          <cell r="AM114">
            <v>35639</v>
          </cell>
          <cell r="AN114">
            <v>35646</v>
          </cell>
          <cell r="AO114">
            <v>35653</v>
          </cell>
          <cell r="AP114">
            <v>35660</v>
          </cell>
          <cell r="AQ114">
            <v>35667</v>
          </cell>
          <cell r="AR114">
            <v>35674</v>
          </cell>
          <cell r="AS114">
            <v>35681</v>
          </cell>
          <cell r="AT114">
            <v>35688</v>
          </cell>
          <cell r="AU114">
            <v>35695</v>
          </cell>
          <cell r="AV114">
            <v>35702</v>
          </cell>
          <cell r="AW114">
            <v>35709</v>
          </cell>
          <cell r="AX114">
            <v>35716</v>
          </cell>
          <cell r="AY114">
            <v>35723</v>
          </cell>
          <cell r="AZ114">
            <v>35730</v>
          </cell>
        </row>
        <row r="115">
          <cell r="T115" t="str">
            <v>BUDGET FORECAST</v>
          </cell>
          <cell r="V115" t="str">
            <v>PRE PROD</v>
          </cell>
          <cell r="W115">
            <v>765000</v>
          </cell>
          <cell r="X115">
            <v>60000</v>
          </cell>
          <cell r="AA115">
            <v>35555</v>
          </cell>
          <cell r="AB115"/>
          <cell r="AC115"/>
          <cell r="AD115"/>
          <cell r="AE115"/>
          <cell r="AF115"/>
          <cell r="AG115"/>
          <cell r="AH115"/>
          <cell r="AI115"/>
          <cell r="AJ115"/>
          <cell r="AK115"/>
          <cell r="AL115"/>
          <cell r="AM115">
            <v>3750</v>
          </cell>
          <cell r="AN115">
            <v>7500</v>
          </cell>
          <cell r="AO115">
            <v>11250</v>
          </cell>
          <cell r="AP115">
            <v>15000</v>
          </cell>
          <cell r="AQ115">
            <v>15000</v>
          </cell>
          <cell r="AR115">
            <v>15000</v>
          </cell>
          <cell r="AS115">
            <v>15000</v>
          </cell>
          <cell r="AT115">
            <v>15000</v>
          </cell>
          <cell r="AU115">
            <v>15000</v>
          </cell>
          <cell r="AV115">
            <v>15000</v>
          </cell>
          <cell r="AW115">
            <v>15000</v>
          </cell>
          <cell r="AX115">
            <v>15000</v>
          </cell>
          <cell r="AY115">
            <v>15000</v>
          </cell>
          <cell r="AZ115">
            <v>15000</v>
          </cell>
          <cell r="BA115"/>
          <cell r="BB115"/>
          <cell r="BC115"/>
          <cell r="BD115"/>
          <cell r="BE115"/>
          <cell r="BF115"/>
          <cell r="BG115"/>
          <cell r="BH115"/>
          <cell r="BI115"/>
          <cell r="BJ115"/>
          <cell r="BK115"/>
          <cell r="BL115"/>
          <cell r="BM115"/>
        </row>
        <row r="116">
          <cell r="V116" t="str">
            <v>PRE PROD</v>
          </cell>
          <cell r="W116">
            <v>30</v>
          </cell>
          <cell r="X116">
            <v>180000</v>
          </cell>
          <cell r="AA116">
            <v>180000</v>
          </cell>
          <cell r="AB116"/>
          <cell r="AC116"/>
          <cell r="AD116"/>
          <cell r="AE116"/>
          <cell r="AF116"/>
          <cell r="AG116"/>
          <cell r="AH116"/>
          <cell r="AI116"/>
          <cell r="AJ116"/>
          <cell r="AK116"/>
          <cell r="AL116"/>
          <cell r="AM116">
            <v>3750</v>
          </cell>
          <cell r="AN116">
            <v>7250</v>
          </cell>
          <cell r="AO116">
            <v>5000</v>
          </cell>
          <cell r="AP116">
            <v>5000</v>
          </cell>
          <cell r="AQ116">
            <v>5000</v>
          </cell>
          <cell r="AR116">
            <v>5000</v>
          </cell>
          <cell r="AS116">
            <v>5000</v>
          </cell>
          <cell r="AT116">
            <v>9000</v>
          </cell>
          <cell r="AU116">
            <v>10000</v>
          </cell>
          <cell r="AV116">
            <v>10000</v>
          </cell>
          <cell r="AW116">
            <v>10000</v>
          </cell>
          <cell r="AX116">
            <v>10000</v>
          </cell>
          <cell r="AY116">
            <v>10000</v>
          </cell>
          <cell r="AZ116">
            <v>10000</v>
          </cell>
          <cell r="BA116">
            <v>15000</v>
          </cell>
          <cell r="BB116">
            <v>15000</v>
          </cell>
          <cell r="BC116">
            <v>15000</v>
          </cell>
          <cell r="BD116">
            <v>15000</v>
          </cell>
          <cell r="BE116">
            <v>15000</v>
          </cell>
          <cell r="BF116">
            <v>35772</v>
          </cell>
          <cell r="BG116">
            <v>35779</v>
          </cell>
          <cell r="BH116"/>
          <cell r="BI116"/>
          <cell r="BJ116"/>
          <cell r="BK116"/>
          <cell r="BL116"/>
          <cell r="BM116"/>
          <cell r="BN116"/>
          <cell r="BO116"/>
          <cell r="BP116"/>
          <cell r="BQ116"/>
          <cell r="BR116"/>
          <cell r="BS116"/>
          <cell r="BT116"/>
          <cell r="BU116"/>
          <cell r="BV116"/>
          <cell r="BW116"/>
          <cell r="BX116"/>
          <cell r="BY116"/>
          <cell r="BZ116"/>
          <cell r="CA116"/>
          <cell r="CB116"/>
          <cell r="CC116"/>
          <cell r="CD116"/>
          <cell r="CE116"/>
          <cell r="CF116"/>
          <cell r="CG116"/>
          <cell r="CH116"/>
          <cell r="CI116"/>
          <cell r="CJ116"/>
          <cell r="CK116"/>
          <cell r="CL116"/>
          <cell r="CM116"/>
          <cell r="CN116"/>
          <cell r="CO116"/>
          <cell r="CP116"/>
          <cell r="CQ116"/>
          <cell r="CR116"/>
          <cell r="CS116"/>
          <cell r="CT116"/>
          <cell r="CU116"/>
          <cell r="CV116"/>
          <cell r="CW116"/>
          <cell r="CX116"/>
          <cell r="CY116"/>
          <cell r="CZ116"/>
          <cell r="DA116"/>
          <cell r="DB116"/>
          <cell r="DC116"/>
          <cell r="DD116"/>
          <cell r="DE116"/>
          <cell r="DF116"/>
          <cell r="DG116"/>
          <cell r="DH116"/>
          <cell r="DI116"/>
          <cell r="DJ116"/>
          <cell r="DK116"/>
          <cell r="DL116"/>
          <cell r="DM116"/>
          <cell r="DN116"/>
          <cell r="DO116"/>
          <cell r="DP116"/>
          <cell r="DQ116"/>
          <cell r="DR116"/>
          <cell r="DS116"/>
          <cell r="DT116"/>
          <cell r="DU116"/>
          <cell r="DV116"/>
          <cell r="DW116"/>
          <cell r="DX116"/>
          <cell r="DY116"/>
          <cell r="DZ116"/>
          <cell r="EA116"/>
          <cell r="EB116"/>
          <cell r="EC116"/>
          <cell r="ED116"/>
          <cell r="EE116"/>
          <cell r="EF116"/>
          <cell r="EG116"/>
          <cell r="EH116"/>
          <cell r="EI116"/>
          <cell r="EJ116"/>
          <cell r="EK116"/>
          <cell r="EL116"/>
          <cell r="EM116"/>
          <cell r="EN116"/>
          <cell r="EO116"/>
          <cell r="EP116"/>
          <cell r="EQ116"/>
          <cell r="ER116"/>
          <cell r="ES116"/>
          <cell r="ET116"/>
          <cell r="EU116"/>
          <cell r="EV116"/>
          <cell r="EW116"/>
          <cell r="EX116"/>
          <cell r="EY116"/>
          <cell r="EZ116"/>
          <cell r="FA116"/>
          <cell r="FB116"/>
          <cell r="FC116"/>
          <cell r="FD116"/>
          <cell r="FE116"/>
          <cell r="FF116"/>
          <cell r="FG116"/>
          <cell r="FH116"/>
          <cell r="FI116"/>
        </row>
        <row r="117">
          <cell r="V117" t="str">
            <v>BACKGROUNDS</v>
          </cell>
          <cell r="W117">
            <v>12</v>
          </cell>
          <cell r="X117">
            <v>60000</v>
          </cell>
          <cell r="AA117">
            <v>59999.974293795312</v>
          </cell>
          <cell r="AB117"/>
          <cell r="AC117"/>
          <cell r="AD117"/>
          <cell r="AE117"/>
          <cell r="AF117"/>
          <cell r="AG117"/>
          <cell r="AH117"/>
          <cell r="AI117"/>
          <cell r="AJ117"/>
          <cell r="AK117"/>
          <cell r="AL117"/>
          <cell r="AM117"/>
          <cell r="AN117"/>
          <cell r="AO117"/>
          <cell r="AP117"/>
          <cell r="AQ117"/>
          <cell r="AR117">
            <v>1732.0178636821199</v>
          </cell>
          <cell r="AS117">
            <v>1875.9564301131923</v>
          </cell>
          <cell r="AT117">
            <v>4392</v>
          </cell>
          <cell r="AU117">
            <v>7000</v>
          </cell>
          <cell r="AV117">
            <v>7000</v>
          </cell>
          <cell r="AW117">
            <v>7000</v>
          </cell>
          <cell r="AX117">
            <v>7000</v>
          </cell>
          <cell r="AY117">
            <v>7000</v>
          </cell>
          <cell r="AZ117">
            <v>7000</v>
          </cell>
          <cell r="BA117">
            <v>10000</v>
          </cell>
          <cell r="BB117">
            <v>28125</v>
          </cell>
          <cell r="BC117">
            <v>56250</v>
          </cell>
          <cell r="BD117">
            <v>84375</v>
          </cell>
          <cell r="BE117">
            <v>75000</v>
          </cell>
          <cell r="BF117">
            <v>75000</v>
          </cell>
          <cell r="BG117">
            <v>75000</v>
          </cell>
          <cell r="BH117">
            <v>75000</v>
          </cell>
          <cell r="BI117"/>
          <cell r="BJ117">
            <v>75000</v>
          </cell>
          <cell r="BK117"/>
          <cell r="BL117"/>
          <cell r="BM117"/>
          <cell r="BN117"/>
          <cell r="BO117"/>
          <cell r="BP117"/>
          <cell r="BQ117"/>
          <cell r="BR117"/>
          <cell r="BS117"/>
          <cell r="BT117"/>
          <cell r="BU117"/>
          <cell r="BV117"/>
          <cell r="BW117"/>
          <cell r="BX117"/>
          <cell r="BY117"/>
          <cell r="BZ117"/>
          <cell r="CA117"/>
          <cell r="CB117"/>
          <cell r="CC117"/>
          <cell r="CD117"/>
          <cell r="CE117"/>
          <cell r="CF117"/>
          <cell r="CG117"/>
          <cell r="CH117"/>
          <cell r="CI117"/>
          <cell r="CJ117"/>
          <cell r="CK117"/>
          <cell r="CL117"/>
          <cell r="CM117"/>
          <cell r="CN117"/>
          <cell r="CO117"/>
          <cell r="CP117"/>
          <cell r="CQ117"/>
          <cell r="CR117"/>
          <cell r="CS117"/>
          <cell r="CT117"/>
          <cell r="CU117"/>
          <cell r="CV117"/>
          <cell r="CW117"/>
          <cell r="CX117"/>
          <cell r="CY117"/>
          <cell r="CZ117"/>
          <cell r="DA117"/>
          <cell r="DB117"/>
          <cell r="DC117"/>
          <cell r="DD117"/>
          <cell r="DE117"/>
          <cell r="DF117"/>
          <cell r="DG117"/>
          <cell r="DH117"/>
          <cell r="DI117"/>
          <cell r="DJ117"/>
          <cell r="DK117"/>
          <cell r="DL117"/>
          <cell r="DM117"/>
          <cell r="DN117"/>
          <cell r="DO117"/>
          <cell r="DP117"/>
          <cell r="DQ117"/>
          <cell r="DR117"/>
          <cell r="DS117"/>
          <cell r="DT117"/>
          <cell r="DU117"/>
          <cell r="DV117"/>
          <cell r="DW117"/>
          <cell r="DX117"/>
          <cell r="DY117"/>
          <cell r="DZ117"/>
          <cell r="EA117"/>
          <cell r="EB117"/>
          <cell r="EC117"/>
          <cell r="ED117"/>
          <cell r="EE117"/>
          <cell r="EF117"/>
          <cell r="EG117"/>
          <cell r="EH117"/>
          <cell r="EI117"/>
          <cell r="EJ117"/>
          <cell r="EK117"/>
          <cell r="EL117"/>
          <cell r="EM117"/>
          <cell r="EN117"/>
          <cell r="EO117"/>
          <cell r="EP117"/>
          <cell r="EQ117"/>
          <cell r="ER117"/>
          <cell r="ES117"/>
          <cell r="ET117"/>
          <cell r="EU117"/>
          <cell r="EV117"/>
          <cell r="EW117"/>
          <cell r="EX117"/>
          <cell r="EY117"/>
          <cell r="EZ117"/>
          <cell r="FA117"/>
          <cell r="FB117"/>
          <cell r="FC117"/>
          <cell r="FD117"/>
          <cell r="FE117"/>
          <cell r="FF117"/>
          <cell r="FG117"/>
          <cell r="FH117"/>
          <cell r="FI117"/>
        </row>
        <row r="118">
          <cell r="V118" t="str">
            <v>PRODUCTION</v>
          </cell>
          <cell r="W118">
            <v>150</v>
          </cell>
          <cell r="X118">
            <v>950000</v>
          </cell>
          <cell r="AA118">
            <v>950000.03</v>
          </cell>
          <cell r="AB118"/>
          <cell r="AC118"/>
          <cell r="AD118"/>
          <cell r="AE118"/>
          <cell r="AF118"/>
          <cell r="AG118"/>
          <cell r="AH118"/>
          <cell r="AI118"/>
          <cell r="AJ118"/>
          <cell r="AK118"/>
          <cell r="AL118"/>
          <cell r="AM118"/>
          <cell r="AN118"/>
          <cell r="AO118"/>
          <cell r="AP118"/>
          <cell r="AQ118"/>
          <cell r="AR118"/>
          <cell r="AS118"/>
          <cell r="AT118"/>
          <cell r="AU118"/>
          <cell r="AV118"/>
          <cell r="AW118"/>
          <cell r="AX118"/>
          <cell r="AY118">
            <v>0</v>
          </cell>
          <cell r="AZ118">
            <v>0</v>
          </cell>
          <cell r="BA118">
            <v>0</v>
          </cell>
          <cell r="BB118">
            <v>10000</v>
          </cell>
          <cell r="BC118">
            <v>75714.289999999994</v>
          </cell>
          <cell r="BD118">
            <v>75714.289999999994</v>
          </cell>
          <cell r="BE118">
            <v>105714.29</v>
          </cell>
          <cell r="BF118">
            <v>115714.29</v>
          </cell>
          <cell r="BG118">
            <v>135714.29</v>
          </cell>
          <cell r="BH118">
            <v>145714.29</v>
          </cell>
          <cell r="BI118"/>
          <cell r="BJ118">
            <v>155714.29</v>
          </cell>
          <cell r="BK118">
            <v>130000</v>
          </cell>
          <cell r="BL118"/>
          <cell r="BM118"/>
          <cell r="BN118"/>
          <cell r="BO118"/>
          <cell r="BP118"/>
          <cell r="BQ118"/>
          <cell r="BR118"/>
          <cell r="BS118"/>
          <cell r="BT118"/>
          <cell r="BU118"/>
          <cell r="BV118"/>
          <cell r="BW118"/>
          <cell r="BX118"/>
          <cell r="BY118"/>
          <cell r="BZ118"/>
          <cell r="CA118"/>
          <cell r="CB118"/>
          <cell r="CC118"/>
          <cell r="CD118"/>
          <cell r="CE118"/>
          <cell r="CF118"/>
          <cell r="CG118"/>
          <cell r="CH118"/>
          <cell r="CI118"/>
          <cell r="CJ118"/>
          <cell r="CK118"/>
          <cell r="CL118"/>
          <cell r="CM118"/>
          <cell r="CN118"/>
          <cell r="CO118"/>
          <cell r="CP118"/>
          <cell r="CQ118"/>
          <cell r="CR118"/>
          <cell r="CS118"/>
          <cell r="CT118"/>
          <cell r="CU118"/>
          <cell r="CV118"/>
          <cell r="CW118"/>
          <cell r="CX118"/>
          <cell r="CY118"/>
          <cell r="CZ118"/>
          <cell r="DA118"/>
          <cell r="DB118"/>
          <cell r="DC118"/>
          <cell r="DD118"/>
          <cell r="DE118"/>
          <cell r="DF118"/>
          <cell r="DG118"/>
          <cell r="DH118"/>
          <cell r="DI118"/>
          <cell r="DJ118"/>
          <cell r="DK118"/>
          <cell r="DL118"/>
          <cell r="DM118"/>
          <cell r="DN118"/>
          <cell r="DO118"/>
          <cell r="DP118"/>
          <cell r="DQ118"/>
          <cell r="DR118"/>
          <cell r="DS118"/>
          <cell r="DT118"/>
          <cell r="DU118"/>
          <cell r="DV118"/>
          <cell r="DW118"/>
          <cell r="DX118"/>
          <cell r="DY118"/>
          <cell r="DZ118"/>
          <cell r="EA118"/>
          <cell r="EB118"/>
          <cell r="EC118"/>
          <cell r="ED118"/>
          <cell r="EE118"/>
          <cell r="EF118"/>
          <cell r="EG118"/>
          <cell r="EH118"/>
          <cell r="EI118"/>
          <cell r="EJ118"/>
          <cell r="EK118"/>
          <cell r="EL118"/>
          <cell r="EM118"/>
          <cell r="EN118"/>
          <cell r="EO118"/>
          <cell r="EP118"/>
          <cell r="EQ118"/>
          <cell r="ER118"/>
          <cell r="ES118"/>
          <cell r="ET118"/>
          <cell r="EU118"/>
          <cell r="EV118"/>
          <cell r="EW118"/>
          <cell r="EX118"/>
          <cell r="EY118"/>
          <cell r="EZ118"/>
          <cell r="FA118"/>
          <cell r="FB118"/>
          <cell r="FC118"/>
          <cell r="FD118"/>
          <cell r="FE118"/>
          <cell r="FF118"/>
          <cell r="FG118"/>
          <cell r="FH118"/>
          <cell r="FI118"/>
        </row>
        <row r="119">
          <cell r="V119" t="str">
            <v>INK &amp; PAINT</v>
          </cell>
          <cell r="W119">
            <v>8</v>
          </cell>
          <cell r="X119">
            <v>32400</v>
          </cell>
          <cell r="AA119"/>
          <cell r="AB119"/>
          <cell r="AC119"/>
          <cell r="AD119"/>
          <cell r="AE119"/>
          <cell r="AF119"/>
          <cell r="AG119"/>
          <cell r="AH119"/>
          <cell r="AI119"/>
          <cell r="AJ119"/>
          <cell r="AK119"/>
          <cell r="AL119"/>
          <cell r="AM119"/>
          <cell r="AN119"/>
          <cell r="AO119"/>
          <cell r="AP119"/>
          <cell r="AQ119"/>
          <cell r="AR119"/>
          <cell r="AS119"/>
          <cell r="AT119"/>
          <cell r="AU119"/>
          <cell r="AV119"/>
          <cell r="AW119"/>
          <cell r="AX119"/>
          <cell r="AY119"/>
          <cell r="AZ119"/>
          <cell r="BA119"/>
          <cell r="BB119"/>
          <cell r="BC119"/>
          <cell r="BD119"/>
          <cell r="BE119"/>
          <cell r="BF119">
            <v>1800</v>
          </cell>
          <cell r="BG119">
            <v>3600</v>
          </cell>
          <cell r="BH119">
            <v>5400</v>
          </cell>
          <cell r="BI119"/>
          <cell r="BJ119">
            <v>7200</v>
          </cell>
          <cell r="BK119">
            <v>7200</v>
          </cell>
          <cell r="BL119">
            <v>7200</v>
          </cell>
          <cell r="BM119"/>
          <cell r="BN119"/>
          <cell r="BO119"/>
          <cell r="BP119"/>
          <cell r="BQ119"/>
          <cell r="BR119"/>
          <cell r="BS119"/>
          <cell r="BT119"/>
          <cell r="BU119"/>
          <cell r="BV119"/>
          <cell r="BW119"/>
          <cell r="BX119"/>
          <cell r="BY119"/>
          <cell r="BZ119"/>
          <cell r="CA119"/>
          <cell r="CB119"/>
          <cell r="CC119"/>
          <cell r="CD119"/>
          <cell r="CE119"/>
          <cell r="CF119"/>
          <cell r="CG119"/>
          <cell r="CH119"/>
          <cell r="CI119"/>
          <cell r="CJ119"/>
          <cell r="CK119"/>
          <cell r="CL119"/>
          <cell r="CM119"/>
          <cell r="CN119"/>
          <cell r="CO119"/>
          <cell r="CP119"/>
          <cell r="CQ119"/>
          <cell r="CR119"/>
          <cell r="CS119"/>
          <cell r="CT119"/>
          <cell r="CU119"/>
          <cell r="CV119"/>
          <cell r="CW119"/>
          <cell r="CX119"/>
          <cell r="CY119"/>
          <cell r="CZ119"/>
          <cell r="DA119"/>
          <cell r="DB119"/>
          <cell r="DC119"/>
          <cell r="DD119"/>
          <cell r="DE119"/>
          <cell r="DF119"/>
          <cell r="DG119"/>
          <cell r="DH119"/>
          <cell r="DI119"/>
          <cell r="DJ119"/>
          <cell r="DK119"/>
          <cell r="DL119"/>
          <cell r="DM119"/>
          <cell r="DN119"/>
          <cell r="DO119"/>
          <cell r="DP119"/>
          <cell r="DQ119"/>
          <cell r="DR119"/>
          <cell r="DS119"/>
          <cell r="DT119"/>
          <cell r="DU119"/>
          <cell r="DV119"/>
          <cell r="DW119"/>
          <cell r="DX119"/>
          <cell r="DY119"/>
          <cell r="DZ119"/>
          <cell r="EA119"/>
          <cell r="EB119"/>
          <cell r="EC119"/>
          <cell r="ED119"/>
          <cell r="EE119"/>
          <cell r="EF119"/>
          <cell r="EG119"/>
          <cell r="EH119"/>
          <cell r="EI119"/>
          <cell r="EJ119"/>
          <cell r="EK119"/>
          <cell r="EL119"/>
          <cell r="EM119"/>
          <cell r="EN119"/>
          <cell r="EO119"/>
          <cell r="EP119"/>
          <cell r="EQ119"/>
          <cell r="ER119"/>
          <cell r="ES119"/>
          <cell r="ET119"/>
          <cell r="EU119"/>
          <cell r="EV119"/>
          <cell r="EW119"/>
          <cell r="EX119"/>
          <cell r="EY119"/>
          <cell r="EZ119"/>
          <cell r="FA119"/>
          <cell r="FB119"/>
          <cell r="FC119"/>
          <cell r="FD119"/>
          <cell r="FE119"/>
          <cell r="FF119"/>
          <cell r="FG119"/>
          <cell r="FH119"/>
          <cell r="FI119"/>
        </row>
        <row r="120">
          <cell r="V120" t="str">
            <v>INK &amp; PAINT</v>
          </cell>
          <cell r="W120">
            <v>8</v>
          </cell>
          <cell r="X120">
            <v>72000</v>
          </cell>
          <cell r="AA120">
            <v>72000</v>
          </cell>
          <cell r="AB120"/>
          <cell r="AC120"/>
          <cell r="AD120"/>
          <cell r="AE120"/>
          <cell r="AF120"/>
          <cell r="AG120"/>
          <cell r="AH120"/>
          <cell r="AI120"/>
          <cell r="AJ120"/>
          <cell r="AK120"/>
          <cell r="AL120"/>
          <cell r="AM120"/>
          <cell r="AN120"/>
          <cell r="AO120"/>
          <cell r="AP120"/>
          <cell r="AQ120"/>
          <cell r="AR120"/>
          <cell r="AS120"/>
          <cell r="AT120"/>
          <cell r="AU120"/>
          <cell r="AV120"/>
          <cell r="AW120"/>
          <cell r="AX120"/>
          <cell r="AY120"/>
          <cell r="AZ120"/>
          <cell r="BA120"/>
          <cell r="BB120"/>
          <cell r="BC120"/>
          <cell r="BD120"/>
          <cell r="BE120"/>
          <cell r="BF120"/>
          <cell r="BG120">
            <v>8000</v>
          </cell>
          <cell r="BH120">
            <v>10000</v>
          </cell>
          <cell r="BI120"/>
          <cell r="BJ120">
            <v>14000</v>
          </cell>
          <cell r="BK120">
            <v>15000</v>
          </cell>
          <cell r="BL120">
            <v>15000</v>
          </cell>
          <cell r="BM120">
            <v>10000</v>
          </cell>
        </row>
        <row r="121">
          <cell r="X121">
            <v>1262000</v>
          </cell>
          <cell r="AA121">
            <v>0</v>
          </cell>
          <cell r="AB121">
            <v>0</v>
          </cell>
          <cell r="AC121">
            <v>0</v>
          </cell>
          <cell r="AD121">
            <v>0</v>
          </cell>
          <cell r="AE121">
            <v>0</v>
          </cell>
          <cell r="AF121">
            <v>0</v>
          </cell>
          <cell r="AG121">
            <v>0</v>
          </cell>
          <cell r="AH121">
            <v>0</v>
          </cell>
          <cell r="AI121">
            <v>0</v>
          </cell>
          <cell r="AJ121">
            <v>0</v>
          </cell>
          <cell r="AK121">
            <v>0</v>
          </cell>
          <cell r="AL121">
            <v>0</v>
          </cell>
          <cell r="AM121">
            <v>3750</v>
          </cell>
          <cell r="AN121">
            <v>7500</v>
          </cell>
          <cell r="AO121">
            <v>11250</v>
          </cell>
          <cell r="AP121">
            <v>15000</v>
          </cell>
          <cell r="AQ121">
            <v>15000</v>
          </cell>
          <cell r="AR121">
            <v>15000</v>
          </cell>
          <cell r="AS121">
            <v>15000</v>
          </cell>
          <cell r="AT121">
            <v>15000</v>
          </cell>
          <cell r="AU121">
            <v>15000</v>
          </cell>
          <cell r="AV121">
            <v>15000</v>
          </cell>
          <cell r="AW121">
            <v>15000</v>
          </cell>
          <cell r="AX121">
            <v>15000</v>
          </cell>
          <cell r="AY121">
            <v>15000</v>
          </cell>
          <cell r="AZ121">
            <v>15000</v>
          </cell>
          <cell r="BA121">
            <v>0</v>
          </cell>
          <cell r="BB121">
            <v>28125</v>
          </cell>
          <cell r="BC121">
            <v>56250</v>
          </cell>
          <cell r="BD121">
            <v>84375</v>
          </cell>
          <cell r="BE121">
            <v>75000</v>
          </cell>
          <cell r="BF121">
            <v>76800</v>
          </cell>
          <cell r="BG121">
            <v>78600</v>
          </cell>
          <cell r="BH121">
            <v>80400</v>
          </cell>
          <cell r="BI121">
            <v>0</v>
          </cell>
          <cell r="BJ121">
            <v>82200</v>
          </cell>
          <cell r="BK121">
            <v>7200</v>
          </cell>
          <cell r="BL121">
            <v>7200</v>
          </cell>
          <cell r="BM121">
            <v>0</v>
          </cell>
        </row>
        <row r="122">
          <cell r="X122" t="str">
            <v>cost</v>
          </cell>
          <cell r="AA122">
            <v>0</v>
          </cell>
          <cell r="AB122">
            <v>0</v>
          </cell>
          <cell r="AC122">
            <v>0</v>
          </cell>
          <cell r="AD122">
            <v>0</v>
          </cell>
          <cell r="AE122">
            <v>0</v>
          </cell>
          <cell r="AF122">
            <v>0</v>
          </cell>
          <cell r="AG122">
            <v>0</v>
          </cell>
          <cell r="AH122">
            <v>0</v>
          </cell>
          <cell r="AI122">
            <v>0</v>
          </cell>
          <cell r="AJ122">
            <v>0</v>
          </cell>
          <cell r="AK122">
            <v>0</v>
          </cell>
          <cell r="AL122">
            <v>0</v>
          </cell>
          <cell r="AM122">
            <v>3750</v>
          </cell>
          <cell r="AN122">
            <v>7250</v>
          </cell>
          <cell r="AO122">
            <v>5000</v>
          </cell>
          <cell r="AP122">
            <v>5000</v>
          </cell>
          <cell r="AQ122">
            <v>5000</v>
          </cell>
          <cell r="AR122">
            <v>6732.0178636821202</v>
          </cell>
          <cell r="AS122">
            <v>6875.9564301131923</v>
          </cell>
          <cell r="AT122">
            <v>13392</v>
          </cell>
          <cell r="AU122">
            <v>17000</v>
          </cell>
          <cell r="AV122">
            <v>17000</v>
          </cell>
          <cell r="AW122">
            <v>17000</v>
          </cell>
          <cell r="AX122">
            <v>17000</v>
          </cell>
          <cell r="AY122">
            <v>17000</v>
          </cell>
          <cell r="AZ122">
            <v>17000</v>
          </cell>
          <cell r="BA122">
            <v>25000</v>
          </cell>
          <cell r="BB122">
            <v>25000</v>
          </cell>
          <cell r="BC122">
            <v>90714.29</v>
          </cell>
          <cell r="BD122">
            <v>90714.29</v>
          </cell>
          <cell r="BE122">
            <v>120714.29</v>
          </cell>
          <cell r="BF122">
            <v>115714.29</v>
          </cell>
          <cell r="BG122">
            <v>143714.29</v>
          </cell>
          <cell r="BH122">
            <v>155714.29</v>
          </cell>
          <cell r="BI122">
            <v>0</v>
          </cell>
          <cell r="BJ122">
            <v>169714.29</v>
          </cell>
          <cell r="BK122">
            <v>145000</v>
          </cell>
          <cell r="BL122">
            <v>15000</v>
          </cell>
          <cell r="BM122">
            <v>10000</v>
          </cell>
        </row>
        <row r="123">
          <cell r="T123" t="str">
            <v>ACTUAL COST TO DATE</v>
          </cell>
          <cell r="X123" t="str">
            <v>cumulative</v>
          </cell>
          <cell r="AA123">
            <v>0</v>
          </cell>
          <cell r="AB123">
            <v>0</v>
          </cell>
          <cell r="AC123">
            <v>0</v>
          </cell>
          <cell r="AD123">
            <v>0</v>
          </cell>
          <cell r="AE123">
            <v>0</v>
          </cell>
          <cell r="AF123">
            <v>0</v>
          </cell>
          <cell r="AG123">
            <v>0</v>
          </cell>
          <cell r="AH123">
            <v>0</v>
          </cell>
          <cell r="AI123">
            <v>0</v>
          </cell>
          <cell r="AJ123">
            <v>0</v>
          </cell>
          <cell r="AK123">
            <v>0</v>
          </cell>
          <cell r="AL123">
            <v>0</v>
          </cell>
          <cell r="AM123">
            <v>3750</v>
          </cell>
          <cell r="AN123">
            <v>11000</v>
          </cell>
          <cell r="AO123">
            <v>16000</v>
          </cell>
          <cell r="AP123">
            <v>21000</v>
          </cell>
          <cell r="AQ123">
            <v>26000</v>
          </cell>
          <cell r="AR123">
            <v>32732.017863682122</v>
          </cell>
          <cell r="AS123">
            <v>39607.974293795312</v>
          </cell>
          <cell r="AT123">
            <v>52999.974293795312</v>
          </cell>
          <cell r="AU123">
            <v>69999.974293795312</v>
          </cell>
          <cell r="AV123">
            <v>86999.974293795312</v>
          </cell>
          <cell r="AW123">
            <v>103999.97429379531</v>
          </cell>
          <cell r="AX123">
            <v>120999.97429379531</v>
          </cell>
          <cell r="AY123">
            <v>137999.9742937953</v>
          </cell>
          <cell r="AZ123">
            <v>154999.9742937953</v>
          </cell>
          <cell r="BA123">
            <v>179999.9742937953</v>
          </cell>
          <cell r="BB123">
            <v>204999.9742937953</v>
          </cell>
          <cell r="BC123">
            <v>295714.26429379528</v>
          </cell>
          <cell r="BD123">
            <v>386428.55429379526</v>
          </cell>
          <cell r="BE123">
            <v>507142.84429379523</v>
          </cell>
          <cell r="BF123">
            <v>622857.13429379521</v>
          </cell>
          <cell r="BG123">
            <v>766571.42429379525</v>
          </cell>
          <cell r="BH123">
            <v>922285.71429379529</v>
          </cell>
          <cell r="BI123">
            <v>922285.71429379529</v>
          </cell>
          <cell r="BJ123">
            <v>1092000.0042937952</v>
          </cell>
          <cell r="BK123">
            <v>1237000.0042937952</v>
          </cell>
          <cell r="BL123">
            <v>1252000.0042937952</v>
          </cell>
          <cell r="BM123">
            <v>1262000.0042937952</v>
          </cell>
          <cell r="DL123"/>
          <cell r="DM123"/>
          <cell r="DN123"/>
          <cell r="DO123"/>
          <cell r="DP123"/>
          <cell r="DQ123"/>
          <cell r="DR123"/>
          <cell r="DS123"/>
          <cell r="DT123"/>
          <cell r="DU123"/>
          <cell r="DV123"/>
          <cell r="DW123"/>
          <cell r="DX123"/>
          <cell r="DY123"/>
          <cell r="DZ123"/>
          <cell r="EA123"/>
          <cell r="EB123"/>
          <cell r="EC123"/>
          <cell r="ED123"/>
          <cell r="EE123"/>
          <cell r="EF123"/>
          <cell r="EG123"/>
          <cell r="EH123"/>
          <cell r="EI123"/>
          <cell r="EJ123"/>
          <cell r="EK123"/>
          <cell r="EL123"/>
          <cell r="EM123"/>
          <cell r="EN123"/>
          <cell r="EO123"/>
          <cell r="EP123"/>
          <cell r="EQ123"/>
          <cell r="ER123"/>
          <cell r="ES123"/>
          <cell r="ET123"/>
          <cell r="EU123"/>
          <cell r="EV123"/>
        </row>
        <row r="124">
          <cell r="S124" t="str">
            <v>COST TO DATE</v>
          </cell>
          <cell r="T124" t="str">
            <v>ACTUAL COST TO DATE</v>
          </cell>
          <cell r="V124" t="str">
            <v>DIRECT TO DATE</v>
          </cell>
          <cell r="W124" t="str">
            <v>BUDGET</v>
          </cell>
          <cell r="AC124" t="str">
            <v>ADJ</v>
          </cell>
          <cell r="DL124"/>
          <cell r="DM124"/>
          <cell r="DN124"/>
          <cell r="DO124"/>
          <cell r="DP124"/>
          <cell r="DQ124"/>
          <cell r="DR124"/>
          <cell r="DS124"/>
          <cell r="DT124"/>
          <cell r="DU124"/>
          <cell r="DV124"/>
          <cell r="DW124"/>
          <cell r="DX124"/>
          <cell r="DY124"/>
          <cell r="DZ124"/>
          <cell r="EA124"/>
          <cell r="EB124"/>
          <cell r="EC124"/>
          <cell r="ED124"/>
          <cell r="EE124"/>
          <cell r="EF124"/>
          <cell r="EG124"/>
          <cell r="EH124"/>
          <cell r="EI124"/>
          <cell r="EJ124"/>
          <cell r="EK124"/>
          <cell r="EL124"/>
          <cell r="EM124"/>
          <cell r="EN124"/>
          <cell r="EO124"/>
          <cell r="EP124"/>
          <cell r="EQ124"/>
          <cell r="ER124"/>
          <cell r="ES124"/>
          <cell r="ET124"/>
          <cell r="EU124"/>
          <cell r="EV124"/>
        </row>
        <row r="125">
          <cell r="S125" t="str">
            <v>COST TO DATE</v>
          </cell>
          <cell r="T125" t="str">
            <v>DEVELOPMENT</v>
          </cell>
          <cell r="V125" t="str">
            <v>DIRECT TO DATE</v>
          </cell>
          <cell r="W125" t="str">
            <v>BUDGET</v>
          </cell>
          <cell r="AA125">
            <v>0</v>
          </cell>
          <cell r="AB125">
            <v>0</v>
          </cell>
          <cell r="AC125" t="str">
            <v>ADJ</v>
          </cell>
          <cell r="AD125">
            <v>0</v>
          </cell>
          <cell r="AE125">
            <v>556</v>
          </cell>
          <cell r="AF125">
            <v>0</v>
          </cell>
          <cell r="AG125">
            <v>0</v>
          </cell>
          <cell r="AH125">
            <v>225.55794045076053</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J125">
            <v>0</v>
          </cell>
          <cell r="BK125">
            <v>0</v>
          </cell>
        </row>
        <row r="126">
          <cell r="T126" t="str">
            <v>DEVELOPMENT</v>
          </cell>
          <cell r="U126">
            <v>0.37622265856429798</v>
          </cell>
          <cell r="V126">
            <v>781.5579404507605</v>
          </cell>
          <cell r="W126">
            <v>257500</v>
          </cell>
          <cell r="AA126">
            <v>0</v>
          </cell>
          <cell r="AB126">
            <v>0</v>
          </cell>
          <cell r="AC126">
            <v>0</v>
          </cell>
          <cell r="AD126">
            <v>0</v>
          </cell>
          <cell r="AE126">
            <v>556</v>
          </cell>
          <cell r="AF126">
            <v>0</v>
          </cell>
          <cell r="AG126">
            <v>0</v>
          </cell>
          <cell r="AH126">
            <v>225.55794045076053</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J126">
            <v>0</v>
          </cell>
          <cell r="BK126">
            <v>0</v>
          </cell>
        </row>
        <row r="127">
          <cell r="T127" t="str">
            <v>PRE PRODUCTION</v>
          </cell>
          <cell r="U127">
            <v>0.67267656191281877</v>
          </cell>
          <cell r="V127">
            <v>121081.78114430739</v>
          </cell>
          <cell r="W127">
            <v>180000</v>
          </cell>
          <cell r="AA127">
            <v>0</v>
          </cell>
          <cell r="AB127">
            <v>0</v>
          </cell>
          <cell r="AC127">
            <v>0</v>
          </cell>
          <cell r="AD127">
            <v>0</v>
          </cell>
          <cell r="AE127">
            <v>0</v>
          </cell>
          <cell r="AF127">
            <v>0</v>
          </cell>
          <cell r="AG127">
            <v>0</v>
          </cell>
          <cell r="AH127">
            <v>0</v>
          </cell>
          <cell r="AI127">
            <v>0</v>
          </cell>
          <cell r="AJ127">
            <v>225.55628575430856</v>
          </cell>
          <cell r="AK127">
            <v>0</v>
          </cell>
          <cell r="AL127">
            <v>74.922477898637339</v>
          </cell>
          <cell r="AM127">
            <v>0</v>
          </cell>
          <cell r="AN127">
            <v>614.32809706842977</v>
          </cell>
          <cell r="AO127">
            <v>0</v>
          </cell>
          <cell r="AP127">
            <v>2915.9174162648774</v>
          </cell>
          <cell r="AQ127">
            <v>7867.1733779534479</v>
          </cell>
          <cell r="AR127">
            <v>4064.0451453240603</v>
          </cell>
          <cell r="AS127">
            <v>9041.3607883394416</v>
          </cell>
          <cell r="AT127">
            <v>11006.794436358707</v>
          </cell>
          <cell r="AU127">
            <v>11571.463629061991</v>
          </cell>
          <cell r="AV127">
            <v>9189.0230686597188</v>
          </cell>
          <cell r="AW127">
            <v>8134.0665271506159</v>
          </cell>
          <cell r="AX127">
            <v>9010.5715878441351</v>
          </cell>
          <cell r="AY127">
            <v>7642.9955473019645</v>
          </cell>
          <cell r="AZ127">
            <v>9370.5950551100541</v>
          </cell>
          <cell r="BA127">
            <v>6148.5211402163377</v>
          </cell>
          <cell r="BB127">
            <v>5646.163868004558</v>
          </cell>
          <cell r="BC127">
            <v>9356.6533685899794</v>
          </cell>
          <cell r="BD127">
            <v>4752.2</v>
          </cell>
          <cell r="BE127">
            <v>4449.4293274061238</v>
          </cell>
          <cell r="BF127">
            <v>0</v>
          </cell>
          <cell r="BG127">
            <v>0</v>
          </cell>
          <cell r="BH127">
            <v>0</v>
          </cell>
          <cell r="BJ127">
            <v>0</v>
          </cell>
          <cell r="BK127">
            <v>0</v>
          </cell>
        </row>
        <row r="128">
          <cell r="T128" t="str">
            <v>PRE DOWNTIME</v>
          </cell>
          <cell r="V128">
            <v>0</v>
          </cell>
          <cell r="W128">
            <v>60000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0</v>
          </cell>
          <cell r="BD128">
            <v>0</v>
          </cell>
          <cell r="BE128">
            <v>0</v>
          </cell>
          <cell r="BF128">
            <v>0</v>
          </cell>
          <cell r="BG128">
            <v>0</v>
          </cell>
          <cell r="BH128">
            <v>0</v>
          </cell>
          <cell r="BJ128">
            <v>0</v>
          </cell>
          <cell r="BK128">
            <v>0</v>
          </cell>
        </row>
        <row r="129">
          <cell r="T129" t="str">
            <v>BACKGROUNDS</v>
          </cell>
          <cell r="V129">
            <v>44274.066319164602</v>
          </cell>
          <cell r="W129">
            <v>60000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cell r="AR129">
            <v>0</v>
          </cell>
          <cell r="AS129">
            <v>0</v>
          </cell>
          <cell r="AT129">
            <v>0</v>
          </cell>
          <cell r="AU129">
            <v>2168.5116182725365</v>
          </cell>
          <cell r="AV129">
            <v>4029.8235921001065</v>
          </cell>
          <cell r="AW129">
            <v>2928.7536192926427</v>
          </cell>
          <cell r="AX129">
            <v>3228.8156868971791</v>
          </cell>
          <cell r="AY129">
            <v>3195.1259861679241</v>
          </cell>
          <cell r="AZ129">
            <v>2118.903449655686</v>
          </cell>
          <cell r="BA129">
            <v>11760.823760630472</v>
          </cell>
          <cell r="BB129">
            <v>2853.6236495778326</v>
          </cell>
          <cell r="BC129">
            <v>3389.8502404685496</v>
          </cell>
          <cell r="BD129">
            <v>4416.6223200000004</v>
          </cell>
          <cell r="BE129">
            <v>4183.2123961016732</v>
          </cell>
          <cell r="BF129">
            <v>0</v>
          </cell>
          <cell r="BG129">
            <v>0</v>
          </cell>
          <cell r="BH129">
            <v>0</v>
          </cell>
          <cell r="BJ129">
            <v>0</v>
          </cell>
          <cell r="BK129">
            <v>0</v>
          </cell>
        </row>
        <row r="130">
          <cell r="T130" t="str">
            <v>LAYOUTS</v>
          </cell>
          <cell r="U130">
            <v>9.9009759709437734E-2</v>
          </cell>
          <cell r="V130">
            <v>80208.475269764909</v>
          </cell>
          <cell r="W130">
            <v>1130400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1732.0178636821199</v>
          </cell>
          <cell r="AS130">
            <v>1875.9564301131923</v>
          </cell>
          <cell r="AT130">
            <v>5843.2364341781531</v>
          </cell>
          <cell r="AU130">
            <v>7583.6296806897026</v>
          </cell>
          <cell r="AV130">
            <v>5923.5718655284209</v>
          </cell>
          <cell r="AW130">
            <v>4518.7292942670792</v>
          </cell>
          <cell r="AX130">
            <v>5840.3874759042837</v>
          </cell>
          <cell r="AY130">
            <v>5645.4544799682171</v>
          </cell>
          <cell r="AZ130">
            <v>6719.7171195349429</v>
          </cell>
          <cell r="BA130">
            <v>6979.9810585183259</v>
          </cell>
          <cell r="BB130">
            <v>6557.5817166642018</v>
          </cell>
          <cell r="BC130">
            <v>6364.3577685364307</v>
          </cell>
          <cell r="BD130">
            <v>6253.8630000000003</v>
          </cell>
          <cell r="BE130">
            <v>8369.9910821798203</v>
          </cell>
          <cell r="BF130">
            <v>0</v>
          </cell>
          <cell r="BG130">
            <v>0</v>
          </cell>
          <cell r="BH130">
            <v>0</v>
          </cell>
          <cell r="BJ130">
            <v>0</v>
          </cell>
          <cell r="BK130">
            <v>0</v>
          </cell>
        </row>
        <row r="131">
          <cell r="T131" t="str">
            <v>PRODUCTION</v>
          </cell>
          <cell r="U131">
            <v>0.22292725679671649</v>
          </cell>
          <cell r="V131">
            <v>211870.06485959934</v>
          </cell>
          <cell r="W131">
            <v>950400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3518.3407847338499</v>
          </cell>
          <cell r="AW131">
            <v>7515.9846155627492</v>
          </cell>
          <cell r="AX131">
            <v>7704.9188252708136</v>
          </cell>
          <cell r="AY131">
            <v>21635.664197121168</v>
          </cell>
          <cell r="AZ131">
            <v>11261.879070113606</v>
          </cell>
          <cell r="BA131">
            <v>23127.379132341266</v>
          </cell>
          <cell r="BB131">
            <v>14543.835027283996</v>
          </cell>
          <cell r="BC131">
            <v>26073.366907773368</v>
          </cell>
          <cell r="BD131">
            <v>35523.176160000003</v>
          </cell>
          <cell r="BE131">
            <v>60965.520139398541</v>
          </cell>
          <cell r="BF131">
            <v>0</v>
          </cell>
          <cell r="BG131">
            <v>0</v>
          </cell>
          <cell r="BH131">
            <v>0</v>
          </cell>
          <cell r="BJ131">
            <v>0</v>
          </cell>
          <cell r="BK131">
            <v>0</v>
          </cell>
        </row>
        <row r="132">
          <cell r="T132" t="str">
            <v>INK &amp; PAINT</v>
          </cell>
          <cell r="V132">
            <v>0</v>
          </cell>
          <cell r="W132">
            <v>72000</v>
          </cell>
          <cell r="AA132">
            <v>0</v>
          </cell>
          <cell r="AB132">
            <v>0</v>
          </cell>
          <cell r="AC132">
            <v>0</v>
          </cell>
          <cell r="AD132">
            <v>0</v>
          </cell>
          <cell r="AE132">
            <v>556</v>
          </cell>
          <cell r="AF132">
            <v>0</v>
          </cell>
          <cell r="AG132">
            <v>0</v>
          </cell>
          <cell r="AH132">
            <v>225.55794045076053</v>
          </cell>
          <cell r="AI132">
            <v>0</v>
          </cell>
          <cell r="AJ132">
            <v>225.55628575430856</v>
          </cell>
          <cell r="AK132">
            <v>0</v>
          </cell>
          <cell r="AL132">
            <v>74.922477898637339</v>
          </cell>
          <cell r="AM132">
            <v>0</v>
          </cell>
          <cell r="AN132">
            <v>614.32809706842977</v>
          </cell>
          <cell r="AO132">
            <v>0</v>
          </cell>
          <cell r="AP132">
            <v>2915.9174162648774</v>
          </cell>
          <cell r="AQ132">
            <v>7867.1733779534479</v>
          </cell>
          <cell r="AR132">
            <v>5796.0630090061804</v>
          </cell>
          <cell r="AS132">
            <v>10917.317218452634</v>
          </cell>
          <cell r="AT132">
            <v>16850.030870536859</v>
          </cell>
          <cell r="AU132">
            <v>21323.60492802423</v>
          </cell>
          <cell r="AV132">
            <v>22660.759311022095</v>
          </cell>
          <cell r="AW132">
            <v>23097.534056273085</v>
          </cell>
          <cell r="AX132">
            <v>25784.693575916412</v>
          </cell>
          <cell r="AY132">
            <v>38119.240210559277</v>
          </cell>
          <cell r="AZ132">
            <v>29471.094694414289</v>
          </cell>
          <cell r="BA132">
            <v>48016.705091706404</v>
          </cell>
          <cell r="BB132">
            <v>8165.0692360868397</v>
          </cell>
          <cell r="BC132">
            <v>20644.313154318137</v>
          </cell>
          <cell r="BF132">
            <v>0</v>
          </cell>
          <cell r="BG132">
            <v>0</v>
          </cell>
          <cell r="BH132">
            <v>0</v>
          </cell>
          <cell r="BJ132">
            <v>0</v>
          </cell>
          <cell r="BK132">
            <v>0</v>
          </cell>
        </row>
        <row r="133">
          <cell r="T133" t="str">
            <v>TOTAL DIRECT</v>
          </cell>
          <cell r="V133">
            <v>458215.94553328701</v>
          </cell>
          <cell r="X133" t="str">
            <v>DIRECT</v>
          </cell>
          <cell r="AA133">
            <v>0</v>
          </cell>
          <cell r="AB133">
            <v>0</v>
          </cell>
          <cell r="AC133">
            <v>0</v>
          </cell>
          <cell r="AD133">
            <v>0</v>
          </cell>
          <cell r="AE133">
            <v>556</v>
          </cell>
          <cell r="AF133">
            <v>0</v>
          </cell>
          <cell r="AG133">
            <v>0</v>
          </cell>
          <cell r="AH133">
            <v>225.55794045076053</v>
          </cell>
          <cell r="AI133">
            <v>0</v>
          </cell>
          <cell r="AJ133">
            <v>225.55628575430856</v>
          </cell>
          <cell r="AK133">
            <v>0</v>
          </cell>
          <cell r="AL133">
            <v>74.922477898637339</v>
          </cell>
          <cell r="AM133">
            <v>0</v>
          </cell>
          <cell r="AN133">
            <v>614.32809706842977</v>
          </cell>
          <cell r="AO133">
            <v>0</v>
          </cell>
          <cell r="AP133">
            <v>2915.9174162648774</v>
          </cell>
          <cell r="AQ133">
            <v>7867.1733779534479</v>
          </cell>
          <cell r="AR133">
            <v>5796.0630090061804</v>
          </cell>
          <cell r="AS133">
            <v>10917.317218452634</v>
          </cell>
          <cell r="AT133">
            <v>16850.030870536859</v>
          </cell>
          <cell r="AU133">
            <v>21323.60492802423</v>
          </cell>
          <cell r="AV133">
            <v>22660.759311022095</v>
          </cell>
          <cell r="AW133">
            <v>23097.534056273085</v>
          </cell>
          <cell r="AX133">
            <v>25784.693575916412</v>
          </cell>
          <cell r="AY133">
            <v>38119.240210559277</v>
          </cell>
          <cell r="AZ133">
            <v>29471.094694414289</v>
          </cell>
          <cell r="BA133">
            <v>48016.705091706404</v>
          </cell>
          <cell r="BB133">
            <v>29601.204261530587</v>
          </cell>
          <cell r="BC133">
            <v>45184.228285368328</v>
          </cell>
          <cell r="BD133">
            <v>50945.861480000007</v>
          </cell>
          <cell r="BE133">
            <v>77968.152945086156</v>
          </cell>
        </row>
        <row r="134">
          <cell r="T134" t="str">
            <v>"L"TOTAL TO DATE</v>
          </cell>
          <cell r="V134">
            <v>397899.75224877341</v>
          </cell>
          <cell r="W134">
            <v>1519900</v>
          </cell>
          <cell r="X134" t="str">
            <v>DIRECT</v>
          </cell>
          <cell r="AA134">
            <v>0</v>
          </cell>
          <cell r="AB134">
            <v>0</v>
          </cell>
          <cell r="AC134">
            <v>0</v>
          </cell>
          <cell r="AD134">
            <v>0</v>
          </cell>
          <cell r="AE134">
            <v>556</v>
          </cell>
          <cell r="AF134">
            <v>556</v>
          </cell>
          <cell r="AG134">
            <v>556</v>
          </cell>
          <cell r="AH134">
            <v>781.5579404507605</v>
          </cell>
          <cell r="AI134">
            <v>781.5579404507605</v>
          </cell>
          <cell r="AJ134">
            <v>1007.114226205069</v>
          </cell>
          <cell r="AK134">
            <v>1007.114226205069</v>
          </cell>
          <cell r="AL134">
            <v>1082.0367041037064</v>
          </cell>
          <cell r="AM134">
            <v>1082.0367041037064</v>
          </cell>
          <cell r="AN134">
            <v>1696.3648011721361</v>
          </cell>
          <cell r="AO134">
            <v>1696.3648011721361</v>
          </cell>
          <cell r="AP134">
            <v>4612.282217437014</v>
          </cell>
          <cell r="AQ134">
            <v>12479.455595390462</v>
          </cell>
          <cell r="AR134">
            <v>18275.518604396642</v>
          </cell>
          <cell r="AS134">
            <v>29192.835822849276</v>
          </cell>
          <cell r="AT134">
            <v>46042.866693386139</v>
          </cell>
          <cell r="AU134">
            <v>67366.471621410368</v>
          </cell>
          <cell r="AV134">
            <v>90027.23093243246</v>
          </cell>
          <cell r="AW134">
            <v>113124.76498870554</v>
          </cell>
          <cell r="AX134">
            <v>138909.45856462195</v>
          </cell>
          <cell r="AY134">
            <v>177028.69877518123</v>
          </cell>
          <cell r="AZ134">
            <v>206499.79346959552</v>
          </cell>
          <cell r="BA134">
            <v>254516.49856130191</v>
          </cell>
          <cell r="BB134">
            <v>284117.70282283251</v>
          </cell>
          <cell r="BC134">
            <v>329301.93110820081</v>
          </cell>
          <cell r="BD134">
            <v>380247.79258820083</v>
          </cell>
          <cell r="BE134">
            <v>458215.94553328701</v>
          </cell>
        </row>
        <row r="135">
          <cell r="T135" t="str">
            <v>"L"TOTAL TO DATE</v>
          </cell>
          <cell r="V135">
            <v>595680.72919327312</v>
          </cell>
          <cell r="W135">
            <v>1262400</v>
          </cell>
          <cell r="X135" t="str">
            <v>cumulative</v>
          </cell>
          <cell r="AA135">
            <v>0</v>
          </cell>
          <cell r="AB135">
            <v>0</v>
          </cell>
          <cell r="AC135">
            <v>0</v>
          </cell>
          <cell r="AD135">
            <v>0</v>
          </cell>
          <cell r="AE135">
            <v>722.8</v>
          </cell>
          <cell r="AF135">
            <v>722.8</v>
          </cell>
          <cell r="AG135">
            <v>722.8</v>
          </cell>
          <cell r="AH135">
            <v>1016.0253225859886</v>
          </cell>
          <cell r="AI135">
            <v>1016.0253225859886</v>
          </cell>
          <cell r="AJ135">
            <v>1309.2484940665897</v>
          </cell>
          <cell r="AK135">
            <v>1309.2484940665897</v>
          </cell>
          <cell r="AL135">
            <v>1406.6477153348183</v>
          </cell>
          <cell r="AM135">
            <v>1406.6477153348183</v>
          </cell>
          <cell r="AN135">
            <v>2205.2742415237772</v>
          </cell>
          <cell r="AO135">
            <v>2205.2742415237772</v>
          </cell>
          <cell r="AP135">
            <v>5995.9668826681182</v>
          </cell>
          <cell r="AQ135">
            <v>16223.292274007599</v>
          </cell>
          <cell r="AR135">
            <v>23758.174185715634</v>
          </cell>
          <cell r="AS135">
            <v>37950.686569704063</v>
          </cell>
          <cell r="AT135">
            <v>59855.726701401982</v>
          </cell>
          <cell r="AU135">
            <v>87576.413107833476</v>
          </cell>
          <cell r="AV135">
            <v>117035.4002121622</v>
          </cell>
          <cell r="AW135">
            <v>147062.19448531722</v>
          </cell>
          <cell r="AX135">
            <v>180582.29613400853</v>
          </cell>
          <cell r="AY135">
            <v>230137.3084077356</v>
          </cell>
          <cell r="AZ135">
            <v>268449.73151047417</v>
          </cell>
          <cell r="BA135">
            <v>330871.44812969246</v>
          </cell>
          <cell r="BB135">
            <v>369353.01366968226</v>
          </cell>
          <cell r="BC135">
            <v>428092.51044066105</v>
          </cell>
          <cell r="BD135">
            <v>494322.1303646611</v>
          </cell>
          <cell r="BE135">
            <v>595680.72919327312</v>
          </cell>
        </row>
        <row r="136">
          <cell r="V136" t="str">
            <v>PROJECTED RTM</v>
          </cell>
          <cell r="X136">
            <v>35907</v>
          </cell>
          <cell r="Y136">
            <v>119</v>
          </cell>
          <cell r="Z136">
            <v>44.722222222222229</v>
          </cell>
          <cell r="AA136"/>
          <cell r="AB136"/>
          <cell r="AC136"/>
          <cell r="AD136"/>
          <cell r="AE136"/>
          <cell r="AF136"/>
          <cell r="AG136"/>
          <cell r="AH136"/>
          <cell r="AI136"/>
          <cell r="AJ136"/>
          <cell r="AK136"/>
          <cell r="AL136"/>
          <cell r="AM136"/>
          <cell r="AN136"/>
          <cell r="AO136"/>
          <cell r="AP136"/>
          <cell r="AQ136"/>
          <cell r="AR136"/>
          <cell r="AS136"/>
          <cell r="AT136"/>
          <cell r="AU136"/>
          <cell r="AV136"/>
          <cell r="AW136"/>
          <cell r="AX136"/>
          <cell r="AY136"/>
          <cell r="AZ136"/>
          <cell r="BA136"/>
          <cell r="BB136"/>
          <cell r="BC136"/>
          <cell r="BD136"/>
          <cell r="BE136"/>
          <cell r="BF136"/>
          <cell r="BG136"/>
          <cell r="BH136"/>
          <cell r="BJ136"/>
          <cell r="BK136"/>
          <cell r="BL136"/>
          <cell r="BM136"/>
          <cell r="BN136"/>
          <cell r="BO136"/>
          <cell r="BP136"/>
          <cell r="BQ136"/>
          <cell r="BR136"/>
          <cell r="BS136"/>
          <cell r="BT136"/>
          <cell r="BU136"/>
          <cell r="BV136"/>
          <cell r="BW136"/>
          <cell r="BX136"/>
          <cell r="BY136"/>
          <cell r="BZ136"/>
          <cell r="CA136"/>
          <cell r="CB136"/>
          <cell r="CC136"/>
          <cell r="CD136"/>
          <cell r="CE136"/>
          <cell r="CF136"/>
          <cell r="CG136"/>
          <cell r="CH136"/>
          <cell r="CI136"/>
          <cell r="CJ136"/>
          <cell r="CK136"/>
          <cell r="CL136"/>
          <cell r="CM136"/>
        </row>
        <row r="137">
          <cell r="V137" t="str">
            <v>PROJECTED RTM</v>
          </cell>
          <cell r="X137">
            <v>35907</v>
          </cell>
          <cell r="Y137">
            <v>119</v>
          </cell>
          <cell r="Z137">
            <v>39.666666666666671</v>
          </cell>
          <cell r="AA137"/>
          <cell r="AB137"/>
          <cell r="AC137"/>
          <cell r="AD137"/>
          <cell r="AE137"/>
          <cell r="AF137"/>
          <cell r="AG137"/>
          <cell r="AH137"/>
          <cell r="AI137"/>
          <cell r="AJ137"/>
          <cell r="AK137"/>
          <cell r="AL137"/>
          <cell r="AM137"/>
          <cell r="AN137"/>
          <cell r="AO137"/>
          <cell r="AP137"/>
          <cell r="AQ137"/>
          <cell r="AR137"/>
          <cell r="AS137"/>
          <cell r="BA137"/>
          <cell r="BB137"/>
          <cell r="BC137"/>
          <cell r="BD137"/>
          <cell r="BE137"/>
          <cell r="BF137"/>
          <cell r="BG137"/>
          <cell r="BH137"/>
          <cell r="BJ137"/>
          <cell r="BK137"/>
          <cell r="BL137"/>
          <cell r="BM137"/>
          <cell r="BN137"/>
          <cell r="BO137"/>
          <cell r="BP137"/>
          <cell r="BQ137"/>
          <cell r="BR137"/>
          <cell r="BS137"/>
          <cell r="BT137"/>
          <cell r="BU137"/>
          <cell r="BV137"/>
          <cell r="BW137"/>
          <cell r="BX137"/>
          <cell r="BY137"/>
          <cell r="BZ137"/>
          <cell r="CA137"/>
          <cell r="CB137"/>
          <cell r="CC137"/>
          <cell r="CD137"/>
          <cell r="CE137"/>
          <cell r="CF137"/>
          <cell r="CG137"/>
          <cell r="CH137"/>
          <cell r="CI137"/>
          <cell r="CJ137"/>
          <cell r="CK137"/>
          <cell r="CL137"/>
          <cell r="CM137"/>
        </row>
        <row r="138">
          <cell r="V138" t="str">
            <v>PROJECTED STREET</v>
          </cell>
          <cell r="X138">
            <v>35936</v>
          </cell>
        </row>
        <row r="139">
          <cell r="V139" t="str">
            <v>+ or - Scheduled Date</v>
          </cell>
          <cell r="X139">
            <v>25</v>
          </cell>
        </row>
        <row r="141">
          <cell r="N141" t="str">
            <v>ENGINEERING</v>
          </cell>
          <cell r="R141" t="str">
            <v>MAGOO FEATURE FILM</v>
          </cell>
          <cell r="W141" t="str">
            <v>FRAMES</v>
          </cell>
          <cell r="X141">
            <v>3000</v>
          </cell>
          <cell r="Y141" t="str">
            <v>WK Count</v>
          </cell>
          <cell r="Z141" t="str">
            <v>Total Days</v>
          </cell>
        </row>
        <row r="142">
          <cell r="N142" t="str">
            <v>ENGINEERING</v>
          </cell>
          <cell r="R142" t="str">
            <v>MAGOO FEATURE FILM</v>
          </cell>
          <cell r="V142" t="str">
            <v xml:space="preserve">START </v>
          </cell>
          <cell r="W142" t="str">
            <v>FRAMES</v>
          </cell>
          <cell r="X142">
            <v>3000</v>
          </cell>
          <cell r="Y142" t="str">
            <v>WK Count</v>
          </cell>
          <cell r="Z142" t="str">
            <v>Total Days</v>
          </cell>
          <cell r="CE142"/>
          <cell r="CF142"/>
          <cell r="CG142"/>
          <cell r="CH142"/>
          <cell r="CI142"/>
          <cell r="CJ142"/>
          <cell r="CK142"/>
          <cell r="CL142"/>
          <cell r="CM142"/>
          <cell r="CN142"/>
          <cell r="CO142"/>
          <cell r="CP142"/>
          <cell r="CQ142"/>
          <cell r="CR142"/>
          <cell r="CS142"/>
          <cell r="CT142"/>
          <cell r="CU142"/>
          <cell r="CV142"/>
          <cell r="CW142"/>
          <cell r="CX142"/>
          <cell r="CY142"/>
          <cell r="CZ142"/>
          <cell r="DA142"/>
          <cell r="DB142"/>
          <cell r="DC142"/>
          <cell r="DD142"/>
          <cell r="DE142"/>
          <cell r="DF142"/>
          <cell r="DG142"/>
          <cell r="DH142"/>
          <cell r="DI142"/>
          <cell r="DJ142"/>
          <cell r="DK142"/>
          <cell r="DL142"/>
          <cell r="DM142"/>
          <cell r="DN142"/>
          <cell r="DO142"/>
          <cell r="DP142"/>
          <cell r="DQ142"/>
          <cell r="DR142"/>
          <cell r="DS142"/>
          <cell r="DT142"/>
          <cell r="DU142"/>
          <cell r="DV142"/>
          <cell r="DW142"/>
          <cell r="DX142"/>
          <cell r="DY142"/>
          <cell r="DZ142"/>
          <cell r="EA142"/>
          <cell r="EB142"/>
          <cell r="EC142"/>
          <cell r="ED142"/>
          <cell r="EE142"/>
          <cell r="EF142"/>
          <cell r="EG142"/>
          <cell r="EH142"/>
          <cell r="EI142"/>
          <cell r="EJ142"/>
          <cell r="EK142"/>
          <cell r="EL142"/>
          <cell r="EM142"/>
          <cell r="EN142"/>
          <cell r="EO142"/>
          <cell r="EP142"/>
          <cell r="EQ142"/>
          <cell r="ER142"/>
          <cell r="ES142"/>
          <cell r="ET142"/>
          <cell r="EU142"/>
          <cell r="EV142"/>
        </row>
        <row r="143">
          <cell r="A143" t="str">
            <v>PREP</v>
          </cell>
          <cell r="F143" t="str">
            <v>ANIMATION</v>
          </cell>
          <cell r="I143" t="str">
            <v>INK &amp; PAINT</v>
          </cell>
          <cell r="L143" t="str">
            <v>ALPHA</v>
          </cell>
          <cell r="N143" t="str">
            <v>BETA</v>
          </cell>
          <cell r="P143" t="str">
            <v>RTM</v>
          </cell>
          <cell r="R143" t="str">
            <v>STREET</v>
          </cell>
          <cell r="T143" t="str">
            <v>Story Boards</v>
          </cell>
          <cell r="V143" t="str">
            <v xml:space="preserve">START </v>
          </cell>
          <cell r="W143" t="str">
            <v>END</v>
          </cell>
          <cell r="X143" t="str">
            <v>Billed As</v>
          </cell>
          <cell r="Y143">
            <v>0</v>
          </cell>
          <cell r="Z143" t="e">
            <v>#REF!</v>
          </cell>
          <cell r="CE143"/>
          <cell r="CF143"/>
          <cell r="CG143"/>
          <cell r="CH143"/>
          <cell r="CI143"/>
          <cell r="CJ143"/>
          <cell r="CK143"/>
          <cell r="CL143"/>
          <cell r="CM143"/>
          <cell r="CN143"/>
          <cell r="CO143"/>
          <cell r="CP143"/>
          <cell r="CQ143"/>
          <cell r="CR143"/>
          <cell r="CS143"/>
          <cell r="CT143"/>
          <cell r="CU143"/>
          <cell r="CV143"/>
          <cell r="CW143"/>
          <cell r="CX143"/>
          <cell r="CY143"/>
          <cell r="CZ143"/>
          <cell r="DA143"/>
          <cell r="DB143"/>
          <cell r="DC143"/>
          <cell r="DD143"/>
          <cell r="DE143"/>
          <cell r="DF143"/>
          <cell r="DG143"/>
          <cell r="DH143"/>
          <cell r="DI143"/>
          <cell r="DJ143"/>
          <cell r="DK143"/>
          <cell r="DL143"/>
          <cell r="DM143"/>
          <cell r="DN143"/>
          <cell r="DO143"/>
          <cell r="DP143"/>
          <cell r="DQ143"/>
          <cell r="DR143"/>
          <cell r="DS143"/>
          <cell r="DT143"/>
          <cell r="DU143"/>
          <cell r="DV143"/>
          <cell r="DW143"/>
          <cell r="DX143"/>
          <cell r="DY143"/>
          <cell r="DZ143"/>
          <cell r="EA143"/>
          <cell r="EB143"/>
          <cell r="EC143"/>
          <cell r="ED143"/>
          <cell r="EE143"/>
          <cell r="EF143"/>
          <cell r="EG143"/>
          <cell r="EH143"/>
          <cell r="EI143"/>
          <cell r="EJ143"/>
          <cell r="EK143"/>
          <cell r="EL143"/>
          <cell r="EM143"/>
          <cell r="EN143"/>
          <cell r="EO143"/>
          <cell r="EP143"/>
          <cell r="EQ143"/>
          <cell r="ER143"/>
          <cell r="ES143"/>
          <cell r="ET143"/>
          <cell r="EU143"/>
          <cell r="EV143"/>
        </row>
        <row r="144">
          <cell r="A144" t="str">
            <v>PREP</v>
          </cell>
          <cell r="F144" t="str">
            <v>ANIMATION</v>
          </cell>
          <cell r="I144" t="str">
            <v>INK &amp; PAINT</v>
          </cell>
          <cell r="L144" t="str">
            <v>ALPHA</v>
          </cell>
          <cell r="N144" t="str">
            <v>BETA</v>
          </cell>
          <cell r="P144" t="str">
            <v>RTM</v>
          </cell>
          <cell r="R144" t="str">
            <v>STREET</v>
          </cell>
          <cell r="S144" t="str">
            <v>PRODUCTION TO DATE</v>
          </cell>
          <cell r="T144" t="str">
            <v>Story Boards</v>
          </cell>
          <cell r="W144">
            <v>35697</v>
          </cell>
          <cell r="X144" t="str">
            <v>TEST</v>
          </cell>
          <cell r="Y144">
            <v>0</v>
          </cell>
          <cell r="Z144" t="e">
            <v>#REF!</v>
          </cell>
          <cell r="CE144"/>
          <cell r="CF144"/>
          <cell r="CG144"/>
          <cell r="CH144"/>
          <cell r="CI144"/>
          <cell r="CJ144"/>
          <cell r="CK144"/>
          <cell r="CL144"/>
          <cell r="CM144"/>
          <cell r="CN144"/>
          <cell r="CO144"/>
          <cell r="CP144"/>
          <cell r="CQ144"/>
          <cell r="CR144"/>
          <cell r="CS144"/>
          <cell r="CT144"/>
          <cell r="CU144"/>
          <cell r="CV144"/>
          <cell r="CW144"/>
          <cell r="CX144"/>
          <cell r="CY144"/>
          <cell r="CZ144"/>
          <cell r="DA144"/>
          <cell r="DB144"/>
          <cell r="DC144"/>
          <cell r="DD144"/>
          <cell r="DE144"/>
          <cell r="DF144"/>
          <cell r="DG144"/>
          <cell r="DH144"/>
          <cell r="DI144"/>
          <cell r="DJ144"/>
          <cell r="DK144"/>
          <cell r="DL144"/>
          <cell r="DM144"/>
          <cell r="DN144"/>
          <cell r="DO144"/>
          <cell r="DP144"/>
          <cell r="DQ144"/>
          <cell r="DR144"/>
          <cell r="DS144"/>
          <cell r="DT144"/>
          <cell r="DU144"/>
          <cell r="DV144"/>
          <cell r="DW144"/>
          <cell r="DX144"/>
          <cell r="DY144"/>
          <cell r="DZ144"/>
          <cell r="EA144"/>
          <cell r="EB144"/>
          <cell r="EC144"/>
          <cell r="ED144"/>
          <cell r="EE144"/>
          <cell r="EF144"/>
          <cell r="EG144"/>
          <cell r="EH144"/>
          <cell r="EI144"/>
          <cell r="EJ144"/>
          <cell r="EK144"/>
          <cell r="EL144"/>
          <cell r="EM144"/>
          <cell r="EN144"/>
          <cell r="EO144"/>
          <cell r="EP144"/>
          <cell r="EQ144"/>
          <cell r="ER144"/>
          <cell r="ES144"/>
          <cell r="ET144"/>
          <cell r="EU144"/>
          <cell r="EV144"/>
        </row>
        <row r="145">
          <cell r="S145" t="str">
            <v>PRODUCTION TO DATE</v>
          </cell>
          <cell r="T145" t="str">
            <v>Film &amp; Animatic</v>
          </cell>
          <cell r="V145">
            <v>35702</v>
          </cell>
          <cell r="W145">
            <v>35699</v>
          </cell>
          <cell r="X145" t="str">
            <v>TEST</v>
          </cell>
        </row>
        <row r="146">
          <cell r="T146" t="str">
            <v>Finalize StoryBoards</v>
          </cell>
          <cell r="V146">
            <v>35702</v>
          </cell>
          <cell r="W146">
            <v>35706</v>
          </cell>
          <cell r="X146" t="str">
            <v>TEST</v>
          </cell>
        </row>
        <row r="147">
          <cell r="T147" t="str">
            <v>LAYOUTS</v>
          </cell>
          <cell r="V147">
            <v>35709</v>
          </cell>
          <cell r="W147">
            <v>35727</v>
          </cell>
          <cell r="X147" t="str">
            <v>LAYOUT</v>
          </cell>
        </row>
        <row r="148">
          <cell r="T148" t="str">
            <v>2D ANIMATION</v>
          </cell>
          <cell r="V148">
            <v>35716</v>
          </cell>
          <cell r="W148">
            <v>35741</v>
          </cell>
          <cell r="X148" t="str">
            <v>2D</v>
          </cell>
        </row>
        <row r="149">
          <cell r="T149" t="str">
            <v>3D ANIMATION</v>
          </cell>
          <cell r="V149">
            <v>35716</v>
          </cell>
          <cell r="W149">
            <v>35746</v>
          </cell>
          <cell r="X149" t="str">
            <v>3D</v>
          </cell>
        </row>
        <row r="150">
          <cell r="T150" t="str">
            <v>CLEANUP</v>
          </cell>
          <cell r="V150">
            <v>35723</v>
          </cell>
          <cell r="W150">
            <v>35746</v>
          </cell>
          <cell r="X150" t="str">
            <v>2D</v>
          </cell>
        </row>
        <row r="151">
          <cell r="T151" t="str">
            <v>CHECKING</v>
          </cell>
          <cell r="V151">
            <v>35737</v>
          </cell>
          <cell r="W151">
            <v>35750</v>
          </cell>
          <cell r="X151" t="str">
            <v>2D</v>
          </cell>
        </row>
        <row r="152">
          <cell r="T152" t="str">
            <v>DIP &amp; COMPOSITE</v>
          </cell>
          <cell r="V152">
            <v>35744</v>
          </cell>
          <cell r="W152">
            <v>35760</v>
          </cell>
          <cell r="X152" t="str">
            <v>POST</v>
          </cell>
        </row>
        <row r="153">
          <cell r="T153" t="str">
            <v>FINAL LAB</v>
          </cell>
          <cell r="V153">
            <v>35760</v>
          </cell>
          <cell r="W153">
            <v>35765</v>
          </cell>
          <cell r="X153" t="str">
            <v>FINAL LAB</v>
          </cell>
          <cell r="CE153"/>
          <cell r="CF153"/>
          <cell r="CG153"/>
          <cell r="CH153"/>
          <cell r="CI153"/>
          <cell r="CJ153"/>
          <cell r="CK153"/>
          <cell r="CL153"/>
          <cell r="CM153"/>
          <cell r="CN153"/>
          <cell r="CO153"/>
          <cell r="CP153"/>
          <cell r="CQ153"/>
          <cell r="CR153"/>
          <cell r="CS153"/>
          <cell r="CT153"/>
          <cell r="CU153"/>
          <cell r="CV153"/>
          <cell r="CW153"/>
          <cell r="CX153"/>
          <cell r="CY153"/>
          <cell r="CZ153"/>
          <cell r="DA153"/>
          <cell r="DB153"/>
          <cell r="DC153"/>
          <cell r="DD153"/>
          <cell r="DE153"/>
          <cell r="DF153"/>
          <cell r="DG153"/>
          <cell r="DH153"/>
          <cell r="DI153"/>
          <cell r="DJ153"/>
          <cell r="DK153"/>
          <cell r="DL153"/>
          <cell r="DM153"/>
          <cell r="DN153"/>
          <cell r="DO153"/>
          <cell r="DP153"/>
          <cell r="DQ153"/>
          <cell r="DR153"/>
          <cell r="DS153"/>
          <cell r="DT153"/>
          <cell r="DU153"/>
          <cell r="DV153"/>
          <cell r="DW153"/>
          <cell r="DX153"/>
          <cell r="DY153"/>
          <cell r="DZ153"/>
          <cell r="EA153"/>
          <cell r="EB153"/>
          <cell r="EC153"/>
          <cell r="ED153"/>
          <cell r="EE153"/>
          <cell r="EF153"/>
          <cell r="EG153"/>
          <cell r="EH153"/>
          <cell r="EI153"/>
          <cell r="EJ153"/>
          <cell r="EK153"/>
          <cell r="EL153"/>
          <cell r="EM153"/>
          <cell r="EN153"/>
          <cell r="EO153"/>
          <cell r="EP153"/>
          <cell r="EQ153"/>
          <cell r="ER153"/>
          <cell r="ES153"/>
          <cell r="ET153"/>
          <cell r="EU153"/>
          <cell r="EV153"/>
        </row>
        <row r="154">
          <cell r="S154" t="str">
            <v>COST TO DATE</v>
          </cell>
          <cell r="V154" t="str">
            <v>DIRECT TO DATE</v>
          </cell>
          <cell r="CE154"/>
          <cell r="CF154"/>
          <cell r="CG154"/>
          <cell r="CH154"/>
          <cell r="CI154"/>
          <cell r="CJ154"/>
          <cell r="CK154"/>
          <cell r="CL154"/>
          <cell r="CM154"/>
          <cell r="CN154"/>
          <cell r="CO154"/>
          <cell r="CP154"/>
          <cell r="CQ154"/>
          <cell r="CR154"/>
          <cell r="CS154"/>
          <cell r="CT154"/>
          <cell r="CU154"/>
          <cell r="CV154"/>
          <cell r="CW154"/>
          <cell r="CX154"/>
          <cell r="CY154"/>
          <cell r="CZ154"/>
          <cell r="DA154"/>
          <cell r="DB154"/>
          <cell r="DC154"/>
          <cell r="DD154"/>
          <cell r="DE154"/>
          <cell r="DF154"/>
          <cell r="DG154"/>
          <cell r="DH154"/>
          <cell r="DI154"/>
          <cell r="DJ154"/>
          <cell r="DK154"/>
          <cell r="DL154"/>
          <cell r="DM154"/>
          <cell r="DN154"/>
          <cell r="DO154"/>
          <cell r="DP154"/>
          <cell r="DQ154"/>
          <cell r="DR154"/>
          <cell r="DS154"/>
          <cell r="DT154"/>
          <cell r="DU154"/>
          <cell r="DV154"/>
          <cell r="DW154"/>
          <cell r="DX154"/>
          <cell r="DY154"/>
          <cell r="DZ154"/>
          <cell r="EA154"/>
          <cell r="EB154"/>
          <cell r="EC154"/>
          <cell r="ED154"/>
          <cell r="EE154"/>
          <cell r="EF154"/>
          <cell r="EG154"/>
          <cell r="EH154"/>
          <cell r="EI154"/>
          <cell r="EJ154"/>
          <cell r="EK154"/>
          <cell r="EL154"/>
          <cell r="EM154"/>
          <cell r="EN154"/>
          <cell r="EO154"/>
          <cell r="EP154"/>
          <cell r="EQ154"/>
          <cell r="ER154"/>
          <cell r="ES154"/>
          <cell r="ET154"/>
          <cell r="EU154"/>
          <cell r="EV154"/>
        </row>
        <row r="155">
          <cell r="S155" t="str">
            <v>COST TO DATE</v>
          </cell>
          <cell r="T155" t="str">
            <v>TEST</v>
          </cell>
          <cell r="V155" t="str">
            <v>DIRECT TO DATE</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21030.803483748608</v>
          </cell>
          <cell r="AW155">
            <v>14839.647470976515</v>
          </cell>
          <cell r="AX155">
            <v>22.73</v>
          </cell>
          <cell r="AY155">
            <v>718.75</v>
          </cell>
          <cell r="AZ155">
            <v>0</v>
          </cell>
          <cell r="BA155">
            <v>0</v>
          </cell>
          <cell r="BB155">
            <v>0</v>
          </cell>
          <cell r="BC155">
            <v>0</v>
          </cell>
          <cell r="BD155">
            <v>0</v>
          </cell>
          <cell r="BE155">
            <v>0</v>
          </cell>
          <cell r="BF155">
            <v>0</v>
          </cell>
          <cell r="BG155">
            <v>0</v>
          </cell>
          <cell r="BH155">
            <v>0</v>
          </cell>
          <cell r="BJ155">
            <v>0</v>
          </cell>
          <cell r="BK155">
            <v>0</v>
          </cell>
          <cell r="BL155">
            <v>0</v>
          </cell>
          <cell r="BM155">
            <v>0</v>
          </cell>
          <cell r="BN155">
            <v>0</v>
          </cell>
          <cell r="BO155">
            <v>0</v>
          </cell>
          <cell r="BP155">
            <v>0</v>
          </cell>
          <cell r="BQ155">
            <v>0</v>
          </cell>
        </row>
        <row r="156">
          <cell r="T156" t="str">
            <v>TEST</v>
          </cell>
          <cell r="V156">
            <v>36611.930954725125</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cell r="AS156">
            <v>0</v>
          </cell>
          <cell r="AT156">
            <v>0</v>
          </cell>
          <cell r="AU156">
            <v>0</v>
          </cell>
          <cell r="AV156">
            <v>21030.803483748608</v>
          </cell>
          <cell r="AW156">
            <v>14839.647470976515</v>
          </cell>
          <cell r="AX156">
            <v>22.73</v>
          </cell>
          <cell r="AY156">
            <v>718.75</v>
          </cell>
          <cell r="AZ156">
            <v>0</v>
          </cell>
          <cell r="BA156">
            <v>0</v>
          </cell>
          <cell r="BB156">
            <v>0</v>
          </cell>
          <cell r="BC156">
            <v>0</v>
          </cell>
          <cell r="BD156">
            <v>0</v>
          </cell>
          <cell r="BE156">
            <v>0</v>
          </cell>
          <cell r="BF156">
            <v>0</v>
          </cell>
          <cell r="BG156">
            <v>0</v>
          </cell>
          <cell r="BH156">
            <v>0</v>
          </cell>
          <cell r="BJ156">
            <v>0</v>
          </cell>
          <cell r="BK156">
            <v>0</v>
          </cell>
          <cell r="BL156">
            <v>0</v>
          </cell>
          <cell r="BM156">
            <v>0</v>
          </cell>
          <cell r="BN156">
            <v>0</v>
          </cell>
          <cell r="BO156">
            <v>0</v>
          </cell>
          <cell r="BP156">
            <v>0</v>
          </cell>
          <cell r="BQ156">
            <v>0</v>
          </cell>
        </row>
        <row r="157">
          <cell r="T157" t="str">
            <v>LAYOUTS</v>
          </cell>
          <cell r="V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0</v>
          </cell>
          <cell r="AY157">
            <v>0</v>
          </cell>
          <cell r="AZ157">
            <v>0</v>
          </cell>
          <cell r="BA157">
            <v>0</v>
          </cell>
          <cell r="BB157">
            <v>0</v>
          </cell>
          <cell r="BC157">
            <v>0</v>
          </cell>
          <cell r="BD157">
            <v>0</v>
          </cell>
          <cell r="BE157">
            <v>0</v>
          </cell>
          <cell r="BF157">
            <v>0</v>
          </cell>
          <cell r="BG157">
            <v>0</v>
          </cell>
          <cell r="BH157">
            <v>0</v>
          </cell>
          <cell r="BJ157">
            <v>0</v>
          </cell>
          <cell r="BK157">
            <v>0</v>
          </cell>
          <cell r="BL157">
            <v>0</v>
          </cell>
          <cell r="BM157">
            <v>0</v>
          </cell>
          <cell r="BN157">
            <v>0</v>
          </cell>
          <cell r="BO157">
            <v>0</v>
          </cell>
          <cell r="BP157">
            <v>0</v>
          </cell>
          <cell r="BQ157">
            <v>0</v>
          </cell>
        </row>
        <row r="158">
          <cell r="T158" t="str">
            <v>2D ANIMATION</v>
          </cell>
          <cell r="V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J158">
            <v>0</v>
          </cell>
          <cell r="BK158">
            <v>0</v>
          </cell>
          <cell r="BL158">
            <v>0</v>
          </cell>
          <cell r="BM158">
            <v>0</v>
          </cell>
          <cell r="BN158">
            <v>0</v>
          </cell>
          <cell r="BO158">
            <v>0</v>
          </cell>
          <cell r="BP158">
            <v>0</v>
          </cell>
          <cell r="BQ158">
            <v>0</v>
          </cell>
        </row>
        <row r="159">
          <cell r="T159" t="str">
            <v>3D ANIMATION</v>
          </cell>
          <cell r="V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0</v>
          </cell>
          <cell r="BG159">
            <v>0</v>
          </cell>
          <cell r="BH159">
            <v>0</v>
          </cell>
          <cell r="BJ159">
            <v>0</v>
          </cell>
          <cell r="BK159">
            <v>0</v>
          </cell>
          <cell r="BL159">
            <v>0</v>
          </cell>
          <cell r="BM159">
            <v>0</v>
          </cell>
          <cell r="BN159">
            <v>0</v>
          </cell>
          <cell r="BO159">
            <v>0</v>
          </cell>
          <cell r="BP159">
            <v>0</v>
          </cell>
          <cell r="BQ159">
            <v>0</v>
          </cell>
        </row>
        <row r="160">
          <cell r="T160" t="str">
            <v>POST</v>
          </cell>
          <cell r="V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J160">
            <v>0</v>
          </cell>
          <cell r="BK160">
            <v>0</v>
          </cell>
          <cell r="BL160">
            <v>0</v>
          </cell>
          <cell r="BM160">
            <v>0</v>
          </cell>
          <cell r="BN160">
            <v>0</v>
          </cell>
          <cell r="BO160">
            <v>0</v>
          </cell>
          <cell r="BP160">
            <v>0</v>
          </cell>
          <cell r="BQ160">
            <v>0</v>
          </cell>
        </row>
        <row r="161">
          <cell r="T161" t="str">
            <v>FINAL LAB</v>
          </cell>
          <cell r="V161">
            <v>14978.465132694124</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cell r="AS161">
            <v>0</v>
          </cell>
          <cell r="AT161">
            <v>0</v>
          </cell>
          <cell r="AU161">
            <v>0</v>
          </cell>
          <cell r="AV161">
            <v>0</v>
          </cell>
          <cell r="AW161">
            <v>0</v>
          </cell>
          <cell r="AX161">
            <v>4724.5948103852506</v>
          </cell>
          <cell r="AY161">
            <v>4955.8712437185713</v>
          </cell>
          <cell r="AZ161">
            <v>2629.7578282211111</v>
          </cell>
          <cell r="BA161">
            <v>2519.2112503691919</v>
          </cell>
          <cell r="BB161">
            <v>0</v>
          </cell>
          <cell r="BC161">
            <v>0</v>
          </cell>
          <cell r="BD161">
            <v>0</v>
          </cell>
          <cell r="BE161">
            <v>149.03</v>
          </cell>
          <cell r="BF161">
            <v>0</v>
          </cell>
          <cell r="BG161">
            <v>0</v>
          </cell>
          <cell r="BH161">
            <v>0</v>
          </cell>
          <cell r="BJ161">
            <v>0</v>
          </cell>
          <cell r="BK161">
            <v>0</v>
          </cell>
          <cell r="BL161">
            <v>0</v>
          </cell>
          <cell r="BM161">
            <v>0</v>
          </cell>
          <cell r="BN161">
            <v>0</v>
          </cell>
          <cell r="BO161">
            <v>0</v>
          </cell>
          <cell r="BP161">
            <v>0</v>
          </cell>
          <cell r="BQ161">
            <v>0</v>
          </cell>
        </row>
        <row r="162">
          <cell r="T162" t="str">
            <v>TOTAL COST</v>
          </cell>
          <cell r="V162">
            <v>14978.465132694124</v>
          </cell>
          <cell r="X162" t="str">
            <v>WEEKLY COST</v>
          </cell>
          <cell r="AE162">
            <v>0</v>
          </cell>
          <cell r="AF162">
            <v>0</v>
          </cell>
          <cell r="AG162">
            <v>0</v>
          </cell>
          <cell r="AH162">
            <v>0</v>
          </cell>
          <cell r="AI162">
            <v>0</v>
          </cell>
          <cell r="AJ162">
            <v>0</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4724.5948103852506</v>
          </cell>
          <cell r="AY162">
            <v>4955.8712437185713</v>
          </cell>
          <cell r="AZ162">
            <v>2629.7578282211111</v>
          </cell>
          <cell r="BA162">
            <v>2519.2112503691919</v>
          </cell>
          <cell r="BB162">
            <v>0</v>
          </cell>
          <cell r="BC162">
            <v>0</v>
          </cell>
          <cell r="BD162">
            <v>0</v>
          </cell>
          <cell r="BE162">
            <v>149.03</v>
          </cell>
          <cell r="BF162">
            <v>0</v>
          </cell>
          <cell r="BG162">
            <v>0</v>
          </cell>
          <cell r="BH162">
            <v>0</v>
          </cell>
          <cell r="BJ162">
            <v>0</v>
          </cell>
          <cell r="BK162">
            <v>0</v>
          </cell>
          <cell r="BL162">
            <v>0</v>
          </cell>
          <cell r="BM162">
            <v>0</v>
          </cell>
          <cell r="BN162">
            <v>0</v>
          </cell>
          <cell r="BO162">
            <v>0</v>
          </cell>
          <cell r="BP162">
            <v>0</v>
          </cell>
          <cell r="BQ162">
            <v>0</v>
          </cell>
        </row>
        <row r="163">
          <cell r="V163">
            <v>20761.209185771775</v>
          </cell>
          <cell r="X163" t="str">
            <v>WEEKLY COST</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cell r="AS163">
            <v>0</v>
          </cell>
          <cell r="AT163">
            <v>0</v>
          </cell>
          <cell r="AU163">
            <v>0</v>
          </cell>
          <cell r="AV163">
            <v>0</v>
          </cell>
          <cell r="AW163">
            <v>0</v>
          </cell>
          <cell r="AX163">
            <v>4724.5948103852506</v>
          </cell>
          <cell r="AY163">
            <v>4955.8712437185713</v>
          </cell>
          <cell r="AZ163">
            <v>2629.7578282211111</v>
          </cell>
          <cell r="BA163">
            <v>2519.2112503691919</v>
          </cell>
          <cell r="BB163">
            <v>0</v>
          </cell>
          <cell r="BC163">
            <v>0</v>
          </cell>
          <cell r="BD163">
            <v>0</v>
          </cell>
          <cell r="BE163">
            <v>149.03</v>
          </cell>
          <cell r="BF163">
            <v>0</v>
          </cell>
          <cell r="BG163">
            <v>0</v>
          </cell>
          <cell r="BH163">
            <v>0</v>
          </cell>
          <cell r="BJ163">
            <v>0</v>
          </cell>
          <cell r="BK163">
            <v>0</v>
          </cell>
          <cell r="BL163">
            <v>0</v>
          </cell>
          <cell r="BM163">
            <v>0</v>
          </cell>
          <cell r="BN163">
            <v>0</v>
          </cell>
          <cell r="BO163">
            <v>0</v>
          </cell>
          <cell r="BP163">
            <v>0</v>
          </cell>
          <cell r="BQ163">
            <v>0</v>
          </cell>
        </row>
        <row r="164">
          <cell r="V164">
            <v>20969.851185771775</v>
          </cell>
          <cell r="X164" t="str">
            <v>CUMULATIVE</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6614.4327345393513</v>
          </cell>
          <cell r="AY164">
            <v>6938.2197412059995</v>
          </cell>
          <cell r="AZ164">
            <v>3681.6609595095556</v>
          </cell>
          <cell r="BA164">
            <v>3526.8957505168687</v>
          </cell>
          <cell r="BB164">
            <v>0</v>
          </cell>
          <cell r="BC164">
            <v>0</v>
          </cell>
          <cell r="BD164">
            <v>0</v>
          </cell>
          <cell r="BE164">
            <v>208.642</v>
          </cell>
          <cell r="BF164">
            <v>0</v>
          </cell>
          <cell r="BG164">
            <v>0</v>
          </cell>
          <cell r="BH164">
            <v>0</v>
          </cell>
          <cell r="BJ164">
            <v>0</v>
          </cell>
          <cell r="BK164">
            <v>0</v>
          </cell>
          <cell r="BL164">
            <v>0</v>
          </cell>
          <cell r="BM164">
            <v>0</v>
          </cell>
          <cell r="BN164">
            <v>0</v>
          </cell>
          <cell r="BO164">
            <v>0</v>
          </cell>
          <cell r="BP164">
            <v>0</v>
          </cell>
          <cell r="BQ164">
            <v>0</v>
          </cell>
        </row>
        <row r="165">
          <cell r="V165" t="str">
            <v>PROJECTED RTM</v>
          </cell>
          <cell r="Y165" t="e">
            <v>#REF!</v>
          </cell>
          <cell r="Z165" t="e">
            <v>#REF!</v>
          </cell>
          <cell r="AA165"/>
          <cell r="AB165"/>
          <cell r="AC165"/>
          <cell r="AD165"/>
          <cell r="AE165"/>
          <cell r="AF165"/>
          <cell r="AG165"/>
          <cell r="AH165"/>
          <cell r="AI165"/>
          <cell r="AJ165"/>
          <cell r="AK165"/>
          <cell r="AL165"/>
          <cell r="AM165"/>
          <cell r="AN165"/>
          <cell r="AO165"/>
          <cell r="AP165"/>
          <cell r="AQ165"/>
          <cell r="AR165"/>
          <cell r="AS165"/>
          <cell r="AT165"/>
          <cell r="AU165"/>
          <cell r="AV165"/>
          <cell r="AW165"/>
          <cell r="AX165"/>
          <cell r="AY165">
            <v>428.57142857142856</v>
          </cell>
          <cell r="AZ165">
            <v>428.57142857142856</v>
          </cell>
          <cell r="BA165">
            <v>428.57142857142856</v>
          </cell>
          <cell r="BB165">
            <v>428.57142857142856</v>
          </cell>
          <cell r="BC165">
            <v>428.57142857142856</v>
          </cell>
          <cell r="BD165"/>
          <cell r="BE165"/>
          <cell r="BF165"/>
          <cell r="BG165"/>
          <cell r="BH165"/>
          <cell r="BJ165"/>
          <cell r="BK165"/>
          <cell r="BL165"/>
          <cell r="BM165"/>
          <cell r="BN165"/>
          <cell r="BO165"/>
          <cell r="BP165"/>
          <cell r="BQ165"/>
          <cell r="BR165"/>
          <cell r="BS165"/>
          <cell r="BT165"/>
          <cell r="BU165"/>
          <cell r="BV165"/>
          <cell r="BW165"/>
          <cell r="BX165"/>
          <cell r="BY165"/>
          <cell r="BZ165"/>
          <cell r="CA165"/>
          <cell r="CB165"/>
          <cell r="CC165"/>
          <cell r="CD165"/>
          <cell r="CE165"/>
          <cell r="CF165"/>
          <cell r="CG165"/>
          <cell r="CH165"/>
          <cell r="CI165"/>
          <cell r="CJ165"/>
          <cell r="CK165"/>
          <cell r="CL165"/>
          <cell r="CM165"/>
        </row>
        <row r="166">
          <cell r="V166" t="str">
            <v>PROJECTED RTM</v>
          </cell>
          <cell r="Y166" t="e">
            <v>#REF!</v>
          </cell>
          <cell r="Z166" t="e">
            <v>#REF!</v>
          </cell>
          <cell r="AA166"/>
          <cell r="AB166"/>
          <cell r="AC166"/>
          <cell r="AD166"/>
          <cell r="AE166"/>
          <cell r="AF166"/>
          <cell r="AG166"/>
          <cell r="AH166"/>
          <cell r="AI166"/>
          <cell r="AJ166"/>
          <cell r="AK166"/>
          <cell r="AL166"/>
          <cell r="AM166"/>
          <cell r="AN166"/>
          <cell r="AO166"/>
          <cell r="AP166"/>
          <cell r="AQ166"/>
          <cell r="AR166"/>
          <cell r="AS166"/>
          <cell r="AT166"/>
          <cell r="AU166"/>
          <cell r="AV166"/>
          <cell r="AW166"/>
          <cell r="AX166"/>
          <cell r="BD166"/>
          <cell r="BE166"/>
          <cell r="BF166"/>
          <cell r="BG166"/>
          <cell r="BH166"/>
          <cell r="BJ166"/>
          <cell r="BK166"/>
          <cell r="BL166"/>
          <cell r="BM166"/>
          <cell r="BN166"/>
          <cell r="BO166"/>
          <cell r="BP166"/>
          <cell r="BQ166"/>
          <cell r="BR166"/>
          <cell r="BS166"/>
          <cell r="BT166"/>
          <cell r="BU166"/>
          <cell r="BV166"/>
          <cell r="BW166"/>
          <cell r="BX166"/>
          <cell r="BY166"/>
          <cell r="BZ166"/>
          <cell r="CA166"/>
          <cell r="CB166"/>
          <cell r="CC166"/>
          <cell r="CD166"/>
          <cell r="CE166"/>
          <cell r="CF166"/>
          <cell r="CG166"/>
          <cell r="CH166"/>
          <cell r="CI166"/>
          <cell r="CJ166"/>
          <cell r="CK166"/>
          <cell r="CL166"/>
          <cell r="CM166"/>
        </row>
        <row r="167">
          <cell r="V167" t="str">
            <v>PROJECTED STREET</v>
          </cell>
        </row>
        <row r="168">
          <cell r="V168" t="str">
            <v>+ or - Scheduled Date</v>
          </cell>
        </row>
        <row r="169">
          <cell r="N169" t="str">
            <v>ENGINEERING</v>
          </cell>
          <cell r="R169" t="str">
            <v>ALADDIN READING</v>
          </cell>
          <cell r="W169" t="str">
            <v>FRAMES</v>
          </cell>
          <cell r="X169">
            <v>2956.22</v>
          </cell>
          <cell r="Y169" t="str">
            <v>WK Count</v>
          </cell>
          <cell r="Z169" t="str">
            <v>Total Days</v>
          </cell>
        </row>
        <row r="170">
          <cell r="N170" t="str">
            <v>ENGINEERING</v>
          </cell>
          <cell r="R170" t="str">
            <v>ALADDIN READING</v>
          </cell>
          <cell r="V170" t="str">
            <v xml:space="preserve">START </v>
          </cell>
          <cell r="W170" t="str">
            <v>FRAMES</v>
          </cell>
          <cell r="X170">
            <v>2956.22</v>
          </cell>
          <cell r="Y170" t="str">
            <v>WK Count</v>
          </cell>
          <cell r="Z170" t="str">
            <v>Total Days</v>
          </cell>
          <cell r="AA170"/>
          <cell r="AB170"/>
          <cell r="AC170"/>
          <cell r="AD170"/>
          <cell r="AE170"/>
          <cell r="AF170"/>
          <cell r="AG170"/>
          <cell r="AH170"/>
          <cell r="AI170"/>
          <cell r="AJ170"/>
          <cell r="AK170"/>
          <cell r="AL170"/>
          <cell r="AM170"/>
          <cell r="AN170"/>
          <cell r="AO170"/>
          <cell r="AP170"/>
          <cell r="AQ170"/>
          <cell r="AR170"/>
          <cell r="AS170"/>
          <cell r="AT170"/>
          <cell r="AU170"/>
          <cell r="AV170"/>
          <cell r="AW170"/>
          <cell r="AX170"/>
          <cell r="AY170"/>
          <cell r="AZ170">
            <v>35730</v>
          </cell>
          <cell r="BA170">
            <v>35737</v>
          </cell>
          <cell r="BB170">
            <v>35744</v>
          </cell>
          <cell r="BC170">
            <v>35751</v>
          </cell>
          <cell r="BD170">
            <v>35758</v>
          </cell>
          <cell r="BE170">
            <v>35765</v>
          </cell>
          <cell r="BF170">
            <v>35772</v>
          </cell>
          <cell r="BG170">
            <v>35779</v>
          </cell>
          <cell r="BH170">
            <v>35786</v>
          </cell>
          <cell r="BJ170"/>
          <cell r="BK170"/>
          <cell r="BL170"/>
          <cell r="BM170"/>
          <cell r="BN170"/>
          <cell r="BO170"/>
          <cell r="BP170"/>
          <cell r="BQ170"/>
          <cell r="BR170"/>
          <cell r="BS170"/>
          <cell r="BT170"/>
          <cell r="BU170"/>
          <cell r="BV170"/>
          <cell r="BW170"/>
          <cell r="BX170"/>
          <cell r="BY170"/>
          <cell r="BZ170"/>
          <cell r="CA170"/>
          <cell r="CB170"/>
          <cell r="CC170"/>
          <cell r="CD170"/>
          <cell r="CE170"/>
          <cell r="CF170"/>
          <cell r="CG170"/>
          <cell r="CH170"/>
          <cell r="CI170"/>
          <cell r="CJ170"/>
          <cell r="CK170"/>
          <cell r="CL170"/>
          <cell r="CM170"/>
          <cell r="CN170"/>
          <cell r="CO170"/>
          <cell r="CP170"/>
          <cell r="CQ170"/>
          <cell r="CR170"/>
          <cell r="CS170"/>
          <cell r="CT170"/>
          <cell r="CU170"/>
          <cell r="CV170"/>
          <cell r="CW170"/>
          <cell r="CX170"/>
          <cell r="CY170"/>
          <cell r="CZ170"/>
          <cell r="DA170"/>
          <cell r="DB170"/>
          <cell r="DC170"/>
          <cell r="DD170"/>
          <cell r="DE170"/>
          <cell r="DF170"/>
          <cell r="DG170"/>
          <cell r="DH170"/>
          <cell r="DI170"/>
          <cell r="DJ170"/>
          <cell r="DK170"/>
          <cell r="DL170"/>
          <cell r="DM170"/>
          <cell r="DN170"/>
          <cell r="DO170"/>
          <cell r="DP170"/>
          <cell r="DQ170"/>
          <cell r="DR170"/>
          <cell r="DS170"/>
          <cell r="DT170"/>
          <cell r="DU170"/>
          <cell r="DV170"/>
          <cell r="DW170"/>
          <cell r="DX170"/>
          <cell r="DY170"/>
          <cell r="DZ170"/>
          <cell r="EA170"/>
          <cell r="EB170"/>
          <cell r="EC170"/>
          <cell r="ED170"/>
          <cell r="EE170"/>
          <cell r="EF170"/>
          <cell r="EG170"/>
          <cell r="EH170"/>
          <cell r="EI170"/>
          <cell r="EJ170"/>
          <cell r="EK170"/>
          <cell r="EL170"/>
          <cell r="EM170"/>
          <cell r="EN170"/>
          <cell r="EO170"/>
          <cell r="EP170"/>
          <cell r="EQ170"/>
          <cell r="ER170"/>
          <cell r="ES170"/>
          <cell r="ET170"/>
          <cell r="EU170"/>
          <cell r="EV170"/>
        </row>
        <row r="171">
          <cell r="A171" t="str">
            <v>PREP</v>
          </cell>
          <cell r="F171" t="str">
            <v>ANIMATION</v>
          </cell>
          <cell r="I171" t="str">
            <v>INK &amp; PAINT</v>
          </cell>
          <cell r="L171" t="str">
            <v>ALPHA</v>
          </cell>
          <cell r="N171" t="str">
            <v>BETA</v>
          </cell>
          <cell r="P171" t="str">
            <v>RTM</v>
          </cell>
          <cell r="R171" t="str">
            <v>STREET</v>
          </cell>
          <cell r="T171" t="str">
            <v>Prep Projection</v>
          </cell>
          <cell r="V171" t="str">
            <v xml:space="preserve">START </v>
          </cell>
          <cell r="W171" t="str">
            <v>END</v>
          </cell>
          <cell r="X171">
            <v>400</v>
          </cell>
          <cell r="Y171">
            <v>9</v>
          </cell>
          <cell r="Z171">
            <v>65.73384999999999</v>
          </cell>
          <cell r="AA171"/>
          <cell r="AB171"/>
          <cell r="AC171"/>
          <cell r="AD171"/>
          <cell r="AE171"/>
          <cell r="AF171"/>
          <cell r="AG171"/>
          <cell r="AH171"/>
          <cell r="AI171"/>
          <cell r="AJ171"/>
          <cell r="AK171"/>
          <cell r="AL171"/>
          <cell r="AM171"/>
          <cell r="AN171"/>
          <cell r="AO171"/>
          <cell r="AP171"/>
          <cell r="AQ171"/>
          <cell r="AR171"/>
          <cell r="AS171"/>
          <cell r="AT171"/>
          <cell r="AU171"/>
          <cell r="AV171"/>
          <cell r="AW171"/>
          <cell r="AX171"/>
          <cell r="AY171"/>
          <cell r="AZ171">
            <v>35730</v>
          </cell>
          <cell r="BA171">
            <v>35737</v>
          </cell>
          <cell r="BB171">
            <v>35744</v>
          </cell>
          <cell r="BC171">
            <v>35751</v>
          </cell>
          <cell r="BD171">
            <v>35758</v>
          </cell>
          <cell r="BE171">
            <v>35765</v>
          </cell>
          <cell r="BF171">
            <v>35772</v>
          </cell>
          <cell r="BG171">
            <v>35779</v>
          </cell>
          <cell r="BH171">
            <v>35786</v>
          </cell>
          <cell r="BI171"/>
          <cell r="BJ171"/>
          <cell r="BK171"/>
          <cell r="BL171"/>
          <cell r="BM171"/>
          <cell r="BN171"/>
          <cell r="BO171"/>
          <cell r="BP171"/>
          <cell r="BQ171"/>
          <cell r="BR171"/>
          <cell r="BS171"/>
          <cell r="BT171"/>
          <cell r="BU171"/>
          <cell r="BV171"/>
          <cell r="BW171"/>
          <cell r="BX171"/>
          <cell r="BY171"/>
          <cell r="BZ171"/>
          <cell r="CA171"/>
          <cell r="CB171"/>
          <cell r="CC171"/>
          <cell r="CD171"/>
          <cell r="CE171"/>
          <cell r="CF171"/>
          <cell r="CG171"/>
          <cell r="CH171"/>
          <cell r="CI171"/>
          <cell r="CJ171"/>
          <cell r="CK171"/>
          <cell r="CL171"/>
          <cell r="CM171"/>
          <cell r="CN171"/>
          <cell r="CO171"/>
          <cell r="CP171"/>
          <cell r="CQ171"/>
          <cell r="CR171"/>
          <cell r="CS171"/>
          <cell r="CT171"/>
          <cell r="CU171"/>
          <cell r="CV171"/>
          <cell r="CW171"/>
          <cell r="CX171"/>
          <cell r="CY171"/>
          <cell r="CZ171"/>
          <cell r="DA171"/>
          <cell r="DB171"/>
          <cell r="DC171"/>
          <cell r="DD171"/>
          <cell r="DE171"/>
          <cell r="DF171"/>
          <cell r="DG171"/>
          <cell r="DH171"/>
          <cell r="DI171"/>
          <cell r="DJ171"/>
          <cell r="DK171"/>
          <cell r="DL171"/>
          <cell r="DM171"/>
          <cell r="DN171"/>
          <cell r="DO171"/>
          <cell r="DP171"/>
          <cell r="DQ171"/>
          <cell r="DR171"/>
          <cell r="DS171"/>
          <cell r="DT171"/>
          <cell r="DU171"/>
          <cell r="DV171"/>
          <cell r="DW171"/>
          <cell r="DX171"/>
          <cell r="DY171"/>
          <cell r="DZ171"/>
          <cell r="EA171"/>
          <cell r="EB171"/>
          <cell r="EC171"/>
          <cell r="ED171"/>
          <cell r="EE171"/>
          <cell r="EF171"/>
          <cell r="EG171"/>
          <cell r="EH171"/>
          <cell r="EI171"/>
          <cell r="EJ171"/>
          <cell r="EK171"/>
          <cell r="EL171"/>
          <cell r="EM171"/>
          <cell r="EN171"/>
          <cell r="EO171"/>
          <cell r="EP171"/>
          <cell r="EQ171"/>
          <cell r="ER171"/>
          <cell r="ES171"/>
          <cell r="ET171"/>
          <cell r="EU171"/>
          <cell r="EV171"/>
          <cell r="EW171"/>
        </row>
        <row r="172">
          <cell r="A172" t="str">
            <v>PREP</v>
          </cell>
          <cell r="F172" t="str">
            <v>ANIMATION</v>
          </cell>
          <cell r="I172" t="str">
            <v>INK &amp; PAINT</v>
          </cell>
          <cell r="L172" t="str">
            <v>ALPHA</v>
          </cell>
          <cell r="N172" t="str">
            <v>BETA</v>
          </cell>
          <cell r="P172" t="str">
            <v>RTM</v>
          </cell>
          <cell r="R172" t="str">
            <v>STREET</v>
          </cell>
          <cell r="S172" t="str">
            <v>PRODUCTION TO DATE</v>
          </cell>
          <cell r="T172" t="str">
            <v>Prep Projection</v>
          </cell>
          <cell r="V172">
            <v>35727</v>
          </cell>
          <cell r="W172">
            <v>35811</v>
          </cell>
          <cell r="X172">
            <v>400</v>
          </cell>
          <cell r="Y172">
            <v>9</v>
          </cell>
          <cell r="Z172">
            <v>65.73384999999999</v>
          </cell>
          <cell r="AA172"/>
          <cell r="AB172"/>
          <cell r="AC172"/>
          <cell r="AD172"/>
          <cell r="AE172"/>
          <cell r="AF172"/>
          <cell r="AG172"/>
          <cell r="AH172"/>
          <cell r="AI172"/>
          <cell r="AJ172"/>
          <cell r="AK172"/>
          <cell r="AL172"/>
          <cell r="AM172"/>
          <cell r="AN172"/>
          <cell r="AO172"/>
          <cell r="AP172"/>
          <cell r="AQ172"/>
          <cell r="AR172"/>
          <cell r="AS172"/>
          <cell r="AT172"/>
          <cell r="AU172"/>
          <cell r="AV172"/>
          <cell r="AW172"/>
          <cell r="AX172"/>
          <cell r="AY172"/>
          <cell r="AZ172">
            <v>100</v>
          </cell>
          <cell r="BA172">
            <v>200</v>
          </cell>
          <cell r="BB172">
            <v>300</v>
          </cell>
          <cell r="BC172">
            <v>400</v>
          </cell>
          <cell r="BD172">
            <v>400</v>
          </cell>
          <cell r="BE172">
            <v>400</v>
          </cell>
          <cell r="BF172">
            <v>400</v>
          </cell>
          <cell r="BG172">
            <v>400</v>
          </cell>
          <cell r="BH172">
            <v>400</v>
          </cell>
          <cell r="BI172"/>
          <cell r="BJ172"/>
          <cell r="BK172"/>
          <cell r="BL172"/>
          <cell r="BM172"/>
          <cell r="BN172"/>
          <cell r="BP172"/>
          <cell r="BQ172"/>
          <cell r="BR172"/>
          <cell r="BS172"/>
          <cell r="BT172"/>
          <cell r="BU172"/>
          <cell r="BV172"/>
          <cell r="BW172"/>
          <cell r="BX172"/>
          <cell r="BY172"/>
          <cell r="BZ172"/>
          <cell r="CA172"/>
          <cell r="CB172"/>
          <cell r="CC172"/>
          <cell r="CD172"/>
          <cell r="CE172"/>
          <cell r="CF172"/>
          <cell r="CG172"/>
          <cell r="CH172"/>
          <cell r="CI172"/>
          <cell r="CJ172"/>
          <cell r="CK172"/>
          <cell r="CL172"/>
          <cell r="CM172"/>
          <cell r="CN172"/>
          <cell r="CO172"/>
          <cell r="CP172"/>
          <cell r="CQ172"/>
          <cell r="CR172"/>
          <cell r="CS172"/>
          <cell r="CT172"/>
          <cell r="CU172"/>
          <cell r="CV172"/>
          <cell r="CW172"/>
          <cell r="CX172"/>
          <cell r="CY172"/>
          <cell r="CZ172"/>
          <cell r="DA172"/>
          <cell r="DB172"/>
          <cell r="DC172"/>
          <cell r="DD172"/>
          <cell r="DE172"/>
          <cell r="DF172"/>
          <cell r="DG172"/>
          <cell r="DH172"/>
          <cell r="DI172"/>
          <cell r="DJ172"/>
          <cell r="DK172"/>
          <cell r="DL172"/>
          <cell r="DM172"/>
          <cell r="DN172"/>
          <cell r="DO172"/>
          <cell r="DP172"/>
          <cell r="DQ172"/>
          <cell r="DR172"/>
          <cell r="DS172"/>
          <cell r="DT172"/>
          <cell r="DU172"/>
          <cell r="DV172"/>
          <cell r="DW172"/>
          <cell r="DX172"/>
          <cell r="DY172"/>
          <cell r="DZ172"/>
          <cell r="EA172"/>
          <cell r="EB172"/>
          <cell r="EC172"/>
          <cell r="ED172"/>
          <cell r="EE172"/>
          <cell r="EF172"/>
          <cell r="EG172"/>
          <cell r="EH172"/>
          <cell r="EI172"/>
          <cell r="EJ172"/>
          <cell r="EK172"/>
          <cell r="EL172"/>
          <cell r="EM172"/>
          <cell r="EN172"/>
          <cell r="EO172"/>
          <cell r="EP172"/>
          <cell r="EQ172"/>
          <cell r="ER172"/>
          <cell r="ES172"/>
          <cell r="ET172"/>
          <cell r="EU172"/>
          <cell r="EV172"/>
          <cell r="EW172"/>
        </row>
        <row r="173">
          <cell r="S173" t="str">
            <v>PRODUCTION TO DATE</v>
          </cell>
        </row>
        <row r="174">
          <cell r="T174" t="str">
            <v>Scenes Issued</v>
          </cell>
          <cell r="V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cell r="AS174">
            <v>0</v>
          </cell>
          <cell r="AT174">
            <v>0</v>
          </cell>
          <cell r="AU174">
            <v>0</v>
          </cell>
          <cell r="AV174">
            <v>0</v>
          </cell>
          <cell r="AW174">
            <v>0</v>
          </cell>
          <cell r="AX174">
            <v>0</v>
          </cell>
          <cell r="AY174">
            <v>0</v>
          </cell>
          <cell r="AZ174">
            <v>0</v>
          </cell>
          <cell r="BA174">
            <v>0</v>
          </cell>
          <cell r="BB174">
            <v>0</v>
          </cell>
          <cell r="BC174">
            <v>0</v>
          </cell>
          <cell r="BD174">
            <v>0</v>
          </cell>
          <cell r="BE174">
            <v>0</v>
          </cell>
        </row>
        <row r="175">
          <cell r="T175" t="str">
            <v>Scenes Issued</v>
          </cell>
          <cell r="V175">
            <v>0</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0</v>
          </cell>
          <cell r="AO175">
            <v>0</v>
          </cell>
          <cell r="AP175">
            <v>0</v>
          </cell>
          <cell r="AQ175">
            <v>0</v>
          </cell>
          <cell r="AR175">
            <v>0</v>
          </cell>
          <cell r="AS175">
            <v>0</v>
          </cell>
          <cell r="AT175">
            <v>0</v>
          </cell>
          <cell r="AU175">
            <v>0</v>
          </cell>
          <cell r="AV175">
            <v>0</v>
          </cell>
          <cell r="AW175">
            <v>0</v>
          </cell>
          <cell r="AX175">
            <v>0</v>
          </cell>
          <cell r="AY175">
            <v>0</v>
          </cell>
          <cell r="AZ175">
            <v>0</v>
          </cell>
          <cell r="BA175">
            <v>0</v>
          </cell>
          <cell r="BB175">
            <v>0</v>
          </cell>
          <cell r="BC175">
            <v>0</v>
          </cell>
          <cell r="BD175">
            <v>0</v>
          </cell>
          <cell r="BE175">
            <v>0</v>
          </cell>
        </row>
        <row r="176">
          <cell r="T176" t="str">
            <v>Into Rough</v>
          </cell>
          <cell r="V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W176">
            <v>0</v>
          </cell>
          <cell r="AX176">
            <v>0</v>
          </cell>
          <cell r="AY176">
            <v>0</v>
          </cell>
          <cell r="AZ176">
            <v>0</v>
          </cell>
          <cell r="BA176">
            <v>0</v>
          </cell>
          <cell r="BB176">
            <v>0</v>
          </cell>
          <cell r="BC176">
            <v>0</v>
          </cell>
          <cell r="BD176">
            <v>0</v>
          </cell>
          <cell r="BE176">
            <v>0</v>
          </cell>
        </row>
        <row r="177">
          <cell r="T177" t="str">
            <v>Rough Complete</v>
          </cell>
          <cell r="V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cell r="BC177">
            <v>0</v>
          </cell>
          <cell r="BD177">
            <v>0</v>
          </cell>
          <cell r="BE177">
            <v>0</v>
          </cell>
        </row>
        <row r="178">
          <cell r="T178" t="str">
            <v>Ruff Approved</v>
          </cell>
          <cell r="V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row>
        <row r="179">
          <cell r="T179" t="str">
            <v>Clean Complete</v>
          </cell>
          <cell r="V179">
            <v>0</v>
          </cell>
          <cell r="AA179">
            <v>0</v>
          </cell>
          <cell r="AB179">
            <v>0</v>
          </cell>
          <cell r="AC179">
            <v>0</v>
          </cell>
          <cell r="AD179">
            <v>0</v>
          </cell>
          <cell r="AE179">
            <v>0</v>
          </cell>
          <cell r="AF179">
            <v>0</v>
          </cell>
          <cell r="AG179">
            <v>0</v>
          </cell>
          <cell r="AH179">
            <v>0</v>
          </cell>
          <cell r="AI179">
            <v>0</v>
          </cell>
          <cell r="AJ179">
            <v>0</v>
          </cell>
          <cell r="AK179">
            <v>0</v>
          </cell>
          <cell r="AL179">
            <v>0</v>
          </cell>
          <cell r="AM179">
            <v>0</v>
          </cell>
          <cell r="AN179">
            <v>0</v>
          </cell>
          <cell r="AO179">
            <v>0</v>
          </cell>
          <cell r="AP179">
            <v>0</v>
          </cell>
          <cell r="AQ179">
            <v>0</v>
          </cell>
          <cell r="AR179">
            <v>0</v>
          </cell>
          <cell r="AS179">
            <v>0</v>
          </cell>
          <cell r="AT179">
            <v>0</v>
          </cell>
          <cell r="AU179">
            <v>0</v>
          </cell>
          <cell r="AV179">
            <v>0</v>
          </cell>
          <cell r="AW179">
            <v>0</v>
          </cell>
          <cell r="AX179">
            <v>0</v>
          </cell>
          <cell r="AY179">
            <v>0</v>
          </cell>
          <cell r="AZ179">
            <v>0</v>
          </cell>
          <cell r="BA179">
            <v>0</v>
          </cell>
          <cell r="BB179">
            <v>0</v>
          </cell>
          <cell r="BC179">
            <v>0</v>
          </cell>
          <cell r="BD179">
            <v>0</v>
          </cell>
          <cell r="BE179">
            <v>0</v>
          </cell>
        </row>
        <row r="180">
          <cell r="T180" t="str">
            <v>Approved</v>
          </cell>
          <cell r="V180">
            <v>0</v>
          </cell>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0</v>
          </cell>
          <cell r="AO180">
            <v>0</v>
          </cell>
          <cell r="AP180">
            <v>0</v>
          </cell>
          <cell r="AQ180">
            <v>0</v>
          </cell>
          <cell r="AR180">
            <v>0</v>
          </cell>
          <cell r="AS180">
            <v>0</v>
          </cell>
          <cell r="AT180">
            <v>0</v>
          </cell>
          <cell r="AU180">
            <v>0</v>
          </cell>
          <cell r="AV180">
            <v>0</v>
          </cell>
          <cell r="AW180">
            <v>0</v>
          </cell>
          <cell r="AX180">
            <v>0</v>
          </cell>
          <cell r="AY180">
            <v>0</v>
          </cell>
          <cell r="AZ180">
            <v>0</v>
          </cell>
          <cell r="BA180">
            <v>0</v>
          </cell>
          <cell r="BB180">
            <v>0</v>
          </cell>
          <cell r="BC180">
            <v>0</v>
          </cell>
          <cell r="BD180">
            <v>0</v>
          </cell>
          <cell r="BE180">
            <v>0</v>
          </cell>
        </row>
        <row r="181">
          <cell r="T181" t="str">
            <v>Turned In</v>
          </cell>
          <cell r="V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cell r="BC181">
            <v>0</v>
          </cell>
          <cell r="BD181">
            <v>0</v>
          </cell>
          <cell r="BE181">
            <v>0</v>
          </cell>
        </row>
        <row r="182">
          <cell r="A182" t="str">
            <v>Wks</v>
          </cell>
          <cell r="B182" t="str">
            <v>Days</v>
          </cell>
          <cell r="F182" t="str">
            <v>Wks</v>
          </cell>
          <cell r="G182" t="str">
            <v>Days</v>
          </cell>
          <cell r="H182" t="str">
            <v>Frames</v>
          </cell>
          <cell r="I182" t="str">
            <v>Wks</v>
          </cell>
          <cell r="J182" t="str">
            <v>Days</v>
          </cell>
          <cell r="T182" t="str">
            <v>Animation Projection</v>
          </cell>
          <cell r="V182">
            <v>35786</v>
          </cell>
          <cell r="W182">
            <v>35853</v>
          </cell>
          <cell r="X182">
            <v>750</v>
          </cell>
          <cell r="Y182">
            <v>12</v>
          </cell>
          <cell r="Z182">
            <v>57.591386666666665</v>
          </cell>
          <cell r="AA182"/>
          <cell r="AB182"/>
          <cell r="AC182"/>
          <cell r="AD182"/>
          <cell r="AE182"/>
          <cell r="AF182"/>
          <cell r="AG182"/>
          <cell r="AH182"/>
          <cell r="AI182"/>
          <cell r="AJ182"/>
          <cell r="AK182"/>
          <cell r="AL182"/>
          <cell r="AM182"/>
          <cell r="AN182"/>
          <cell r="AO182"/>
          <cell r="AP182"/>
          <cell r="AQ182"/>
          <cell r="AR182"/>
          <cell r="AS182"/>
          <cell r="AT182"/>
          <cell r="AU182"/>
          <cell r="AV182"/>
          <cell r="AW182"/>
          <cell r="AX182"/>
          <cell r="AY182"/>
          <cell r="AZ182"/>
          <cell r="BA182"/>
          <cell r="BB182"/>
          <cell r="BC182"/>
          <cell r="BD182"/>
          <cell r="BE182"/>
          <cell r="BF182"/>
          <cell r="BG182"/>
          <cell r="BH182">
            <v>0</v>
          </cell>
          <cell r="BI182">
            <v>0</v>
          </cell>
          <cell r="BJ182">
            <v>0</v>
          </cell>
          <cell r="BK182">
            <v>0</v>
          </cell>
          <cell r="BL182">
            <v>375</v>
          </cell>
          <cell r="BM182">
            <v>425</v>
          </cell>
          <cell r="BN182">
            <v>425</v>
          </cell>
          <cell r="BO182">
            <v>425</v>
          </cell>
          <cell r="BP182">
            <v>425</v>
          </cell>
          <cell r="BQ182">
            <v>425</v>
          </cell>
          <cell r="BR182">
            <v>425</v>
          </cell>
          <cell r="BS182">
            <v>425</v>
          </cell>
          <cell r="BT182"/>
          <cell r="BU182"/>
          <cell r="BV182"/>
          <cell r="BW182"/>
          <cell r="BX182"/>
          <cell r="BY182"/>
          <cell r="BZ182"/>
          <cell r="CA182"/>
          <cell r="CB182"/>
          <cell r="CC182"/>
          <cell r="CD182"/>
          <cell r="CE182"/>
          <cell r="CF182"/>
          <cell r="CG182"/>
          <cell r="CH182"/>
          <cell r="CI182"/>
          <cell r="CJ182"/>
          <cell r="CK182"/>
          <cell r="CL182"/>
          <cell r="CM182"/>
          <cell r="CN182"/>
          <cell r="CO182"/>
          <cell r="CP182"/>
          <cell r="CQ182"/>
          <cell r="CR182"/>
          <cell r="CS182"/>
          <cell r="CT182"/>
          <cell r="CU182"/>
          <cell r="CV182"/>
          <cell r="CW182"/>
          <cell r="CX182"/>
          <cell r="CY182"/>
          <cell r="CZ182"/>
          <cell r="DA182"/>
          <cell r="DB182"/>
          <cell r="DC182"/>
          <cell r="DD182"/>
          <cell r="DE182"/>
          <cell r="DF182"/>
          <cell r="DG182"/>
          <cell r="DH182"/>
          <cell r="DI182"/>
          <cell r="DJ182"/>
          <cell r="DK182"/>
          <cell r="DL182"/>
          <cell r="DM182"/>
          <cell r="DN182"/>
          <cell r="DO182"/>
          <cell r="DP182"/>
          <cell r="DQ182"/>
          <cell r="DR182"/>
          <cell r="DS182"/>
          <cell r="DT182"/>
          <cell r="DU182"/>
          <cell r="DV182"/>
          <cell r="DW182"/>
          <cell r="DX182"/>
          <cell r="DY182"/>
          <cell r="DZ182"/>
          <cell r="EA182"/>
          <cell r="EB182"/>
          <cell r="EC182"/>
          <cell r="ED182"/>
          <cell r="EE182"/>
          <cell r="EF182"/>
          <cell r="EG182"/>
          <cell r="EH182"/>
          <cell r="EI182"/>
          <cell r="EJ182"/>
          <cell r="EK182"/>
          <cell r="EL182"/>
          <cell r="EM182"/>
          <cell r="EN182"/>
          <cell r="EO182"/>
          <cell r="EP182"/>
          <cell r="EQ182"/>
          <cell r="ER182"/>
          <cell r="ES182"/>
          <cell r="ET182"/>
          <cell r="EU182"/>
          <cell r="EV182"/>
          <cell r="EW182"/>
        </row>
        <row r="183">
          <cell r="A183" t="str">
            <v>Wks</v>
          </cell>
          <cell r="B183" t="str">
            <v>Days</v>
          </cell>
          <cell r="F183" t="str">
            <v>Wks</v>
          </cell>
          <cell r="G183" t="str">
            <v>Days</v>
          </cell>
          <cell r="H183" t="str">
            <v>Frames</v>
          </cell>
          <cell r="I183" t="str">
            <v>Wks</v>
          </cell>
          <cell r="J183" t="str">
            <v>Days</v>
          </cell>
          <cell r="K183">
            <v>21</v>
          </cell>
          <cell r="M183">
            <v>29</v>
          </cell>
          <cell r="O183">
            <v>29</v>
          </cell>
          <cell r="Q183">
            <v>29</v>
          </cell>
          <cell r="R183">
            <v>36008</v>
          </cell>
          <cell r="T183" t="str">
            <v>Animation Projection</v>
          </cell>
          <cell r="V183">
            <v>35786</v>
          </cell>
          <cell r="W183">
            <v>35863</v>
          </cell>
          <cell r="X183">
            <v>750</v>
          </cell>
          <cell r="Y183">
            <v>12</v>
          </cell>
          <cell r="Z183">
            <v>57.591386666666665</v>
          </cell>
          <cell r="AA183"/>
          <cell r="AB183"/>
          <cell r="AC183"/>
          <cell r="AD183"/>
          <cell r="AE183"/>
          <cell r="AF183"/>
          <cell r="AG183"/>
          <cell r="AH183"/>
          <cell r="AI183"/>
          <cell r="AJ183"/>
          <cell r="AK183"/>
          <cell r="AL183"/>
          <cell r="AM183"/>
          <cell r="AN183"/>
          <cell r="AO183"/>
          <cell r="AP183"/>
          <cell r="AQ183"/>
          <cell r="AR183"/>
          <cell r="AS183"/>
          <cell r="AT183"/>
          <cell r="AU183"/>
          <cell r="AV183"/>
          <cell r="AW183"/>
          <cell r="AX183"/>
          <cell r="AY183"/>
          <cell r="AZ183"/>
          <cell r="BA183"/>
          <cell r="BB183"/>
          <cell r="BC183"/>
          <cell r="BD183"/>
          <cell r="BE183"/>
          <cell r="BF183"/>
          <cell r="BG183"/>
          <cell r="BH183">
            <v>0</v>
          </cell>
          <cell r="BI183">
            <v>0</v>
          </cell>
          <cell r="BJ183">
            <v>0</v>
          </cell>
          <cell r="BK183">
            <v>0</v>
          </cell>
          <cell r="BL183">
            <v>375</v>
          </cell>
          <cell r="BM183">
            <v>425</v>
          </cell>
          <cell r="BN183">
            <v>425</v>
          </cell>
          <cell r="BO183">
            <v>425</v>
          </cell>
          <cell r="BP183">
            <v>425</v>
          </cell>
          <cell r="BQ183">
            <v>425</v>
          </cell>
          <cell r="BR183">
            <v>425</v>
          </cell>
          <cell r="BS183">
            <v>425</v>
          </cell>
          <cell r="BT183"/>
          <cell r="BU183"/>
          <cell r="BV183"/>
          <cell r="BW183"/>
          <cell r="BX183"/>
          <cell r="BY183"/>
          <cell r="BZ183"/>
          <cell r="CA183"/>
          <cell r="CB183"/>
          <cell r="CC183"/>
          <cell r="CD183"/>
          <cell r="CE183"/>
          <cell r="CF183"/>
          <cell r="CG183"/>
          <cell r="CH183"/>
          <cell r="CI183"/>
          <cell r="CJ183"/>
          <cell r="CK183"/>
          <cell r="CL183"/>
          <cell r="CM183"/>
          <cell r="CN183"/>
          <cell r="CO183"/>
          <cell r="CP183"/>
          <cell r="CQ183"/>
          <cell r="CR183"/>
          <cell r="CS183"/>
          <cell r="CT183"/>
          <cell r="CU183"/>
          <cell r="CV183"/>
          <cell r="CW183"/>
          <cell r="CX183"/>
          <cell r="CY183"/>
          <cell r="CZ183"/>
          <cell r="DA183"/>
          <cell r="DB183"/>
          <cell r="DC183"/>
          <cell r="DD183"/>
          <cell r="DE183"/>
          <cell r="DF183"/>
          <cell r="DG183"/>
          <cell r="DH183"/>
          <cell r="DI183"/>
          <cell r="DJ183"/>
          <cell r="DK183"/>
          <cell r="DL183"/>
          <cell r="DM183"/>
          <cell r="DN183"/>
          <cell r="DO183"/>
          <cell r="DP183"/>
          <cell r="DQ183"/>
          <cell r="DR183"/>
          <cell r="DS183"/>
          <cell r="DT183"/>
          <cell r="DU183"/>
          <cell r="DV183"/>
          <cell r="DW183"/>
          <cell r="DX183"/>
          <cell r="DY183"/>
          <cell r="DZ183"/>
          <cell r="EA183"/>
          <cell r="EB183"/>
          <cell r="EC183"/>
          <cell r="ED183"/>
          <cell r="EE183"/>
          <cell r="EF183"/>
          <cell r="EG183"/>
          <cell r="EH183"/>
          <cell r="EI183"/>
          <cell r="EJ183"/>
          <cell r="EK183"/>
          <cell r="EL183"/>
          <cell r="EM183"/>
          <cell r="EN183"/>
          <cell r="EO183"/>
          <cell r="EP183"/>
          <cell r="EQ183"/>
          <cell r="ER183"/>
          <cell r="ES183"/>
          <cell r="ET183"/>
          <cell r="EU183"/>
          <cell r="EV183"/>
          <cell r="EW183"/>
        </row>
        <row r="184">
          <cell r="A184">
            <v>7.3905499999999993</v>
          </cell>
          <cell r="B184">
            <v>65.73384999999999</v>
          </cell>
          <cell r="F184">
            <v>3.9416266666666666</v>
          </cell>
          <cell r="G184">
            <v>57.591386666666665</v>
          </cell>
          <cell r="H184">
            <v>2956.22</v>
          </cell>
          <cell r="I184">
            <v>3.2846888888888888</v>
          </cell>
          <cell r="J184">
            <v>36.992822222222223</v>
          </cell>
          <cell r="K184">
            <v>21</v>
          </cell>
          <cell r="M184">
            <v>29</v>
          </cell>
          <cell r="O184">
            <v>29</v>
          </cell>
          <cell r="Q184">
            <v>29</v>
          </cell>
          <cell r="R184">
            <v>36008</v>
          </cell>
          <cell r="T184" t="str">
            <v>Ink &amp; Paint Projection</v>
          </cell>
          <cell r="V184">
            <v>35822</v>
          </cell>
          <cell r="W184">
            <v>35858.992822222222</v>
          </cell>
          <cell r="X184">
            <v>900</v>
          </cell>
          <cell r="Y184">
            <v>8</v>
          </cell>
          <cell r="Z184">
            <v>36.992822222222223</v>
          </cell>
          <cell r="AA184"/>
          <cell r="AB184"/>
          <cell r="AC184"/>
          <cell r="AD184"/>
          <cell r="AE184"/>
          <cell r="AF184"/>
          <cell r="AG184"/>
          <cell r="AH184"/>
          <cell r="AI184"/>
          <cell r="AJ184"/>
          <cell r="AK184"/>
          <cell r="AL184"/>
          <cell r="AM184"/>
          <cell r="AN184"/>
          <cell r="AO184"/>
          <cell r="AP184"/>
          <cell r="AQ184"/>
          <cell r="AR184"/>
          <cell r="AS184"/>
          <cell r="AT184"/>
          <cell r="AU184"/>
          <cell r="AV184"/>
          <cell r="AW184"/>
          <cell r="AX184"/>
          <cell r="AY184"/>
          <cell r="AZ184"/>
          <cell r="BA184"/>
          <cell r="BB184"/>
          <cell r="BC184"/>
          <cell r="BD184"/>
          <cell r="BE184"/>
          <cell r="BF184"/>
          <cell r="BG184"/>
          <cell r="BH184"/>
          <cell r="BI184"/>
          <cell r="BJ184"/>
          <cell r="BK184"/>
          <cell r="BL184"/>
          <cell r="BM184"/>
          <cell r="BN184">
            <v>225</v>
          </cell>
          <cell r="BO184">
            <v>450</v>
          </cell>
          <cell r="BP184">
            <v>450</v>
          </cell>
          <cell r="BQ184">
            <v>675</v>
          </cell>
          <cell r="BR184">
            <v>450</v>
          </cell>
          <cell r="BS184">
            <v>675</v>
          </cell>
          <cell r="BT184">
            <v>900</v>
          </cell>
          <cell r="BU184">
            <v>900</v>
          </cell>
          <cell r="BV184"/>
          <cell r="BW184"/>
          <cell r="BX184"/>
          <cell r="BY184"/>
          <cell r="BZ184"/>
          <cell r="CA184"/>
          <cell r="CB184"/>
          <cell r="CC184"/>
          <cell r="CD184"/>
          <cell r="CE184"/>
          <cell r="CF184"/>
          <cell r="CG184"/>
          <cell r="CH184"/>
          <cell r="CI184"/>
          <cell r="CJ184"/>
          <cell r="CK184"/>
          <cell r="CL184"/>
          <cell r="CM184"/>
          <cell r="CN184"/>
          <cell r="CO184"/>
          <cell r="CP184"/>
          <cell r="CQ184"/>
          <cell r="CR184"/>
          <cell r="CS184"/>
          <cell r="CT184"/>
          <cell r="CU184"/>
          <cell r="CV184"/>
          <cell r="CW184"/>
          <cell r="CX184"/>
          <cell r="CY184"/>
          <cell r="CZ184"/>
          <cell r="DA184"/>
          <cell r="DB184"/>
          <cell r="DC184"/>
          <cell r="DD184"/>
          <cell r="DE184"/>
          <cell r="DF184"/>
          <cell r="DG184"/>
          <cell r="DH184"/>
          <cell r="DI184"/>
          <cell r="DJ184"/>
          <cell r="DK184"/>
          <cell r="DL184"/>
          <cell r="DM184"/>
          <cell r="DN184"/>
          <cell r="DO184"/>
          <cell r="DP184"/>
          <cell r="DQ184"/>
          <cell r="DR184"/>
          <cell r="DS184"/>
          <cell r="DT184"/>
          <cell r="DU184"/>
          <cell r="DV184"/>
          <cell r="DW184"/>
          <cell r="DX184"/>
          <cell r="DY184"/>
          <cell r="DZ184"/>
          <cell r="EA184"/>
          <cell r="EB184"/>
          <cell r="EC184"/>
          <cell r="ED184"/>
          <cell r="EE184"/>
          <cell r="EF184"/>
          <cell r="EG184"/>
          <cell r="EH184"/>
          <cell r="EI184"/>
          <cell r="EJ184"/>
          <cell r="EK184"/>
          <cell r="EL184"/>
          <cell r="EM184"/>
          <cell r="EN184"/>
          <cell r="EO184"/>
          <cell r="EP184"/>
          <cell r="EQ184"/>
          <cell r="ER184"/>
          <cell r="ES184"/>
          <cell r="ET184"/>
          <cell r="EU184"/>
          <cell r="EV184"/>
          <cell r="EW184"/>
        </row>
        <row r="186">
          <cell r="T186" t="str">
            <v>BUDGET FORECAST</v>
          </cell>
          <cell r="AA186"/>
          <cell r="AB186"/>
          <cell r="AC186"/>
          <cell r="AD186"/>
          <cell r="AE186"/>
          <cell r="AF186"/>
          <cell r="AG186"/>
          <cell r="AH186"/>
          <cell r="AI186"/>
          <cell r="AJ186"/>
          <cell r="AK186"/>
          <cell r="AL186"/>
          <cell r="AM186"/>
          <cell r="AN186"/>
          <cell r="AO186"/>
          <cell r="AP186"/>
          <cell r="AQ186"/>
          <cell r="AR186"/>
          <cell r="AS186"/>
          <cell r="AT186"/>
          <cell r="AU186"/>
          <cell r="AV186"/>
          <cell r="AW186"/>
          <cell r="AX186"/>
          <cell r="AY186"/>
          <cell r="AZ186">
            <v>35730</v>
          </cell>
          <cell r="BA186">
            <v>35737</v>
          </cell>
          <cell r="BB186">
            <v>35744</v>
          </cell>
          <cell r="BC186">
            <v>35751</v>
          </cell>
          <cell r="BD186">
            <v>35758</v>
          </cell>
          <cell r="BE186">
            <v>35765</v>
          </cell>
          <cell r="BF186">
            <v>35772</v>
          </cell>
          <cell r="BG186">
            <v>35779</v>
          </cell>
          <cell r="BH186">
            <v>35786</v>
          </cell>
          <cell r="BI186"/>
          <cell r="BJ186"/>
          <cell r="BK186"/>
          <cell r="BL186"/>
          <cell r="BM186"/>
          <cell r="BN186"/>
          <cell r="BO186"/>
          <cell r="BP186"/>
          <cell r="BQ186"/>
          <cell r="BR186"/>
          <cell r="BS186"/>
          <cell r="BT186"/>
          <cell r="BU186"/>
          <cell r="BV186"/>
          <cell r="BW186"/>
          <cell r="BX186"/>
          <cell r="BY186"/>
          <cell r="BZ186"/>
          <cell r="CA186"/>
          <cell r="CB186"/>
          <cell r="CC186"/>
          <cell r="CD186"/>
          <cell r="CE186"/>
          <cell r="CF186"/>
          <cell r="CG186"/>
          <cell r="CH186"/>
          <cell r="CI186"/>
          <cell r="CJ186"/>
          <cell r="CK186"/>
          <cell r="CL186"/>
          <cell r="CM186"/>
          <cell r="CN186"/>
          <cell r="CO186"/>
          <cell r="CP186"/>
          <cell r="CQ186"/>
          <cell r="CR186"/>
          <cell r="CS186"/>
          <cell r="CT186"/>
          <cell r="CU186"/>
          <cell r="CV186"/>
          <cell r="CW186"/>
          <cell r="CX186"/>
          <cell r="CY186"/>
          <cell r="CZ186"/>
          <cell r="DA186"/>
          <cell r="DB186"/>
          <cell r="DC186"/>
          <cell r="DD186"/>
          <cell r="DE186"/>
          <cell r="DF186"/>
          <cell r="DG186"/>
          <cell r="DH186"/>
          <cell r="DI186"/>
          <cell r="DJ186"/>
          <cell r="DK186"/>
          <cell r="DL186"/>
          <cell r="DM186"/>
          <cell r="DN186"/>
          <cell r="DO186"/>
          <cell r="DP186"/>
          <cell r="DQ186"/>
          <cell r="DR186"/>
          <cell r="DS186"/>
          <cell r="DT186"/>
          <cell r="DU186"/>
          <cell r="DV186"/>
          <cell r="DW186"/>
          <cell r="DX186"/>
          <cell r="DY186"/>
          <cell r="DZ186"/>
          <cell r="EA186"/>
          <cell r="EB186"/>
          <cell r="EC186"/>
          <cell r="ED186"/>
          <cell r="EE186"/>
          <cell r="EF186"/>
          <cell r="EG186"/>
          <cell r="EH186"/>
          <cell r="EI186"/>
          <cell r="EJ186"/>
          <cell r="EK186"/>
          <cell r="EL186"/>
          <cell r="EM186"/>
          <cell r="EN186"/>
          <cell r="EO186"/>
          <cell r="EP186"/>
          <cell r="EQ186"/>
          <cell r="ER186"/>
          <cell r="ES186"/>
          <cell r="ET186"/>
          <cell r="EU186"/>
          <cell r="EV186"/>
          <cell r="EW186"/>
          <cell r="EX186"/>
          <cell r="EY186"/>
          <cell r="EZ186"/>
          <cell r="FA186"/>
          <cell r="FB186"/>
          <cell r="FC186"/>
          <cell r="FD186"/>
          <cell r="FE186"/>
          <cell r="FF186"/>
          <cell r="FG186"/>
          <cell r="FH186"/>
          <cell r="FI186"/>
        </row>
        <row r="187">
          <cell r="T187" t="str">
            <v>BUDGET FORECAST</v>
          </cell>
          <cell r="V187" t="str">
            <v>PRE PROD</v>
          </cell>
          <cell r="W187">
            <v>30</v>
          </cell>
          <cell r="X187">
            <v>90000</v>
          </cell>
          <cell r="AA187"/>
          <cell r="AB187"/>
          <cell r="AC187"/>
          <cell r="AD187"/>
          <cell r="AE187"/>
          <cell r="AF187"/>
          <cell r="AG187"/>
          <cell r="AH187"/>
          <cell r="AI187"/>
          <cell r="AJ187"/>
          <cell r="AK187"/>
          <cell r="AL187"/>
          <cell r="AM187"/>
          <cell r="AN187"/>
          <cell r="AO187"/>
          <cell r="AP187"/>
          <cell r="AQ187"/>
          <cell r="AR187"/>
          <cell r="AS187"/>
          <cell r="AT187"/>
          <cell r="AU187"/>
          <cell r="AV187"/>
          <cell r="AW187"/>
          <cell r="AX187"/>
          <cell r="AY187"/>
          <cell r="AZ187">
            <v>3000</v>
          </cell>
          <cell r="BA187">
            <v>6000</v>
          </cell>
          <cell r="BB187">
            <v>9000</v>
          </cell>
          <cell r="BC187">
            <v>12000</v>
          </cell>
          <cell r="BD187">
            <v>12000</v>
          </cell>
          <cell r="BE187">
            <v>12000</v>
          </cell>
          <cell r="BF187">
            <v>12000</v>
          </cell>
          <cell r="BG187">
            <v>12000</v>
          </cell>
          <cell r="BH187">
            <v>12000</v>
          </cell>
          <cell r="BI187"/>
          <cell r="BJ187"/>
          <cell r="BK187"/>
          <cell r="BL187"/>
          <cell r="BM187"/>
          <cell r="BN187"/>
          <cell r="BO187"/>
          <cell r="BP187"/>
          <cell r="BQ187"/>
          <cell r="BR187"/>
          <cell r="BS187"/>
          <cell r="BT187"/>
          <cell r="BU187"/>
          <cell r="BV187"/>
          <cell r="BW187"/>
          <cell r="BX187"/>
          <cell r="BY187"/>
          <cell r="BZ187"/>
          <cell r="CA187"/>
          <cell r="CB187"/>
          <cell r="CC187"/>
          <cell r="CD187"/>
          <cell r="CE187"/>
          <cell r="CF187"/>
          <cell r="CG187"/>
          <cell r="CH187"/>
          <cell r="CI187"/>
          <cell r="CJ187"/>
          <cell r="CK187"/>
          <cell r="CL187"/>
          <cell r="CM187"/>
          <cell r="CN187"/>
          <cell r="CO187"/>
          <cell r="CP187"/>
          <cell r="CQ187"/>
          <cell r="CR187"/>
          <cell r="CS187"/>
          <cell r="CT187"/>
          <cell r="CU187"/>
          <cell r="CV187"/>
          <cell r="CW187"/>
          <cell r="CX187"/>
          <cell r="CY187"/>
          <cell r="CZ187"/>
          <cell r="DA187"/>
          <cell r="DB187"/>
          <cell r="DC187"/>
          <cell r="DD187"/>
          <cell r="DE187"/>
          <cell r="DF187"/>
          <cell r="DG187"/>
          <cell r="DH187"/>
          <cell r="DI187"/>
          <cell r="DJ187"/>
          <cell r="DK187"/>
          <cell r="DL187"/>
          <cell r="DM187"/>
          <cell r="DN187"/>
          <cell r="DO187"/>
          <cell r="DP187"/>
          <cell r="DQ187"/>
          <cell r="DR187"/>
          <cell r="DS187"/>
          <cell r="DT187"/>
          <cell r="DU187"/>
          <cell r="DV187"/>
          <cell r="DW187"/>
          <cell r="DX187"/>
          <cell r="DY187"/>
          <cell r="DZ187"/>
          <cell r="EA187"/>
          <cell r="EB187"/>
          <cell r="EC187"/>
          <cell r="ED187"/>
          <cell r="EE187"/>
          <cell r="EF187"/>
          <cell r="EG187"/>
          <cell r="EH187"/>
          <cell r="EI187"/>
          <cell r="EJ187"/>
          <cell r="EK187"/>
          <cell r="EL187"/>
          <cell r="EM187"/>
          <cell r="EN187"/>
          <cell r="EO187"/>
          <cell r="EP187"/>
          <cell r="EQ187"/>
          <cell r="ER187"/>
          <cell r="ES187"/>
          <cell r="ET187"/>
          <cell r="EU187"/>
          <cell r="EV187"/>
          <cell r="EW187"/>
          <cell r="EX187"/>
          <cell r="EY187"/>
          <cell r="EZ187"/>
          <cell r="FA187"/>
          <cell r="FB187"/>
          <cell r="FC187"/>
          <cell r="FD187"/>
          <cell r="FE187"/>
          <cell r="FF187"/>
          <cell r="FG187"/>
          <cell r="FH187"/>
          <cell r="FI187"/>
        </row>
        <row r="188">
          <cell r="V188" t="str">
            <v>PRE PROD</v>
          </cell>
          <cell r="W188">
            <v>30</v>
          </cell>
          <cell r="X188">
            <v>97000</v>
          </cell>
          <cell r="AA188"/>
          <cell r="AB188"/>
          <cell r="AC188"/>
          <cell r="AD188"/>
          <cell r="AE188"/>
          <cell r="AF188"/>
          <cell r="AG188"/>
          <cell r="AH188"/>
          <cell r="AI188"/>
          <cell r="AJ188"/>
          <cell r="AK188"/>
          <cell r="AL188"/>
          <cell r="AM188"/>
          <cell r="AN188"/>
          <cell r="AO188"/>
          <cell r="AP188"/>
          <cell r="AQ188"/>
          <cell r="AR188"/>
          <cell r="AS188"/>
          <cell r="AT188"/>
          <cell r="AU188"/>
          <cell r="AV188"/>
          <cell r="AW188"/>
          <cell r="AX188"/>
          <cell r="AY188"/>
          <cell r="AZ188">
            <v>3000</v>
          </cell>
          <cell r="BA188">
            <v>6000</v>
          </cell>
          <cell r="BB188">
            <v>9000</v>
          </cell>
          <cell r="BC188">
            <v>12000</v>
          </cell>
          <cell r="BD188">
            <v>12000</v>
          </cell>
          <cell r="BE188">
            <v>12000</v>
          </cell>
          <cell r="BF188">
            <v>13000</v>
          </cell>
          <cell r="BG188">
            <v>18000</v>
          </cell>
          <cell r="BH188">
            <v>12000</v>
          </cell>
          <cell r="BI188"/>
          <cell r="BJ188"/>
          <cell r="BK188"/>
          <cell r="BL188"/>
          <cell r="BM188"/>
          <cell r="BN188"/>
          <cell r="BO188"/>
          <cell r="BP188"/>
          <cell r="BQ188"/>
          <cell r="BR188"/>
          <cell r="BS188"/>
          <cell r="BT188"/>
          <cell r="BU188"/>
          <cell r="BV188"/>
          <cell r="BW188"/>
          <cell r="BX188"/>
          <cell r="BY188"/>
          <cell r="BZ188"/>
          <cell r="CA188"/>
          <cell r="CB188"/>
          <cell r="CC188"/>
          <cell r="CD188"/>
          <cell r="CE188"/>
          <cell r="CF188"/>
          <cell r="CG188"/>
          <cell r="CH188"/>
          <cell r="CI188"/>
          <cell r="CJ188"/>
          <cell r="CK188"/>
          <cell r="CL188"/>
          <cell r="CM188"/>
          <cell r="CN188"/>
          <cell r="CO188"/>
          <cell r="CP188"/>
          <cell r="CQ188"/>
          <cell r="CR188"/>
          <cell r="CS188"/>
          <cell r="CT188"/>
          <cell r="CU188"/>
          <cell r="CV188"/>
          <cell r="CW188"/>
          <cell r="CX188"/>
          <cell r="CY188"/>
          <cell r="CZ188"/>
          <cell r="DA188"/>
          <cell r="DB188"/>
          <cell r="DC188"/>
          <cell r="DD188"/>
          <cell r="DE188"/>
          <cell r="DF188"/>
          <cell r="DG188"/>
          <cell r="DH188"/>
          <cell r="DI188"/>
          <cell r="DJ188"/>
          <cell r="DK188"/>
          <cell r="DL188"/>
          <cell r="DM188"/>
          <cell r="DN188"/>
          <cell r="DO188"/>
          <cell r="DP188"/>
          <cell r="DQ188"/>
          <cell r="DR188"/>
          <cell r="DS188"/>
          <cell r="DT188"/>
          <cell r="DU188"/>
          <cell r="DV188"/>
          <cell r="DW188"/>
          <cell r="DX188"/>
          <cell r="DY188"/>
          <cell r="DZ188"/>
          <cell r="EA188"/>
          <cell r="EB188"/>
          <cell r="EC188"/>
          <cell r="ED188"/>
          <cell r="EE188"/>
          <cell r="EF188"/>
          <cell r="EG188"/>
          <cell r="EH188"/>
          <cell r="EI188"/>
          <cell r="EJ188"/>
          <cell r="EK188"/>
          <cell r="EL188"/>
          <cell r="EM188"/>
          <cell r="EN188"/>
          <cell r="EO188"/>
          <cell r="EP188"/>
          <cell r="EQ188"/>
          <cell r="ER188"/>
          <cell r="ES188"/>
          <cell r="ET188"/>
          <cell r="EU188"/>
          <cell r="EV188"/>
          <cell r="EW188"/>
          <cell r="EX188"/>
          <cell r="EY188"/>
          <cell r="EZ188"/>
          <cell r="FA188"/>
          <cell r="FB188"/>
          <cell r="FC188"/>
          <cell r="FD188"/>
          <cell r="FE188"/>
          <cell r="FF188"/>
          <cell r="FG188"/>
          <cell r="FH188"/>
          <cell r="FI188"/>
        </row>
        <row r="189">
          <cell r="V189" t="str">
            <v>PRODUCTION</v>
          </cell>
          <cell r="W189">
            <v>150</v>
          </cell>
          <cell r="X189">
            <v>438750</v>
          </cell>
          <cell r="AA189">
            <v>0</v>
          </cell>
          <cell r="AB189"/>
          <cell r="AC189"/>
          <cell r="AD189"/>
          <cell r="AE189"/>
          <cell r="AF189"/>
          <cell r="AG189"/>
          <cell r="AH189"/>
          <cell r="AI189"/>
          <cell r="AJ189"/>
          <cell r="AK189"/>
          <cell r="AL189"/>
          <cell r="AM189"/>
          <cell r="AN189"/>
          <cell r="AO189"/>
          <cell r="AP189"/>
          <cell r="AQ189"/>
          <cell r="AR189"/>
          <cell r="AS189"/>
          <cell r="AT189"/>
          <cell r="AU189"/>
          <cell r="AV189"/>
          <cell r="AW189"/>
          <cell r="AX189"/>
          <cell r="AY189"/>
          <cell r="AZ189"/>
          <cell r="BA189"/>
          <cell r="BB189"/>
          <cell r="BC189"/>
          <cell r="BD189"/>
          <cell r="BE189"/>
          <cell r="BF189"/>
          <cell r="BG189"/>
          <cell r="BH189">
            <v>0</v>
          </cell>
          <cell r="BI189">
            <v>0</v>
          </cell>
          <cell r="BJ189">
            <v>0</v>
          </cell>
          <cell r="BK189">
            <v>0</v>
          </cell>
          <cell r="BL189">
            <v>56250</v>
          </cell>
          <cell r="BM189">
            <v>63750</v>
          </cell>
          <cell r="BN189">
            <v>63750</v>
          </cell>
          <cell r="BO189">
            <v>63750</v>
          </cell>
          <cell r="BP189">
            <v>63750</v>
          </cell>
          <cell r="BQ189">
            <v>63750</v>
          </cell>
          <cell r="BR189">
            <v>63750</v>
          </cell>
          <cell r="BS189"/>
          <cell r="BT189"/>
          <cell r="BU189"/>
          <cell r="BV189"/>
          <cell r="BW189"/>
          <cell r="BX189"/>
          <cell r="BY189"/>
          <cell r="BZ189"/>
          <cell r="CA189"/>
          <cell r="CB189"/>
          <cell r="CC189"/>
          <cell r="CD189"/>
          <cell r="CE189"/>
          <cell r="CF189"/>
          <cell r="CG189"/>
          <cell r="CH189"/>
          <cell r="CI189"/>
          <cell r="CJ189"/>
          <cell r="CK189"/>
          <cell r="CL189"/>
          <cell r="CM189"/>
          <cell r="CN189"/>
          <cell r="CO189"/>
          <cell r="CP189"/>
          <cell r="CQ189"/>
          <cell r="CR189"/>
          <cell r="CS189"/>
          <cell r="CT189"/>
          <cell r="CU189"/>
          <cell r="CV189"/>
          <cell r="CW189"/>
          <cell r="CX189"/>
          <cell r="CY189"/>
          <cell r="CZ189"/>
          <cell r="DA189"/>
          <cell r="DB189"/>
          <cell r="DC189"/>
          <cell r="DD189"/>
          <cell r="DE189"/>
          <cell r="DF189"/>
          <cell r="DG189"/>
          <cell r="DH189"/>
          <cell r="DI189"/>
          <cell r="DJ189"/>
          <cell r="DK189"/>
          <cell r="DL189"/>
          <cell r="DM189"/>
          <cell r="DN189"/>
          <cell r="DO189"/>
          <cell r="DP189"/>
          <cell r="DQ189"/>
          <cell r="DR189"/>
          <cell r="DS189"/>
          <cell r="DT189"/>
          <cell r="DU189"/>
          <cell r="DV189"/>
          <cell r="DW189"/>
          <cell r="DX189"/>
          <cell r="DY189"/>
          <cell r="DZ189"/>
          <cell r="EA189"/>
          <cell r="EB189"/>
          <cell r="EC189"/>
          <cell r="ED189"/>
          <cell r="EE189"/>
          <cell r="EF189"/>
          <cell r="EG189"/>
          <cell r="EH189"/>
          <cell r="EI189"/>
          <cell r="EJ189"/>
          <cell r="EK189"/>
          <cell r="EL189"/>
          <cell r="EM189"/>
          <cell r="EN189"/>
          <cell r="EO189"/>
          <cell r="EP189"/>
          <cell r="EQ189"/>
          <cell r="ER189"/>
          <cell r="ES189"/>
          <cell r="ET189"/>
          <cell r="EU189"/>
          <cell r="EV189"/>
          <cell r="EW189"/>
          <cell r="EX189"/>
          <cell r="EY189"/>
          <cell r="EZ189"/>
          <cell r="FA189"/>
          <cell r="FB189"/>
          <cell r="FC189"/>
          <cell r="FD189"/>
          <cell r="FE189"/>
          <cell r="FF189"/>
          <cell r="FG189"/>
          <cell r="FH189"/>
          <cell r="FI189"/>
        </row>
        <row r="190">
          <cell r="V190" t="str">
            <v>PRODUCTION</v>
          </cell>
          <cell r="W190">
            <v>150</v>
          </cell>
          <cell r="X190">
            <v>531400</v>
          </cell>
          <cell r="AA190"/>
          <cell r="AB190"/>
          <cell r="AC190"/>
          <cell r="AD190"/>
          <cell r="AE190"/>
          <cell r="AF190"/>
          <cell r="AG190"/>
          <cell r="AH190"/>
          <cell r="AI190"/>
          <cell r="AJ190"/>
          <cell r="AK190"/>
          <cell r="AL190"/>
          <cell r="AM190"/>
          <cell r="AN190"/>
          <cell r="AO190"/>
          <cell r="AP190"/>
          <cell r="AQ190"/>
          <cell r="AR190"/>
          <cell r="AS190"/>
          <cell r="AT190"/>
          <cell r="AU190"/>
          <cell r="AV190"/>
          <cell r="AW190"/>
          <cell r="AX190"/>
          <cell r="AY190"/>
          <cell r="AZ190"/>
          <cell r="BA190"/>
          <cell r="BB190"/>
          <cell r="BC190"/>
          <cell r="BD190"/>
          <cell r="BE190"/>
          <cell r="BF190"/>
          <cell r="BG190"/>
          <cell r="BH190">
            <v>15150</v>
          </cell>
          <cell r="BI190">
            <v>22000</v>
          </cell>
          <cell r="BJ190">
            <v>28000</v>
          </cell>
          <cell r="BK190">
            <v>34000</v>
          </cell>
          <cell r="BL190">
            <v>40000</v>
          </cell>
          <cell r="BM190">
            <v>63750</v>
          </cell>
          <cell r="BN190">
            <v>63750</v>
          </cell>
          <cell r="BO190">
            <v>63750</v>
          </cell>
          <cell r="BP190">
            <v>67000</v>
          </cell>
          <cell r="BQ190">
            <v>67000</v>
          </cell>
          <cell r="BR190">
            <v>67000</v>
          </cell>
          <cell r="BS190"/>
          <cell r="BT190"/>
          <cell r="BU190"/>
          <cell r="BV190"/>
          <cell r="BW190"/>
          <cell r="BX190"/>
          <cell r="BY190"/>
          <cell r="BZ190"/>
          <cell r="CA190"/>
          <cell r="CB190"/>
          <cell r="CC190"/>
          <cell r="CD190"/>
          <cell r="CE190"/>
          <cell r="CF190"/>
          <cell r="CG190"/>
          <cell r="CH190"/>
          <cell r="CI190"/>
          <cell r="CJ190"/>
          <cell r="CK190"/>
          <cell r="CL190"/>
          <cell r="CM190"/>
          <cell r="CN190"/>
          <cell r="CO190"/>
          <cell r="CP190"/>
          <cell r="CQ190"/>
          <cell r="CR190"/>
          <cell r="CS190"/>
          <cell r="CT190"/>
          <cell r="CU190"/>
          <cell r="CV190"/>
          <cell r="CW190"/>
          <cell r="CX190"/>
          <cell r="CY190"/>
          <cell r="CZ190"/>
          <cell r="DA190"/>
          <cell r="DB190"/>
          <cell r="DC190"/>
          <cell r="DD190"/>
          <cell r="DE190"/>
          <cell r="DF190"/>
          <cell r="DG190"/>
          <cell r="DH190"/>
          <cell r="DI190"/>
          <cell r="DJ190"/>
          <cell r="DK190"/>
          <cell r="DL190"/>
          <cell r="DM190"/>
          <cell r="DN190"/>
          <cell r="DO190"/>
          <cell r="DP190"/>
          <cell r="DQ190"/>
          <cell r="DR190"/>
          <cell r="DS190"/>
          <cell r="DT190"/>
          <cell r="DU190"/>
          <cell r="DV190"/>
          <cell r="DW190"/>
          <cell r="DX190"/>
          <cell r="DY190"/>
          <cell r="DZ190"/>
          <cell r="EA190"/>
          <cell r="EB190"/>
          <cell r="EC190"/>
          <cell r="ED190"/>
          <cell r="EE190"/>
          <cell r="EF190"/>
          <cell r="EG190"/>
          <cell r="EH190"/>
          <cell r="EI190"/>
          <cell r="EJ190"/>
          <cell r="EK190"/>
          <cell r="EL190"/>
          <cell r="EM190"/>
          <cell r="EN190"/>
          <cell r="EO190"/>
          <cell r="EP190"/>
          <cell r="EQ190"/>
          <cell r="ER190"/>
          <cell r="ES190"/>
          <cell r="ET190"/>
          <cell r="EU190"/>
          <cell r="EV190"/>
          <cell r="EW190"/>
          <cell r="EX190"/>
          <cell r="EY190"/>
          <cell r="EZ190"/>
          <cell r="FA190"/>
          <cell r="FB190"/>
          <cell r="FC190"/>
          <cell r="FD190"/>
          <cell r="FE190"/>
          <cell r="FF190"/>
          <cell r="FG190"/>
          <cell r="FH190"/>
          <cell r="FI190"/>
        </row>
        <row r="191">
          <cell r="V191" t="str">
            <v>INK &amp; PAINT</v>
          </cell>
          <cell r="W191">
            <v>8</v>
          </cell>
          <cell r="X191">
            <v>34200</v>
          </cell>
          <cell r="AA191"/>
          <cell r="AB191"/>
          <cell r="AC191"/>
          <cell r="AD191"/>
          <cell r="AE191"/>
          <cell r="AF191"/>
          <cell r="AG191"/>
          <cell r="AH191"/>
          <cell r="AI191"/>
          <cell r="AJ191"/>
          <cell r="AK191"/>
          <cell r="AL191"/>
          <cell r="AM191"/>
          <cell r="AN191"/>
          <cell r="AO191"/>
          <cell r="AP191"/>
          <cell r="AQ191"/>
          <cell r="AR191"/>
          <cell r="AS191"/>
          <cell r="AT191"/>
          <cell r="AU191"/>
          <cell r="AV191"/>
          <cell r="AW191"/>
          <cell r="AX191"/>
          <cell r="AY191"/>
          <cell r="AZ191"/>
          <cell r="BA191"/>
          <cell r="BB191"/>
          <cell r="BC191"/>
          <cell r="BD191"/>
          <cell r="BE191"/>
          <cell r="BF191"/>
          <cell r="BG191"/>
          <cell r="BH191"/>
          <cell r="BI191"/>
          <cell r="BJ191"/>
          <cell r="BK191"/>
          <cell r="BL191"/>
          <cell r="BM191"/>
          <cell r="BN191">
            <v>1800</v>
          </cell>
          <cell r="BO191">
            <v>3600</v>
          </cell>
          <cell r="BP191">
            <v>5400</v>
          </cell>
          <cell r="BQ191">
            <v>3600</v>
          </cell>
          <cell r="BR191">
            <v>5400</v>
          </cell>
          <cell r="BS191">
            <v>7200</v>
          </cell>
          <cell r="BT191">
            <v>7200</v>
          </cell>
          <cell r="BU191"/>
          <cell r="BV191"/>
          <cell r="BW191"/>
          <cell r="BX191"/>
          <cell r="BY191"/>
          <cell r="BZ191"/>
          <cell r="CA191"/>
          <cell r="CB191"/>
          <cell r="CC191"/>
          <cell r="CD191"/>
          <cell r="CE191"/>
          <cell r="CF191"/>
          <cell r="CG191"/>
          <cell r="CH191"/>
          <cell r="CI191"/>
          <cell r="CJ191"/>
          <cell r="CK191"/>
          <cell r="CL191"/>
          <cell r="CM191"/>
          <cell r="CN191"/>
          <cell r="CO191"/>
          <cell r="CP191"/>
          <cell r="CQ191"/>
          <cell r="CR191"/>
          <cell r="CS191"/>
          <cell r="CT191"/>
          <cell r="CU191"/>
          <cell r="CV191"/>
          <cell r="CW191"/>
          <cell r="CX191"/>
          <cell r="CY191"/>
          <cell r="CZ191"/>
          <cell r="DA191"/>
          <cell r="DB191"/>
          <cell r="DC191"/>
          <cell r="DD191"/>
          <cell r="DE191"/>
          <cell r="DF191"/>
          <cell r="DG191"/>
          <cell r="DH191"/>
          <cell r="DI191"/>
          <cell r="DJ191"/>
          <cell r="DK191"/>
          <cell r="DL191"/>
          <cell r="DM191"/>
          <cell r="DN191"/>
          <cell r="DO191"/>
          <cell r="DP191"/>
          <cell r="DQ191"/>
          <cell r="DR191"/>
          <cell r="DS191"/>
          <cell r="DT191"/>
          <cell r="DU191"/>
          <cell r="DV191"/>
          <cell r="DW191"/>
          <cell r="DX191"/>
          <cell r="DY191"/>
          <cell r="DZ191"/>
          <cell r="EA191"/>
          <cell r="EB191"/>
          <cell r="EC191"/>
          <cell r="ED191"/>
          <cell r="EE191"/>
          <cell r="EF191"/>
          <cell r="EG191"/>
          <cell r="EH191"/>
          <cell r="EI191"/>
          <cell r="EJ191"/>
          <cell r="EK191"/>
          <cell r="EL191"/>
          <cell r="EM191"/>
          <cell r="EN191"/>
          <cell r="EO191"/>
          <cell r="EP191"/>
          <cell r="EQ191"/>
          <cell r="ER191"/>
          <cell r="ES191"/>
          <cell r="ET191"/>
          <cell r="EU191"/>
          <cell r="EV191"/>
          <cell r="EW191"/>
          <cell r="EX191"/>
          <cell r="EY191"/>
          <cell r="EZ191"/>
          <cell r="FA191"/>
          <cell r="FB191"/>
          <cell r="FC191"/>
          <cell r="FD191"/>
          <cell r="FE191"/>
          <cell r="FF191"/>
          <cell r="FG191"/>
          <cell r="FH191"/>
          <cell r="FI191"/>
        </row>
        <row r="192">
          <cell r="V192" t="str">
            <v>INK &amp; PAINT</v>
          </cell>
          <cell r="W192">
            <v>8</v>
          </cell>
          <cell r="X192">
            <v>39600</v>
          </cell>
          <cell r="AA192"/>
          <cell r="AB192"/>
          <cell r="AC192"/>
          <cell r="AD192"/>
          <cell r="AE192"/>
          <cell r="AF192"/>
          <cell r="AG192"/>
          <cell r="AH192"/>
          <cell r="AI192"/>
          <cell r="AJ192"/>
          <cell r="AK192"/>
          <cell r="AL192"/>
          <cell r="AM192"/>
          <cell r="AN192"/>
          <cell r="AO192"/>
          <cell r="AP192"/>
          <cell r="AQ192"/>
          <cell r="AR192"/>
          <cell r="AS192"/>
          <cell r="AT192"/>
          <cell r="AU192"/>
          <cell r="AV192"/>
          <cell r="AW192"/>
          <cell r="AX192"/>
          <cell r="AY192"/>
          <cell r="AZ192"/>
          <cell r="BA192"/>
          <cell r="BB192"/>
          <cell r="BC192"/>
          <cell r="BD192"/>
          <cell r="BE192"/>
          <cell r="BF192"/>
          <cell r="BG192"/>
          <cell r="BH192"/>
          <cell r="BI192"/>
          <cell r="BJ192"/>
          <cell r="BK192"/>
          <cell r="BL192"/>
          <cell r="BM192"/>
          <cell r="BN192">
            <v>1800</v>
          </cell>
          <cell r="BO192">
            <v>3600</v>
          </cell>
          <cell r="BP192">
            <v>5400</v>
          </cell>
          <cell r="BQ192">
            <v>7200</v>
          </cell>
          <cell r="BR192">
            <v>7200</v>
          </cell>
          <cell r="BS192">
            <v>7200</v>
          </cell>
          <cell r="BT192">
            <v>7200</v>
          </cell>
          <cell r="BU192"/>
          <cell r="BV192"/>
          <cell r="BW192"/>
          <cell r="BX192"/>
          <cell r="BY192"/>
          <cell r="BZ192"/>
          <cell r="CA192"/>
          <cell r="CB192"/>
          <cell r="CC192"/>
          <cell r="CD192"/>
          <cell r="CE192"/>
          <cell r="CF192"/>
          <cell r="CG192"/>
          <cell r="CH192"/>
          <cell r="CI192"/>
          <cell r="CJ192"/>
          <cell r="CK192"/>
          <cell r="CL192"/>
          <cell r="CM192"/>
          <cell r="CN192"/>
          <cell r="CO192"/>
          <cell r="CP192"/>
          <cell r="CQ192"/>
          <cell r="CR192"/>
          <cell r="CS192"/>
          <cell r="CT192"/>
          <cell r="CU192"/>
          <cell r="CV192"/>
          <cell r="CW192"/>
          <cell r="CX192"/>
          <cell r="CY192"/>
          <cell r="CZ192"/>
          <cell r="DA192"/>
          <cell r="DB192"/>
          <cell r="DC192"/>
          <cell r="DD192"/>
          <cell r="DE192"/>
          <cell r="DF192"/>
          <cell r="DG192"/>
          <cell r="DH192"/>
          <cell r="DI192"/>
          <cell r="DJ192"/>
          <cell r="DK192"/>
          <cell r="DL192"/>
          <cell r="DM192"/>
          <cell r="DN192"/>
          <cell r="DO192"/>
          <cell r="DP192"/>
          <cell r="DQ192"/>
          <cell r="DR192"/>
          <cell r="DS192"/>
          <cell r="DT192"/>
          <cell r="DU192"/>
          <cell r="DV192"/>
          <cell r="DW192"/>
          <cell r="DX192"/>
          <cell r="DY192"/>
          <cell r="DZ192"/>
          <cell r="EA192"/>
          <cell r="EB192"/>
          <cell r="EC192"/>
          <cell r="ED192"/>
          <cell r="EE192"/>
          <cell r="EF192"/>
          <cell r="EG192"/>
          <cell r="EH192"/>
          <cell r="EI192"/>
          <cell r="EJ192"/>
          <cell r="EK192"/>
          <cell r="EL192"/>
          <cell r="EM192"/>
          <cell r="EN192"/>
          <cell r="EO192"/>
          <cell r="EP192"/>
          <cell r="EQ192"/>
          <cell r="ER192"/>
          <cell r="ES192"/>
          <cell r="ET192"/>
          <cell r="EU192"/>
          <cell r="EV192"/>
          <cell r="EW192"/>
          <cell r="EX192"/>
          <cell r="EY192"/>
          <cell r="EZ192"/>
          <cell r="FA192"/>
          <cell r="FB192"/>
          <cell r="FC192"/>
          <cell r="FD192"/>
          <cell r="FE192"/>
          <cell r="FF192"/>
          <cell r="FG192"/>
          <cell r="FH192"/>
          <cell r="FI192"/>
        </row>
        <row r="193">
          <cell r="X193" t="str">
            <v>DIRECT</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P193">
            <v>0</v>
          </cell>
          <cell r="AQ193">
            <v>0</v>
          </cell>
          <cell r="AR193">
            <v>0</v>
          </cell>
          <cell r="AS193">
            <v>0</v>
          </cell>
          <cell r="AT193">
            <v>0</v>
          </cell>
          <cell r="AU193">
            <v>0</v>
          </cell>
          <cell r="AV193">
            <v>0</v>
          </cell>
          <cell r="AW193">
            <v>0</v>
          </cell>
          <cell r="AX193">
            <v>0</v>
          </cell>
          <cell r="AY193">
            <v>0</v>
          </cell>
          <cell r="AZ193">
            <v>3000</v>
          </cell>
          <cell r="BA193">
            <v>6000</v>
          </cell>
          <cell r="BB193">
            <v>9000</v>
          </cell>
          <cell r="BC193">
            <v>12000</v>
          </cell>
          <cell r="BD193">
            <v>12000</v>
          </cell>
          <cell r="BE193">
            <v>12000</v>
          </cell>
          <cell r="BF193">
            <v>12000</v>
          </cell>
          <cell r="BG193">
            <v>12000</v>
          </cell>
          <cell r="BH193">
            <v>12000</v>
          </cell>
          <cell r="BI193">
            <v>0</v>
          </cell>
          <cell r="BJ193">
            <v>0</v>
          </cell>
          <cell r="BK193">
            <v>0</v>
          </cell>
          <cell r="BL193">
            <v>56250</v>
          </cell>
          <cell r="BM193">
            <v>63750</v>
          </cell>
          <cell r="BN193">
            <v>65550</v>
          </cell>
          <cell r="BO193">
            <v>67350</v>
          </cell>
          <cell r="BP193">
            <v>69150</v>
          </cell>
          <cell r="BQ193">
            <v>67350</v>
          </cell>
          <cell r="BR193">
            <v>69150</v>
          </cell>
          <cell r="BS193">
            <v>43063</v>
          </cell>
          <cell r="BT193">
            <v>43070</v>
          </cell>
          <cell r="BU193">
            <v>0</v>
          </cell>
          <cell r="BV193">
            <v>0</v>
          </cell>
          <cell r="BW193">
            <v>0</v>
          </cell>
          <cell r="BX193">
            <v>0</v>
          </cell>
          <cell r="BY193">
            <v>0</v>
          </cell>
          <cell r="BZ193">
            <v>0</v>
          </cell>
          <cell r="CA193">
            <v>0</v>
          </cell>
          <cell r="CB193">
            <v>0</v>
          </cell>
          <cell r="CC193">
            <v>0</v>
          </cell>
          <cell r="CD193">
            <v>0</v>
          </cell>
          <cell r="CE193">
            <v>0</v>
          </cell>
          <cell r="CF193">
            <v>0</v>
          </cell>
          <cell r="CG193">
            <v>0</v>
          </cell>
          <cell r="CH193">
            <v>0</v>
          </cell>
          <cell r="CI193">
            <v>0</v>
          </cell>
          <cell r="CJ193">
            <v>0</v>
          </cell>
          <cell r="CK193">
            <v>0</v>
          </cell>
          <cell r="CL193">
            <v>0</v>
          </cell>
          <cell r="CM193">
            <v>0</v>
          </cell>
          <cell r="CN193">
            <v>0</v>
          </cell>
          <cell r="CO193">
            <v>0</v>
          </cell>
          <cell r="CP193">
            <v>0</v>
          </cell>
          <cell r="CQ193">
            <v>0</v>
          </cell>
          <cell r="CR193">
            <v>0</v>
          </cell>
          <cell r="CS193">
            <v>0</v>
          </cell>
          <cell r="CT193">
            <v>0</v>
          </cell>
          <cell r="CU193">
            <v>0</v>
          </cell>
          <cell r="CV193">
            <v>0</v>
          </cell>
          <cell r="CW193">
            <v>0</v>
          </cell>
          <cell r="CX193">
            <v>0</v>
          </cell>
          <cell r="CY193">
            <v>0</v>
          </cell>
          <cell r="CZ193">
            <v>0</v>
          </cell>
          <cell r="DA193">
            <v>0</v>
          </cell>
          <cell r="DB193">
            <v>0</v>
          </cell>
          <cell r="DC193">
            <v>0</v>
          </cell>
          <cell r="DD193">
            <v>0</v>
          </cell>
          <cell r="DE193">
            <v>0</v>
          </cell>
          <cell r="DF193">
            <v>0</v>
          </cell>
          <cell r="DG193">
            <v>0</v>
          </cell>
          <cell r="DH193">
            <v>0</v>
          </cell>
          <cell r="DI193">
            <v>0</v>
          </cell>
          <cell r="DJ193">
            <v>0</v>
          </cell>
          <cell r="DK193">
            <v>0</v>
          </cell>
          <cell r="DL193">
            <v>0</v>
          </cell>
          <cell r="DM193">
            <v>0</v>
          </cell>
          <cell r="DN193">
            <v>0</v>
          </cell>
          <cell r="DO193">
            <v>0</v>
          </cell>
          <cell r="DP193">
            <v>0</v>
          </cell>
          <cell r="DQ193">
            <v>0</v>
          </cell>
          <cell r="DR193">
            <v>0</v>
          </cell>
          <cell r="DS193">
            <v>0</v>
          </cell>
          <cell r="DT193">
            <v>0</v>
          </cell>
          <cell r="DU193">
            <v>0</v>
          </cell>
          <cell r="DV193">
            <v>0</v>
          </cell>
          <cell r="DW193">
            <v>0</v>
          </cell>
          <cell r="DX193">
            <v>0</v>
          </cell>
          <cell r="DY193">
            <v>0</v>
          </cell>
          <cell r="DZ193">
            <v>0</v>
          </cell>
          <cell r="EA193">
            <v>0</v>
          </cell>
          <cell r="EB193">
            <v>0</v>
          </cell>
          <cell r="EC193">
            <v>0</v>
          </cell>
          <cell r="ED193">
            <v>0</v>
          </cell>
          <cell r="EE193">
            <v>0</v>
          </cell>
          <cell r="EF193">
            <v>0</v>
          </cell>
          <cell r="EG193">
            <v>0</v>
          </cell>
          <cell r="EH193">
            <v>0</v>
          </cell>
          <cell r="EI193">
            <v>0</v>
          </cell>
          <cell r="EJ193">
            <v>0</v>
          </cell>
          <cell r="EK193">
            <v>0</v>
          </cell>
          <cell r="EL193">
            <v>0</v>
          </cell>
          <cell r="EM193">
            <v>0</v>
          </cell>
          <cell r="EN193">
            <v>0</v>
          </cell>
          <cell r="EO193">
            <v>0</v>
          </cell>
          <cell r="EP193">
            <v>0</v>
          </cell>
          <cell r="EQ193">
            <v>0</v>
          </cell>
          <cell r="ER193">
            <v>0</v>
          </cell>
          <cell r="ES193">
            <v>0</v>
          </cell>
          <cell r="ET193">
            <v>0</v>
          </cell>
          <cell r="EU193">
            <v>0</v>
          </cell>
          <cell r="EV193">
            <v>0</v>
          </cell>
          <cell r="EW193">
            <v>0</v>
          </cell>
          <cell r="EX193">
            <v>0</v>
          </cell>
          <cell r="EY193">
            <v>0</v>
          </cell>
          <cell r="EZ193">
            <v>0</v>
          </cell>
          <cell r="FA193">
            <v>0</v>
          </cell>
          <cell r="FB193">
            <v>0</v>
          </cell>
          <cell r="FC193">
            <v>0</v>
          </cell>
          <cell r="FD193">
            <v>0</v>
          </cell>
          <cell r="FE193">
            <v>0</v>
          </cell>
          <cell r="FF193">
            <v>0</v>
          </cell>
          <cell r="FG193">
            <v>0</v>
          </cell>
          <cell r="FH193">
            <v>0</v>
          </cell>
          <cell r="FI193">
            <v>0</v>
          </cell>
        </row>
        <row r="194">
          <cell r="W194">
            <v>668000</v>
          </cell>
          <cell r="X194" t="str">
            <v>DIRECT</v>
          </cell>
          <cell r="AA194">
            <v>0</v>
          </cell>
          <cell r="AB194">
            <v>0</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cell r="AP194">
            <v>0</v>
          </cell>
          <cell r="AQ194">
            <v>0</v>
          </cell>
          <cell r="AR194">
            <v>0</v>
          </cell>
          <cell r="AS194">
            <v>0</v>
          </cell>
          <cell r="AT194">
            <v>0</v>
          </cell>
          <cell r="AU194">
            <v>0</v>
          </cell>
          <cell r="AV194">
            <v>0</v>
          </cell>
          <cell r="AW194">
            <v>0</v>
          </cell>
          <cell r="AX194">
            <v>0</v>
          </cell>
          <cell r="AY194">
            <v>0</v>
          </cell>
          <cell r="AZ194">
            <v>3000</v>
          </cell>
          <cell r="BA194">
            <v>4000</v>
          </cell>
          <cell r="BB194">
            <v>4000</v>
          </cell>
          <cell r="BC194">
            <v>4000</v>
          </cell>
          <cell r="BD194">
            <v>4000</v>
          </cell>
          <cell r="BE194">
            <v>4000</v>
          </cell>
          <cell r="BF194">
            <v>8000</v>
          </cell>
          <cell r="BG194">
            <v>12000</v>
          </cell>
          <cell r="BH194">
            <v>27150</v>
          </cell>
          <cell r="BI194">
            <v>22000</v>
          </cell>
          <cell r="BJ194">
            <v>28000</v>
          </cell>
          <cell r="BK194">
            <v>34000</v>
          </cell>
          <cell r="BL194">
            <v>40000</v>
          </cell>
          <cell r="BM194">
            <v>63750</v>
          </cell>
          <cell r="BN194">
            <v>65550</v>
          </cell>
          <cell r="BO194">
            <v>67350</v>
          </cell>
          <cell r="BP194">
            <v>72400</v>
          </cell>
          <cell r="BQ194">
            <v>74200</v>
          </cell>
          <cell r="BR194">
            <v>74200</v>
          </cell>
          <cell r="BS194">
            <v>50000</v>
          </cell>
          <cell r="BT194">
            <v>6400</v>
          </cell>
          <cell r="BU194">
            <v>0</v>
          </cell>
          <cell r="BV194">
            <v>0</v>
          </cell>
          <cell r="BW194">
            <v>0</v>
          </cell>
          <cell r="BX194">
            <v>0</v>
          </cell>
          <cell r="BY194">
            <v>0</v>
          </cell>
          <cell r="BZ194">
            <v>0</v>
          </cell>
          <cell r="CA194">
            <v>0</v>
          </cell>
          <cell r="CB194">
            <v>0</v>
          </cell>
          <cell r="CC194">
            <v>0</v>
          </cell>
          <cell r="CD194">
            <v>0</v>
          </cell>
          <cell r="CE194">
            <v>0</v>
          </cell>
          <cell r="CF194">
            <v>0</v>
          </cell>
          <cell r="CG194">
            <v>0</v>
          </cell>
          <cell r="CH194">
            <v>0</v>
          </cell>
          <cell r="CI194">
            <v>0</v>
          </cell>
          <cell r="CJ194">
            <v>0</v>
          </cell>
          <cell r="CK194">
            <v>0</v>
          </cell>
          <cell r="CL194">
            <v>0</v>
          </cell>
          <cell r="CM194">
            <v>0</v>
          </cell>
          <cell r="CN194">
            <v>0</v>
          </cell>
          <cell r="CO194">
            <v>0</v>
          </cell>
          <cell r="CP194">
            <v>0</v>
          </cell>
          <cell r="CQ194">
            <v>0</v>
          </cell>
          <cell r="CR194">
            <v>0</v>
          </cell>
          <cell r="CS194">
            <v>0</v>
          </cell>
          <cell r="CT194">
            <v>0</v>
          </cell>
          <cell r="CU194">
            <v>0</v>
          </cell>
          <cell r="CV194">
            <v>0</v>
          </cell>
          <cell r="CW194">
            <v>0</v>
          </cell>
          <cell r="CX194">
            <v>0</v>
          </cell>
          <cell r="CY194">
            <v>0</v>
          </cell>
          <cell r="CZ194">
            <v>0</v>
          </cell>
          <cell r="DA194">
            <v>0</v>
          </cell>
          <cell r="DB194">
            <v>0</v>
          </cell>
          <cell r="DC194">
            <v>0</v>
          </cell>
          <cell r="DD194">
            <v>0</v>
          </cell>
          <cell r="DE194">
            <v>0</v>
          </cell>
          <cell r="DF194">
            <v>0</v>
          </cell>
          <cell r="DG194">
            <v>0</v>
          </cell>
          <cell r="DH194">
            <v>0</v>
          </cell>
          <cell r="DI194">
            <v>0</v>
          </cell>
          <cell r="DJ194">
            <v>0</v>
          </cell>
          <cell r="DK194">
            <v>0</v>
          </cell>
          <cell r="DL194">
            <v>0</v>
          </cell>
          <cell r="DM194">
            <v>0</v>
          </cell>
          <cell r="DN194">
            <v>0</v>
          </cell>
          <cell r="DO194">
            <v>0</v>
          </cell>
          <cell r="DP194">
            <v>0</v>
          </cell>
          <cell r="DQ194">
            <v>0</v>
          </cell>
          <cell r="DR194">
            <v>0</v>
          </cell>
          <cell r="DS194">
            <v>0</v>
          </cell>
          <cell r="DT194">
            <v>0</v>
          </cell>
          <cell r="DU194">
            <v>0</v>
          </cell>
          <cell r="DV194">
            <v>0</v>
          </cell>
          <cell r="DW194">
            <v>0</v>
          </cell>
          <cell r="DX194">
            <v>0</v>
          </cell>
          <cell r="DY194">
            <v>0</v>
          </cell>
          <cell r="DZ194">
            <v>0</v>
          </cell>
          <cell r="EA194">
            <v>0</v>
          </cell>
          <cell r="EB194">
            <v>0</v>
          </cell>
          <cell r="EC194">
            <v>0</v>
          </cell>
          <cell r="ED194">
            <v>0</v>
          </cell>
          <cell r="EE194">
            <v>0</v>
          </cell>
          <cell r="EF194">
            <v>0</v>
          </cell>
          <cell r="EG194">
            <v>0</v>
          </cell>
          <cell r="EH194">
            <v>0</v>
          </cell>
          <cell r="EI194">
            <v>0</v>
          </cell>
          <cell r="EJ194">
            <v>0</v>
          </cell>
          <cell r="EK194">
            <v>0</v>
          </cell>
          <cell r="EL194">
            <v>0</v>
          </cell>
          <cell r="EM194">
            <v>0</v>
          </cell>
          <cell r="EN194">
            <v>0</v>
          </cell>
          <cell r="EO194">
            <v>0</v>
          </cell>
          <cell r="EP194">
            <v>0</v>
          </cell>
          <cell r="EQ194">
            <v>0</v>
          </cell>
          <cell r="ER194">
            <v>0</v>
          </cell>
          <cell r="ES194">
            <v>0</v>
          </cell>
          <cell r="ET194">
            <v>0</v>
          </cell>
          <cell r="EU194">
            <v>0</v>
          </cell>
          <cell r="EV194">
            <v>0</v>
          </cell>
          <cell r="EW194">
            <v>0</v>
          </cell>
          <cell r="EX194">
            <v>0</v>
          </cell>
          <cell r="EY194">
            <v>0</v>
          </cell>
          <cell r="EZ194">
            <v>0</v>
          </cell>
          <cell r="FA194">
            <v>0</v>
          </cell>
          <cell r="FB194">
            <v>0</v>
          </cell>
          <cell r="FC194">
            <v>0</v>
          </cell>
          <cell r="FD194">
            <v>0</v>
          </cell>
          <cell r="FE194">
            <v>0</v>
          </cell>
          <cell r="FF194">
            <v>0</v>
          </cell>
          <cell r="FG194">
            <v>0</v>
          </cell>
          <cell r="FH194">
            <v>0</v>
          </cell>
          <cell r="FI194">
            <v>0</v>
          </cell>
        </row>
        <row r="195">
          <cell r="X195" t="str">
            <v>LOADED</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P195">
            <v>0</v>
          </cell>
          <cell r="AQ195">
            <v>0</v>
          </cell>
          <cell r="AR195">
            <v>0</v>
          </cell>
          <cell r="AS195">
            <v>0</v>
          </cell>
          <cell r="AT195">
            <v>0</v>
          </cell>
          <cell r="AU195">
            <v>0</v>
          </cell>
          <cell r="AV195">
            <v>0</v>
          </cell>
          <cell r="AW195">
            <v>0</v>
          </cell>
          <cell r="AX195">
            <v>0</v>
          </cell>
          <cell r="AY195">
            <v>0</v>
          </cell>
          <cell r="AZ195">
            <v>3000</v>
          </cell>
          <cell r="BA195">
            <v>7000</v>
          </cell>
          <cell r="BB195">
            <v>11000</v>
          </cell>
          <cell r="BC195">
            <v>15000</v>
          </cell>
          <cell r="BD195">
            <v>19000</v>
          </cell>
          <cell r="BE195">
            <v>23000</v>
          </cell>
          <cell r="BF195">
            <v>31000</v>
          </cell>
          <cell r="BG195">
            <v>43000</v>
          </cell>
          <cell r="BH195">
            <v>70150</v>
          </cell>
          <cell r="BI195">
            <v>92150</v>
          </cell>
          <cell r="BJ195">
            <v>120150</v>
          </cell>
          <cell r="BK195">
            <v>154150</v>
          </cell>
          <cell r="BL195">
            <v>194150</v>
          </cell>
          <cell r="BM195">
            <v>257900</v>
          </cell>
          <cell r="BN195">
            <v>323450</v>
          </cell>
          <cell r="BO195">
            <v>390800</v>
          </cell>
          <cell r="BP195">
            <v>463200</v>
          </cell>
          <cell r="BQ195">
            <v>537400</v>
          </cell>
          <cell r="BR195">
            <v>611600</v>
          </cell>
          <cell r="BS195">
            <v>661600</v>
          </cell>
          <cell r="BT195">
            <v>668000</v>
          </cell>
          <cell r="BU195">
            <v>0</v>
          </cell>
          <cell r="BV195">
            <v>0</v>
          </cell>
          <cell r="BW195">
            <v>0</v>
          </cell>
          <cell r="BX195">
            <v>0</v>
          </cell>
          <cell r="BY195">
            <v>0</v>
          </cell>
          <cell r="BZ195">
            <v>0</v>
          </cell>
          <cell r="CA195">
            <v>0</v>
          </cell>
          <cell r="CB195">
            <v>0</v>
          </cell>
          <cell r="CC195">
            <v>0</v>
          </cell>
          <cell r="CD195">
            <v>0</v>
          </cell>
          <cell r="CE195">
            <v>0</v>
          </cell>
          <cell r="CF195">
            <v>0</v>
          </cell>
          <cell r="CG195">
            <v>0</v>
          </cell>
          <cell r="CH195">
            <v>0</v>
          </cell>
          <cell r="CI195">
            <v>0</v>
          </cell>
          <cell r="CJ195">
            <v>0</v>
          </cell>
          <cell r="CK195">
            <v>0</v>
          </cell>
          <cell r="CL195">
            <v>0</v>
          </cell>
          <cell r="CM195">
            <v>0</v>
          </cell>
          <cell r="CN195">
            <v>0</v>
          </cell>
          <cell r="CO195">
            <v>0</v>
          </cell>
          <cell r="CP195">
            <v>0</v>
          </cell>
          <cell r="CQ195">
            <v>0</v>
          </cell>
          <cell r="CR195">
            <v>0</v>
          </cell>
          <cell r="CS195">
            <v>0</v>
          </cell>
          <cell r="CT195">
            <v>0</v>
          </cell>
          <cell r="CU195">
            <v>0</v>
          </cell>
          <cell r="CV195">
            <v>0</v>
          </cell>
          <cell r="CW195">
            <v>0</v>
          </cell>
          <cell r="CX195">
            <v>0</v>
          </cell>
          <cell r="CY195">
            <v>0</v>
          </cell>
          <cell r="CZ195">
            <v>0</v>
          </cell>
          <cell r="DA195">
            <v>0</v>
          </cell>
          <cell r="DB195">
            <v>0</v>
          </cell>
          <cell r="DC195">
            <v>0</v>
          </cell>
          <cell r="DD195">
            <v>0</v>
          </cell>
          <cell r="DE195">
            <v>0</v>
          </cell>
          <cell r="DF195">
            <v>0</v>
          </cell>
          <cell r="DG195">
            <v>0</v>
          </cell>
          <cell r="DH195">
            <v>0</v>
          </cell>
          <cell r="DI195">
            <v>0</v>
          </cell>
          <cell r="DJ195">
            <v>0</v>
          </cell>
          <cell r="DK195">
            <v>0</v>
          </cell>
          <cell r="DL195">
            <v>0</v>
          </cell>
          <cell r="DM195">
            <v>0</v>
          </cell>
          <cell r="DN195">
            <v>0</v>
          </cell>
          <cell r="DO195">
            <v>0</v>
          </cell>
          <cell r="DP195">
            <v>0</v>
          </cell>
          <cell r="DQ195">
            <v>0</v>
          </cell>
          <cell r="DR195">
            <v>0</v>
          </cell>
          <cell r="DS195">
            <v>0</v>
          </cell>
          <cell r="DT195">
            <v>0</v>
          </cell>
          <cell r="DU195">
            <v>0</v>
          </cell>
          <cell r="DV195">
            <v>0</v>
          </cell>
          <cell r="DW195">
            <v>0</v>
          </cell>
          <cell r="DX195">
            <v>0</v>
          </cell>
          <cell r="DY195">
            <v>0</v>
          </cell>
          <cell r="DZ195">
            <v>0</v>
          </cell>
          <cell r="EA195">
            <v>0</v>
          </cell>
          <cell r="EB195">
            <v>0</v>
          </cell>
          <cell r="EC195">
            <v>0</v>
          </cell>
          <cell r="ED195">
            <v>0</v>
          </cell>
          <cell r="EE195">
            <v>0</v>
          </cell>
          <cell r="EF195">
            <v>0</v>
          </cell>
          <cell r="EG195">
            <v>0</v>
          </cell>
          <cell r="EH195">
            <v>0</v>
          </cell>
          <cell r="EI195">
            <v>0</v>
          </cell>
          <cell r="EJ195">
            <v>0</v>
          </cell>
          <cell r="EK195">
            <v>0</v>
          </cell>
          <cell r="EL195">
            <v>0</v>
          </cell>
          <cell r="EM195">
            <v>0</v>
          </cell>
          <cell r="EN195">
            <v>0</v>
          </cell>
          <cell r="EO195">
            <v>0</v>
          </cell>
          <cell r="EP195">
            <v>0</v>
          </cell>
          <cell r="EQ195">
            <v>0</v>
          </cell>
          <cell r="ER195">
            <v>0</v>
          </cell>
          <cell r="ES195">
            <v>0</v>
          </cell>
          <cell r="ET195">
            <v>0</v>
          </cell>
          <cell r="EU195">
            <v>0</v>
          </cell>
          <cell r="EV195">
            <v>0</v>
          </cell>
          <cell r="EW195">
            <v>0</v>
          </cell>
          <cell r="EX195">
            <v>0</v>
          </cell>
          <cell r="EY195">
            <v>0</v>
          </cell>
          <cell r="EZ195">
            <v>0</v>
          </cell>
          <cell r="FA195">
            <v>0</v>
          </cell>
          <cell r="FB195">
            <v>0</v>
          </cell>
          <cell r="FC195">
            <v>0</v>
          </cell>
          <cell r="FD195">
            <v>0</v>
          </cell>
          <cell r="FE195">
            <v>0</v>
          </cell>
          <cell r="FF195">
            <v>0</v>
          </cell>
          <cell r="FG195">
            <v>0</v>
          </cell>
          <cell r="FH195">
            <v>0</v>
          </cell>
          <cell r="FI195">
            <v>0</v>
          </cell>
        </row>
        <row r="196">
          <cell r="T196" t="str">
            <v>ACTUAL COST TO DATE</v>
          </cell>
          <cell r="AA196"/>
          <cell r="AB196"/>
          <cell r="AC196"/>
          <cell r="AD196"/>
          <cell r="AE196"/>
          <cell r="AF196"/>
          <cell r="AG196"/>
          <cell r="AH196"/>
          <cell r="AI196"/>
          <cell r="AJ196"/>
          <cell r="AK196"/>
          <cell r="AL196"/>
          <cell r="AM196"/>
          <cell r="AN196"/>
          <cell r="AO196"/>
          <cell r="AP196"/>
          <cell r="AQ196"/>
          <cell r="AR196"/>
          <cell r="AS196"/>
          <cell r="AT196"/>
          <cell r="AU196"/>
          <cell r="AV196"/>
          <cell r="AW196"/>
          <cell r="AX196"/>
          <cell r="AY196"/>
          <cell r="AZ196"/>
          <cell r="BA196"/>
          <cell r="BB196"/>
          <cell r="BC196"/>
          <cell r="BD196"/>
          <cell r="BE196"/>
          <cell r="BF196"/>
          <cell r="BG196"/>
          <cell r="BH196"/>
          <cell r="BJ196"/>
          <cell r="BK196"/>
          <cell r="BT196">
            <v>35870</v>
          </cell>
          <cell r="BU196"/>
          <cell r="BV196"/>
          <cell r="BW196"/>
          <cell r="BX196"/>
          <cell r="BY196"/>
          <cell r="BZ196"/>
          <cell r="CA196"/>
          <cell r="CB196"/>
          <cell r="CC196"/>
          <cell r="CD196"/>
          <cell r="CE196"/>
          <cell r="CF196"/>
          <cell r="CG196"/>
          <cell r="CH196"/>
          <cell r="CI196"/>
          <cell r="CJ196"/>
          <cell r="CK196"/>
          <cell r="CL196"/>
          <cell r="CM196"/>
          <cell r="CN196"/>
          <cell r="CO196"/>
          <cell r="CP196"/>
          <cell r="CQ196"/>
          <cell r="CR196"/>
          <cell r="CS196"/>
          <cell r="CT196"/>
          <cell r="CU196"/>
          <cell r="CV196"/>
          <cell r="CW196"/>
          <cell r="CX196"/>
          <cell r="CY196"/>
          <cell r="CZ196"/>
          <cell r="DA196"/>
          <cell r="DB196"/>
          <cell r="DC196"/>
          <cell r="DD196"/>
          <cell r="DE196"/>
          <cell r="DF196"/>
          <cell r="DG196"/>
          <cell r="DH196"/>
          <cell r="DI196"/>
          <cell r="DJ196"/>
          <cell r="DK196"/>
          <cell r="DL196"/>
          <cell r="DM196"/>
          <cell r="DN196"/>
          <cell r="DO196"/>
          <cell r="DP196"/>
          <cell r="DQ196"/>
          <cell r="DR196"/>
          <cell r="DS196"/>
          <cell r="DT196"/>
          <cell r="DU196"/>
          <cell r="DV196"/>
          <cell r="DW196"/>
          <cell r="DX196"/>
          <cell r="DY196"/>
          <cell r="DZ196"/>
          <cell r="EA196"/>
          <cell r="EB196"/>
          <cell r="EC196"/>
          <cell r="ED196"/>
          <cell r="EE196"/>
          <cell r="EF196"/>
          <cell r="EG196"/>
          <cell r="EH196"/>
          <cell r="EI196"/>
          <cell r="EJ196"/>
          <cell r="EK196"/>
          <cell r="EL196"/>
          <cell r="EM196"/>
          <cell r="EN196"/>
          <cell r="EO196"/>
          <cell r="EP196"/>
          <cell r="EQ196"/>
          <cell r="ER196"/>
          <cell r="ES196"/>
          <cell r="ET196"/>
          <cell r="EU196"/>
          <cell r="EV196"/>
        </row>
        <row r="197">
          <cell r="S197" t="str">
            <v>COST TO DATE</v>
          </cell>
          <cell r="T197" t="str">
            <v>ACTUAL COST TO DATE</v>
          </cell>
          <cell r="V197" t="str">
            <v>DIRECT TO DATE</v>
          </cell>
          <cell r="W197" t="str">
            <v>BUDGET</v>
          </cell>
          <cell r="AA197"/>
          <cell r="AB197"/>
          <cell r="AC197"/>
          <cell r="AD197"/>
          <cell r="AE197"/>
          <cell r="AF197"/>
          <cell r="AG197"/>
          <cell r="AH197"/>
          <cell r="AI197"/>
          <cell r="AJ197"/>
          <cell r="AK197"/>
          <cell r="AL197"/>
          <cell r="AM197"/>
          <cell r="AN197"/>
          <cell r="AO197"/>
          <cell r="AP197"/>
          <cell r="AQ197"/>
          <cell r="AR197"/>
          <cell r="AS197"/>
          <cell r="AT197"/>
          <cell r="AU197"/>
          <cell r="AV197"/>
          <cell r="AW197"/>
          <cell r="AX197"/>
          <cell r="AY197"/>
          <cell r="AZ197"/>
          <cell r="BA197"/>
          <cell r="BB197"/>
          <cell r="BC197"/>
          <cell r="BD197"/>
          <cell r="BE197"/>
          <cell r="BF197"/>
          <cell r="BG197"/>
          <cell r="BH197"/>
          <cell r="BJ197"/>
          <cell r="BK197"/>
          <cell r="BU197"/>
          <cell r="BV197"/>
          <cell r="BW197"/>
          <cell r="BX197"/>
          <cell r="BY197"/>
          <cell r="BZ197"/>
          <cell r="CA197"/>
          <cell r="CB197"/>
          <cell r="CC197"/>
          <cell r="CD197"/>
          <cell r="CE197"/>
          <cell r="CF197"/>
          <cell r="CG197"/>
          <cell r="CH197"/>
          <cell r="CI197"/>
          <cell r="CJ197"/>
          <cell r="CK197"/>
          <cell r="CL197"/>
          <cell r="CM197"/>
          <cell r="CN197"/>
          <cell r="CO197"/>
          <cell r="CP197"/>
          <cell r="CQ197"/>
          <cell r="CR197"/>
          <cell r="CS197"/>
          <cell r="CT197"/>
          <cell r="CU197"/>
          <cell r="CV197"/>
          <cell r="CW197"/>
          <cell r="CX197"/>
          <cell r="CY197"/>
          <cell r="CZ197"/>
          <cell r="DA197"/>
          <cell r="DB197"/>
          <cell r="DC197"/>
          <cell r="DD197"/>
          <cell r="DE197"/>
          <cell r="DF197"/>
          <cell r="DG197"/>
          <cell r="DH197"/>
          <cell r="DI197"/>
          <cell r="DJ197"/>
          <cell r="DK197"/>
          <cell r="DL197"/>
          <cell r="DM197"/>
          <cell r="DN197"/>
          <cell r="DO197"/>
          <cell r="DP197"/>
          <cell r="DQ197"/>
          <cell r="DR197"/>
          <cell r="DS197"/>
          <cell r="DT197"/>
          <cell r="DU197"/>
          <cell r="DV197"/>
          <cell r="DW197"/>
          <cell r="DX197"/>
          <cell r="DY197"/>
          <cell r="DZ197"/>
          <cell r="EA197"/>
          <cell r="EB197"/>
          <cell r="EC197"/>
          <cell r="ED197"/>
          <cell r="EE197"/>
          <cell r="EF197"/>
          <cell r="EG197"/>
          <cell r="EH197"/>
          <cell r="EI197"/>
          <cell r="EJ197"/>
          <cell r="EK197"/>
          <cell r="EL197"/>
          <cell r="EM197"/>
          <cell r="EN197"/>
          <cell r="EO197"/>
          <cell r="EP197"/>
          <cell r="EQ197"/>
          <cell r="ER197"/>
          <cell r="ES197"/>
          <cell r="ET197"/>
          <cell r="EU197"/>
          <cell r="EV197"/>
        </row>
        <row r="198">
          <cell r="S198" t="str">
            <v>COST TO DATE</v>
          </cell>
          <cell r="T198" t="str">
            <v>DEVELOPMENT</v>
          </cell>
          <cell r="V198" t="str">
            <v>DIRECT TO DATE</v>
          </cell>
          <cell r="W198" t="str">
            <v>BUDGET</v>
          </cell>
          <cell r="AA198">
            <v>0</v>
          </cell>
          <cell r="AB198">
            <v>0</v>
          </cell>
          <cell r="AC198">
            <v>0</v>
          </cell>
          <cell r="AD198">
            <v>0</v>
          </cell>
          <cell r="AE198">
            <v>0</v>
          </cell>
          <cell r="AF198">
            <v>0</v>
          </cell>
          <cell r="AG198">
            <v>0</v>
          </cell>
          <cell r="AH198">
            <v>0</v>
          </cell>
          <cell r="AI198">
            <v>0</v>
          </cell>
          <cell r="AJ198">
            <v>0</v>
          </cell>
          <cell r="AK198">
            <v>0</v>
          </cell>
          <cell r="AL198">
            <v>0</v>
          </cell>
          <cell r="AM198">
            <v>0</v>
          </cell>
          <cell r="AN198">
            <v>0</v>
          </cell>
          <cell r="AO198">
            <v>0</v>
          </cell>
          <cell r="AP198">
            <v>0</v>
          </cell>
          <cell r="AQ198">
            <v>0</v>
          </cell>
          <cell r="AR198">
            <v>0</v>
          </cell>
          <cell r="AS198">
            <v>0</v>
          </cell>
          <cell r="AT198">
            <v>0</v>
          </cell>
          <cell r="AU198">
            <v>0</v>
          </cell>
          <cell r="AV198">
            <v>0</v>
          </cell>
          <cell r="AW198">
            <v>0</v>
          </cell>
          <cell r="AX198">
            <v>0</v>
          </cell>
          <cell r="AY198">
            <v>0</v>
          </cell>
          <cell r="AZ198">
            <v>0</v>
          </cell>
          <cell r="BA198">
            <v>0</v>
          </cell>
          <cell r="BB198">
            <v>0</v>
          </cell>
          <cell r="BC198">
            <v>0</v>
          </cell>
          <cell r="BD198">
            <v>0</v>
          </cell>
          <cell r="BE198">
            <v>0</v>
          </cell>
          <cell r="BF198">
            <v>0</v>
          </cell>
          <cell r="BG198">
            <v>0</v>
          </cell>
          <cell r="BH198">
            <v>0</v>
          </cell>
          <cell r="BJ198">
            <v>0</v>
          </cell>
          <cell r="BK198">
            <v>0</v>
          </cell>
          <cell r="BL198">
            <v>0</v>
          </cell>
          <cell r="BM198">
            <v>0</v>
          </cell>
          <cell r="BN198">
            <v>0</v>
          </cell>
          <cell r="BO198">
            <v>0</v>
          </cell>
          <cell r="BP198">
            <v>0</v>
          </cell>
          <cell r="BQ198">
            <v>0</v>
          </cell>
        </row>
        <row r="199">
          <cell r="T199" t="str">
            <v>DEVELOPMENT</v>
          </cell>
          <cell r="U199">
            <v>2.6577205773952221E-2</v>
          </cell>
          <cell r="V199">
            <v>0</v>
          </cell>
          <cell r="W199">
            <v>136000</v>
          </cell>
          <cell r="AA199">
            <v>0</v>
          </cell>
          <cell r="AB199">
            <v>0</v>
          </cell>
          <cell r="AC199">
            <v>0</v>
          </cell>
          <cell r="AD199">
            <v>0</v>
          </cell>
          <cell r="AE199">
            <v>0</v>
          </cell>
          <cell r="AF199">
            <v>0</v>
          </cell>
          <cell r="AG199">
            <v>0</v>
          </cell>
          <cell r="AH199">
            <v>0</v>
          </cell>
          <cell r="AI199">
            <v>0</v>
          </cell>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v>0</v>
          </cell>
          <cell r="BA199">
            <v>0</v>
          </cell>
          <cell r="BB199">
            <v>0</v>
          </cell>
          <cell r="BC199">
            <v>0</v>
          </cell>
          <cell r="BD199">
            <v>0</v>
          </cell>
          <cell r="BE199">
            <v>0</v>
          </cell>
          <cell r="BF199">
            <v>0</v>
          </cell>
          <cell r="BG199">
            <v>0</v>
          </cell>
          <cell r="BH199">
            <v>0</v>
          </cell>
          <cell r="BJ199">
            <v>0</v>
          </cell>
          <cell r="BK199">
            <v>0</v>
          </cell>
          <cell r="BL199">
            <v>0</v>
          </cell>
          <cell r="BM199">
            <v>0</v>
          </cell>
          <cell r="BN199">
            <v>0</v>
          </cell>
          <cell r="BO199">
            <v>0</v>
          </cell>
          <cell r="BP199">
            <v>0</v>
          </cell>
          <cell r="BQ199">
            <v>0</v>
          </cell>
        </row>
        <row r="200">
          <cell r="T200" t="str">
            <v>PRE PRODUCTION</v>
          </cell>
          <cell r="U200">
            <v>5.5194045738399006E-2</v>
          </cell>
          <cell r="V200">
            <v>7506.390220422265</v>
          </cell>
          <cell r="W200">
            <v>136000</v>
          </cell>
          <cell r="AA200">
            <v>0</v>
          </cell>
          <cell r="AB200">
            <v>0</v>
          </cell>
          <cell r="AC200">
            <v>0</v>
          </cell>
          <cell r="AD200">
            <v>0</v>
          </cell>
          <cell r="AE200">
            <v>0</v>
          </cell>
          <cell r="AF200">
            <v>0</v>
          </cell>
          <cell r="AG200">
            <v>0</v>
          </cell>
          <cell r="AH200">
            <v>0</v>
          </cell>
          <cell r="AI200">
            <v>0</v>
          </cell>
          <cell r="AJ200">
            <v>0</v>
          </cell>
          <cell r="AK200">
            <v>0</v>
          </cell>
          <cell r="AL200">
            <v>0</v>
          </cell>
          <cell r="AM200">
            <v>0</v>
          </cell>
          <cell r="AN200">
            <v>0</v>
          </cell>
          <cell r="AO200">
            <v>0</v>
          </cell>
          <cell r="AP200">
            <v>0</v>
          </cell>
          <cell r="AQ200">
            <v>0</v>
          </cell>
          <cell r="AR200">
            <v>0</v>
          </cell>
          <cell r="AS200">
            <v>0</v>
          </cell>
          <cell r="AT200">
            <v>0</v>
          </cell>
          <cell r="AU200">
            <v>73.249909107150017</v>
          </cell>
          <cell r="AV200">
            <v>0</v>
          </cell>
          <cell r="AW200">
            <v>0</v>
          </cell>
          <cell r="AX200">
            <v>211.84885891174685</v>
          </cell>
          <cell r="AY200">
            <v>131.4440248158169</v>
          </cell>
          <cell r="AZ200">
            <v>538.99606500616505</v>
          </cell>
          <cell r="BA200">
            <v>832.02093803214586</v>
          </cell>
          <cell r="BB200">
            <v>997.95049164271302</v>
          </cell>
          <cell r="BC200">
            <v>290.56169774176448</v>
          </cell>
          <cell r="BD200">
            <v>538.428</v>
          </cell>
          <cell r="BE200">
            <v>3891.8902351647635</v>
          </cell>
          <cell r="BF200">
            <v>0</v>
          </cell>
          <cell r="BG200">
            <v>0</v>
          </cell>
          <cell r="BH200">
            <v>0</v>
          </cell>
          <cell r="BJ200">
            <v>0</v>
          </cell>
          <cell r="BK200">
            <v>0</v>
          </cell>
          <cell r="BL200">
            <v>0</v>
          </cell>
          <cell r="BM200">
            <v>0</v>
          </cell>
          <cell r="BN200">
            <v>0</v>
          </cell>
          <cell r="BO200">
            <v>0</v>
          </cell>
          <cell r="BP200">
            <v>0</v>
          </cell>
          <cell r="BQ200">
            <v>0</v>
          </cell>
        </row>
        <row r="201">
          <cell r="T201" t="str">
            <v>PRODUCTION</v>
          </cell>
          <cell r="V201">
            <v>0</v>
          </cell>
          <cell r="W201">
            <v>480000</v>
          </cell>
          <cell r="AA201">
            <v>0</v>
          </cell>
          <cell r="AB201">
            <v>0</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cell r="AR201">
            <v>0</v>
          </cell>
          <cell r="AS201">
            <v>0</v>
          </cell>
          <cell r="AT201">
            <v>0</v>
          </cell>
          <cell r="AU201">
            <v>0</v>
          </cell>
          <cell r="AV201">
            <v>0</v>
          </cell>
          <cell r="AW201">
            <v>0</v>
          </cell>
          <cell r="AX201">
            <v>0</v>
          </cell>
          <cell r="AY201">
            <v>0</v>
          </cell>
          <cell r="AZ201">
            <v>0</v>
          </cell>
          <cell r="BA201">
            <v>0</v>
          </cell>
          <cell r="BB201">
            <v>0</v>
          </cell>
          <cell r="BC201">
            <v>0</v>
          </cell>
          <cell r="BD201">
            <v>0</v>
          </cell>
          <cell r="BE201">
            <v>0</v>
          </cell>
          <cell r="BF201">
            <v>0</v>
          </cell>
          <cell r="BG201">
            <v>0</v>
          </cell>
          <cell r="BH201">
            <v>0</v>
          </cell>
          <cell r="BJ201">
            <v>0</v>
          </cell>
          <cell r="BK201">
            <v>0</v>
          </cell>
          <cell r="BL201">
            <v>0</v>
          </cell>
          <cell r="BM201">
            <v>0</v>
          </cell>
          <cell r="BN201">
            <v>0</v>
          </cell>
          <cell r="BO201">
            <v>0</v>
          </cell>
          <cell r="BP201">
            <v>0</v>
          </cell>
          <cell r="BQ201">
            <v>0</v>
          </cell>
        </row>
        <row r="202">
          <cell r="T202" t="str">
            <v>INK &amp; PAINT</v>
          </cell>
          <cell r="V202">
            <v>0</v>
          </cell>
          <cell r="W202">
            <v>52000</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P202">
            <v>0</v>
          </cell>
          <cell r="AQ202">
            <v>0</v>
          </cell>
          <cell r="AR202">
            <v>0</v>
          </cell>
          <cell r="AS202">
            <v>0</v>
          </cell>
          <cell r="AT202">
            <v>0</v>
          </cell>
          <cell r="AU202">
            <v>0</v>
          </cell>
          <cell r="AV202">
            <v>0</v>
          </cell>
          <cell r="AW202">
            <v>0</v>
          </cell>
          <cell r="AX202">
            <v>0</v>
          </cell>
          <cell r="AY202">
            <v>0</v>
          </cell>
          <cell r="AZ202">
            <v>0</v>
          </cell>
          <cell r="BA202">
            <v>0</v>
          </cell>
          <cell r="BB202">
            <v>0</v>
          </cell>
          <cell r="BC202">
            <v>0</v>
          </cell>
          <cell r="BD202">
            <v>0</v>
          </cell>
          <cell r="BE202">
            <v>0</v>
          </cell>
          <cell r="BF202">
            <v>0</v>
          </cell>
          <cell r="BG202">
            <v>0</v>
          </cell>
          <cell r="BH202">
            <v>0</v>
          </cell>
          <cell r="BJ202">
            <v>0</v>
          </cell>
          <cell r="BK202">
            <v>0</v>
          </cell>
          <cell r="BL202">
            <v>0</v>
          </cell>
          <cell r="BM202">
            <v>0</v>
          </cell>
          <cell r="BN202">
            <v>0</v>
          </cell>
          <cell r="BO202">
            <v>0</v>
          </cell>
          <cell r="BP202">
            <v>0</v>
          </cell>
          <cell r="BQ202">
            <v>0</v>
          </cell>
          <cell r="EF202">
            <v>0</v>
          </cell>
          <cell r="EG202">
            <v>0</v>
          </cell>
          <cell r="EH202">
            <v>0</v>
          </cell>
          <cell r="EI202">
            <v>0</v>
          </cell>
          <cell r="EJ202">
            <v>0</v>
          </cell>
          <cell r="EK202">
            <v>0</v>
          </cell>
          <cell r="EL202">
            <v>0</v>
          </cell>
          <cell r="EM202">
            <v>0</v>
          </cell>
          <cell r="EN202">
            <v>0</v>
          </cell>
          <cell r="EO202">
            <v>0</v>
          </cell>
          <cell r="EP202">
            <v>0</v>
          </cell>
          <cell r="EQ202">
            <v>0</v>
          </cell>
          <cell r="ER202">
            <v>0</v>
          </cell>
          <cell r="ES202">
            <v>0</v>
          </cell>
          <cell r="ET202">
            <v>0</v>
          </cell>
          <cell r="EU202">
            <v>0</v>
          </cell>
          <cell r="EV202">
            <v>0</v>
          </cell>
        </row>
        <row r="203">
          <cell r="T203" t="str">
            <v>TOTAL DIRECT</v>
          </cell>
          <cell r="V203">
            <v>7506.390220422265</v>
          </cell>
          <cell r="X203" t="str">
            <v>DIRECT</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P203">
            <v>0</v>
          </cell>
          <cell r="AQ203">
            <v>0</v>
          </cell>
          <cell r="AR203">
            <v>0</v>
          </cell>
          <cell r="AS203">
            <v>0</v>
          </cell>
          <cell r="AT203">
            <v>0</v>
          </cell>
          <cell r="AU203">
            <v>73.249909107150017</v>
          </cell>
          <cell r="AV203">
            <v>0</v>
          </cell>
          <cell r="AW203">
            <v>0</v>
          </cell>
          <cell r="AX203">
            <v>211.84885891174685</v>
          </cell>
          <cell r="AY203">
            <v>131.4440248158169</v>
          </cell>
          <cell r="AZ203">
            <v>538.99606500616505</v>
          </cell>
          <cell r="BA203">
            <v>832.02093803214586</v>
          </cell>
          <cell r="BB203">
            <v>997.95049164271302</v>
          </cell>
          <cell r="BC203">
            <v>290.56169774176448</v>
          </cell>
          <cell r="BD203">
            <v>538.428</v>
          </cell>
          <cell r="BE203">
            <v>3891.8902351647635</v>
          </cell>
          <cell r="BF203">
            <v>0</v>
          </cell>
          <cell r="BG203">
            <v>0</v>
          </cell>
          <cell r="BH203">
            <v>0</v>
          </cell>
          <cell r="BJ203">
            <v>0</v>
          </cell>
          <cell r="BK203">
            <v>0</v>
          </cell>
          <cell r="BL203">
            <v>0</v>
          </cell>
          <cell r="BM203">
            <v>0</v>
          </cell>
          <cell r="BN203">
            <v>0</v>
          </cell>
          <cell r="BO203">
            <v>0</v>
          </cell>
          <cell r="BP203">
            <v>0</v>
          </cell>
          <cell r="BQ203">
            <v>0</v>
          </cell>
          <cell r="EF203">
            <v>0</v>
          </cell>
          <cell r="EG203">
            <v>0</v>
          </cell>
          <cell r="EH203">
            <v>0</v>
          </cell>
          <cell r="EI203">
            <v>0</v>
          </cell>
          <cell r="EJ203">
            <v>0</v>
          </cell>
          <cell r="EK203">
            <v>0</v>
          </cell>
          <cell r="EL203">
            <v>0</v>
          </cell>
          <cell r="EM203">
            <v>0</v>
          </cell>
          <cell r="EN203">
            <v>0</v>
          </cell>
          <cell r="EO203">
            <v>0</v>
          </cell>
          <cell r="EP203">
            <v>0</v>
          </cell>
          <cell r="EQ203">
            <v>0</v>
          </cell>
          <cell r="ER203">
            <v>0</v>
          </cell>
          <cell r="ES203">
            <v>0</v>
          </cell>
          <cell r="ET203">
            <v>0</v>
          </cell>
          <cell r="EU203">
            <v>0</v>
          </cell>
          <cell r="EV203">
            <v>0</v>
          </cell>
        </row>
        <row r="204">
          <cell r="T204" t="str">
            <v>TOTAL TO DATE</v>
          </cell>
          <cell r="V204">
            <v>5060.2999793605031</v>
          </cell>
          <cell r="W204">
            <v>668000</v>
          </cell>
          <cell r="X204" t="str">
            <v>DIRECT</v>
          </cell>
          <cell r="AA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P204">
            <v>0</v>
          </cell>
          <cell r="AQ204">
            <v>0</v>
          </cell>
          <cell r="AR204">
            <v>0</v>
          </cell>
          <cell r="AS204">
            <v>0</v>
          </cell>
          <cell r="AT204">
            <v>0</v>
          </cell>
          <cell r="AU204">
            <v>73.249909107150017</v>
          </cell>
          <cell r="AV204">
            <v>0</v>
          </cell>
          <cell r="AW204">
            <v>0</v>
          </cell>
          <cell r="AX204">
            <v>211.84885891174685</v>
          </cell>
          <cell r="AY204">
            <v>131.4440248158169</v>
          </cell>
          <cell r="AZ204">
            <v>538.99606500616505</v>
          </cell>
          <cell r="BA204">
            <v>832.02093803214586</v>
          </cell>
          <cell r="BB204">
            <v>997.95049164271302</v>
          </cell>
          <cell r="BC204">
            <v>290.56169774176448</v>
          </cell>
          <cell r="BD204">
            <v>538.428</v>
          </cell>
          <cell r="BE204">
            <v>3891.8902351647635</v>
          </cell>
          <cell r="BF204">
            <v>0</v>
          </cell>
          <cell r="BG204">
            <v>0</v>
          </cell>
          <cell r="BH204">
            <v>0</v>
          </cell>
          <cell r="BJ204">
            <v>0</v>
          </cell>
          <cell r="BK204">
            <v>0</v>
          </cell>
          <cell r="BL204">
            <v>0</v>
          </cell>
          <cell r="BM204">
            <v>0</v>
          </cell>
          <cell r="BN204">
            <v>0</v>
          </cell>
          <cell r="BO204">
            <v>0</v>
          </cell>
          <cell r="BP204">
            <v>0</v>
          </cell>
          <cell r="BQ204">
            <v>0</v>
          </cell>
          <cell r="EF204">
            <v>0</v>
          </cell>
          <cell r="EG204">
            <v>0</v>
          </cell>
          <cell r="EH204">
            <v>0</v>
          </cell>
          <cell r="EI204">
            <v>0</v>
          </cell>
          <cell r="EJ204">
            <v>0</v>
          </cell>
          <cell r="EK204">
            <v>0</v>
          </cell>
          <cell r="EL204">
            <v>0</v>
          </cell>
          <cell r="EM204">
            <v>0</v>
          </cell>
          <cell r="EN204">
            <v>0</v>
          </cell>
          <cell r="EO204">
            <v>0</v>
          </cell>
          <cell r="EP204">
            <v>0</v>
          </cell>
          <cell r="EQ204">
            <v>0</v>
          </cell>
          <cell r="ER204">
            <v>0</v>
          </cell>
          <cell r="ES204">
            <v>0</v>
          </cell>
          <cell r="ET204">
            <v>0</v>
          </cell>
          <cell r="EU204">
            <v>0</v>
          </cell>
          <cell r="EV204">
            <v>0</v>
          </cell>
        </row>
        <row r="205">
          <cell r="T205" t="str">
            <v>TOTAL TO DATE</v>
          </cell>
          <cell r="V205">
            <v>10508.94630859117</v>
          </cell>
          <cell r="W205">
            <v>668000</v>
          </cell>
          <cell r="X205" t="str">
            <v>LOADED</v>
          </cell>
          <cell r="AA205">
            <v>0</v>
          </cell>
          <cell r="AB205">
            <v>0</v>
          </cell>
          <cell r="AC205">
            <v>0</v>
          </cell>
          <cell r="AD205">
            <v>0</v>
          </cell>
          <cell r="AE205">
            <v>0</v>
          </cell>
          <cell r="AF205">
            <v>0</v>
          </cell>
          <cell r="AG205">
            <v>0</v>
          </cell>
          <cell r="AH205">
            <v>0</v>
          </cell>
          <cell r="AI205">
            <v>0</v>
          </cell>
          <cell r="AJ205">
            <v>0</v>
          </cell>
          <cell r="AK205">
            <v>0</v>
          </cell>
          <cell r="AL205">
            <v>0</v>
          </cell>
          <cell r="AM205">
            <v>0</v>
          </cell>
          <cell r="AN205">
            <v>0</v>
          </cell>
          <cell r="AO205">
            <v>0</v>
          </cell>
          <cell r="AP205">
            <v>0</v>
          </cell>
          <cell r="AQ205">
            <v>0</v>
          </cell>
          <cell r="AR205">
            <v>0</v>
          </cell>
          <cell r="AS205">
            <v>0</v>
          </cell>
          <cell r="AT205">
            <v>0</v>
          </cell>
          <cell r="AU205">
            <v>102.54987275001002</v>
          </cell>
          <cell r="AV205">
            <v>0</v>
          </cell>
          <cell r="AW205">
            <v>0</v>
          </cell>
          <cell r="AX205">
            <v>296.58840247644559</v>
          </cell>
          <cell r="AY205">
            <v>184.02163474214368</v>
          </cell>
          <cell r="AZ205">
            <v>754.59449100863105</v>
          </cell>
          <cell r="BA205">
            <v>1164.8293132450042</v>
          </cell>
          <cell r="BB205">
            <v>1397.1306882997983</v>
          </cell>
          <cell r="BC205">
            <v>406.78637683847029</v>
          </cell>
          <cell r="BD205">
            <v>753.79920000000004</v>
          </cell>
          <cell r="BE205">
            <v>5448.6463292306689</v>
          </cell>
          <cell r="BF205">
            <v>0</v>
          </cell>
          <cell r="BG205">
            <v>0</v>
          </cell>
          <cell r="BH205">
            <v>0</v>
          </cell>
          <cell r="BJ205">
            <v>0</v>
          </cell>
          <cell r="BK205">
            <v>0</v>
          </cell>
          <cell r="BL205">
            <v>0</v>
          </cell>
          <cell r="BM205">
            <v>0</v>
          </cell>
          <cell r="BN205">
            <v>0</v>
          </cell>
          <cell r="BO205">
            <v>0</v>
          </cell>
          <cell r="BP205">
            <v>0</v>
          </cell>
          <cell r="BQ205">
            <v>0</v>
          </cell>
        </row>
        <row r="206">
          <cell r="V206" t="str">
            <v>PROJECTED RTM</v>
          </cell>
          <cell r="X206" t="str">
            <v>CUMULATIVE</v>
          </cell>
          <cell r="Y206">
            <v>126</v>
          </cell>
          <cell r="Z206">
            <v>22.992822222222223</v>
          </cell>
          <cell r="AU206">
            <v>102.54987275001002</v>
          </cell>
          <cell r="AV206">
            <v>102.54987275001002</v>
          </cell>
          <cell r="AW206">
            <v>102.54987275001002</v>
          </cell>
          <cell r="AX206">
            <v>399.13827522645562</v>
          </cell>
          <cell r="AY206">
            <v>583.15990996859932</v>
          </cell>
          <cell r="AZ206">
            <v>1337.7544009772305</v>
          </cell>
          <cell r="BA206">
            <v>2502.5837142222344</v>
          </cell>
          <cell r="BB206">
            <v>3899.7144025220327</v>
          </cell>
          <cell r="BC206">
            <v>4306.5007793605027</v>
          </cell>
          <cell r="BD206">
            <v>5060.2999793605031</v>
          </cell>
          <cell r="BE206">
            <v>10508.946308591172</v>
          </cell>
        </row>
        <row r="207">
          <cell r="V207" t="str">
            <v>PROJECTED RTM</v>
          </cell>
          <cell r="X207">
            <v>35937.992822222222</v>
          </cell>
          <cell r="Y207">
            <v>126</v>
          </cell>
          <cell r="Z207">
            <v>22.992822222222223</v>
          </cell>
          <cell r="BT207" t="str">
            <v xml:space="preserve"> </v>
          </cell>
        </row>
        <row r="208">
          <cell r="V208" t="str">
            <v>PROJECTED STREET</v>
          </cell>
          <cell r="X208">
            <v>35966.992822222222</v>
          </cell>
          <cell r="BT208" t="str">
            <v xml:space="preserve"> </v>
          </cell>
        </row>
        <row r="209">
          <cell r="V209" t="str">
            <v>+ or - Scheduled Date</v>
          </cell>
          <cell r="X209">
            <v>41.007177777777542</v>
          </cell>
        </row>
        <row r="210">
          <cell r="N210" t="str">
            <v>ENGINEERING</v>
          </cell>
          <cell r="R210" t="str">
            <v>CREATIVITY 2</v>
          </cell>
          <cell r="V210" t="str">
            <v>START DATE</v>
          </cell>
          <cell r="W210" t="str">
            <v>END     DATE</v>
          </cell>
          <cell r="X210">
            <v>3087.1529999999998</v>
          </cell>
          <cell r="Y210" t="str">
            <v>WK Count</v>
          </cell>
          <cell r="Z210" t="str">
            <v>Total Days</v>
          </cell>
        </row>
        <row r="211">
          <cell r="N211" t="str">
            <v>ENGINEERING</v>
          </cell>
          <cell r="R211" t="str">
            <v>CREATIVITY 2</v>
          </cell>
          <cell r="T211" t="str">
            <v>ANIMATION PRODUCTION</v>
          </cell>
          <cell r="V211" t="str">
            <v>START DATE</v>
          </cell>
          <cell r="W211" t="str">
            <v>END     DATE</v>
          </cell>
          <cell r="X211">
            <v>3087.1529999999998</v>
          </cell>
          <cell r="Y211" t="str">
            <v>WK Count</v>
          </cell>
          <cell r="Z211" t="str">
            <v>Total Days</v>
          </cell>
          <cell r="AA211"/>
          <cell r="AB211"/>
          <cell r="AC211"/>
          <cell r="AD211"/>
          <cell r="AE211"/>
          <cell r="AF211"/>
          <cell r="AG211"/>
          <cell r="AH211"/>
          <cell r="AI211"/>
          <cell r="AJ211"/>
          <cell r="AK211"/>
          <cell r="AL211"/>
          <cell r="AM211"/>
          <cell r="AN211"/>
          <cell r="AO211"/>
          <cell r="AP211"/>
          <cell r="AQ211"/>
          <cell r="AR211"/>
          <cell r="AS211"/>
          <cell r="AT211"/>
          <cell r="AU211"/>
          <cell r="AV211"/>
          <cell r="AW211"/>
          <cell r="AX211"/>
          <cell r="AY211"/>
          <cell r="AZ211"/>
          <cell r="BA211"/>
          <cell r="BB211"/>
          <cell r="BC211"/>
          <cell r="BD211"/>
          <cell r="BE211"/>
          <cell r="BF211"/>
          <cell r="BG211"/>
          <cell r="BH211"/>
          <cell r="BI211"/>
          <cell r="BJ211"/>
          <cell r="BK211"/>
          <cell r="BL211"/>
          <cell r="BM211"/>
          <cell r="BN211"/>
          <cell r="BO211"/>
          <cell r="BP211"/>
          <cell r="BQ211"/>
          <cell r="BR211"/>
          <cell r="BS211"/>
          <cell r="BT211"/>
          <cell r="BU211"/>
          <cell r="BV211"/>
          <cell r="BW211"/>
          <cell r="BX211">
            <v>35898</v>
          </cell>
          <cell r="BY211">
            <v>35905</v>
          </cell>
          <cell r="BZ211">
            <v>35912</v>
          </cell>
          <cell r="CA211">
            <v>35919</v>
          </cell>
          <cell r="CB211">
            <v>35926</v>
          </cell>
          <cell r="CC211">
            <v>35933</v>
          </cell>
          <cell r="CD211">
            <v>35940</v>
          </cell>
          <cell r="CE211">
            <v>35947</v>
          </cell>
          <cell r="CF211">
            <v>35954</v>
          </cell>
          <cell r="CG211"/>
          <cell r="CH211"/>
          <cell r="CI211"/>
          <cell r="CJ211"/>
          <cell r="CK211"/>
          <cell r="CL211"/>
          <cell r="CM211"/>
          <cell r="CN211"/>
          <cell r="CO211"/>
          <cell r="CP211"/>
          <cell r="CQ211"/>
          <cell r="CR211"/>
          <cell r="CS211"/>
          <cell r="CT211"/>
          <cell r="CU211"/>
          <cell r="CV211"/>
          <cell r="CW211"/>
          <cell r="CX211"/>
          <cell r="CY211"/>
          <cell r="CZ211"/>
          <cell r="DA211"/>
          <cell r="DB211"/>
          <cell r="DC211"/>
          <cell r="DD211"/>
          <cell r="DE211"/>
          <cell r="DF211"/>
          <cell r="DG211"/>
          <cell r="DH211"/>
          <cell r="DI211"/>
          <cell r="DJ211"/>
          <cell r="DK211"/>
          <cell r="DL211"/>
          <cell r="DM211"/>
          <cell r="DN211"/>
          <cell r="DO211"/>
          <cell r="DP211"/>
          <cell r="DQ211"/>
          <cell r="DR211"/>
          <cell r="DS211"/>
          <cell r="DT211"/>
          <cell r="DU211"/>
          <cell r="DV211"/>
          <cell r="DW211"/>
          <cell r="DX211"/>
          <cell r="DY211"/>
          <cell r="DZ211"/>
          <cell r="EA211"/>
          <cell r="EB211"/>
          <cell r="EC211"/>
          <cell r="ED211"/>
          <cell r="EE211"/>
          <cell r="EF211"/>
          <cell r="EG211"/>
          <cell r="EH211"/>
          <cell r="EI211"/>
          <cell r="EJ211"/>
          <cell r="EK211"/>
          <cell r="EL211"/>
          <cell r="EM211"/>
          <cell r="EN211"/>
          <cell r="EO211"/>
          <cell r="EP211"/>
          <cell r="EQ211"/>
          <cell r="ER211"/>
          <cell r="ES211"/>
          <cell r="ET211"/>
          <cell r="EU211"/>
          <cell r="EV211"/>
        </row>
        <row r="212">
          <cell r="A212" t="str">
            <v>PREP</v>
          </cell>
          <cell r="F212" t="str">
            <v>ANIMATION</v>
          </cell>
          <cell r="I212" t="str">
            <v>INK &amp; PAINT</v>
          </cell>
          <cell r="L212" t="str">
            <v>ALPHA</v>
          </cell>
          <cell r="N212" t="str">
            <v>BETA</v>
          </cell>
          <cell r="P212" t="str">
            <v>RTM</v>
          </cell>
          <cell r="R212" t="str">
            <v>STREET</v>
          </cell>
          <cell r="T212" t="str">
            <v>ANIMATION PRODUCTION</v>
          </cell>
          <cell r="V212">
            <v>35898</v>
          </cell>
          <cell r="W212">
            <v>35955.220141999998</v>
          </cell>
          <cell r="X212">
            <v>500</v>
          </cell>
          <cell r="Y212">
            <v>9</v>
          </cell>
          <cell r="Z212">
            <v>57.220141999999996</v>
          </cell>
          <cell r="AA212"/>
          <cell r="AB212"/>
          <cell r="AC212"/>
          <cell r="AD212"/>
          <cell r="AE212"/>
          <cell r="AF212"/>
          <cell r="AG212"/>
          <cell r="AH212"/>
          <cell r="AI212"/>
          <cell r="AJ212"/>
          <cell r="AK212"/>
          <cell r="AL212"/>
          <cell r="AM212"/>
          <cell r="AN212"/>
          <cell r="AO212"/>
          <cell r="AP212"/>
          <cell r="AQ212"/>
          <cell r="AR212"/>
          <cell r="AS212"/>
          <cell r="AT212"/>
          <cell r="AU212"/>
          <cell r="AV212"/>
          <cell r="AW212"/>
          <cell r="AX212"/>
          <cell r="AY212"/>
          <cell r="AZ212"/>
          <cell r="BA212"/>
          <cell r="BB212"/>
          <cell r="BC212"/>
          <cell r="BD212"/>
          <cell r="BE212"/>
          <cell r="BF212"/>
          <cell r="BG212"/>
          <cell r="BH212"/>
          <cell r="BI212"/>
          <cell r="BJ212"/>
          <cell r="BK212"/>
          <cell r="BL212"/>
          <cell r="BM212"/>
          <cell r="BN212"/>
          <cell r="BO212"/>
          <cell r="BP212"/>
          <cell r="BQ212"/>
          <cell r="BR212"/>
          <cell r="BS212"/>
          <cell r="BT212"/>
          <cell r="BU212"/>
          <cell r="BV212"/>
          <cell r="BW212"/>
          <cell r="BX212">
            <v>35898</v>
          </cell>
          <cell r="BY212">
            <v>35905</v>
          </cell>
          <cell r="BZ212">
            <v>35912</v>
          </cell>
          <cell r="CA212">
            <v>35919</v>
          </cell>
          <cell r="CB212">
            <v>35926</v>
          </cell>
          <cell r="CC212">
            <v>35933</v>
          </cell>
          <cell r="CD212">
            <v>35940</v>
          </cell>
          <cell r="CE212">
            <v>35947</v>
          </cell>
          <cell r="CF212">
            <v>35954</v>
          </cell>
          <cell r="CG212"/>
          <cell r="CH212"/>
          <cell r="CI212"/>
          <cell r="CJ212"/>
          <cell r="CK212"/>
          <cell r="CL212"/>
          <cell r="CM212"/>
          <cell r="CN212"/>
          <cell r="CO212"/>
          <cell r="CP212"/>
          <cell r="CQ212"/>
          <cell r="CR212"/>
          <cell r="CS212"/>
          <cell r="CT212"/>
          <cell r="CU212"/>
          <cell r="CV212"/>
          <cell r="CW212"/>
          <cell r="CX212"/>
          <cell r="CY212"/>
          <cell r="CZ212"/>
          <cell r="DA212"/>
          <cell r="DB212"/>
          <cell r="DC212"/>
          <cell r="DD212"/>
          <cell r="DE212"/>
          <cell r="DF212"/>
          <cell r="DG212"/>
          <cell r="DH212"/>
          <cell r="DI212"/>
          <cell r="DJ212"/>
          <cell r="DK212"/>
          <cell r="DL212"/>
          <cell r="DM212"/>
          <cell r="DN212"/>
          <cell r="DO212"/>
          <cell r="DP212"/>
          <cell r="DQ212"/>
          <cell r="DR212"/>
          <cell r="DS212"/>
          <cell r="DT212"/>
          <cell r="DU212"/>
          <cell r="DV212"/>
          <cell r="DW212"/>
          <cell r="DX212"/>
          <cell r="DY212"/>
          <cell r="DZ212"/>
          <cell r="EA212"/>
          <cell r="EB212"/>
          <cell r="EC212"/>
          <cell r="ED212"/>
          <cell r="EE212"/>
          <cell r="EF212"/>
          <cell r="EG212"/>
          <cell r="EH212"/>
          <cell r="EI212"/>
          <cell r="EJ212"/>
          <cell r="EK212"/>
          <cell r="EL212"/>
          <cell r="EM212"/>
          <cell r="EN212"/>
          <cell r="EO212"/>
          <cell r="EP212"/>
          <cell r="EQ212"/>
          <cell r="ER212"/>
          <cell r="ES212"/>
          <cell r="ET212"/>
          <cell r="EU212"/>
          <cell r="EV212"/>
        </row>
        <row r="213">
          <cell r="A213" t="str">
            <v>PREP</v>
          </cell>
          <cell r="B213" t="str">
            <v>Days</v>
          </cell>
          <cell r="F213" t="str">
            <v>ANIMATION</v>
          </cell>
          <cell r="G213" t="str">
            <v>Days</v>
          </cell>
          <cell r="H213" t="str">
            <v>Frames</v>
          </cell>
          <cell r="I213" t="str">
            <v>INK &amp; PAINT</v>
          </cell>
          <cell r="J213" t="str">
            <v>Days</v>
          </cell>
          <cell r="L213" t="str">
            <v>ALPHA</v>
          </cell>
          <cell r="N213" t="str">
            <v>BETA</v>
          </cell>
          <cell r="P213" t="str">
            <v>RTM</v>
          </cell>
          <cell r="R213" t="str">
            <v>STREET</v>
          </cell>
          <cell r="T213" t="str">
            <v>Prep Projection</v>
          </cell>
          <cell r="V213">
            <v>35898</v>
          </cell>
          <cell r="W213">
            <v>35955.220141999998</v>
          </cell>
          <cell r="X213">
            <v>500</v>
          </cell>
          <cell r="Y213">
            <v>9</v>
          </cell>
          <cell r="Z213">
            <v>57.220141999999996</v>
          </cell>
          <cell r="AA213"/>
          <cell r="AB213"/>
          <cell r="AC213"/>
          <cell r="AD213"/>
          <cell r="AE213"/>
          <cell r="AF213"/>
          <cell r="AG213"/>
          <cell r="AH213"/>
          <cell r="AI213"/>
          <cell r="AJ213"/>
          <cell r="AK213"/>
          <cell r="AL213"/>
          <cell r="AM213"/>
          <cell r="AN213"/>
          <cell r="AO213"/>
          <cell r="AP213"/>
          <cell r="AQ213"/>
          <cell r="AR213"/>
          <cell r="AS213"/>
          <cell r="AT213"/>
          <cell r="AU213"/>
          <cell r="AV213"/>
          <cell r="AW213"/>
          <cell r="AX213"/>
          <cell r="AY213"/>
          <cell r="AZ213"/>
          <cell r="BA213"/>
          <cell r="BB213"/>
          <cell r="BC213"/>
          <cell r="BD213"/>
          <cell r="BE213"/>
          <cell r="BF213"/>
          <cell r="BG213"/>
          <cell r="BH213"/>
          <cell r="BI213"/>
          <cell r="BJ213"/>
          <cell r="BK213"/>
          <cell r="BL213"/>
          <cell r="BM213"/>
          <cell r="BN213"/>
          <cell r="BO213"/>
          <cell r="BP213"/>
          <cell r="BQ213"/>
          <cell r="BR213"/>
          <cell r="BS213"/>
          <cell r="BT213"/>
          <cell r="BU213"/>
          <cell r="BV213"/>
          <cell r="BW213"/>
          <cell r="BX213">
            <v>125</v>
          </cell>
          <cell r="BY213">
            <v>250</v>
          </cell>
          <cell r="BZ213">
            <v>375</v>
          </cell>
          <cell r="CA213">
            <v>500</v>
          </cell>
          <cell r="CB213">
            <v>500</v>
          </cell>
          <cell r="CC213">
            <v>500</v>
          </cell>
          <cell r="CD213">
            <v>500</v>
          </cell>
          <cell r="CE213">
            <v>500</v>
          </cell>
          <cell r="CF213">
            <v>500</v>
          </cell>
          <cell r="CG213"/>
          <cell r="CH213"/>
          <cell r="CI213"/>
          <cell r="CJ213"/>
          <cell r="CK213"/>
          <cell r="CL213"/>
          <cell r="CM213"/>
          <cell r="CN213"/>
          <cell r="CO213"/>
          <cell r="CP213"/>
          <cell r="CQ213"/>
          <cell r="CR213"/>
          <cell r="CS213"/>
          <cell r="CT213"/>
          <cell r="CU213"/>
          <cell r="CV213"/>
          <cell r="CW213"/>
          <cell r="CX213"/>
          <cell r="CY213"/>
          <cell r="CZ213"/>
          <cell r="DA213"/>
          <cell r="DB213"/>
          <cell r="DC213"/>
          <cell r="DD213"/>
          <cell r="DE213"/>
          <cell r="DF213"/>
          <cell r="DG213"/>
          <cell r="DH213"/>
          <cell r="DI213"/>
          <cell r="DJ213"/>
          <cell r="DK213"/>
          <cell r="DL213"/>
          <cell r="DM213"/>
          <cell r="DN213"/>
          <cell r="DO213"/>
          <cell r="DP213"/>
          <cell r="DQ213"/>
          <cell r="DR213"/>
          <cell r="DS213"/>
          <cell r="DT213"/>
          <cell r="DU213"/>
          <cell r="DV213"/>
          <cell r="DW213"/>
          <cell r="DX213"/>
          <cell r="DY213"/>
          <cell r="DZ213"/>
          <cell r="EA213"/>
          <cell r="EB213"/>
          <cell r="EC213"/>
          <cell r="ED213"/>
          <cell r="EE213"/>
          <cell r="EF213"/>
          <cell r="EG213"/>
          <cell r="EH213"/>
          <cell r="EI213"/>
          <cell r="EJ213"/>
          <cell r="EK213"/>
          <cell r="EL213"/>
          <cell r="EM213"/>
          <cell r="EN213"/>
          <cell r="EO213"/>
          <cell r="EP213"/>
          <cell r="EQ213"/>
          <cell r="ER213"/>
          <cell r="ES213"/>
          <cell r="ET213"/>
          <cell r="EU213"/>
          <cell r="EV213"/>
        </row>
        <row r="214">
          <cell r="A214" t="str">
            <v>Wks</v>
          </cell>
          <cell r="B214" t="str">
            <v>Days</v>
          </cell>
          <cell r="F214" t="str">
            <v>Wks</v>
          </cell>
          <cell r="G214" t="str">
            <v>Days</v>
          </cell>
          <cell r="H214" t="str">
            <v>Frames</v>
          </cell>
          <cell r="I214" t="str">
            <v>Wks</v>
          </cell>
          <cell r="J214" t="str">
            <v>Days</v>
          </cell>
          <cell r="K214">
            <v>21</v>
          </cell>
          <cell r="M214">
            <v>29</v>
          </cell>
          <cell r="O214">
            <v>29</v>
          </cell>
          <cell r="Q214">
            <v>29</v>
          </cell>
          <cell r="R214">
            <v>36100</v>
          </cell>
          <cell r="T214" t="str">
            <v>Animation Projection</v>
          </cell>
          <cell r="V214">
            <v>35926</v>
          </cell>
          <cell r="W214">
            <v>35999.220141999998</v>
          </cell>
          <cell r="X214">
            <v>500</v>
          </cell>
          <cell r="Y214">
            <v>11</v>
          </cell>
          <cell r="Z214">
            <v>73.220141999999996</v>
          </cell>
          <cell r="AA214"/>
          <cell r="AB214"/>
          <cell r="AC214"/>
          <cell r="AD214"/>
          <cell r="AE214"/>
          <cell r="AF214"/>
          <cell r="AG214"/>
          <cell r="AH214"/>
          <cell r="AI214"/>
          <cell r="AJ214"/>
          <cell r="AK214"/>
          <cell r="AL214"/>
          <cell r="AM214"/>
          <cell r="AN214"/>
          <cell r="AO214"/>
          <cell r="AP214"/>
          <cell r="AQ214"/>
          <cell r="AR214"/>
          <cell r="AS214"/>
          <cell r="AT214"/>
          <cell r="AU214"/>
          <cell r="AV214"/>
          <cell r="AW214"/>
          <cell r="AX214"/>
          <cell r="AY214"/>
          <cell r="AZ214"/>
          <cell r="BA214"/>
          <cell r="BB214"/>
          <cell r="BC214"/>
          <cell r="BD214"/>
          <cell r="BE214"/>
          <cell r="BF214"/>
          <cell r="BG214"/>
          <cell r="BH214"/>
          <cell r="BI214"/>
          <cell r="BJ214"/>
          <cell r="BK214"/>
          <cell r="BL214"/>
          <cell r="BM214"/>
          <cell r="BN214"/>
          <cell r="BO214"/>
          <cell r="BP214"/>
          <cell r="BQ214"/>
          <cell r="BR214"/>
          <cell r="BS214"/>
          <cell r="BT214"/>
          <cell r="BU214"/>
          <cell r="BV214"/>
          <cell r="BW214"/>
          <cell r="BX214"/>
          <cell r="BY214"/>
          <cell r="BZ214"/>
          <cell r="CA214"/>
          <cell r="CB214">
            <v>0</v>
          </cell>
          <cell r="CC214">
            <v>0</v>
          </cell>
          <cell r="CD214">
            <v>0</v>
          </cell>
          <cell r="CE214">
            <v>125</v>
          </cell>
          <cell r="CF214">
            <v>250</v>
          </cell>
          <cell r="CG214">
            <v>375</v>
          </cell>
          <cell r="CH214">
            <v>500</v>
          </cell>
          <cell r="CI214">
            <v>500</v>
          </cell>
          <cell r="CJ214">
            <v>500</v>
          </cell>
          <cell r="CK214">
            <v>500</v>
          </cell>
          <cell r="CL214">
            <v>500</v>
          </cell>
          <cell r="CM214"/>
          <cell r="CN214"/>
          <cell r="CO214"/>
          <cell r="CP214"/>
          <cell r="CQ214"/>
          <cell r="CR214"/>
          <cell r="CS214"/>
          <cell r="CT214"/>
          <cell r="CU214"/>
          <cell r="CV214"/>
          <cell r="CW214"/>
          <cell r="CX214"/>
          <cell r="CY214"/>
          <cell r="CZ214"/>
          <cell r="DA214"/>
          <cell r="DB214"/>
          <cell r="DC214"/>
          <cell r="DD214"/>
          <cell r="DE214"/>
          <cell r="DF214"/>
          <cell r="DG214"/>
          <cell r="DH214"/>
          <cell r="DI214"/>
          <cell r="DJ214"/>
          <cell r="DK214"/>
          <cell r="DL214"/>
          <cell r="DM214"/>
          <cell r="DN214"/>
          <cell r="DO214"/>
          <cell r="DP214"/>
          <cell r="DQ214"/>
          <cell r="DR214"/>
          <cell r="DS214"/>
          <cell r="DT214"/>
          <cell r="DU214"/>
          <cell r="DV214"/>
          <cell r="DW214"/>
          <cell r="DX214"/>
          <cell r="DY214"/>
          <cell r="DZ214"/>
          <cell r="EA214"/>
          <cell r="EB214"/>
          <cell r="EC214"/>
          <cell r="ED214"/>
          <cell r="EE214"/>
          <cell r="EF214"/>
          <cell r="EG214"/>
          <cell r="EH214"/>
          <cell r="EI214"/>
          <cell r="EJ214"/>
          <cell r="EK214"/>
          <cell r="EL214"/>
          <cell r="EM214"/>
          <cell r="EN214"/>
          <cell r="EO214"/>
          <cell r="EP214"/>
          <cell r="EQ214"/>
          <cell r="ER214"/>
          <cell r="ES214"/>
          <cell r="ET214"/>
          <cell r="EU214"/>
          <cell r="EV214"/>
        </row>
        <row r="215">
          <cell r="A215">
            <v>6.1743059999999996</v>
          </cell>
          <cell r="B215">
            <v>57.220141999999996</v>
          </cell>
          <cell r="F215">
            <v>6.1743059999999996</v>
          </cell>
          <cell r="G215">
            <v>73.220141999999996</v>
          </cell>
          <cell r="H215">
            <v>3087.1529999999998</v>
          </cell>
          <cell r="I215">
            <v>6.1743059999999996</v>
          </cell>
          <cell r="J215">
            <v>57.220141999999996</v>
          </cell>
          <cell r="K215">
            <v>21</v>
          </cell>
          <cell r="M215">
            <v>29</v>
          </cell>
          <cell r="O215">
            <v>29</v>
          </cell>
          <cell r="Q215">
            <v>29</v>
          </cell>
          <cell r="R215">
            <v>36100</v>
          </cell>
          <cell r="T215" t="str">
            <v>Ink &amp; Paint Projection</v>
          </cell>
          <cell r="V215">
            <v>35956</v>
          </cell>
          <cell r="W215">
            <v>36013.220141999998</v>
          </cell>
          <cell r="X215">
            <v>500</v>
          </cell>
          <cell r="Y215">
            <v>8</v>
          </cell>
          <cell r="Z215">
            <v>57.220141999999996</v>
          </cell>
          <cell r="AA215"/>
          <cell r="AB215"/>
          <cell r="AC215"/>
          <cell r="AD215"/>
          <cell r="AE215"/>
          <cell r="AF215"/>
          <cell r="AG215"/>
          <cell r="AH215"/>
          <cell r="AI215"/>
          <cell r="AJ215"/>
          <cell r="AK215"/>
          <cell r="AL215"/>
          <cell r="AM215"/>
          <cell r="AN215"/>
          <cell r="AO215"/>
          <cell r="AP215"/>
          <cell r="AQ215"/>
          <cell r="AR215"/>
          <cell r="AS215"/>
          <cell r="AT215"/>
          <cell r="AU215"/>
          <cell r="AV215"/>
          <cell r="AW215"/>
          <cell r="AX215"/>
          <cell r="AY215"/>
          <cell r="AZ215"/>
          <cell r="BA215"/>
          <cell r="BB215"/>
          <cell r="BC215"/>
          <cell r="BD215"/>
          <cell r="BE215"/>
          <cell r="BF215"/>
          <cell r="BG215"/>
          <cell r="BH215"/>
          <cell r="BI215"/>
          <cell r="BJ215"/>
          <cell r="BK215"/>
          <cell r="BL215"/>
          <cell r="BM215"/>
          <cell r="BN215"/>
          <cell r="BO215"/>
          <cell r="BP215"/>
          <cell r="BQ215"/>
          <cell r="BR215"/>
          <cell r="BS215"/>
          <cell r="BT215"/>
          <cell r="BU215"/>
          <cell r="BV215"/>
          <cell r="BW215"/>
          <cell r="BX215"/>
          <cell r="BY215"/>
          <cell r="BZ215"/>
          <cell r="CA215"/>
          <cell r="CB215"/>
          <cell r="CC215"/>
          <cell r="CD215"/>
          <cell r="CE215"/>
          <cell r="CF215"/>
          <cell r="CG215">
            <v>125</v>
          </cell>
          <cell r="CH215">
            <v>250</v>
          </cell>
          <cell r="CI215">
            <v>375</v>
          </cell>
          <cell r="CJ215">
            <v>500</v>
          </cell>
          <cell r="CK215">
            <v>500</v>
          </cell>
          <cell r="CL215">
            <v>500</v>
          </cell>
          <cell r="CM215">
            <v>500</v>
          </cell>
          <cell r="CN215">
            <v>500</v>
          </cell>
          <cell r="CO215"/>
          <cell r="CP215"/>
          <cell r="CQ215"/>
          <cell r="CR215"/>
          <cell r="CS215"/>
          <cell r="CT215"/>
          <cell r="CU215"/>
          <cell r="CV215"/>
          <cell r="CW215"/>
          <cell r="CX215"/>
          <cell r="CY215"/>
          <cell r="CZ215"/>
          <cell r="DA215"/>
          <cell r="DB215"/>
          <cell r="DC215"/>
          <cell r="DD215"/>
          <cell r="DE215"/>
          <cell r="DF215"/>
          <cell r="DG215"/>
          <cell r="DH215"/>
          <cell r="DI215"/>
          <cell r="DJ215"/>
          <cell r="DK215"/>
          <cell r="DL215"/>
          <cell r="DM215"/>
          <cell r="DN215"/>
          <cell r="DO215"/>
          <cell r="DP215"/>
          <cell r="DQ215"/>
          <cell r="DR215"/>
          <cell r="DS215"/>
          <cell r="DT215"/>
          <cell r="DU215"/>
          <cell r="DV215"/>
          <cell r="DW215"/>
          <cell r="DX215"/>
          <cell r="DY215"/>
          <cell r="DZ215"/>
          <cell r="EA215"/>
          <cell r="EB215"/>
          <cell r="EC215"/>
          <cell r="ED215"/>
          <cell r="EE215"/>
          <cell r="EF215"/>
          <cell r="EG215"/>
          <cell r="EH215"/>
          <cell r="EI215"/>
          <cell r="EJ215"/>
          <cell r="EK215"/>
          <cell r="EL215"/>
          <cell r="EM215"/>
          <cell r="EN215"/>
          <cell r="EO215"/>
          <cell r="EP215"/>
          <cell r="EQ215"/>
          <cell r="ER215"/>
          <cell r="ES215"/>
          <cell r="ET215"/>
          <cell r="EU215"/>
          <cell r="EV215"/>
        </row>
        <row r="217">
          <cell r="T217" t="str">
            <v>BUDGET FORECAST</v>
          </cell>
          <cell r="AA217"/>
          <cell r="AB217"/>
          <cell r="AC217"/>
          <cell r="AD217"/>
          <cell r="AE217"/>
          <cell r="AF217"/>
          <cell r="AG217"/>
          <cell r="AH217"/>
          <cell r="AI217"/>
          <cell r="AJ217"/>
          <cell r="AK217"/>
          <cell r="AL217"/>
          <cell r="AM217"/>
          <cell r="AN217"/>
          <cell r="AO217"/>
          <cell r="AP217"/>
          <cell r="AQ217"/>
          <cell r="AR217"/>
          <cell r="AS217"/>
          <cell r="AT217"/>
          <cell r="AU217"/>
          <cell r="AV217"/>
          <cell r="AW217"/>
          <cell r="AX217"/>
          <cell r="AY217"/>
          <cell r="AZ217"/>
          <cell r="BA217"/>
          <cell r="BB217"/>
          <cell r="BC217"/>
          <cell r="BD217"/>
          <cell r="BE217"/>
          <cell r="BF217"/>
          <cell r="BG217"/>
          <cell r="BH217"/>
          <cell r="BI217"/>
          <cell r="BJ217"/>
          <cell r="BK217"/>
          <cell r="BL217"/>
          <cell r="BM217"/>
          <cell r="BN217"/>
          <cell r="BO217"/>
          <cell r="BP217"/>
          <cell r="BQ217"/>
          <cell r="BR217"/>
          <cell r="BS217"/>
          <cell r="BT217"/>
          <cell r="BU217"/>
          <cell r="BV217"/>
          <cell r="BW217"/>
          <cell r="BX217">
            <v>35898</v>
          </cell>
          <cell r="BY217">
            <v>35905</v>
          </cell>
          <cell r="BZ217">
            <v>35912</v>
          </cell>
          <cell r="CA217">
            <v>35919</v>
          </cell>
          <cell r="CB217">
            <v>35926</v>
          </cell>
          <cell r="CC217">
            <v>35933</v>
          </cell>
          <cell r="CD217">
            <v>35940</v>
          </cell>
          <cell r="CE217">
            <v>35947</v>
          </cell>
          <cell r="CF217">
            <v>35954</v>
          </cell>
          <cell r="CG217"/>
          <cell r="CH217"/>
          <cell r="CI217"/>
          <cell r="CJ217"/>
          <cell r="CK217"/>
          <cell r="CL217"/>
          <cell r="CM217"/>
          <cell r="CN217"/>
          <cell r="CO217"/>
          <cell r="CP217"/>
          <cell r="CQ217"/>
          <cell r="CR217"/>
          <cell r="CS217"/>
          <cell r="CT217"/>
          <cell r="CU217"/>
          <cell r="CV217"/>
          <cell r="CW217"/>
          <cell r="CX217"/>
          <cell r="CY217"/>
          <cell r="CZ217"/>
          <cell r="DA217"/>
          <cell r="DB217"/>
          <cell r="DC217"/>
          <cell r="DD217"/>
          <cell r="DE217"/>
          <cell r="DF217"/>
          <cell r="DG217"/>
          <cell r="DH217"/>
          <cell r="DI217"/>
          <cell r="DJ217"/>
          <cell r="DK217"/>
          <cell r="DL217"/>
          <cell r="DM217"/>
          <cell r="DN217"/>
          <cell r="DO217"/>
          <cell r="DP217"/>
          <cell r="DQ217"/>
          <cell r="DR217"/>
          <cell r="DS217"/>
          <cell r="DT217"/>
          <cell r="DU217"/>
          <cell r="DV217"/>
          <cell r="DW217"/>
          <cell r="DX217"/>
          <cell r="DY217"/>
          <cell r="DZ217"/>
          <cell r="EA217"/>
          <cell r="EB217"/>
          <cell r="EC217"/>
          <cell r="ED217"/>
          <cell r="EE217"/>
          <cell r="EF217"/>
          <cell r="EG217"/>
          <cell r="EH217"/>
          <cell r="EI217"/>
          <cell r="EJ217"/>
          <cell r="EK217"/>
          <cell r="EL217"/>
          <cell r="EM217"/>
          <cell r="EN217"/>
          <cell r="EO217"/>
          <cell r="EP217"/>
          <cell r="EQ217"/>
          <cell r="ER217"/>
          <cell r="ES217"/>
          <cell r="ET217"/>
          <cell r="EU217"/>
          <cell r="EV217"/>
          <cell r="EW217"/>
          <cell r="EX217"/>
          <cell r="EY217"/>
          <cell r="EZ217"/>
          <cell r="FA217"/>
          <cell r="FB217"/>
          <cell r="FC217"/>
          <cell r="FD217"/>
          <cell r="FE217"/>
          <cell r="FF217"/>
          <cell r="FG217"/>
          <cell r="FH217"/>
          <cell r="FI217"/>
        </row>
        <row r="218">
          <cell r="T218" t="str">
            <v>BUDGET FORECAST</v>
          </cell>
          <cell r="V218" t="str">
            <v>PRE PROD</v>
          </cell>
          <cell r="W218">
            <v>30</v>
          </cell>
          <cell r="X218">
            <v>112500</v>
          </cell>
          <cell r="AA218"/>
          <cell r="AB218"/>
          <cell r="AC218"/>
          <cell r="AD218"/>
          <cell r="AE218"/>
          <cell r="AF218"/>
          <cell r="AG218"/>
          <cell r="AH218"/>
          <cell r="AI218"/>
          <cell r="AJ218"/>
          <cell r="AK218"/>
          <cell r="AL218"/>
          <cell r="AM218"/>
          <cell r="AN218"/>
          <cell r="AO218"/>
          <cell r="AP218"/>
          <cell r="AQ218"/>
          <cell r="AR218"/>
          <cell r="AS218"/>
          <cell r="AT218"/>
          <cell r="AU218"/>
          <cell r="AV218"/>
          <cell r="AW218"/>
          <cell r="AX218"/>
          <cell r="AY218"/>
          <cell r="AZ218"/>
          <cell r="BA218"/>
          <cell r="BB218"/>
          <cell r="BC218"/>
          <cell r="BD218"/>
          <cell r="BE218"/>
          <cell r="BF218"/>
          <cell r="BG218"/>
          <cell r="BH218"/>
          <cell r="BI218"/>
          <cell r="BJ218"/>
          <cell r="BK218"/>
          <cell r="BL218"/>
          <cell r="BM218"/>
          <cell r="BN218"/>
          <cell r="BO218"/>
          <cell r="BP218"/>
          <cell r="BQ218"/>
          <cell r="BR218"/>
          <cell r="BS218"/>
          <cell r="BT218"/>
          <cell r="BU218"/>
          <cell r="BV218"/>
          <cell r="BW218"/>
          <cell r="BX218">
            <v>35898</v>
          </cell>
          <cell r="BY218">
            <v>35905</v>
          </cell>
          <cell r="BZ218">
            <v>35912</v>
          </cell>
          <cell r="CA218">
            <v>35919</v>
          </cell>
          <cell r="CB218">
            <v>35926</v>
          </cell>
          <cell r="CC218">
            <v>35933</v>
          </cell>
          <cell r="CD218">
            <v>35940</v>
          </cell>
          <cell r="CE218">
            <v>35947</v>
          </cell>
          <cell r="CF218">
            <v>35954</v>
          </cell>
          <cell r="CG218"/>
          <cell r="CH218"/>
          <cell r="CI218"/>
          <cell r="CJ218"/>
          <cell r="CK218"/>
          <cell r="CL218"/>
          <cell r="CM218"/>
          <cell r="CN218"/>
          <cell r="CO218"/>
          <cell r="CP218"/>
          <cell r="CQ218"/>
          <cell r="CR218"/>
          <cell r="CS218"/>
          <cell r="CT218"/>
          <cell r="CU218"/>
          <cell r="CV218"/>
          <cell r="CW218"/>
          <cell r="CX218"/>
          <cell r="CY218"/>
          <cell r="CZ218"/>
          <cell r="DA218"/>
          <cell r="DB218"/>
          <cell r="DC218"/>
          <cell r="DD218"/>
          <cell r="DE218"/>
          <cell r="DF218"/>
          <cell r="DG218"/>
          <cell r="DH218"/>
          <cell r="DI218"/>
          <cell r="DJ218"/>
          <cell r="DK218"/>
          <cell r="DL218"/>
          <cell r="DM218"/>
          <cell r="DN218"/>
          <cell r="DO218"/>
          <cell r="DP218"/>
          <cell r="DQ218"/>
          <cell r="DR218"/>
          <cell r="DS218"/>
          <cell r="DT218"/>
          <cell r="DU218"/>
          <cell r="DV218"/>
          <cell r="DW218"/>
          <cell r="DX218"/>
          <cell r="DY218"/>
          <cell r="DZ218"/>
          <cell r="EA218"/>
          <cell r="EB218"/>
          <cell r="EC218"/>
          <cell r="ED218"/>
          <cell r="EE218"/>
          <cell r="EF218"/>
          <cell r="EG218"/>
          <cell r="EH218"/>
          <cell r="EI218"/>
          <cell r="EJ218"/>
          <cell r="EK218"/>
          <cell r="EL218"/>
          <cell r="EM218"/>
          <cell r="EN218"/>
          <cell r="EO218"/>
          <cell r="EP218"/>
          <cell r="EQ218"/>
          <cell r="ER218"/>
          <cell r="ES218"/>
          <cell r="ET218"/>
          <cell r="EU218"/>
          <cell r="EV218"/>
          <cell r="EW218"/>
          <cell r="EX218"/>
          <cell r="EY218"/>
          <cell r="EZ218"/>
          <cell r="FA218"/>
          <cell r="FB218"/>
          <cell r="FC218"/>
          <cell r="FD218"/>
          <cell r="FE218"/>
          <cell r="FF218"/>
          <cell r="FG218"/>
          <cell r="FH218"/>
          <cell r="FI218"/>
        </row>
        <row r="219">
          <cell r="V219" t="str">
            <v>PRE PROD</v>
          </cell>
          <cell r="W219">
            <v>30</v>
          </cell>
          <cell r="X219">
            <v>112500</v>
          </cell>
          <cell r="AA219"/>
          <cell r="AB219"/>
          <cell r="AC219"/>
          <cell r="AD219"/>
          <cell r="AE219"/>
          <cell r="AF219"/>
          <cell r="AG219"/>
          <cell r="AH219"/>
          <cell r="AI219"/>
          <cell r="AJ219"/>
          <cell r="AK219"/>
          <cell r="AL219"/>
          <cell r="AM219"/>
          <cell r="AN219"/>
          <cell r="AO219"/>
          <cell r="AP219"/>
          <cell r="AQ219"/>
          <cell r="AR219"/>
          <cell r="AS219"/>
          <cell r="AT219"/>
          <cell r="AU219"/>
          <cell r="AV219"/>
          <cell r="AW219"/>
          <cell r="AX219"/>
          <cell r="AY219"/>
          <cell r="AZ219"/>
          <cell r="BA219"/>
          <cell r="BB219"/>
          <cell r="BC219"/>
          <cell r="BD219"/>
          <cell r="BE219"/>
          <cell r="BF219"/>
          <cell r="BG219"/>
          <cell r="BH219"/>
          <cell r="BI219"/>
          <cell r="BJ219"/>
          <cell r="BK219"/>
          <cell r="BL219"/>
          <cell r="BM219"/>
          <cell r="BN219"/>
          <cell r="BO219"/>
          <cell r="BP219"/>
          <cell r="BQ219"/>
          <cell r="BR219"/>
          <cell r="BS219"/>
          <cell r="BT219"/>
          <cell r="BU219"/>
          <cell r="BV219"/>
          <cell r="BW219"/>
          <cell r="BX219">
            <v>3750</v>
          </cell>
          <cell r="BY219">
            <v>7500</v>
          </cell>
          <cell r="BZ219">
            <v>11250</v>
          </cell>
          <cell r="CA219">
            <v>15000</v>
          </cell>
          <cell r="CB219">
            <v>15000</v>
          </cell>
          <cell r="CC219">
            <v>15000</v>
          </cell>
          <cell r="CD219">
            <v>15000</v>
          </cell>
          <cell r="CE219">
            <v>15000</v>
          </cell>
          <cell r="CF219">
            <v>15000</v>
          </cell>
          <cell r="CG219"/>
          <cell r="CH219"/>
          <cell r="CI219"/>
          <cell r="CJ219"/>
          <cell r="CK219"/>
          <cell r="CL219"/>
          <cell r="CM219"/>
          <cell r="CN219"/>
          <cell r="CO219"/>
          <cell r="CP219"/>
          <cell r="CQ219"/>
          <cell r="CR219"/>
          <cell r="CS219"/>
          <cell r="CT219"/>
          <cell r="CU219"/>
          <cell r="CV219"/>
          <cell r="CW219"/>
          <cell r="CX219"/>
          <cell r="CY219"/>
          <cell r="CZ219"/>
          <cell r="DA219"/>
          <cell r="DB219"/>
          <cell r="DC219"/>
          <cell r="DD219"/>
          <cell r="DE219"/>
          <cell r="DF219"/>
          <cell r="DG219"/>
          <cell r="DH219"/>
          <cell r="DI219"/>
          <cell r="DJ219"/>
          <cell r="DK219"/>
          <cell r="DL219"/>
          <cell r="DM219"/>
          <cell r="DN219"/>
          <cell r="DO219"/>
          <cell r="DP219"/>
          <cell r="DQ219"/>
          <cell r="DR219"/>
          <cell r="DS219"/>
          <cell r="DT219"/>
          <cell r="DU219"/>
          <cell r="DV219"/>
          <cell r="DW219"/>
          <cell r="DX219"/>
          <cell r="DY219"/>
          <cell r="DZ219"/>
          <cell r="EA219"/>
          <cell r="EB219"/>
          <cell r="EC219"/>
          <cell r="ED219"/>
          <cell r="EE219"/>
          <cell r="EF219"/>
          <cell r="EG219"/>
          <cell r="EH219"/>
          <cell r="EI219"/>
          <cell r="EJ219"/>
          <cell r="EK219"/>
          <cell r="EL219"/>
          <cell r="EM219"/>
          <cell r="EN219"/>
          <cell r="EO219"/>
          <cell r="EP219"/>
          <cell r="EQ219"/>
          <cell r="ER219"/>
          <cell r="ES219"/>
          <cell r="ET219"/>
          <cell r="EU219"/>
          <cell r="EV219"/>
          <cell r="EW219"/>
          <cell r="EX219"/>
          <cell r="EY219"/>
          <cell r="EZ219"/>
          <cell r="FA219"/>
          <cell r="FB219"/>
          <cell r="FC219"/>
          <cell r="FD219"/>
          <cell r="FE219"/>
          <cell r="FF219"/>
          <cell r="FG219"/>
          <cell r="FH219"/>
          <cell r="FI219"/>
        </row>
        <row r="220">
          <cell r="V220" t="str">
            <v>PRODUCTION</v>
          </cell>
          <cell r="W220">
            <v>150</v>
          </cell>
          <cell r="X220">
            <v>487500</v>
          </cell>
          <cell r="AA220"/>
          <cell r="AB220"/>
          <cell r="AC220"/>
          <cell r="AD220"/>
          <cell r="AE220"/>
          <cell r="AF220"/>
          <cell r="AG220"/>
          <cell r="AH220"/>
          <cell r="AI220"/>
          <cell r="AJ220"/>
          <cell r="AK220"/>
          <cell r="AL220"/>
          <cell r="AM220"/>
          <cell r="AN220"/>
          <cell r="AO220"/>
          <cell r="AP220"/>
          <cell r="AQ220"/>
          <cell r="AR220"/>
          <cell r="AS220"/>
          <cell r="AT220"/>
          <cell r="AU220"/>
          <cell r="AV220"/>
          <cell r="AW220"/>
          <cell r="AX220"/>
          <cell r="AY220"/>
          <cell r="AZ220"/>
          <cell r="BA220"/>
          <cell r="BB220"/>
          <cell r="BC220"/>
          <cell r="BD220"/>
          <cell r="BE220"/>
          <cell r="BF220"/>
          <cell r="BG220"/>
          <cell r="BH220"/>
          <cell r="BI220"/>
          <cell r="BJ220"/>
          <cell r="BK220"/>
          <cell r="BL220"/>
          <cell r="BM220"/>
          <cell r="BN220"/>
          <cell r="BO220"/>
          <cell r="BP220"/>
          <cell r="BQ220"/>
          <cell r="BR220"/>
          <cell r="BS220"/>
          <cell r="BT220"/>
          <cell r="BU220"/>
          <cell r="BV220"/>
          <cell r="BW220"/>
          <cell r="BX220"/>
          <cell r="BY220"/>
          <cell r="BZ220"/>
          <cell r="CA220"/>
          <cell r="CB220">
            <v>35926</v>
          </cell>
          <cell r="CC220">
            <v>35933</v>
          </cell>
          <cell r="CD220">
            <v>35940</v>
          </cell>
          <cell r="CE220">
            <v>35947</v>
          </cell>
          <cell r="CF220">
            <v>35954</v>
          </cell>
          <cell r="CG220">
            <v>35961</v>
          </cell>
          <cell r="CH220">
            <v>35968</v>
          </cell>
          <cell r="CI220">
            <v>35975</v>
          </cell>
          <cell r="CJ220">
            <v>35982</v>
          </cell>
          <cell r="CK220">
            <v>35989</v>
          </cell>
          <cell r="CL220">
            <v>35996</v>
          </cell>
          <cell r="CM220"/>
          <cell r="CN220"/>
          <cell r="CO220"/>
          <cell r="CP220"/>
          <cell r="CQ220"/>
          <cell r="CR220"/>
          <cell r="CS220"/>
          <cell r="CT220"/>
          <cell r="CU220"/>
          <cell r="CV220"/>
          <cell r="CW220"/>
          <cell r="CX220"/>
          <cell r="CY220"/>
          <cell r="CZ220"/>
          <cell r="DA220"/>
          <cell r="DB220"/>
          <cell r="DC220"/>
          <cell r="DD220"/>
          <cell r="DE220"/>
          <cell r="DF220"/>
          <cell r="DG220"/>
          <cell r="DH220"/>
          <cell r="DI220"/>
          <cell r="DJ220"/>
          <cell r="DK220"/>
          <cell r="DL220"/>
          <cell r="DM220"/>
          <cell r="DN220"/>
          <cell r="DO220"/>
          <cell r="DP220"/>
          <cell r="DQ220"/>
          <cell r="DR220"/>
          <cell r="DS220"/>
          <cell r="DT220"/>
          <cell r="DU220"/>
          <cell r="DV220"/>
          <cell r="DW220"/>
          <cell r="DX220"/>
          <cell r="DY220"/>
          <cell r="DZ220"/>
          <cell r="EA220"/>
          <cell r="EB220"/>
          <cell r="EC220"/>
          <cell r="ED220"/>
          <cell r="EE220"/>
          <cell r="EF220"/>
          <cell r="EG220"/>
          <cell r="EH220"/>
          <cell r="EI220"/>
          <cell r="EJ220"/>
          <cell r="EK220"/>
          <cell r="EL220"/>
          <cell r="EM220"/>
          <cell r="EN220"/>
          <cell r="EO220"/>
          <cell r="EP220"/>
          <cell r="EQ220"/>
          <cell r="ER220"/>
          <cell r="ES220"/>
          <cell r="ET220"/>
          <cell r="EU220"/>
          <cell r="EV220"/>
          <cell r="EW220"/>
          <cell r="EX220"/>
          <cell r="EY220"/>
          <cell r="EZ220"/>
          <cell r="FA220"/>
          <cell r="FB220"/>
          <cell r="FC220"/>
          <cell r="FD220"/>
          <cell r="FE220"/>
          <cell r="FF220"/>
          <cell r="FG220"/>
          <cell r="FH220"/>
          <cell r="FI220"/>
        </row>
        <row r="221">
          <cell r="V221" t="str">
            <v>PRODUCTION</v>
          </cell>
          <cell r="W221">
            <v>150</v>
          </cell>
          <cell r="X221">
            <v>487500</v>
          </cell>
          <cell r="AA221"/>
          <cell r="AB221"/>
          <cell r="AC221"/>
          <cell r="AD221"/>
          <cell r="AE221"/>
          <cell r="AF221"/>
          <cell r="AG221"/>
          <cell r="AH221"/>
          <cell r="AI221"/>
          <cell r="AJ221"/>
          <cell r="AK221"/>
          <cell r="AL221"/>
          <cell r="AM221"/>
          <cell r="AN221"/>
          <cell r="AO221"/>
          <cell r="AP221"/>
          <cell r="AQ221"/>
          <cell r="AR221"/>
          <cell r="AS221"/>
          <cell r="AT221"/>
          <cell r="AU221"/>
          <cell r="AV221"/>
          <cell r="AW221"/>
          <cell r="AX221"/>
          <cell r="AY221"/>
          <cell r="AZ221"/>
          <cell r="BA221"/>
          <cell r="BB221"/>
          <cell r="BC221"/>
          <cell r="BD221"/>
          <cell r="BE221"/>
          <cell r="BF221"/>
          <cell r="BG221"/>
          <cell r="BH221"/>
          <cell r="BI221"/>
          <cell r="BJ221"/>
          <cell r="BK221"/>
          <cell r="BL221"/>
          <cell r="BM221"/>
          <cell r="BN221"/>
          <cell r="BO221"/>
          <cell r="BP221"/>
          <cell r="BQ221"/>
          <cell r="BR221"/>
          <cell r="BS221"/>
          <cell r="BT221"/>
          <cell r="BU221"/>
          <cell r="BV221"/>
          <cell r="BW221"/>
          <cell r="BX221"/>
          <cell r="BY221"/>
          <cell r="BZ221"/>
          <cell r="CA221"/>
          <cell r="CB221">
            <v>0</v>
          </cell>
          <cell r="CC221">
            <v>0</v>
          </cell>
          <cell r="CD221">
            <v>0</v>
          </cell>
          <cell r="CE221">
            <v>18750</v>
          </cell>
          <cell r="CF221">
            <v>37500</v>
          </cell>
          <cell r="CG221">
            <v>56250</v>
          </cell>
          <cell r="CH221">
            <v>75000</v>
          </cell>
          <cell r="CI221">
            <v>75000</v>
          </cell>
          <cell r="CJ221">
            <v>75000</v>
          </cell>
          <cell r="CK221">
            <v>75000</v>
          </cell>
          <cell r="CL221">
            <v>75000</v>
          </cell>
          <cell r="CM221"/>
          <cell r="CN221"/>
          <cell r="CO221"/>
          <cell r="CP221"/>
          <cell r="CQ221"/>
          <cell r="CR221"/>
          <cell r="CS221"/>
          <cell r="CT221"/>
          <cell r="CU221"/>
          <cell r="CV221"/>
          <cell r="CW221"/>
          <cell r="CX221"/>
          <cell r="CY221"/>
          <cell r="CZ221"/>
          <cell r="DA221"/>
          <cell r="DB221"/>
          <cell r="DC221"/>
          <cell r="DD221"/>
          <cell r="DE221"/>
          <cell r="DF221"/>
          <cell r="DG221"/>
          <cell r="DH221"/>
          <cell r="DI221"/>
          <cell r="DJ221"/>
          <cell r="DK221"/>
          <cell r="DL221"/>
          <cell r="DM221"/>
          <cell r="DN221"/>
          <cell r="DO221"/>
          <cell r="DP221"/>
          <cell r="DQ221"/>
          <cell r="DR221"/>
          <cell r="DS221"/>
          <cell r="DT221"/>
          <cell r="DU221"/>
          <cell r="DV221"/>
          <cell r="DW221"/>
          <cell r="DX221"/>
          <cell r="DY221"/>
          <cell r="DZ221"/>
          <cell r="EA221"/>
          <cell r="EB221"/>
          <cell r="EC221"/>
          <cell r="ED221"/>
          <cell r="EE221"/>
          <cell r="EF221"/>
          <cell r="EG221"/>
          <cell r="EH221"/>
          <cell r="EI221"/>
          <cell r="EJ221"/>
          <cell r="EK221"/>
          <cell r="EL221"/>
          <cell r="EM221"/>
          <cell r="EN221"/>
          <cell r="EO221"/>
          <cell r="EP221"/>
          <cell r="EQ221"/>
          <cell r="ER221"/>
          <cell r="ES221"/>
          <cell r="ET221"/>
          <cell r="EU221"/>
          <cell r="EV221"/>
          <cell r="EW221"/>
          <cell r="EX221"/>
          <cell r="EY221"/>
          <cell r="EZ221"/>
          <cell r="FA221"/>
          <cell r="FB221"/>
          <cell r="FC221"/>
          <cell r="FD221"/>
          <cell r="FE221"/>
          <cell r="FF221"/>
          <cell r="FG221"/>
          <cell r="FH221"/>
          <cell r="FI221"/>
        </row>
        <row r="222">
          <cell r="V222" t="str">
            <v>INK &amp; PAINT</v>
          </cell>
          <cell r="W222">
            <v>8</v>
          </cell>
          <cell r="X222">
            <v>26000</v>
          </cell>
          <cell r="AA222"/>
          <cell r="AB222"/>
          <cell r="AC222"/>
          <cell r="AD222"/>
          <cell r="AE222"/>
          <cell r="AF222"/>
          <cell r="AG222"/>
          <cell r="AH222"/>
          <cell r="AI222"/>
          <cell r="AJ222"/>
          <cell r="AK222"/>
          <cell r="AL222"/>
          <cell r="AM222"/>
          <cell r="AN222"/>
          <cell r="AO222"/>
          <cell r="AP222"/>
          <cell r="AQ222"/>
          <cell r="AR222"/>
          <cell r="AS222"/>
          <cell r="AT222"/>
          <cell r="AU222"/>
          <cell r="AV222"/>
          <cell r="AW222"/>
          <cell r="AX222"/>
          <cell r="AY222"/>
          <cell r="AZ222"/>
          <cell r="BA222"/>
          <cell r="BB222"/>
          <cell r="BC222"/>
          <cell r="BD222"/>
          <cell r="BE222"/>
          <cell r="BF222"/>
          <cell r="BG222"/>
          <cell r="BH222"/>
          <cell r="BI222"/>
          <cell r="BJ222"/>
          <cell r="BK222"/>
          <cell r="BL222"/>
          <cell r="BM222"/>
          <cell r="BN222"/>
          <cell r="BO222"/>
          <cell r="BP222"/>
          <cell r="BQ222"/>
          <cell r="BR222"/>
          <cell r="BS222"/>
          <cell r="BT222"/>
          <cell r="BU222"/>
          <cell r="BV222"/>
          <cell r="BW222"/>
          <cell r="BX222"/>
          <cell r="BY222"/>
          <cell r="BZ222"/>
          <cell r="CA222"/>
          <cell r="CB222"/>
          <cell r="CC222"/>
          <cell r="CD222"/>
          <cell r="CE222"/>
          <cell r="CF222"/>
          <cell r="CG222">
            <v>35961</v>
          </cell>
          <cell r="CH222">
            <v>35968</v>
          </cell>
          <cell r="CI222">
            <v>35975</v>
          </cell>
          <cell r="CJ222">
            <v>35982</v>
          </cell>
          <cell r="CK222">
            <v>35989</v>
          </cell>
          <cell r="CL222">
            <v>35996</v>
          </cell>
          <cell r="CM222">
            <v>36003</v>
          </cell>
          <cell r="CN222">
            <v>36010</v>
          </cell>
          <cell r="CO222"/>
          <cell r="CP222"/>
          <cell r="CQ222"/>
          <cell r="CR222"/>
          <cell r="CS222"/>
          <cell r="CT222"/>
          <cell r="CU222"/>
          <cell r="CV222"/>
          <cell r="CW222"/>
          <cell r="CX222"/>
          <cell r="CY222"/>
          <cell r="CZ222"/>
          <cell r="DA222"/>
          <cell r="DB222"/>
          <cell r="DC222"/>
          <cell r="DD222"/>
          <cell r="DE222"/>
          <cell r="DF222"/>
          <cell r="DG222"/>
          <cell r="DH222"/>
          <cell r="DI222"/>
          <cell r="DJ222"/>
          <cell r="DK222"/>
          <cell r="DL222"/>
          <cell r="DM222"/>
          <cell r="DN222"/>
          <cell r="DO222"/>
          <cell r="DP222"/>
          <cell r="DQ222"/>
          <cell r="DR222"/>
          <cell r="DS222"/>
          <cell r="DT222"/>
          <cell r="DU222"/>
          <cell r="DV222"/>
          <cell r="DW222"/>
          <cell r="DX222"/>
          <cell r="DY222"/>
          <cell r="DZ222"/>
          <cell r="EA222"/>
          <cell r="EB222"/>
          <cell r="EC222"/>
          <cell r="ED222"/>
          <cell r="EE222"/>
          <cell r="EF222"/>
          <cell r="EG222"/>
          <cell r="EH222"/>
          <cell r="EI222"/>
          <cell r="EJ222"/>
          <cell r="EK222"/>
          <cell r="EL222"/>
          <cell r="EM222"/>
          <cell r="EN222"/>
          <cell r="EO222"/>
          <cell r="EP222"/>
          <cell r="EQ222"/>
          <cell r="ER222"/>
          <cell r="ES222"/>
          <cell r="ET222"/>
          <cell r="EU222"/>
          <cell r="EV222"/>
          <cell r="EW222"/>
          <cell r="EX222"/>
          <cell r="EY222"/>
          <cell r="EZ222"/>
          <cell r="FA222"/>
          <cell r="FB222"/>
          <cell r="FC222"/>
          <cell r="FD222"/>
          <cell r="FE222"/>
          <cell r="FF222"/>
          <cell r="FG222"/>
          <cell r="FH222"/>
          <cell r="FI222"/>
        </row>
        <row r="223">
          <cell r="V223" t="str">
            <v>INK &amp; PAINT</v>
          </cell>
          <cell r="W223">
            <v>8</v>
          </cell>
          <cell r="X223">
            <v>26000</v>
          </cell>
          <cell r="AA223"/>
          <cell r="AB223"/>
          <cell r="AC223"/>
          <cell r="AD223"/>
          <cell r="AE223"/>
          <cell r="AF223"/>
          <cell r="AG223"/>
          <cell r="AH223"/>
          <cell r="AI223"/>
          <cell r="AJ223"/>
          <cell r="AK223"/>
          <cell r="AL223"/>
          <cell r="AM223"/>
          <cell r="AN223"/>
          <cell r="AO223"/>
          <cell r="AP223"/>
          <cell r="AQ223"/>
          <cell r="AR223"/>
          <cell r="AS223"/>
          <cell r="AT223"/>
          <cell r="AU223"/>
          <cell r="AV223"/>
          <cell r="AW223"/>
          <cell r="AX223"/>
          <cell r="AY223"/>
          <cell r="AZ223"/>
          <cell r="BA223"/>
          <cell r="BB223"/>
          <cell r="BC223"/>
          <cell r="BD223"/>
          <cell r="BE223"/>
          <cell r="BF223"/>
          <cell r="BG223"/>
          <cell r="BH223"/>
          <cell r="BI223"/>
          <cell r="BJ223"/>
          <cell r="BK223"/>
          <cell r="BL223"/>
          <cell r="BM223"/>
          <cell r="BN223"/>
          <cell r="BO223"/>
          <cell r="BP223"/>
          <cell r="BQ223"/>
          <cell r="BR223"/>
          <cell r="BS223"/>
          <cell r="BT223"/>
          <cell r="BU223"/>
          <cell r="BV223"/>
          <cell r="BW223"/>
          <cell r="BX223"/>
          <cell r="BY223"/>
          <cell r="BZ223"/>
          <cell r="CA223"/>
          <cell r="CB223"/>
          <cell r="CC223"/>
          <cell r="CD223"/>
          <cell r="CE223"/>
          <cell r="CF223"/>
          <cell r="CG223">
            <v>1000</v>
          </cell>
          <cell r="CH223">
            <v>2000</v>
          </cell>
          <cell r="CI223">
            <v>3000</v>
          </cell>
          <cell r="CJ223">
            <v>4000</v>
          </cell>
          <cell r="CK223">
            <v>4000</v>
          </cell>
          <cell r="CL223">
            <v>4000</v>
          </cell>
          <cell r="CM223">
            <v>4000</v>
          </cell>
          <cell r="CN223">
            <v>4000</v>
          </cell>
          <cell r="CO223"/>
          <cell r="CP223"/>
          <cell r="CQ223"/>
          <cell r="CR223"/>
          <cell r="CS223"/>
          <cell r="CT223"/>
          <cell r="CU223"/>
          <cell r="CV223"/>
          <cell r="CW223"/>
          <cell r="CX223"/>
          <cell r="CY223"/>
          <cell r="CZ223"/>
          <cell r="DA223"/>
          <cell r="DB223"/>
          <cell r="DC223"/>
          <cell r="DD223"/>
          <cell r="DE223"/>
          <cell r="DF223"/>
          <cell r="DG223"/>
          <cell r="DH223"/>
          <cell r="DI223"/>
          <cell r="DJ223"/>
          <cell r="DK223"/>
          <cell r="DL223"/>
          <cell r="DM223"/>
          <cell r="DN223"/>
          <cell r="DO223"/>
          <cell r="DP223"/>
          <cell r="DQ223"/>
          <cell r="DR223"/>
          <cell r="DS223"/>
          <cell r="DT223"/>
          <cell r="DU223"/>
          <cell r="DV223"/>
          <cell r="DW223"/>
          <cell r="DX223"/>
          <cell r="DY223"/>
          <cell r="DZ223"/>
          <cell r="EA223"/>
          <cell r="EB223"/>
          <cell r="EC223"/>
          <cell r="ED223"/>
          <cell r="EE223"/>
          <cell r="EF223"/>
          <cell r="EG223"/>
          <cell r="EH223"/>
          <cell r="EI223"/>
          <cell r="EJ223"/>
          <cell r="EK223"/>
          <cell r="EL223"/>
          <cell r="EM223"/>
          <cell r="EN223"/>
          <cell r="EO223"/>
          <cell r="EP223"/>
          <cell r="EQ223"/>
          <cell r="ER223"/>
          <cell r="ES223"/>
          <cell r="ET223"/>
          <cell r="EU223"/>
          <cell r="EV223"/>
          <cell r="EW223"/>
          <cell r="EX223"/>
          <cell r="EY223"/>
          <cell r="EZ223"/>
          <cell r="FA223"/>
          <cell r="FB223"/>
          <cell r="FC223"/>
          <cell r="FD223"/>
          <cell r="FE223"/>
          <cell r="FF223"/>
          <cell r="FG223"/>
          <cell r="FH223"/>
          <cell r="FI223"/>
        </row>
        <row r="224">
          <cell r="X224" t="str">
            <v>DIRECT</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cell r="BA224">
            <v>0</v>
          </cell>
          <cell r="BB224">
            <v>0</v>
          </cell>
          <cell r="BC224">
            <v>0</v>
          </cell>
          <cell r="BD224">
            <v>0</v>
          </cell>
          <cell r="BE224">
            <v>0</v>
          </cell>
          <cell r="BF224">
            <v>0</v>
          </cell>
          <cell r="BG224">
            <v>0</v>
          </cell>
          <cell r="BH224">
            <v>0</v>
          </cell>
          <cell r="BI224">
            <v>0</v>
          </cell>
          <cell r="BJ224">
            <v>0</v>
          </cell>
          <cell r="BK224">
            <v>0</v>
          </cell>
          <cell r="BL224">
            <v>0</v>
          </cell>
          <cell r="BM224">
            <v>0</v>
          </cell>
          <cell r="BN224">
            <v>0</v>
          </cell>
          <cell r="BO224">
            <v>0</v>
          </cell>
          <cell r="BP224">
            <v>0</v>
          </cell>
          <cell r="BQ224">
            <v>0</v>
          </cell>
          <cell r="BR224">
            <v>0</v>
          </cell>
          <cell r="BS224">
            <v>0</v>
          </cell>
          <cell r="BT224">
            <v>0</v>
          </cell>
          <cell r="BU224">
            <v>0</v>
          </cell>
          <cell r="BV224">
            <v>0</v>
          </cell>
          <cell r="BW224">
            <v>0</v>
          </cell>
          <cell r="BX224">
            <v>3750</v>
          </cell>
          <cell r="BY224">
            <v>7500</v>
          </cell>
          <cell r="BZ224">
            <v>11250</v>
          </cell>
          <cell r="CA224">
            <v>15000</v>
          </cell>
          <cell r="CB224">
            <v>50926</v>
          </cell>
          <cell r="CC224">
            <v>50933</v>
          </cell>
          <cell r="CD224">
            <v>50940</v>
          </cell>
          <cell r="CE224">
            <v>69697</v>
          </cell>
          <cell r="CF224">
            <v>88454</v>
          </cell>
          <cell r="CG224">
            <v>129172</v>
          </cell>
          <cell r="CH224">
            <v>148936</v>
          </cell>
          <cell r="CI224">
            <v>149950</v>
          </cell>
          <cell r="CJ224">
            <v>150964</v>
          </cell>
          <cell r="CK224">
            <v>150978</v>
          </cell>
          <cell r="CL224">
            <v>150992</v>
          </cell>
          <cell r="CM224">
            <v>40003</v>
          </cell>
          <cell r="CN224">
            <v>40010</v>
          </cell>
          <cell r="CO224">
            <v>0</v>
          </cell>
          <cell r="CP224">
            <v>0</v>
          </cell>
          <cell r="CQ224">
            <v>0</v>
          </cell>
          <cell r="CR224">
            <v>0</v>
          </cell>
          <cell r="CS224">
            <v>0</v>
          </cell>
          <cell r="CT224">
            <v>0</v>
          </cell>
          <cell r="CU224">
            <v>0</v>
          </cell>
          <cell r="CV224">
            <v>0</v>
          </cell>
          <cell r="CW224">
            <v>0</v>
          </cell>
          <cell r="CX224">
            <v>0</v>
          </cell>
          <cell r="CY224">
            <v>0</v>
          </cell>
          <cell r="CZ224">
            <v>0</v>
          </cell>
          <cell r="DA224">
            <v>0</v>
          </cell>
          <cell r="DB224">
            <v>0</v>
          </cell>
          <cell r="DC224">
            <v>0</v>
          </cell>
          <cell r="DD224">
            <v>0</v>
          </cell>
          <cell r="DE224">
            <v>0</v>
          </cell>
          <cell r="DF224">
            <v>0</v>
          </cell>
          <cell r="DG224">
            <v>0</v>
          </cell>
          <cell r="DH224">
            <v>0</v>
          </cell>
          <cell r="DI224">
            <v>0</v>
          </cell>
          <cell r="DJ224">
            <v>0</v>
          </cell>
          <cell r="DK224">
            <v>0</v>
          </cell>
          <cell r="DL224">
            <v>0</v>
          </cell>
          <cell r="DM224">
            <v>0</v>
          </cell>
          <cell r="DN224">
            <v>0</v>
          </cell>
          <cell r="DO224">
            <v>0</v>
          </cell>
          <cell r="DP224">
            <v>0</v>
          </cell>
          <cell r="DQ224">
            <v>0</v>
          </cell>
          <cell r="DR224">
            <v>0</v>
          </cell>
          <cell r="DS224">
            <v>0</v>
          </cell>
          <cell r="DT224">
            <v>0</v>
          </cell>
          <cell r="DU224">
            <v>0</v>
          </cell>
          <cell r="DV224">
            <v>0</v>
          </cell>
          <cell r="DW224">
            <v>0</v>
          </cell>
          <cell r="DX224">
            <v>0</v>
          </cell>
          <cell r="DY224">
            <v>0</v>
          </cell>
          <cell r="DZ224">
            <v>0</v>
          </cell>
          <cell r="EA224">
            <v>0</v>
          </cell>
          <cell r="EB224">
            <v>0</v>
          </cell>
          <cell r="EC224">
            <v>0</v>
          </cell>
          <cell r="ED224">
            <v>0</v>
          </cell>
          <cell r="EE224">
            <v>0</v>
          </cell>
          <cell r="EF224">
            <v>0</v>
          </cell>
          <cell r="EG224">
            <v>0</v>
          </cell>
          <cell r="EH224">
            <v>0</v>
          </cell>
          <cell r="EI224">
            <v>0</v>
          </cell>
          <cell r="EJ224">
            <v>0</v>
          </cell>
          <cell r="EK224">
            <v>0</v>
          </cell>
          <cell r="EL224">
            <v>0</v>
          </cell>
          <cell r="EM224">
            <v>0</v>
          </cell>
          <cell r="EN224">
            <v>0</v>
          </cell>
          <cell r="EO224">
            <v>0</v>
          </cell>
          <cell r="EP224">
            <v>0</v>
          </cell>
          <cell r="EQ224">
            <v>0</v>
          </cell>
          <cell r="ER224">
            <v>0</v>
          </cell>
          <cell r="ES224">
            <v>0</v>
          </cell>
          <cell r="ET224">
            <v>0</v>
          </cell>
          <cell r="EU224">
            <v>0</v>
          </cell>
          <cell r="EV224">
            <v>0</v>
          </cell>
          <cell r="EW224">
            <v>0</v>
          </cell>
          <cell r="EX224">
            <v>0</v>
          </cell>
          <cell r="EY224">
            <v>0</v>
          </cell>
          <cell r="EZ224">
            <v>0</v>
          </cell>
          <cell r="FA224">
            <v>0</v>
          </cell>
          <cell r="FB224">
            <v>0</v>
          </cell>
          <cell r="FC224">
            <v>0</v>
          </cell>
          <cell r="FD224">
            <v>0</v>
          </cell>
          <cell r="FE224">
            <v>0</v>
          </cell>
          <cell r="FF224">
            <v>0</v>
          </cell>
          <cell r="FG224">
            <v>0</v>
          </cell>
          <cell r="FH224">
            <v>0</v>
          </cell>
          <cell r="FI224">
            <v>0</v>
          </cell>
        </row>
        <row r="225">
          <cell r="X225" t="str">
            <v>DIRECT</v>
          </cell>
          <cell r="AA225">
            <v>0</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cell r="AR225">
            <v>0</v>
          </cell>
          <cell r="AS225">
            <v>0</v>
          </cell>
          <cell r="AT225">
            <v>0</v>
          </cell>
          <cell r="AU225">
            <v>0</v>
          </cell>
          <cell r="AV225">
            <v>0</v>
          </cell>
          <cell r="AW225">
            <v>0</v>
          </cell>
          <cell r="AX225">
            <v>0</v>
          </cell>
          <cell r="AY225">
            <v>0</v>
          </cell>
          <cell r="AZ225">
            <v>0</v>
          </cell>
          <cell r="BA225">
            <v>0</v>
          </cell>
          <cell r="BB225">
            <v>0</v>
          </cell>
          <cell r="BC225">
            <v>0</v>
          </cell>
          <cell r="BD225">
            <v>0</v>
          </cell>
          <cell r="BE225">
            <v>0</v>
          </cell>
          <cell r="BF225">
            <v>0</v>
          </cell>
          <cell r="BG225">
            <v>0</v>
          </cell>
          <cell r="BH225">
            <v>0</v>
          </cell>
          <cell r="BI225">
            <v>0</v>
          </cell>
          <cell r="BJ225">
            <v>0</v>
          </cell>
          <cell r="BK225">
            <v>0</v>
          </cell>
          <cell r="BL225">
            <v>0</v>
          </cell>
          <cell r="BM225">
            <v>0</v>
          </cell>
          <cell r="BN225">
            <v>0</v>
          </cell>
          <cell r="BO225">
            <v>0</v>
          </cell>
          <cell r="BP225">
            <v>0</v>
          </cell>
          <cell r="BQ225">
            <v>0</v>
          </cell>
          <cell r="BR225">
            <v>0</v>
          </cell>
          <cell r="BS225">
            <v>0</v>
          </cell>
          <cell r="BT225">
            <v>0</v>
          </cell>
          <cell r="BU225">
            <v>0</v>
          </cell>
          <cell r="BV225">
            <v>0</v>
          </cell>
          <cell r="BW225">
            <v>0</v>
          </cell>
          <cell r="BX225">
            <v>3750</v>
          </cell>
          <cell r="BY225">
            <v>7500</v>
          </cell>
          <cell r="BZ225">
            <v>11250</v>
          </cell>
          <cell r="CA225">
            <v>15000</v>
          </cell>
          <cell r="CB225">
            <v>50926</v>
          </cell>
          <cell r="CC225">
            <v>50933</v>
          </cell>
          <cell r="CD225">
            <v>50940</v>
          </cell>
          <cell r="CE225">
            <v>69697</v>
          </cell>
          <cell r="CF225">
            <v>88454</v>
          </cell>
          <cell r="CG225">
            <v>129172</v>
          </cell>
          <cell r="CH225">
            <v>148936</v>
          </cell>
          <cell r="CI225">
            <v>149950</v>
          </cell>
          <cell r="CJ225">
            <v>150964</v>
          </cell>
          <cell r="CK225">
            <v>150978</v>
          </cell>
          <cell r="CL225">
            <v>150992</v>
          </cell>
          <cell r="CM225">
            <v>40003</v>
          </cell>
          <cell r="CN225">
            <v>40010</v>
          </cell>
          <cell r="CO225">
            <v>0</v>
          </cell>
          <cell r="CP225">
            <v>0</v>
          </cell>
          <cell r="CQ225">
            <v>0</v>
          </cell>
          <cell r="CR225">
            <v>0</v>
          </cell>
          <cell r="CS225">
            <v>0</v>
          </cell>
          <cell r="CT225">
            <v>0</v>
          </cell>
          <cell r="CU225">
            <v>0</v>
          </cell>
          <cell r="CV225">
            <v>0</v>
          </cell>
          <cell r="CW225">
            <v>0</v>
          </cell>
          <cell r="CX225">
            <v>0</v>
          </cell>
          <cell r="CY225">
            <v>0</v>
          </cell>
          <cell r="CZ225">
            <v>0</v>
          </cell>
          <cell r="DA225">
            <v>0</v>
          </cell>
          <cell r="DB225">
            <v>0</v>
          </cell>
          <cell r="DC225">
            <v>0</v>
          </cell>
          <cell r="DD225">
            <v>0</v>
          </cell>
          <cell r="DE225">
            <v>0</v>
          </cell>
          <cell r="DF225">
            <v>0</v>
          </cell>
          <cell r="DG225">
            <v>0</v>
          </cell>
          <cell r="DH225">
            <v>0</v>
          </cell>
          <cell r="DI225">
            <v>0</v>
          </cell>
          <cell r="DJ225">
            <v>0</v>
          </cell>
          <cell r="DK225">
            <v>0</v>
          </cell>
          <cell r="DL225">
            <v>0</v>
          </cell>
          <cell r="DM225">
            <v>0</v>
          </cell>
          <cell r="DN225">
            <v>0</v>
          </cell>
          <cell r="DO225">
            <v>0</v>
          </cell>
          <cell r="DP225">
            <v>0</v>
          </cell>
          <cell r="DQ225">
            <v>0</v>
          </cell>
          <cell r="DR225">
            <v>0</v>
          </cell>
          <cell r="DS225">
            <v>0</v>
          </cell>
          <cell r="DT225">
            <v>0</v>
          </cell>
          <cell r="DU225">
            <v>0</v>
          </cell>
          <cell r="DV225">
            <v>0</v>
          </cell>
          <cell r="DW225">
            <v>0</v>
          </cell>
          <cell r="DX225">
            <v>0</v>
          </cell>
          <cell r="DY225">
            <v>0</v>
          </cell>
          <cell r="DZ225">
            <v>0</v>
          </cell>
          <cell r="EA225">
            <v>0</v>
          </cell>
          <cell r="EB225">
            <v>0</v>
          </cell>
          <cell r="EC225">
            <v>0</v>
          </cell>
          <cell r="ED225">
            <v>0</v>
          </cell>
          <cell r="EE225">
            <v>0</v>
          </cell>
          <cell r="EF225">
            <v>0</v>
          </cell>
          <cell r="EG225">
            <v>0</v>
          </cell>
          <cell r="EH225">
            <v>0</v>
          </cell>
          <cell r="EI225">
            <v>0</v>
          </cell>
          <cell r="EJ225">
            <v>0</v>
          </cell>
          <cell r="EK225">
            <v>0</v>
          </cell>
          <cell r="EL225">
            <v>0</v>
          </cell>
          <cell r="EM225">
            <v>0</v>
          </cell>
          <cell r="EN225">
            <v>0</v>
          </cell>
          <cell r="EO225">
            <v>0</v>
          </cell>
          <cell r="EP225">
            <v>0</v>
          </cell>
          <cell r="EQ225">
            <v>0</v>
          </cell>
          <cell r="ER225">
            <v>0</v>
          </cell>
          <cell r="ES225">
            <v>0</v>
          </cell>
          <cell r="ET225">
            <v>0</v>
          </cell>
          <cell r="EU225">
            <v>0</v>
          </cell>
          <cell r="EV225">
            <v>0</v>
          </cell>
          <cell r="EW225">
            <v>0</v>
          </cell>
          <cell r="EX225">
            <v>0</v>
          </cell>
          <cell r="EY225">
            <v>0</v>
          </cell>
          <cell r="EZ225">
            <v>0</v>
          </cell>
          <cell r="FA225">
            <v>0</v>
          </cell>
          <cell r="FB225">
            <v>0</v>
          </cell>
          <cell r="FC225">
            <v>0</v>
          </cell>
          <cell r="FD225">
            <v>0</v>
          </cell>
          <cell r="FE225">
            <v>0</v>
          </cell>
          <cell r="FF225">
            <v>0</v>
          </cell>
          <cell r="FG225">
            <v>0</v>
          </cell>
          <cell r="FH225">
            <v>0</v>
          </cell>
          <cell r="FI225">
            <v>0</v>
          </cell>
        </row>
        <row r="226">
          <cell r="X226" t="str">
            <v>LOADED</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cell r="AW226">
            <v>0</v>
          </cell>
          <cell r="AX226">
            <v>0</v>
          </cell>
          <cell r="AY226">
            <v>0</v>
          </cell>
          <cell r="AZ226">
            <v>0</v>
          </cell>
          <cell r="BA226">
            <v>0</v>
          </cell>
          <cell r="BB226">
            <v>0</v>
          </cell>
          <cell r="BC226">
            <v>0</v>
          </cell>
          <cell r="BD226">
            <v>0</v>
          </cell>
          <cell r="BE226">
            <v>0</v>
          </cell>
          <cell r="BF226">
            <v>0</v>
          </cell>
          <cell r="BG226">
            <v>0</v>
          </cell>
          <cell r="BH226">
            <v>0</v>
          </cell>
          <cell r="BI226">
            <v>0</v>
          </cell>
          <cell r="BJ226">
            <v>0</v>
          </cell>
          <cell r="BK226">
            <v>0</v>
          </cell>
          <cell r="BL226">
            <v>0</v>
          </cell>
          <cell r="BM226">
            <v>0</v>
          </cell>
          <cell r="BN226">
            <v>0</v>
          </cell>
          <cell r="BO226">
            <v>0</v>
          </cell>
          <cell r="BP226">
            <v>0</v>
          </cell>
          <cell r="BQ226">
            <v>0</v>
          </cell>
          <cell r="BR226">
            <v>0</v>
          </cell>
          <cell r="BS226">
            <v>0</v>
          </cell>
          <cell r="BT226">
            <v>0</v>
          </cell>
          <cell r="BU226">
            <v>0</v>
          </cell>
          <cell r="BV226">
            <v>0</v>
          </cell>
          <cell r="BW226">
            <v>0</v>
          </cell>
          <cell r="BX226">
            <v>5062.5</v>
          </cell>
          <cell r="BY226">
            <v>10125</v>
          </cell>
          <cell r="BZ226">
            <v>15187.5</v>
          </cell>
          <cell r="CA226">
            <v>20250</v>
          </cell>
          <cell r="CB226">
            <v>68750.100000000006</v>
          </cell>
          <cell r="CC226">
            <v>68759.55</v>
          </cell>
          <cell r="CD226">
            <v>68769</v>
          </cell>
          <cell r="CE226">
            <v>94090.95</v>
          </cell>
          <cell r="CF226">
            <v>119412.9</v>
          </cell>
          <cell r="CG226">
            <v>174382.2</v>
          </cell>
          <cell r="CH226">
            <v>201063.6</v>
          </cell>
          <cell r="CI226">
            <v>202432.5</v>
          </cell>
          <cell r="CJ226">
            <v>203801.4</v>
          </cell>
          <cell r="CK226">
            <v>203820.3</v>
          </cell>
          <cell r="CL226">
            <v>203839.2</v>
          </cell>
          <cell r="CM226">
            <v>54004.05</v>
          </cell>
          <cell r="CN226">
            <v>54013.5</v>
          </cell>
          <cell r="CO226">
            <v>0</v>
          </cell>
          <cell r="CP226">
            <v>0</v>
          </cell>
          <cell r="CQ226">
            <v>0</v>
          </cell>
          <cell r="CR226">
            <v>0</v>
          </cell>
          <cell r="CS226">
            <v>0</v>
          </cell>
          <cell r="CT226">
            <v>0</v>
          </cell>
          <cell r="CU226">
            <v>0</v>
          </cell>
          <cell r="CV226">
            <v>0</v>
          </cell>
          <cell r="CW226">
            <v>0</v>
          </cell>
          <cell r="CX226">
            <v>0</v>
          </cell>
          <cell r="CY226">
            <v>0</v>
          </cell>
          <cell r="CZ226">
            <v>0</v>
          </cell>
          <cell r="DA226">
            <v>0</v>
          </cell>
          <cell r="DB226">
            <v>0</v>
          </cell>
          <cell r="DC226">
            <v>0</v>
          </cell>
          <cell r="DD226">
            <v>0</v>
          </cell>
          <cell r="DE226">
            <v>0</v>
          </cell>
          <cell r="DF226">
            <v>0</v>
          </cell>
          <cell r="DG226">
            <v>0</v>
          </cell>
          <cell r="DH226">
            <v>0</v>
          </cell>
          <cell r="DI226">
            <v>0</v>
          </cell>
          <cell r="DJ226">
            <v>0</v>
          </cell>
          <cell r="DK226">
            <v>0</v>
          </cell>
          <cell r="DL226">
            <v>0</v>
          </cell>
          <cell r="DM226">
            <v>0</v>
          </cell>
          <cell r="DN226">
            <v>0</v>
          </cell>
          <cell r="DO226">
            <v>0</v>
          </cell>
          <cell r="DP226">
            <v>0</v>
          </cell>
          <cell r="DQ226">
            <v>0</v>
          </cell>
          <cell r="DR226">
            <v>0</v>
          </cell>
          <cell r="DS226">
            <v>0</v>
          </cell>
          <cell r="DT226">
            <v>0</v>
          </cell>
          <cell r="DU226">
            <v>0</v>
          </cell>
          <cell r="DV226">
            <v>0</v>
          </cell>
          <cell r="DW226">
            <v>0</v>
          </cell>
          <cell r="DX226">
            <v>0</v>
          </cell>
          <cell r="DY226">
            <v>0</v>
          </cell>
          <cell r="DZ226">
            <v>0</v>
          </cell>
          <cell r="EA226">
            <v>0</v>
          </cell>
          <cell r="EB226">
            <v>0</v>
          </cell>
          <cell r="EC226">
            <v>0</v>
          </cell>
          <cell r="ED226">
            <v>0</v>
          </cell>
          <cell r="EE226">
            <v>0</v>
          </cell>
          <cell r="EF226">
            <v>0</v>
          </cell>
          <cell r="EG226">
            <v>0</v>
          </cell>
          <cell r="EH226">
            <v>0</v>
          </cell>
          <cell r="EI226">
            <v>0</v>
          </cell>
          <cell r="EJ226">
            <v>0</v>
          </cell>
          <cell r="EK226">
            <v>0</v>
          </cell>
          <cell r="EL226">
            <v>0</v>
          </cell>
          <cell r="EM226">
            <v>0</v>
          </cell>
          <cell r="EN226">
            <v>0</v>
          </cell>
          <cell r="EO226">
            <v>0</v>
          </cell>
          <cell r="EP226">
            <v>0</v>
          </cell>
          <cell r="EQ226">
            <v>0</v>
          </cell>
          <cell r="ER226">
            <v>0</v>
          </cell>
          <cell r="ES226">
            <v>0</v>
          </cell>
          <cell r="ET226">
            <v>0</v>
          </cell>
          <cell r="EU226">
            <v>0</v>
          </cell>
          <cell r="EV226">
            <v>0</v>
          </cell>
          <cell r="EW226">
            <v>0</v>
          </cell>
          <cell r="EX226">
            <v>0</v>
          </cell>
          <cell r="EY226">
            <v>0</v>
          </cell>
          <cell r="EZ226">
            <v>0</v>
          </cell>
          <cell r="FA226">
            <v>0</v>
          </cell>
          <cell r="FB226">
            <v>0</v>
          </cell>
          <cell r="FC226">
            <v>0</v>
          </cell>
          <cell r="FD226">
            <v>0</v>
          </cell>
          <cell r="FE226">
            <v>0</v>
          </cell>
          <cell r="FF226">
            <v>0</v>
          </cell>
          <cell r="FG226">
            <v>0</v>
          </cell>
          <cell r="FH226">
            <v>0</v>
          </cell>
          <cell r="FI226">
            <v>0</v>
          </cell>
        </row>
        <row r="227">
          <cell r="V227" t="str">
            <v>PROJECTED RTM</v>
          </cell>
          <cell r="X227" t="str">
            <v>CUMULATIVE TO DATE</v>
          </cell>
          <cell r="Y227">
            <v>119</v>
          </cell>
          <cell r="Z227">
            <v>43.220141999999996</v>
          </cell>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cell r="AS227">
            <v>0</v>
          </cell>
          <cell r="AT227">
            <v>0</v>
          </cell>
          <cell r="AU227">
            <v>0</v>
          </cell>
          <cell r="AV227">
            <v>0</v>
          </cell>
          <cell r="AW227">
            <v>0</v>
          </cell>
          <cell r="AX227">
            <v>0</v>
          </cell>
          <cell r="AY227">
            <v>0</v>
          </cell>
          <cell r="AZ227">
            <v>0</v>
          </cell>
          <cell r="BA227">
            <v>0</v>
          </cell>
          <cell r="BB227">
            <v>0</v>
          </cell>
          <cell r="BC227">
            <v>0</v>
          </cell>
          <cell r="BD227">
            <v>0</v>
          </cell>
          <cell r="BE227">
            <v>0</v>
          </cell>
          <cell r="BF227">
            <v>0</v>
          </cell>
          <cell r="BG227">
            <v>0</v>
          </cell>
          <cell r="BH227">
            <v>0</v>
          </cell>
          <cell r="BI227">
            <v>0</v>
          </cell>
          <cell r="BJ227">
            <v>0</v>
          </cell>
          <cell r="BK227">
            <v>0</v>
          </cell>
          <cell r="BL227">
            <v>0</v>
          </cell>
          <cell r="BM227">
            <v>0</v>
          </cell>
          <cell r="BN227">
            <v>0</v>
          </cell>
          <cell r="BO227">
            <v>0</v>
          </cell>
          <cell r="BP227">
            <v>0</v>
          </cell>
          <cell r="BQ227">
            <v>0</v>
          </cell>
          <cell r="BR227">
            <v>0</v>
          </cell>
          <cell r="BS227">
            <v>0</v>
          </cell>
          <cell r="BT227">
            <v>0</v>
          </cell>
          <cell r="BU227">
            <v>0</v>
          </cell>
          <cell r="BV227">
            <v>0</v>
          </cell>
          <cell r="BW227">
            <v>0</v>
          </cell>
          <cell r="BX227">
            <v>5062.5</v>
          </cell>
          <cell r="BY227">
            <v>10125</v>
          </cell>
          <cell r="BZ227">
            <v>15187.5</v>
          </cell>
          <cell r="CA227">
            <v>20250</v>
          </cell>
          <cell r="CB227">
            <v>68750.100000000006</v>
          </cell>
          <cell r="CC227">
            <v>68759.55</v>
          </cell>
          <cell r="CD227">
            <v>68769</v>
          </cell>
          <cell r="CE227">
            <v>94090.95</v>
          </cell>
          <cell r="CF227">
            <v>119412.9</v>
          </cell>
          <cell r="CG227">
            <v>174382.2</v>
          </cell>
          <cell r="CH227">
            <v>201063.6</v>
          </cell>
          <cell r="CI227">
            <v>202432.5</v>
          </cell>
          <cell r="CJ227">
            <v>203801.4</v>
          </cell>
          <cell r="CK227">
            <v>203820.3</v>
          </cell>
          <cell r="CL227">
            <v>203839.2</v>
          </cell>
          <cell r="CM227">
            <v>54004.05</v>
          </cell>
          <cell r="CN227">
            <v>54013.5</v>
          </cell>
          <cell r="CO227">
            <v>0</v>
          </cell>
          <cell r="CP227">
            <v>0</v>
          </cell>
          <cell r="CQ227">
            <v>0</v>
          </cell>
          <cell r="CR227">
            <v>0</v>
          </cell>
          <cell r="CS227">
            <v>0</v>
          </cell>
          <cell r="CT227">
            <v>0</v>
          </cell>
          <cell r="CU227">
            <v>0</v>
          </cell>
          <cell r="CV227">
            <v>0</v>
          </cell>
          <cell r="CW227">
            <v>0</v>
          </cell>
          <cell r="CX227">
            <v>0</v>
          </cell>
          <cell r="CY227">
            <v>0</v>
          </cell>
          <cell r="CZ227">
            <v>0</v>
          </cell>
          <cell r="DA227">
            <v>0</v>
          </cell>
          <cell r="DB227">
            <v>0</v>
          </cell>
          <cell r="DC227">
            <v>0</v>
          </cell>
          <cell r="DD227">
            <v>0</v>
          </cell>
          <cell r="DE227">
            <v>0</v>
          </cell>
          <cell r="DF227">
            <v>0</v>
          </cell>
          <cell r="DG227">
            <v>0</v>
          </cell>
          <cell r="DH227">
            <v>0</v>
          </cell>
          <cell r="DI227">
            <v>0</v>
          </cell>
          <cell r="DJ227">
            <v>0</v>
          </cell>
          <cell r="DK227">
            <v>0</v>
          </cell>
          <cell r="DL227">
            <v>0</v>
          </cell>
          <cell r="DM227">
            <v>0</v>
          </cell>
          <cell r="DN227">
            <v>0</v>
          </cell>
          <cell r="DO227">
            <v>0</v>
          </cell>
          <cell r="DP227">
            <v>0</v>
          </cell>
          <cell r="DQ227">
            <v>0</v>
          </cell>
          <cell r="DR227">
            <v>0</v>
          </cell>
          <cell r="DS227">
            <v>0</v>
          </cell>
          <cell r="DT227">
            <v>0</v>
          </cell>
          <cell r="DU227">
            <v>0</v>
          </cell>
          <cell r="DV227">
            <v>0</v>
          </cell>
          <cell r="DW227">
            <v>0</v>
          </cell>
          <cell r="DX227">
            <v>0</v>
          </cell>
          <cell r="DY227">
            <v>0</v>
          </cell>
          <cell r="DZ227">
            <v>0</v>
          </cell>
          <cell r="EA227">
            <v>0</v>
          </cell>
          <cell r="EB227">
            <v>0</v>
          </cell>
          <cell r="EC227">
            <v>0</v>
          </cell>
          <cell r="ED227">
            <v>0</v>
          </cell>
          <cell r="EE227">
            <v>0</v>
          </cell>
          <cell r="EF227">
            <v>0</v>
          </cell>
          <cell r="EG227">
            <v>0</v>
          </cell>
          <cell r="EH227">
            <v>0</v>
          </cell>
          <cell r="EI227">
            <v>0</v>
          </cell>
          <cell r="EJ227">
            <v>0</v>
          </cell>
          <cell r="EK227">
            <v>0</v>
          </cell>
          <cell r="EL227">
            <v>0</v>
          </cell>
          <cell r="EM227">
            <v>0</v>
          </cell>
          <cell r="EN227">
            <v>0</v>
          </cell>
          <cell r="EO227">
            <v>0</v>
          </cell>
          <cell r="EP227">
            <v>0</v>
          </cell>
          <cell r="EQ227">
            <v>0</v>
          </cell>
          <cell r="ER227">
            <v>0</v>
          </cell>
          <cell r="ES227">
            <v>0</v>
          </cell>
          <cell r="ET227">
            <v>0</v>
          </cell>
          <cell r="EU227">
            <v>0</v>
          </cell>
          <cell r="EV227">
            <v>0</v>
          </cell>
          <cell r="EW227">
            <v>0</v>
          </cell>
          <cell r="EX227">
            <v>0</v>
          </cell>
          <cell r="EY227">
            <v>0</v>
          </cell>
          <cell r="EZ227">
            <v>0</v>
          </cell>
          <cell r="FA227">
            <v>0</v>
          </cell>
          <cell r="FB227">
            <v>0</v>
          </cell>
          <cell r="FC227">
            <v>0</v>
          </cell>
          <cell r="FD227">
            <v>0</v>
          </cell>
          <cell r="FE227">
            <v>0</v>
          </cell>
          <cell r="FF227">
            <v>0</v>
          </cell>
          <cell r="FG227">
            <v>0</v>
          </cell>
          <cell r="FH227">
            <v>0</v>
          </cell>
          <cell r="FI227">
            <v>0</v>
          </cell>
        </row>
        <row r="228">
          <cell r="V228" t="str">
            <v>PROJECTED RTM</v>
          </cell>
          <cell r="X228">
            <v>36092.220141999998</v>
          </cell>
          <cell r="Y228">
            <v>119</v>
          </cell>
          <cell r="Z228">
            <v>43.220141999999996</v>
          </cell>
          <cell r="AA228"/>
          <cell r="AB228"/>
          <cell r="AC228"/>
          <cell r="AD228"/>
          <cell r="AE228"/>
          <cell r="AF228"/>
          <cell r="AG228"/>
          <cell r="AH228"/>
          <cell r="AI228"/>
          <cell r="AJ228"/>
          <cell r="AK228"/>
          <cell r="AL228"/>
          <cell r="AM228"/>
          <cell r="AN228"/>
          <cell r="AO228"/>
          <cell r="AP228"/>
          <cell r="AQ228"/>
          <cell r="AR228"/>
          <cell r="AS228"/>
          <cell r="AT228"/>
          <cell r="AU228"/>
          <cell r="AV228"/>
          <cell r="AW228"/>
          <cell r="AX228"/>
          <cell r="AY228"/>
          <cell r="AZ228"/>
          <cell r="BA228"/>
          <cell r="BB228"/>
          <cell r="BC228"/>
          <cell r="BD228"/>
          <cell r="BE228"/>
          <cell r="BF228"/>
          <cell r="BG228"/>
          <cell r="BH228"/>
          <cell r="BI228"/>
          <cell r="BJ228"/>
          <cell r="BK228"/>
          <cell r="BL228"/>
          <cell r="BM228"/>
          <cell r="BN228"/>
          <cell r="BO228"/>
          <cell r="BP228"/>
          <cell r="BQ228"/>
          <cell r="BR228"/>
          <cell r="BS228"/>
          <cell r="BT228"/>
          <cell r="BU228"/>
          <cell r="BV228"/>
          <cell r="BW228"/>
          <cell r="BX228"/>
          <cell r="BY228"/>
          <cell r="BZ228"/>
          <cell r="CA228"/>
          <cell r="CB228"/>
          <cell r="CC228"/>
          <cell r="CD228"/>
          <cell r="CE228"/>
          <cell r="CF228"/>
          <cell r="CG228"/>
          <cell r="CH228"/>
          <cell r="CI228"/>
          <cell r="CJ228"/>
          <cell r="CK228"/>
          <cell r="CL228"/>
          <cell r="CM228"/>
          <cell r="CN228"/>
          <cell r="CO228"/>
          <cell r="CP228"/>
          <cell r="CQ228"/>
          <cell r="CR228"/>
          <cell r="CS228"/>
          <cell r="CT228"/>
          <cell r="CU228"/>
          <cell r="CV228"/>
          <cell r="CW228"/>
          <cell r="CX228"/>
          <cell r="CY228"/>
          <cell r="CZ228"/>
          <cell r="DA228"/>
          <cell r="DB228"/>
          <cell r="DC228"/>
          <cell r="DD228"/>
          <cell r="DE228"/>
          <cell r="DF228"/>
          <cell r="DG228"/>
          <cell r="DH228"/>
          <cell r="DI228"/>
          <cell r="DJ228"/>
          <cell r="DK228"/>
          <cell r="DL228"/>
          <cell r="DM228"/>
          <cell r="DN228"/>
          <cell r="DO228"/>
          <cell r="DP228"/>
          <cell r="DQ228"/>
          <cell r="DR228"/>
          <cell r="DS228"/>
          <cell r="DT228"/>
          <cell r="DU228"/>
          <cell r="DV228"/>
          <cell r="DW228"/>
          <cell r="DX228"/>
          <cell r="DY228"/>
          <cell r="DZ228"/>
          <cell r="EA228"/>
          <cell r="EB228"/>
          <cell r="EC228"/>
          <cell r="ED228"/>
          <cell r="EE228"/>
          <cell r="EF228"/>
          <cell r="EG228"/>
          <cell r="EH228"/>
          <cell r="EI228"/>
          <cell r="EJ228"/>
          <cell r="EK228"/>
          <cell r="EL228"/>
          <cell r="EM228"/>
          <cell r="EN228"/>
          <cell r="EO228"/>
          <cell r="EP228"/>
          <cell r="EQ228"/>
          <cell r="ER228"/>
          <cell r="ES228"/>
          <cell r="ET228"/>
          <cell r="EU228"/>
          <cell r="EV228"/>
        </row>
        <row r="229">
          <cell r="V229" t="str">
            <v>PROJECTED STREET</v>
          </cell>
          <cell r="X229">
            <v>36122.220141999998</v>
          </cell>
          <cell r="AA229"/>
          <cell r="AB229"/>
          <cell r="AC229"/>
          <cell r="AD229"/>
          <cell r="AE229"/>
          <cell r="AF229"/>
          <cell r="AG229"/>
          <cell r="AH229"/>
          <cell r="AI229"/>
          <cell r="AJ229"/>
          <cell r="AK229"/>
          <cell r="AL229"/>
          <cell r="AM229"/>
          <cell r="AN229"/>
          <cell r="AO229"/>
          <cell r="AP229"/>
          <cell r="AQ229"/>
          <cell r="AR229"/>
          <cell r="AS229"/>
          <cell r="AT229"/>
          <cell r="AU229"/>
          <cell r="AV229"/>
          <cell r="AW229"/>
          <cell r="AX229"/>
          <cell r="AY229"/>
          <cell r="AZ229"/>
          <cell r="BA229"/>
          <cell r="BB229"/>
          <cell r="BC229"/>
          <cell r="BD229"/>
          <cell r="BE229"/>
          <cell r="BF229"/>
          <cell r="BG229"/>
          <cell r="BH229"/>
          <cell r="BI229"/>
          <cell r="BJ229"/>
          <cell r="BK229"/>
          <cell r="BL229"/>
          <cell r="BM229"/>
          <cell r="BN229"/>
          <cell r="BO229"/>
          <cell r="BP229"/>
          <cell r="BQ229"/>
          <cell r="BR229"/>
          <cell r="BS229"/>
          <cell r="BT229"/>
          <cell r="BU229"/>
          <cell r="BV229"/>
          <cell r="BW229"/>
          <cell r="BX229"/>
          <cell r="BY229"/>
          <cell r="BZ229"/>
          <cell r="CA229"/>
          <cell r="CB229"/>
          <cell r="CC229"/>
          <cell r="CD229"/>
          <cell r="CE229"/>
          <cell r="CF229"/>
          <cell r="CG229"/>
          <cell r="CH229"/>
          <cell r="CI229"/>
          <cell r="CJ229"/>
          <cell r="CK229"/>
          <cell r="CL229"/>
          <cell r="CM229"/>
          <cell r="CN229"/>
          <cell r="CO229"/>
          <cell r="CP229"/>
          <cell r="CQ229"/>
          <cell r="CR229"/>
          <cell r="CS229"/>
          <cell r="CT229"/>
          <cell r="CU229"/>
          <cell r="CV229"/>
          <cell r="CW229"/>
          <cell r="CX229"/>
          <cell r="CY229"/>
          <cell r="CZ229"/>
          <cell r="DA229"/>
          <cell r="DB229"/>
          <cell r="DC229"/>
          <cell r="DD229"/>
          <cell r="DE229"/>
          <cell r="DF229"/>
          <cell r="DG229"/>
          <cell r="DH229"/>
          <cell r="DI229"/>
          <cell r="DJ229"/>
          <cell r="DK229"/>
          <cell r="DL229"/>
          <cell r="DM229"/>
          <cell r="DN229"/>
          <cell r="DO229"/>
          <cell r="DP229"/>
          <cell r="DQ229"/>
          <cell r="DR229"/>
          <cell r="DS229"/>
          <cell r="DT229"/>
          <cell r="DU229"/>
          <cell r="DV229"/>
          <cell r="DW229"/>
          <cell r="DX229"/>
          <cell r="DY229"/>
          <cell r="DZ229"/>
          <cell r="EA229"/>
          <cell r="EB229"/>
          <cell r="EC229"/>
          <cell r="ED229"/>
          <cell r="EE229"/>
          <cell r="EF229"/>
          <cell r="EG229"/>
          <cell r="EH229"/>
          <cell r="EI229"/>
          <cell r="EJ229"/>
          <cell r="EK229"/>
          <cell r="EL229"/>
          <cell r="EM229"/>
          <cell r="EN229"/>
          <cell r="EO229"/>
          <cell r="EP229"/>
          <cell r="EQ229"/>
          <cell r="ER229"/>
          <cell r="ES229"/>
          <cell r="ET229"/>
          <cell r="EU229"/>
          <cell r="EV229"/>
        </row>
        <row r="230">
          <cell r="V230" t="str">
            <v>+ or - Scheduled Date</v>
          </cell>
          <cell r="X230">
            <v>-22.220141999998305</v>
          </cell>
        </row>
        <row r="231">
          <cell r="N231" t="str">
            <v>ENGINEERING</v>
          </cell>
          <cell r="R231" t="str">
            <v>LEARNING QUEST II</v>
          </cell>
          <cell r="V231" t="str">
            <v>START DATE</v>
          </cell>
          <cell r="W231" t="str">
            <v>END     DATE</v>
          </cell>
          <cell r="X231">
            <v>7000</v>
          </cell>
          <cell r="Y231" t="str">
            <v>WK Count</v>
          </cell>
          <cell r="Z231" t="str">
            <v>Total Days</v>
          </cell>
        </row>
        <row r="232">
          <cell r="N232" t="str">
            <v>ENGINEERING</v>
          </cell>
          <cell r="R232" t="str">
            <v>LEARNING QUEST II</v>
          </cell>
          <cell r="T232" t="str">
            <v>ANIMATION PRODUCTION</v>
          </cell>
          <cell r="V232" t="str">
            <v>START DATE</v>
          </cell>
          <cell r="W232" t="str">
            <v>END     DATE</v>
          </cell>
          <cell r="X232">
            <v>7000</v>
          </cell>
          <cell r="Y232" t="str">
            <v>WK Count</v>
          </cell>
          <cell r="Z232" t="str">
            <v>Total Days</v>
          </cell>
          <cell r="AA232"/>
          <cell r="AB232"/>
          <cell r="AC232"/>
          <cell r="AD232"/>
          <cell r="AE232"/>
          <cell r="AF232"/>
          <cell r="AG232"/>
          <cell r="AH232"/>
          <cell r="AI232"/>
          <cell r="AJ232"/>
          <cell r="AK232"/>
          <cell r="AL232"/>
          <cell r="AM232"/>
          <cell r="AN232"/>
          <cell r="AO232"/>
          <cell r="AP232"/>
          <cell r="AQ232"/>
          <cell r="AR232"/>
          <cell r="AS232"/>
          <cell r="AT232"/>
          <cell r="AU232"/>
          <cell r="AV232"/>
          <cell r="AW232"/>
          <cell r="AX232"/>
          <cell r="AY232"/>
          <cell r="AZ232"/>
          <cell r="BA232"/>
          <cell r="BB232"/>
          <cell r="BC232"/>
          <cell r="BD232"/>
          <cell r="BE232"/>
          <cell r="BF232"/>
          <cell r="BG232"/>
          <cell r="BH232"/>
          <cell r="BI232"/>
          <cell r="BJ232"/>
          <cell r="BK232"/>
          <cell r="BL232"/>
          <cell r="BM232"/>
          <cell r="BN232"/>
          <cell r="BO232"/>
          <cell r="BP232"/>
          <cell r="BQ232"/>
          <cell r="BR232"/>
          <cell r="BS232"/>
          <cell r="BT232"/>
          <cell r="BU232"/>
          <cell r="BV232"/>
          <cell r="BW232"/>
          <cell r="BX232"/>
          <cell r="BY232">
            <v>35905</v>
          </cell>
          <cell r="BZ232">
            <v>35912</v>
          </cell>
          <cell r="CA232">
            <v>35919</v>
          </cell>
          <cell r="CB232">
            <v>35926</v>
          </cell>
          <cell r="CC232">
            <v>35933</v>
          </cell>
          <cell r="CD232">
            <v>35940</v>
          </cell>
          <cell r="CE232">
            <v>35947</v>
          </cell>
          <cell r="CF232">
            <v>35954</v>
          </cell>
          <cell r="CG232">
            <v>35961</v>
          </cell>
          <cell r="CH232">
            <v>35968</v>
          </cell>
          <cell r="CI232">
            <v>35975</v>
          </cell>
          <cell r="CJ232">
            <v>35982</v>
          </cell>
          <cell r="CK232">
            <v>35989</v>
          </cell>
          <cell r="CL232">
            <v>35996</v>
          </cell>
          <cell r="CM232">
            <v>36003</v>
          </cell>
          <cell r="CN232">
            <v>36010</v>
          </cell>
          <cell r="CO232"/>
          <cell r="CP232"/>
          <cell r="CQ232"/>
          <cell r="CR232"/>
          <cell r="CS232"/>
          <cell r="CT232"/>
          <cell r="CU232"/>
          <cell r="CV232"/>
          <cell r="CW232"/>
          <cell r="CX232"/>
          <cell r="CY232"/>
          <cell r="CZ232"/>
          <cell r="DA232"/>
          <cell r="DB232"/>
          <cell r="DC232"/>
          <cell r="DD232"/>
          <cell r="DE232"/>
          <cell r="DF232"/>
          <cell r="DG232"/>
          <cell r="DH232"/>
          <cell r="DI232"/>
          <cell r="DJ232"/>
          <cell r="DK232"/>
          <cell r="DL232"/>
          <cell r="DM232"/>
          <cell r="DN232"/>
          <cell r="DO232"/>
          <cell r="DP232"/>
          <cell r="DQ232"/>
          <cell r="DR232"/>
          <cell r="DS232"/>
          <cell r="DT232"/>
          <cell r="DU232"/>
          <cell r="DV232"/>
          <cell r="DW232"/>
          <cell r="DX232"/>
          <cell r="DY232"/>
          <cell r="DZ232"/>
          <cell r="EA232"/>
          <cell r="EB232"/>
          <cell r="EC232"/>
          <cell r="ED232"/>
          <cell r="EE232"/>
          <cell r="EF232"/>
          <cell r="EG232"/>
          <cell r="EH232"/>
          <cell r="EI232"/>
          <cell r="EJ232"/>
          <cell r="EK232"/>
          <cell r="EL232"/>
          <cell r="EM232"/>
          <cell r="EN232"/>
          <cell r="EO232"/>
          <cell r="EP232"/>
          <cell r="EQ232"/>
          <cell r="ER232"/>
          <cell r="ES232"/>
          <cell r="ET232"/>
          <cell r="EU232"/>
          <cell r="EV232"/>
        </row>
        <row r="233">
          <cell r="A233" t="str">
            <v>PREP</v>
          </cell>
          <cell r="F233" t="str">
            <v>ANIMATION</v>
          </cell>
          <cell r="I233" t="str">
            <v>INK &amp; PAINT</v>
          </cell>
          <cell r="L233" t="str">
            <v>ALPHA</v>
          </cell>
          <cell r="N233" t="str">
            <v>BETA</v>
          </cell>
          <cell r="P233" t="str">
            <v>RTM</v>
          </cell>
          <cell r="R233" t="str">
            <v>STREET</v>
          </cell>
          <cell r="T233" t="str">
            <v>ANIMATION PRODUCTION</v>
          </cell>
          <cell r="V233">
            <v>35905</v>
          </cell>
          <cell r="W233">
            <v>36017</v>
          </cell>
          <cell r="X233">
            <v>500</v>
          </cell>
          <cell r="Y233">
            <v>16</v>
          </cell>
          <cell r="Z233">
            <v>112</v>
          </cell>
          <cell r="AA233"/>
          <cell r="AB233"/>
          <cell r="AC233"/>
          <cell r="AD233"/>
          <cell r="AE233"/>
          <cell r="AF233"/>
          <cell r="AG233"/>
          <cell r="AH233"/>
          <cell r="AI233"/>
          <cell r="AJ233"/>
          <cell r="AK233"/>
          <cell r="AL233"/>
          <cell r="AM233"/>
          <cell r="AN233"/>
          <cell r="AO233"/>
          <cell r="AP233"/>
          <cell r="AQ233"/>
          <cell r="AR233"/>
          <cell r="AS233"/>
          <cell r="AT233"/>
          <cell r="AU233"/>
          <cell r="AV233"/>
          <cell r="AW233"/>
          <cell r="AX233"/>
          <cell r="AY233"/>
          <cell r="AZ233"/>
          <cell r="BA233"/>
          <cell r="BB233"/>
          <cell r="BC233"/>
          <cell r="BD233"/>
          <cell r="BE233"/>
          <cell r="BF233"/>
          <cell r="BG233"/>
          <cell r="BH233"/>
          <cell r="BI233"/>
          <cell r="BJ233"/>
          <cell r="BK233"/>
          <cell r="BL233"/>
          <cell r="BM233"/>
          <cell r="BN233"/>
          <cell r="BO233"/>
          <cell r="BP233"/>
          <cell r="BQ233"/>
          <cell r="BR233"/>
          <cell r="BS233"/>
          <cell r="BT233"/>
          <cell r="BU233"/>
          <cell r="BV233"/>
          <cell r="BW233"/>
          <cell r="BX233"/>
          <cell r="BY233">
            <v>35905</v>
          </cell>
          <cell r="BZ233">
            <v>35912</v>
          </cell>
          <cell r="CA233">
            <v>35919</v>
          </cell>
          <cell r="CB233">
            <v>35926</v>
          </cell>
          <cell r="CC233">
            <v>35933</v>
          </cell>
          <cell r="CD233">
            <v>35940</v>
          </cell>
          <cell r="CE233">
            <v>35947</v>
          </cell>
          <cell r="CF233">
            <v>35954</v>
          </cell>
          <cell r="CG233">
            <v>35961</v>
          </cell>
          <cell r="CH233">
            <v>35968</v>
          </cell>
          <cell r="CI233">
            <v>35975</v>
          </cell>
          <cell r="CJ233">
            <v>35982</v>
          </cell>
          <cell r="CK233">
            <v>35989</v>
          </cell>
          <cell r="CL233">
            <v>35996</v>
          </cell>
          <cell r="CM233">
            <v>36003</v>
          </cell>
          <cell r="CN233">
            <v>36010</v>
          </cell>
          <cell r="CO233"/>
          <cell r="CP233"/>
          <cell r="CQ233"/>
          <cell r="CR233"/>
          <cell r="CS233"/>
          <cell r="CT233"/>
          <cell r="CU233"/>
          <cell r="CV233"/>
          <cell r="CW233"/>
          <cell r="CX233"/>
          <cell r="CY233"/>
          <cell r="CZ233"/>
          <cell r="DA233"/>
          <cell r="DB233"/>
          <cell r="DC233"/>
          <cell r="DD233"/>
          <cell r="DE233"/>
          <cell r="DF233"/>
          <cell r="DG233"/>
          <cell r="DH233"/>
          <cell r="DI233"/>
          <cell r="DJ233"/>
          <cell r="DK233"/>
          <cell r="DL233"/>
          <cell r="DM233"/>
          <cell r="DN233"/>
          <cell r="DO233"/>
          <cell r="DP233"/>
          <cell r="DQ233"/>
          <cell r="DR233"/>
          <cell r="DS233"/>
          <cell r="DT233"/>
          <cell r="DU233"/>
          <cell r="DV233"/>
          <cell r="DW233"/>
          <cell r="DX233"/>
          <cell r="DY233"/>
          <cell r="DZ233"/>
          <cell r="EA233"/>
          <cell r="EB233"/>
          <cell r="EC233"/>
          <cell r="ED233"/>
          <cell r="EE233"/>
          <cell r="EF233"/>
          <cell r="EG233"/>
          <cell r="EH233"/>
          <cell r="EI233"/>
          <cell r="EJ233"/>
          <cell r="EK233"/>
          <cell r="EL233"/>
          <cell r="EM233"/>
          <cell r="EN233"/>
          <cell r="EO233"/>
          <cell r="EP233"/>
          <cell r="EQ233"/>
          <cell r="ER233"/>
          <cell r="ES233"/>
          <cell r="ET233"/>
          <cell r="EU233"/>
          <cell r="EV233"/>
        </row>
        <row r="234">
          <cell r="A234" t="str">
            <v>PREP</v>
          </cell>
          <cell r="B234" t="str">
            <v>Days</v>
          </cell>
          <cell r="F234" t="str">
            <v>ANIMATION</v>
          </cell>
          <cell r="G234" t="str">
            <v>Days</v>
          </cell>
          <cell r="H234" t="str">
            <v>Frames</v>
          </cell>
          <cell r="I234" t="str">
            <v>INK &amp; PAINT</v>
          </cell>
          <cell r="J234" t="str">
            <v>Days</v>
          </cell>
          <cell r="L234" t="str">
            <v>ALPHA</v>
          </cell>
          <cell r="N234" t="str">
            <v>BETA</v>
          </cell>
          <cell r="P234" t="str">
            <v>RTM</v>
          </cell>
          <cell r="R234" t="str">
            <v>STREET</v>
          </cell>
          <cell r="T234" t="str">
            <v>Prep Projection</v>
          </cell>
          <cell r="V234">
            <v>35905</v>
          </cell>
          <cell r="W234">
            <v>36017</v>
          </cell>
          <cell r="X234">
            <v>500</v>
          </cell>
          <cell r="Y234">
            <v>16</v>
          </cell>
          <cell r="Z234">
            <v>112</v>
          </cell>
          <cell r="AA234"/>
          <cell r="AB234"/>
          <cell r="AC234"/>
          <cell r="AD234"/>
          <cell r="AE234"/>
          <cell r="AF234"/>
          <cell r="AG234"/>
          <cell r="AH234"/>
          <cell r="AI234"/>
          <cell r="AJ234"/>
          <cell r="AK234"/>
          <cell r="AL234"/>
          <cell r="AM234"/>
          <cell r="AN234"/>
          <cell r="AO234"/>
          <cell r="AP234"/>
          <cell r="AQ234"/>
          <cell r="AR234"/>
          <cell r="AS234"/>
          <cell r="AT234"/>
          <cell r="AU234"/>
          <cell r="AV234"/>
          <cell r="AW234"/>
          <cell r="AX234"/>
          <cell r="AY234"/>
          <cell r="AZ234"/>
          <cell r="BA234"/>
          <cell r="BB234"/>
          <cell r="BC234"/>
          <cell r="BD234"/>
          <cell r="BE234"/>
          <cell r="BF234"/>
          <cell r="BG234"/>
          <cell r="BH234"/>
          <cell r="BI234"/>
          <cell r="BJ234"/>
          <cell r="BK234"/>
          <cell r="BL234"/>
          <cell r="BM234"/>
          <cell r="BN234"/>
          <cell r="BO234"/>
          <cell r="BP234"/>
          <cell r="BQ234"/>
          <cell r="BR234"/>
          <cell r="BS234"/>
          <cell r="BT234"/>
          <cell r="BU234"/>
          <cell r="BV234"/>
          <cell r="BW234"/>
          <cell r="BX234"/>
          <cell r="BY234">
            <v>125</v>
          </cell>
          <cell r="BZ234">
            <v>250</v>
          </cell>
          <cell r="CA234">
            <v>375</v>
          </cell>
          <cell r="CB234">
            <v>500</v>
          </cell>
          <cell r="CC234">
            <v>500</v>
          </cell>
          <cell r="CD234">
            <v>500</v>
          </cell>
          <cell r="CE234">
            <v>500</v>
          </cell>
          <cell r="CF234">
            <v>500</v>
          </cell>
          <cell r="CG234">
            <v>500</v>
          </cell>
          <cell r="CH234">
            <v>500</v>
          </cell>
          <cell r="CI234">
            <v>500</v>
          </cell>
          <cell r="CJ234">
            <v>500</v>
          </cell>
          <cell r="CK234">
            <v>500</v>
          </cell>
          <cell r="CL234">
            <v>500</v>
          </cell>
          <cell r="CM234">
            <v>500</v>
          </cell>
          <cell r="CN234">
            <v>500</v>
          </cell>
          <cell r="CO234"/>
          <cell r="CP234"/>
          <cell r="CQ234"/>
          <cell r="CR234"/>
          <cell r="CS234"/>
          <cell r="CT234"/>
          <cell r="CU234"/>
          <cell r="CV234"/>
          <cell r="CW234"/>
          <cell r="CX234"/>
          <cell r="CY234"/>
          <cell r="CZ234"/>
          <cell r="DA234"/>
          <cell r="DB234"/>
          <cell r="DC234"/>
          <cell r="DD234"/>
          <cell r="DE234"/>
          <cell r="DF234"/>
          <cell r="DG234"/>
          <cell r="DH234"/>
          <cell r="DI234"/>
          <cell r="DJ234"/>
          <cell r="DK234"/>
          <cell r="DL234"/>
          <cell r="DM234"/>
          <cell r="DN234"/>
          <cell r="DO234"/>
          <cell r="DP234"/>
          <cell r="DQ234"/>
          <cell r="DR234"/>
          <cell r="DS234"/>
          <cell r="DT234"/>
          <cell r="DU234"/>
          <cell r="DV234"/>
          <cell r="DW234"/>
          <cell r="DX234"/>
          <cell r="DY234"/>
          <cell r="DZ234"/>
          <cell r="EA234"/>
          <cell r="EB234"/>
          <cell r="EC234"/>
          <cell r="ED234"/>
          <cell r="EE234"/>
          <cell r="EF234"/>
          <cell r="EG234"/>
          <cell r="EH234"/>
          <cell r="EI234"/>
          <cell r="EJ234"/>
          <cell r="EK234"/>
          <cell r="EL234"/>
          <cell r="EM234"/>
          <cell r="EN234"/>
          <cell r="EO234"/>
          <cell r="EP234"/>
          <cell r="EQ234"/>
          <cell r="ER234"/>
          <cell r="ES234"/>
          <cell r="ET234"/>
          <cell r="EU234"/>
          <cell r="EV234"/>
        </row>
        <row r="235">
          <cell r="A235" t="str">
            <v>Wks</v>
          </cell>
          <cell r="B235" t="str">
            <v>Days</v>
          </cell>
          <cell r="F235" t="str">
            <v>Wks</v>
          </cell>
          <cell r="G235" t="str">
            <v>Days</v>
          </cell>
          <cell r="H235" t="str">
            <v>Frames</v>
          </cell>
          <cell r="I235" t="str">
            <v>Wks</v>
          </cell>
          <cell r="J235" t="str">
            <v>Days</v>
          </cell>
          <cell r="K235">
            <v>21</v>
          </cell>
          <cell r="M235">
            <v>29</v>
          </cell>
          <cell r="O235">
            <v>29</v>
          </cell>
          <cell r="Q235">
            <v>29</v>
          </cell>
          <cell r="R235">
            <v>36312</v>
          </cell>
          <cell r="T235" t="str">
            <v>Animation Projection</v>
          </cell>
          <cell r="V235">
            <v>35933</v>
          </cell>
          <cell r="W235">
            <v>36061</v>
          </cell>
          <cell r="X235">
            <v>500</v>
          </cell>
          <cell r="Y235">
            <v>19</v>
          </cell>
          <cell r="Z235">
            <v>128</v>
          </cell>
          <cell r="AA235"/>
          <cell r="AB235"/>
          <cell r="AC235"/>
          <cell r="AD235"/>
          <cell r="AE235"/>
          <cell r="AF235"/>
          <cell r="AG235"/>
          <cell r="AH235"/>
          <cell r="AI235"/>
          <cell r="AJ235"/>
          <cell r="AK235"/>
          <cell r="AL235"/>
          <cell r="AM235"/>
          <cell r="AN235"/>
          <cell r="AO235"/>
          <cell r="AP235"/>
          <cell r="AQ235"/>
          <cell r="AR235"/>
          <cell r="AS235"/>
          <cell r="AT235"/>
          <cell r="AU235"/>
          <cell r="AV235"/>
          <cell r="AW235"/>
          <cell r="AX235"/>
          <cell r="AY235"/>
          <cell r="AZ235"/>
          <cell r="BA235"/>
          <cell r="BB235"/>
          <cell r="BC235"/>
          <cell r="BD235"/>
          <cell r="BE235"/>
          <cell r="BF235"/>
          <cell r="BG235"/>
          <cell r="BH235"/>
          <cell r="BI235"/>
          <cell r="BJ235"/>
          <cell r="BK235"/>
          <cell r="BL235"/>
          <cell r="BM235"/>
          <cell r="BN235"/>
          <cell r="BO235"/>
          <cell r="BP235"/>
          <cell r="BQ235"/>
          <cell r="BR235"/>
          <cell r="BS235"/>
          <cell r="BT235"/>
          <cell r="BU235"/>
          <cell r="BV235"/>
          <cell r="BW235"/>
          <cell r="BX235"/>
          <cell r="BY235"/>
          <cell r="BZ235"/>
          <cell r="CA235"/>
          <cell r="CB235"/>
          <cell r="CC235">
            <v>0</v>
          </cell>
          <cell r="CD235">
            <v>0</v>
          </cell>
          <cell r="CE235">
            <v>0</v>
          </cell>
          <cell r="CF235">
            <v>125</v>
          </cell>
          <cell r="CG235">
            <v>250</v>
          </cell>
          <cell r="CH235">
            <v>375</v>
          </cell>
          <cell r="CI235">
            <v>500</v>
          </cell>
          <cell r="CJ235">
            <v>500</v>
          </cell>
          <cell r="CK235">
            <v>500</v>
          </cell>
          <cell r="CL235">
            <v>500</v>
          </cell>
          <cell r="CM235">
            <v>500</v>
          </cell>
          <cell r="CN235">
            <v>500</v>
          </cell>
          <cell r="CO235">
            <v>500</v>
          </cell>
          <cell r="CP235">
            <v>500</v>
          </cell>
          <cell r="CQ235">
            <v>500</v>
          </cell>
          <cell r="CR235">
            <v>500</v>
          </cell>
          <cell r="CS235">
            <v>500</v>
          </cell>
          <cell r="CT235">
            <v>500</v>
          </cell>
          <cell r="CU235">
            <v>500</v>
          </cell>
          <cell r="CV235"/>
          <cell r="CW235"/>
          <cell r="CX235"/>
          <cell r="CY235"/>
          <cell r="CZ235"/>
          <cell r="DA235"/>
          <cell r="DB235"/>
          <cell r="DC235"/>
          <cell r="DD235"/>
          <cell r="DE235"/>
          <cell r="DF235"/>
          <cell r="DG235"/>
          <cell r="DH235"/>
          <cell r="DI235"/>
          <cell r="DJ235"/>
          <cell r="DK235"/>
          <cell r="DL235"/>
          <cell r="DM235"/>
          <cell r="DN235"/>
          <cell r="DO235"/>
          <cell r="DP235"/>
          <cell r="DQ235"/>
          <cell r="DR235"/>
          <cell r="DS235"/>
          <cell r="DT235"/>
          <cell r="DU235"/>
          <cell r="DV235"/>
          <cell r="DW235"/>
          <cell r="DX235"/>
          <cell r="DY235"/>
          <cell r="DZ235"/>
          <cell r="EA235"/>
          <cell r="EB235"/>
          <cell r="EC235"/>
          <cell r="ED235"/>
          <cell r="EE235"/>
          <cell r="EF235"/>
          <cell r="EG235"/>
          <cell r="EH235"/>
          <cell r="EI235"/>
          <cell r="EJ235"/>
          <cell r="EK235"/>
          <cell r="EL235"/>
          <cell r="EM235"/>
          <cell r="EN235"/>
          <cell r="EO235"/>
          <cell r="EP235"/>
          <cell r="EQ235"/>
          <cell r="ER235"/>
          <cell r="ES235"/>
          <cell r="ET235"/>
          <cell r="EU235"/>
          <cell r="EV235"/>
        </row>
        <row r="236">
          <cell r="A236">
            <v>14</v>
          </cell>
          <cell r="B236">
            <v>112</v>
          </cell>
          <cell r="F236">
            <v>14</v>
          </cell>
          <cell r="G236">
            <v>128</v>
          </cell>
          <cell r="H236">
            <v>7000</v>
          </cell>
          <cell r="I236">
            <v>14</v>
          </cell>
          <cell r="J236">
            <v>112</v>
          </cell>
          <cell r="K236">
            <v>21</v>
          </cell>
          <cell r="M236">
            <v>29</v>
          </cell>
          <cell r="O236">
            <v>29</v>
          </cell>
          <cell r="Q236">
            <v>29</v>
          </cell>
          <cell r="R236">
            <v>36312</v>
          </cell>
          <cell r="T236" t="str">
            <v>Ink &amp; Paint Projection</v>
          </cell>
          <cell r="V236">
            <v>35963</v>
          </cell>
          <cell r="W236">
            <v>36075</v>
          </cell>
          <cell r="X236">
            <v>500</v>
          </cell>
          <cell r="Y236">
            <v>16</v>
          </cell>
          <cell r="Z236">
            <v>112</v>
          </cell>
          <cell r="AA236"/>
          <cell r="AB236"/>
          <cell r="AC236"/>
          <cell r="AD236"/>
          <cell r="AE236"/>
          <cell r="AF236"/>
          <cell r="AG236"/>
          <cell r="AH236"/>
          <cell r="AI236"/>
          <cell r="AJ236"/>
          <cell r="AK236"/>
          <cell r="AL236"/>
          <cell r="AM236"/>
          <cell r="AN236"/>
          <cell r="AO236"/>
          <cell r="AP236"/>
          <cell r="AQ236"/>
          <cell r="AR236"/>
          <cell r="AS236"/>
          <cell r="AT236"/>
          <cell r="AU236"/>
          <cell r="AV236"/>
          <cell r="AW236"/>
          <cell r="AX236"/>
          <cell r="AY236"/>
          <cell r="AZ236"/>
          <cell r="BA236"/>
          <cell r="BB236"/>
          <cell r="BC236"/>
          <cell r="BD236"/>
          <cell r="BE236"/>
          <cell r="BF236"/>
          <cell r="BG236"/>
          <cell r="BH236"/>
          <cell r="BI236"/>
          <cell r="BJ236"/>
          <cell r="BK236"/>
          <cell r="BL236"/>
          <cell r="BM236"/>
          <cell r="BN236"/>
          <cell r="BO236"/>
          <cell r="BP236"/>
          <cell r="BQ236"/>
          <cell r="BR236"/>
          <cell r="BS236"/>
          <cell r="BT236"/>
          <cell r="BU236"/>
          <cell r="BV236"/>
          <cell r="BW236"/>
          <cell r="BX236"/>
          <cell r="BY236"/>
          <cell r="BZ236"/>
          <cell r="CA236"/>
          <cell r="CB236"/>
          <cell r="CC236"/>
          <cell r="CD236"/>
          <cell r="CE236"/>
          <cell r="CF236"/>
          <cell r="CG236"/>
          <cell r="CH236">
            <v>125</v>
          </cell>
          <cell r="CI236">
            <v>250</v>
          </cell>
          <cell r="CJ236">
            <v>375</v>
          </cell>
          <cell r="CK236">
            <v>500</v>
          </cell>
          <cell r="CL236">
            <v>500</v>
          </cell>
          <cell r="CM236">
            <v>500</v>
          </cell>
          <cell r="CN236">
            <v>500</v>
          </cell>
          <cell r="CO236">
            <v>500</v>
          </cell>
          <cell r="CP236">
            <v>500</v>
          </cell>
          <cell r="CQ236">
            <v>500</v>
          </cell>
          <cell r="CR236">
            <v>500</v>
          </cell>
          <cell r="CS236">
            <v>500</v>
          </cell>
          <cell r="CT236">
            <v>500</v>
          </cell>
          <cell r="CU236">
            <v>500</v>
          </cell>
          <cell r="CV236">
            <v>500</v>
          </cell>
          <cell r="CW236">
            <v>500</v>
          </cell>
          <cell r="CX236"/>
          <cell r="CY236"/>
          <cell r="CZ236"/>
          <cell r="DA236"/>
          <cell r="DB236"/>
          <cell r="DC236"/>
          <cell r="DD236"/>
          <cell r="DE236"/>
          <cell r="DF236"/>
          <cell r="DG236"/>
          <cell r="DH236"/>
          <cell r="DI236"/>
          <cell r="DJ236"/>
          <cell r="DK236"/>
          <cell r="DL236"/>
          <cell r="DM236"/>
          <cell r="DN236"/>
          <cell r="DO236"/>
          <cell r="DP236"/>
          <cell r="DQ236"/>
          <cell r="DR236"/>
          <cell r="DS236"/>
          <cell r="DT236"/>
          <cell r="DU236"/>
          <cell r="DV236"/>
          <cell r="DW236"/>
          <cell r="DX236"/>
          <cell r="DY236"/>
          <cell r="DZ236"/>
          <cell r="EA236"/>
          <cell r="EB236"/>
          <cell r="EC236"/>
          <cell r="ED236"/>
          <cell r="EE236"/>
          <cell r="EF236"/>
          <cell r="EG236"/>
          <cell r="EH236"/>
          <cell r="EI236"/>
          <cell r="EJ236"/>
          <cell r="EK236"/>
          <cell r="EL236"/>
          <cell r="EM236"/>
          <cell r="EN236"/>
          <cell r="EO236"/>
          <cell r="EP236"/>
          <cell r="EQ236"/>
          <cell r="ER236"/>
          <cell r="ES236"/>
          <cell r="ET236"/>
          <cell r="EU236"/>
          <cell r="EV236"/>
        </row>
        <row r="238">
          <cell r="T238" t="str">
            <v>BUDGET FORECAST</v>
          </cell>
          <cell r="AA238"/>
          <cell r="AB238"/>
          <cell r="AC238"/>
          <cell r="AD238"/>
          <cell r="AE238"/>
          <cell r="AF238"/>
          <cell r="AG238"/>
          <cell r="AH238"/>
          <cell r="AI238"/>
          <cell r="AJ238"/>
          <cell r="AK238"/>
          <cell r="AL238"/>
          <cell r="AM238"/>
          <cell r="AN238"/>
          <cell r="AO238"/>
          <cell r="AP238"/>
          <cell r="AQ238"/>
          <cell r="AR238"/>
          <cell r="AS238"/>
          <cell r="AT238"/>
          <cell r="AU238"/>
          <cell r="AV238"/>
          <cell r="AW238"/>
          <cell r="AX238"/>
          <cell r="AY238"/>
          <cell r="AZ238"/>
          <cell r="BA238"/>
          <cell r="BB238"/>
          <cell r="BC238"/>
          <cell r="BD238"/>
          <cell r="BE238"/>
          <cell r="BF238"/>
          <cell r="BG238"/>
          <cell r="BH238"/>
          <cell r="BI238"/>
          <cell r="BJ238"/>
          <cell r="BK238"/>
          <cell r="BL238"/>
          <cell r="BM238"/>
          <cell r="BN238"/>
          <cell r="BO238"/>
          <cell r="BP238"/>
          <cell r="BQ238"/>
          <cell r="BR238"/>
          <cell r="BS238"/>
          <cell r="BT238"/>
          <cell r="BU238"/>
          <cell r="BV238"/>
          <cell r="BW238"/>
          <cell r="BX238"/>
          <cell r="BY238">
            <v>35905</v>
          </cell>
          <cell r="BZ238">
            <v>35912</v>
          </cell>
          <cell r="CA238">
            <v>35919</v>
          </cell>
          <cell r="CB238">
            <v>35926</v>
          </cell>
          <cell r="CC238">
            <v>35933</v>
          </cell>
          <cell r="CD238">
            <v>35940</v>
          </cell>
          <cell r="CE238">
            <v>35947</v>
          </cell>
          <cell r="CF238">
            <v>35954</v>
          </cell>
          <cell r="CG238">
            <v>35961</v>
          </cell>
          <cell r="CH238">
            <v>35968</v>
          </cell>
          <cell r="CI238">
            <v>35975</v>
          </cell>
          <cell r="CJ238">
            <v>35982</v>
          </cell>
          <cell r="CK238">
            <v>35989</v>
          </cell>
          <cell r="CL238">
            <v>35996</v>
          </cell>
          <cell r="CM238">
            <v>36003</v>
          </cell>
          <cell r="CN238">
            <v>36010</v>
          </cell>
          <cell r="CO238"/>
          <cell r="CP238"/>
          <cell r="CQ238"/>
          <cell r="CR238"/>
          <cell r="CS238"/>
          <cell r="CT238"/>
          <cell r="CU238"/>
          <cell r="CV238"/>
          <cell r="CW238"/>
          <cell r="CX238"/>
          <cell r="CY238"/>
          <cell r="CZ238"/>
          <cell r="DA238"/>
          <cell r="DB238"/>
          <cell r="DC238"/>
          <cell r="DD238"/>
          <cell r="DE238"/>
          <cell r="DF238"/>
          <cell r="DG238"/>
          <cell r="DH238"/>
          <cell r="DI238"/>
          <cell r="DJ238"/>
          <cell r="DK238"/>
          <cell r="DL238"/>
          <cell r="DM238"/>
          <cell r="DN238"/>
          <cell r="DO238"/>
          <cell r="DP238"/>
          <cell r="DQ238"/>
          <cell r="DR238"/>
          <cell r="DS238"/>
          <cell r="DT238"/>
          <cell r="DU238"/>
          <cell r="DV238"/>
          <cell r="DW238"/>
          <cell r="DX238"/>
          <cell r="DY238"/>
          <cell r="DZ238"/>
          <cell r="EA238"/>
          <cell r="EB238"/>
          <cell r="EC238"/>
          <cell r="ED238"/>
          <cell r="EE238"/>
          <cell r="EF238"/>
          <cell r="EG238"/>
          <cell r="EH238"/>
          <cell r="EI238"/>
          <cell r="EJ238"/>
          <cell r="EK238"/>
          <cell r="EL238"/>
          <cell r="EM238"/>
          <cell r="EN238"/>
          <cell r="EO238"/>
          <cell r="EP238"/>
          <cell r="EQ238"/>
          <cell r="ER238"/>
          <cell r="ES238"/>
          <cell r="ET238"/>
          <cell r="EU238"/>
          <cell r="EV238"/>
          <cell r="EW238"/>
          <cell r="EX238"/>
          <cell r="EY238"/>
          <cell r="EZ238"/>
          <cell r="FA238"/>
          <cell r="FB238"/>
          <cell r="FC238"/>
          <cell r="FD238"/>
          <cell r="FE238"/>
          <cell r="FF238"/>
          <cell r="FG238"/>
          <cell r="FH238"/>
          <cell r="FI238"/>
        </row>
        <row r="239">
          <cell r="T239" t="str">
            <v>BUDGET FORECAST</v>
          </cell>
          <cell r="V239" t="str">
            <v>PRE PROD</v>
          </cell>
          <cell r="W239">
            <v>30</v>
          </cell>
          <cell r="X239">
            <v>217500</v>
          </cell>
          <cell r="AA239"/>
          <cell r="AB239"/>
          <cell r="AC239"/>
          <cell r="AD239"/>
          <cell r="AE239"/>
          <cell r="AF239"/>
          <cell r="AG239"/>
          <cell r="AH239"/>
          <cell r="AI239"/>
          <cell r="AJ239"/>
          <cell r="AK239"/>
          <cell r="AL239"/>
          <cell r="AM239"/>
          <cell r="AN239"/>
          <cell r="AO239"/>
          <cell r="AP239"/>
          <cell r="AQ239"/>
          <cell r="AR239"/>
          <cell r="AS239"/>
          <cell r="AT239"/>
          <cell r="AU239"/>
          <cell r="AV239"/>
          <cell r="AW239"/>
          <cell r="AX239"/>
          <cell r="AY239"/>
          <cell r="AZ239"/>
          <cell r="BA239"/>
          <cell r="BB239"/>
          <cell r="BC239"/>
          <cell r="BD239"/>
          <cell r="BE239"/>
          <cell r="BF239"/>
          <cell r="BG239"/>
          <cell r="BH239"/>
          <cell r="BI239"/>
          <cell r="BJ239"/>
          <cell r="BK239"/>
          <cell r="BL239"/>
          <cell r="BM239"/>
          <cell r="BN239"/>
          <cell r="BO239"/>
          <cell r="BP239"/>
          <cell r="BQ239"/>
          <cell r="BR239"/>
          <cell r="BS239"/>
          <cell r="BT239"/>
          <cell r="BU239"/>
          <cell r="BV239"/>
          <cell r="BW239"/>
          <cell r="BX239"/>
          <cell r="BY239">
            <v>35905</v>
          </cell>
          <cell r="BZ239">
            <v>35912</v>
          </cell>
          <cell r="CA239">
            <v>35919</v>
          </cell>
          <cell r="CB239">
            <v>35926</v>
          </cell>
          <cell r="CC239">
            <v>35933</v>
          </cell>
          <cell r="CD239">
            <v>35940</v>
          </cell>
          <cell r="CE239">
            <v>35947</v>
          </cell>
          <cell r="CF239">
            <v>35954</v>
          </cell>
          <cell r="CG239">
            <v>35961</v>
          </cell>
          <cell r="CH239">
            <v>35968</v>
          </cell>
          <cell r="CI239">
            <v>35975</v>
          </cell>
          <cell r="CJ239">
            <v>35982</v>
          </cell>
          <cell r="CK239">
            <v>35989</v>
          </cell>
          <cell r="CL239">
            <v>35996</v>
          </cell>
          <cell r="CM239">
            <v>36003</v>
          </cell>
          <cell r="CN239">
            <v>36010</v>
          </cell>
          <cell r="CO239"/>
          <cell r="CP239"/>
          <cell r="CQ239"/>
          <cell r="CR239"/>
          <cell r="CS239"/>
          <cell r="CT239"/>
          <cell r="CU239"/>
          <cell r="CV239"/>
          <cell r="CW239"/>
          <cell r="CX239"/>
          <cell r="CY239"/>
          <cell r="CZ239"/>
          <cell r="DA239"/>
          <cell r="DB239"/>
          <cell r="DC239"/>
          <cell r="DD239"/>
          <cell r="DE239"/>
          <cell r="DF239"/>
          <cell r="DG239"/>
          <cell r="DH239"/>
          <cell r="DI239"/>
          <cell r="DJ239"/>
          <cell r="DK239"/>
          <cell r="DL239"/>
          <cell r="DM239"/>
          <cell r="DN239"/>
          <cell r="DO239"/>
          <cell r="DP239"/>
          <cell r="DQ239"/>
          <cell r="DR239"/>
          <cell r="DS239"/>
          <cell r="DT239"/>
          <cell r="DU239"/>
          <cell r="DV239"/>
          <cell r="DW239"/>
          <cell r="DX239"/>
          <cell r="DY239"/>
          <cell r="DZ239"/>
          <cell r="EA239"/>
          <cell r="EB239"/>
          <cell r="EC239"/>
          <cell r="ED239"/>
          <cell r="EE239"/>
          <cell r="EF239"/>
          <cell r="EG239"/>
          <cell r="EH239"/>
          <cell r="EI239"/>
          <cell r="EJ239"/>
          <cell r="EK239"/>
          <cell r="EL239"/>
          <cell r="EM239"/>
          <cell r="EN239"/>
          <cell r="EO239"/>
          <cell r="EP239"/>
          <cell r="EQ239"/>
          <cell r="ER239"/>
          <cell r="ES239"/>
          <cell r="ET239"/>
          <cell r="EU239"/>
          <cell r="EV239"/>
          <cell r="EW239"/>
          <cell r="EX239"/>
          <cell r="EY239"/>
          <cell r="EZ239"/>
          <cell r="FA239"/>
          <cell r="FB239"/>
          <cell r="FC239"/>
          <cell r="FD239"/>
          <cell r="FE239"/>
          <cell r="FF239"/>
          <cell r="FG239"/>
          <cell r="FH239"/>
          <cell r="FI239"/>
        </row>
        <row r="240">
          <cell r="V240" t="str">
            <v>PRE PROD</v>
          </cell>
          <cell r="W240">
            <v>30</v>
          </cell>
          <cell r="X240">
            <v>217500</v>
          </cell>
          <cell r="AA240"/>
          <cell r="AB240"/>
          <cell r="AC240"/>
          <cell r="AD240"/>
          <cell r="AE240"/>
          <cell r="AF240"/>
          <cell r="AG240"/>
          <cell r="AH240"/>
          <cell r="AI240"/>
          <cell r="AJ240"/>
          <cell r="AK240"/>
          <cell r="AL240"/>
          <cell r="AM240"/>
          <cell r="AN240"/>
          <cell r="AO240"/>
          <cell r="AP240"/>
          <cell r="AQ240"/>
          <cell r="AR240"/>
          <cell r="AS240"/>
          <cell r="AT240"/>
          <cell r="AU240"/>
          <cell r="AV240"/>
          <cell r="AW240"/>
          <cell r="AX240"/>
          <cell r="AY240"/>
          <cell r="AZ240"/>
          <cell r="BA240"/>
          <cell r="BB240"/>
          <cell r="BC240"/>
          <cell r="BD240"/>
          <cell r="BE240"/>
          <cell r="BF240"/>
          <cell r="BG240"/>
          <cell r="BH240"/>
          <cell r="BI240"/>
          <cell r="BJ240"/>
          <cell r="BK240"/>
          <cell r="BL240"/>
          <cell r="BM240"/>
          <cell r="BN240"/>
          <cell r="BO240"/>
          <cell r="BP240"/>
          <cell r="BQ240"/>
          <cell r="BR240"/>
          <cell r="BS240"/>
          <cell r="BT240"/>
          <cell r="BU240"/>
          <cell r="BV240"/>
          <cell r="BW240"/>
          <cell r="BX240"/>
          <cell r="BY240">
            <v>3750</v>
          </cell>
          <cell r="BZ240">
            <v>7500</v>
          </cell>
          <cell r="CA240">
            <v>11250</v>
          </cell>
          <cell r="CB240">
            <v>15000</v>
          </cell>
          <cell r="CC240">
            <v>15000</v>
          </cell>
          <cell r="CD240">
            <v>15000</v>
          </cell>
          <cell r="CE240">
            <v>15000</v>
          </cell>
          <cell r="CF240">
            <v>15000</v>
          </cell>
          <cell r="CG240">
            <v>15000</v>
          </cell>
          <cell r="CH240">
            <v>15000</v>
          </cell>
          <cell r="CI240">
            <v>15000</v>
          </cell>
          <cell r="CJ240">
            <v>15000</v>
          </cell>
          <cell r="CK240">
            <v>15000</v>
          </cell>
          <cell r="CL240">
            <v>15000</v>
          </cell>
          <cell r="CM240">
            <v>15000</v>
          </cell>
          <cell r="CN240">
            <v>15000</v>
          </cell>
          <cell r="CO240"/>
          <cell r="CP240"/>
          <cell r="CQ240"/>
          <cell r="CR240"/>
          <cell r="CS240"/>
          <cell r="CT240"/>
          <cell r="CU240"/>
          <cell r="CV240"/>
          <cell r="CW240"/>
          <cell r="CX240"/>
          <cell r="CY240"/>
          <cell r="CZ240"/>
          <cell r="DA240"/>
          <cell r="DB240"/>
          <cell r="DC240"/>
          <cell r="DD240"/>
          <cell r="DE240"/>
          <cell r="DF240"/>
          <cell r="DG240"/>
          <cell r="DH240"/>
          <cell r="DI240"/>
          <cell r="DJ240"/>
          <cell r="DK240"/>
          <cell r="DL240"/>
          <cell r="DM240"/>
          <cell r="DN240"/>
          <cell r="DO240"/>
          <cell r="DP240"/>
          <cell r="DQ240"/>
          <cell r="DR240"/>
          <cell r="DS240"/>
          <cell r="DT240"/>
          <cell r="DU240"/>
          <cell r="DV240"/>
          <cell r="DW240"/>
          <cell r="DX240"/>
          <cell r="DY240"/>
          <cell r="DZ240"/>
          <cell r="EA240"/>
          <cell r="EB240"/>
          <cell r="EC240"/>
          <cell r="ED240"/>
          <cell r="EE240"/>
          <cell r="EF240"/>
          <cell r="EG240"/>
          <cell r="EH240"/>
          <cell r="EI240"/>
          <cell r="EJ240"/>
          <cell r="EK240"/>
          <cell r="EL240"/>
          <cell r="EM240"/>
          <cell r="EN240"/>
          <cell r="EO240"/>
          <cell r="EP240"/>
          <cell r="EQ240"/>
          <cell r="ER240"/>
          <cell r="ES240"/>
          <cell r="ET240"/>
          <cell r="EU240"/>
          <cell r="EV240"/>
          <cell r="EW240"/>
          <cell r="EX240"/>
          <cell r="EY240"/>
          <cell r="EZ240"/>
          <cell r="FA240"/>
          <cell r="FB240"/>
          <cell r="FC240"/>
          <cell r="FD240"/>
          <cell r="FE240"/>
          <cell r="FF240"/>
          <cell r="FG240"/>
          <cell r="FH240"/>
          <cell r="FI240"/>
        </row>
        <row r="241">
          <cell r="V241" t="str">
            <v>PRODUCTION</v>
          </cell>
          <cell r="W241">
            <v>150</v>
          </cell>
          <cell r="X241">
            <v>1087500</v>
          </cell>
          <cell r="AA241"/>
          <cell r="AB241"/>
          <cell r="AC241"/>
          <cell r="AD241"/>
          <cell r="AE241"/>
          <cell r="AF241"/>
          <cell r="AG241"/>
          <cell r="AH241"/>
          <cell r="AI241"/>
          <cell r="AJ241"/>
          <cell r="AK241"/>
          <cell r="AL241"/>
          <cell r="AM241"/>
          <cell r="AN241"/>
          <cell r="AO241"/>
          <cell r="AP241"/>
          <cell r="AQ241"/>
          <cell r="AR241"/>
          <cell r="AS241"/>
          <cell r="AT241"/>
          <cell r="AU241"/>
          <cell r="AV241"/>
          <cell r="AW241"/>
          <cell r="AX241"/>
          <cell r="AY241"/>
          <cell r="AZ241"/>
          <cell r="BA241"/>
          <cell r="BB241"/>
          <cell r="BC241"/>
          <cell r="BD241"/>
          <cell r="BE241"/>
          <cell r="BF241"/>
          <cell r="BG241"/>
          <cell r="BH241"/>
          <cell r="BI241"/>
          <cell r="BJ241"/>
          <cell r="BK241"/>
          <cell r="BL241"/>
          <cell r="BM241"/>
          <cell r="BN241"/>
          <cell r="BO241"/>
          <cell r="BP241"/>
          <cell r="BQ241"/>
          <cell r="BR241"/>
          <cell r="BS241"/>
          <cell r="BT241"/>
          <cell r="BU241"/>
          <cell r="BV241"/>
          <cell r="BW241"/>
          <cell r="BX241"/>
          <cell r="BY241"/>
          <cell r="BZ241"/>
          <cell r="CA241"/>
          <cell r="CB241"/>
          <cell r="CC241">
            <v>35933</v>
          </cell>
          <cell r="CD241">
            <v>35940</v>
          </cell>
          <cell r="CE241">
            <v>35947</v>
          </cell>
          <cell r="CF241">
            <v>35954</v>
          </cell>
          <cell r="CG241">
            <v>35961</v>
          </cell>
          <cell r="CH241">
            <v>35968</v>
          </cell>
          <cell r="CI241">
            <v>35975</v>
          </cell>
          <cell r="CJ241">
            <v>35982</v>
          </cell>
          <cell r="CK241">
            <v>35989</v>
          </cell>
          <cell r="CL241">
            <v>35996</v>
          </cell>
          <cell r="CM241">
            <v>36003</v>
          </cell>
          <cell r="CN241">
            <v>36010</v>
          </cell>
          <cell r="CO241">
            <v>36017</v>
          </cell>
          <cell r="CP241">
            <v>36024</v>
          </cell>
          <cell r="CQ241">
            <v>36031</v>
          </cell>
          <cell r="CR241">
            <v>36038</v>
          </cell>
          <cell r="CS241">
            <v>36045</v>
          </cell>
          <cell r="CT241">
            <v>36052</v>
          </cell>
          <cell r="CU241">
            <v>36059</v>
          </cell>
          <cell r="CV241"/>
          <cell r="CW241"/>
          <cell r="CX241"/>
          <cell r="CY241"/>
          <cell r="CZ241"/>
          <cell r="DA241"/>
          <cell r="DB241"/>
          <cell r="DC241"/>
          <cell r="DD241"/>
          <cell r="DE241"/>
          <cell r="DF241"/>
          <cell r="DG241"/>
          <cell r="DH241"/>
          <cell r="DI241"/>
          <cell r="DJ241"/>
          <cell r="DK241"/>
          <cell r="DL241"/>
          <cell r="DM241"/>
          <cell r="DN241"/>
          <cell r="DO241"/>
          <cell r="DP241"/>
          <cell r="DQ241"/>
          <cell r="DR241"/>
          <cell r="DS241"/>
          <cell r="DT241"/>
          <cell r="DU241"/>
          <cell r="DV241"/>
          <cell r="DW241"/>
          <cell r="DX241"/>
          <cell r="DY241"/>
          <cell r="DZ241"/>
          <cell r="EA241"/>
          <cell r="EB241"/>
          <cell r="EC241"/>
          <cell r="ED241"/>
          <cell r="EE241"/>
          <cell r="EF241"/>
          <cell r="EG241"/>
          <cell r="EH241"/>
          <cell r="EI241"/>
          <cell r="EJ241"/>
          <cell r="EK241"/>
          <cell r="EL241"/>
          <cell r="EM241"/>
          <cell r="EN241"/>
          <cell r="EO241"/>
          <cell r="EP241"/>
          <cell r="EQ241"/>
          <cell r="ER241"/>
          <cell r="ES241"/>
          <cell r="ET241"/>
          <cell r="EU241"/>
          <cell r="EV241"/>
          <cell r="EW241"/>
          <cell r="EX241"/>
          <cell r="EY241"/>
          <cell r="EZ241"/>
          <cell r="FA241"/>
          <cell r="FB241"/>
          <cell r="FC241"/>
          <cell r="FD241"/>
          <cell r="FE241"/>
          <cell r="FF241"/>
          <cell r="FG241"/>
          <cell r="FH241"/>
          <cell r="FI241"/>
        </row>
        <row r="242">
          <cell r="V242" t="str">
            <v>PRODUCTION</v>
          </cell>
          <cell r="W242">
            <v>150</v>
          </cell>
          <cell r="X242">
            <v>1087500</v>
          </cell>
          <cell r="AA242"/>
          <cell r="AB242"/>
          <cell r="AC242"/>
          <cell r="AD242"/>
          <cell r="AE242"/>
          <cell r="AF242"/>
          <cell r="AG242"/>
          <cell r="AH242"/>
          <cell r="AI242"/>
          <cell r="AJ242"/>
          <cell r="AK242"/>
          <cell r="AL242"/>
          <cell r="AM242"/>
          <cell r="AN242"/>
          <cell r="AO242"/>
          <cell r="AP242"/>
          <cell r="AQ242"/>
          <cell r="AR242"/>
          <cell r="AS242"/>
          <cell r="AT242"/>
          <cell r="AU242"/>
          <cell r="AV242"/>
          <cell r="AW242"/>
          <cell r="AX242"/>
          <cell r="AY242"/>
          <cell r="AZ242"/>
          <cell r="BA242"/>
          <cell r="BB242"/>
          <cell r="BC242"/>
          <cell r="BD242"/>
          <cell r="BE242"/>
          <cell r="BF242"/>
          <cell r="BG242"/>
          <cell r="BH242"/>
          <cell r="BI242"/>
          <cell r="BJ242"/>
          <cell r="BK242"/>
          <cell r="BL242"/>
          <cell r="BM242"/>
          <cell r="BN242"/>
          <cell r="BO242"/>
          <cell r="BP242"/>
          <cell r="BQ242"/>
          <cell r="BR242"/>
          <cell r="BS242"/>
          <cell r="BT242"/>
          <cell r="BU242"/>
          <cell r="BV242"/>
          <cell r="BW242"/>
          <cell r="BX242"/>
          <cell r="BY242"/>
          <cell r="BZ242"/>
          <cell r="CA242"/>
          <cell r="CB242"/>
          <cell r="CC242">
            <v>0</v>
          </cell>
          <cell r="CD242">
            <v>0</v>
          </cell>
          <cell r="CE242">
            <v>0</v>
          </cell>
          <cell r="CF242">
            <v>18750</v>
          </cell>
          <cell r="CG242">
            <v>37500</v>
          </cell>
          <cell r="CH242">
            <v>56250</v>
          </cell>
          <cell r="CI242">
            <v>75000</v>
          </cell>
          <cell r="CJ242">
            <v>75000</v>
          </cell>
          <cell r="CK242">
            <v>75000</v>
          </cell>
          <cell r="CL242">
            <v>75000</v>
          </cell>
          <cell r="CM242">
            <v>75000</v>
          </cell>
          <cell r="CN242">
            <v>75000</v>
          </cell>
          <cell r="CO242">
            <v>75000</v>
          </cell>
          <cell r="CP242">
            <v>75000</v>
          </cell>
          <cell r="CQ242">
            <v>75000</v>
          </cell>
          <cell r="CR242">
            <v>75000</v>
          </cell>
          <cell r="CS242">
            <v>75000</v>
          </cell>
          <cell r="CT242">
            <v>75000</v>
          </cell>
          <cell r="CU242">
            <v>75000</v>
          </cell>
          <cell r="CV242"/>
          <cell r="CW242"/>
          <cell r="CX242"/>
          <cell r="CY242"/>
          <cell r="CZ242"/>
          <cell r="DA242"/>
          <cell r="DB242"/>
          <cell r="DC242"/>
          <cell r="DD242"/>
          <cell r="DE242"/>
          <cell r="DF242"/>
          <cell r="DG242"/>
          <cell r="DH242"/>
          <cell r="DI242"/>
          <cell r="DJ242"/>
          <cell r="DK242"/>
          <cell r="DL242"/>
          <cell r="DM242"/>
          <cell r="DN242"/>
          <cell r="DO242"/>
          <cell r="DP242"/>
          <cell r="DQ242"/>
          <cell r="DR242"/>
          <cell r="DS242"/>
          <cell r="DT242"/>
          <cell r="DU242"/>
          <cell r="DV242"/>
          <cell r="DW242"/>
          <cell r="DX242"/>
          <cell r="DY242"/>
          <cell r="DZ242"/>
          <cell r="EA242"/>
          <cell r="EB242"/>
          <cell r="EC242"/>
          <cell r="ED242"/>
          <cell r="EE242"/>
          <cell r="EF242"/>
          <cell r="EG242"/>
          <cell r="EH242"/>
          <cell r="EI242"/>
          <cell r="EJ242"/>
          <cell r="EK242"/>
          <cell r="EL242"/>
          <cell r="EM242"/>
          <cell r="EN242"/>
          <cell r="EO242"/>
          <cell r="EP242"/>
          <cell r="EQ242"/>
          <cell r="ER242"/>
          <cell r="ES242"/>
          <cell r="ET242"/>
          <cell r="EU242"/>
          <cell r="EV242"/>
          <cell r="EW242"/>
          <cell r="EX242"/>
          <cell r="EY242"/>
          <cell r="EZ242"/>
          <cell r="FA242"/>
          <cell r="FB242"/>
          <cell r="FC242"/>
          <cell r="FD242"/>
          <cell r="FE242"/>
          <cell r="FF242"/>
          <cell r="FG242"/>
          <cell r="FH242"/>
          <cell r="FI242"/>
        </row>
        <row r="243">
          <cell r="V243" t="str">
            <v>INK &amp; PAINT</v>
          </cell>
          <cell r="W243">
            <v>8</v>
          </cell>
          <cell r="X243">
            <v>58000</v>
          </cell>
          <cell r="AA243"/>
          <cell r="AB243"/>
          <cell r="AC243"/>
          <cell r="AD243"/>
          <cell r="AE243"/>
          <cell r="AF243"/>
          <cell r="AG243"/>
          <cell r="AH243"/>
          <cell r="AI243"/>
          <cell r="AJ243"/>
          <cell r="AK243"/>
          <cell r="AL243"/>
          <cell r="AM243"/>
          <cell r="AN243"/>
          <cell r="AO243"/>
          <cell r="AP243"/>
          <cell r="AQ243"/>
          <cell r="AR243"/>
          <cell r="AS243"/>
          <cell r="AT243"/>
          <cell r="AU243"/>
          <cell r="AV243"/>
          <cell r="AW243"/>
          <cell r="AX243"/>
          <cell r="AY243"/>
          <cell r="AZ243"/>
          <cell r="BA243"/>
          <cell r="BB243"/>
          <cell r="BC243"/>
          <cell r="BD243"/>
          <cell r="BE243"/>
          <cell r="BF243"/>
          <cell r="BG243"/>
          <cell r="BH243"/>
          <cell r="BI243"/>
          <cell r="BJ243"/>
          <cell r="BK243"/>
          <cell r="BL243"/>
          <cell r="BM243"/>
          <cell r="BN243"/>
          <cell r="BO243"/>
          <cell r="BP243"/>
          <cell r="BQ243"/>
          <cell r="BR243"/>
          <cell r="BS243"/>
          <cell r="BT243"/>
          <cell r="BU243"/>
          <cell r="BV243"/>
          <cell r="BW243"/>
          <cell r="BX243"/>
          <cell r="BY243"/>
          <cell r="BZ243"/>
          <cell r="CA243"/>
          <cell r="CB243"/>
          <cell r="CC243"/>
          <cell r="CD243"/>
          <cell r="CE243"/>
          <cell r="CF243"/>
          <cell r="CG243"/>
          <cell r="CH243">
            <v>35968</v>
          </cell>
          <cell r="CI243">
            <v>35975</v>
          </cell>
          <cell r="CJ243">
            <v>35982</v>
          </cell>
          <cell r="CK243">
            <v>35989</v>
          </cell>
          <cell r="CL243">
            <v>35996</v>
          </cell>
          <cell r="CM243">
            <v>36003</v>
          </cell>
          <cell r="CN243">
            <v>36010</v>
          </cell>
          <cell r="CO243">
            <v>36017</v>
          </cell>
          <cell r="CP243">
            <v>36024</v>
          </cell>
          <cell r="CQ243">
            <v>36031</v>
          </cell>
          <cell r="CR243">
            <v>36038</v>
          </cell>
          <cell r="CS243">
            <v>36045</v>
          </cell>
          <cell r="CT243">
            <v>36052</v>
          </cell>
          <cell r="CU243">
            <v>36059</v>
          </cell>
          <cell r="CV243">
            <v>36066</v>
          </cell>
          <cell r="CW243">
            <v>36073</v>
          </cell>
          <cell r="CX243"/>
          <cell r="CY243"/>
          <cell r="CZ243"/>
          <cell r="DA243"/>
          <cell r="DB243"/>
          <cell r="DC243"/>
          <cell r="DD243"/>
          <cell r="DE243"/>
          <cell r="DF243"/>
          <cell r="DG243"/>
          <cell r="DH243"/>
          <cell r="DI243"/>
          <cell r="DJ243"/>
          <cell r="DK243"/>
          <cell r="DL243"/>
          <cell r="DM243"/>
          <cell r="DN243"/>
          <cell r="DO243"/>
          <cell r="DP243"/>
          <cell r="DQ243"/>
          <cell r="DR243"/>
          <cell r="DS243"/>
          <cell r="DT243"/>
          <cell r="DU243"/>
          <cell r="DV243"/>
          <cell r="DW243"/>
          <cell r="DX243"/>
          <cell r="DY243"/>
          <cell r="DZ243"/>
          <cell r="EA243"/>
          <cell r="EB243"/>
          <cell r="EC243"/>
          <cell r="ED243"/>
          <cell r="EE243"/>
          <cell r="EF243"/>
          <cell r="EG243"/>
          <cell r="EH243"/>
          <cell r="EI243"/>
          <cell r="EJ243"/>
          <cell r="EK243"/>
          <cell r="EL243"/>
          <cell r="EM243"/>
          <cell r="EN243"/>
          <cell r="EO243"/>
          <cell r="EP243"/>
          <cell r="EQ243"/>
          <cell r="ER243"/>
          <cell r="ES243"/>
          <cell r="ET243"/>
          <cell r="EU243"/>
          <cell r="EV243"/>
          <cell r="EW243"/>
          <cell r="EX243"/>
          <cell r="EY243"/>
          <cell r="EZ243"/>
          <cell r="FA243"/>
          <cell r="FB243"/>
          <cell r="FC243"/>
          <cell r="FD243"/>
          <cell r="FE243"/>
          <cell r="FF243"/>
          <cell r="FG243"/>
          <cell r="FH243"/>
          <cell r="FI243"/>
        </row>
        <row r="244">
          <cell r="V244" t="str">
            <v>INK &amp; PAINT</v>
          </cell>
          <cell r="W244">
            <v>8</v>
          </cell>
          <cell r="X244">
            <v>58000</v>
          </cell>
          <cell r="AA244"/>
          <cell r="AB244"/>
          <cell r="AC244"/>
          <cell r="AD244"/>
          <cell r="AE244"/>
          <cell r="AF244"/>
          <cell r="AG244"/>
          <cell r="AH244"/>
          <cell r="AI244"/>
          <cell r="AJ244"/>
          <cell r="AK244"/>
          <cell r="AL244"/>
          <cell r="AM244"/>
          <cell r="AN244"/>
          <cell r="AO244"/>
          <cell r="AP244"/>
          <cell r="AQ244"/>
          <cell r="AR244"/>
          <cell r="AS244"/>
          <cell r="AT244"/>
          <cell r="AU244"/>
          <cell r="AV244"/>
          <cell r="AW244"/>
          <cell r="AX244"/>
          <cell r="AY244"/>
          <cell r="AZ244"/>
          <cell r="BA244"/>
          <cell r="BB244"/>
          <cell r="BC244"/>
          <cell r="BD244"/>
          <cell r="BE244"/>
          <cell r="BF244"/>
          <cell r="BG244"/>
          <cell r="BH244"/>
          <cell r="BI244"/>
          <cell r="BJ244"/>
          <cell r="BK244"/>
          <cell r="BL244"/>
          <cell r="BM244"/>
          <cell r="BN244"/>
          <cell r="BO244"/>
          <cell r="BP244"/>
          <cell r="BQ244"/>
          <cell r="BR244"/>
          <cell r="BS244"/>
          <cell r="BT244"/>
          <cell r="BU244"/>
          <cell r="BV244"/>
          <cell r="BW244"/>
          <cell r="BX244"/>
          <cell r="BY244"/>
          <cell r="BZ244"/>
          <cell r="CA244"/>
          <cell r="CB244"/>
          <cell r="CC244"/>
          <cell r="CD244"/>
          <cell r="CE244"/>
          <cell r="CF244"/>
          <cell r="CG244"/>
          <cell r="CH244">
            <v>1000</v>
          </cell>
          <cell r="CI244">
            <v>2000</v>
          </cell>
          <cell r="CJ244">
            <v>3000</v>
          </cell>
          <cell r="CK244">
            <v>4000</v>
          </cell>
          <cell r="CL244">
            <v>4000</v>
          </cell>
          <cell r="CM244">
            <v>4000</v>
          </cell>
          <cell r="CN244">
            <v>4000</v>
          </cell>
          <cell r="CO244">
            <v>4000</v>
          </cell>
          <cell r="CP244">
            <v>4000</v>
          </cell>
          <cell r="CQ244">
            <v>4000</v>
          </cell>
          <cell r="CR244">
            <v>4000</v>
          </cell>
          <cell r="CS244">
            <v>4000</v>
          </cell>
          <cell r="CT244">
            <v>4000</v>
          </cell>
          <cell r="CU244">
            <v>4000</v>
          </cell>
          <cell r="CV244">
            <v>4000</v>
          </cell>
          <cell r="CW244">
            <v>4000</v>
          </cell>
          <cell r="CX244"/>
          <cell r="CY244"/>
          <cell r="CZ244"/>
          <cell r="DA244"/>
          <cell r="DB244"/>
          <cell r="DC244"/>
          <cell r="DD244"/>
          <cell r="DE244"/>
          <cell r="DF244"/>
          <cell r="DG244"/>
          <cell r="DH244"/>
          <cell r="DI244"/>
          <cell r="DJ244"/>
          <cell r="DK244"/>
          <cell r="DL244"/>
          <cell r="DM244"/>
          <cell r="DN244"/>
          <cell r="DO244"/>
          <cell r="DP244"/>
          <cell r="DQ244"/>
          <cell r="DR244"/>
          <cell r="DS244"/>
          <cell r="DT244"/>
          <cell r="DU244"/>
          <cell r="DV244"/>
          <cell r="DW244"/>
          <cell r="DX244"/>
          <cell r="DY244"/>
          <cell r="DZ244"/>
          <cell r="EA244"/>
          <cell r="EB244"/>
          <cell r="EC244"/>
          <cell r="ED244"/>
          <cell r="EE244"/>
          <cell r="EF244"/>
          <cell r="EG244"/>
          <cell r="EH244"/>
          <cell r="EI244"/>
          <cell r="EJ244"/>
          <cell r="EK244"/>
          <cell r="EL244"/>
          <cell r="EM244"/>
          <cell r="EN244"/>
          <cell r="EO244"/>
          <cell r="EP244"/>
          <cell r="EQ244"/>
          <cell r="ER244"/>
          <cell r="ES244"/>
          <cell r="ET244"/>
          <cell r="EU244"/>
          <cell r="EV244"/>
          <cell r="EW244"/>
          <cell r="EX244"/>
          <cell r="EY244"/>
          <cell r="EZ244"/>
          <cell r="FA244"/>
          <cell r="FB244"/>
          <cell r="FC244"/>
          <cell r="FD244"/>
          <cell r="FE244"/>
          <cell r="FF244"/>
          <cell r="FG244"/>
          <cell r="FH244"/>
          <cell r="FI244"/>
        </row>
        <row r="245">
          <cell r="X245" t="str">
            <v>DIRECT</v>
          </cell>
          <cell r="AA245">
            <v>0</v>
          </cell>
          <cell r="AB245">
            <v>0</v>
          </cell>
          <cell r="AC245">
            <v>0</v>
          </cell>
          <cell r="AD245">
            <v>0</v>
          </cell>
          <cell r="AE245">
            <v>0</v>
          </cell>
          <cell r="AF245">
            <v>0</v>
          </cell>
          <cell r="AG245">
            <v>0</v>
          </cell>
          <cell r="AH245">
            <v>0</v>
          </cell>
          <cell r="AI245">
            <v>0</v>
          </cell>
          <cell r="AJ245">
            <v>0</v>
          </cell>
          <cell r="AK245">
            <v>0</v>
          </cell>
          <cell r="AL245">
            <v>0</v>
          </cell>
          <cell r="AM245">
            <v>0</v>
          </cell>
          <cell r="AN245">
            <v>0</v>
          </cell>
          <cell r="AO245">
            <v>0</v>
          </cell>
          <cell r="AP245">
            <v>0</v>
          </cell>
          <cell r="AQ245">
            <v>0</v>
          </cell>
          <cell r="AR245">
            <v>0</v>
          </cell>
          <cell r="AS245">
            <v>0</v>
          </cell>
          <cell r="AT245">
            <v>0</v>
          </cell>
          <cell r="AU245">
            <v>0</v>
          </cell>
          <cell r="AV245">
            <v>0</v>
          </cell>
          <cell r="AW245">
            <v>0</v>
          </cell>
          <cell r="AX245">
            <v>0</v>
          </cell>
          <cell r="AY245">
            <v>0</v>
          </cell>
          <cell r="AZ245">
            <v>0</v>
          </cell>
          <cell r="BA245">
            <v>0</v>
          </cell>
          <cell r="BB245">
            <v>0</v>
          </cell>
          <cell r="BC245">
            <v>0</v>
          </cell>
          <cell r="BD245">
            <v>0</v>
          </cell>
          <cell r="BE245">
            <v>0</v>
          </cell>
          <cell r="BF245">
            <v>0</v>
          </cell>
          <cell r="BG245">
            <v>0</v>
          </cell>
          <cell r="BH245">
            <v>0</v>
          </cell>
          <cell r="BI245">
            <v>0</v>
          </cell>
          <cell r="BJ245">
            <v>0</v>
          </cell>
          <cell r="BK245">
            <v>0</v>
          </cell>
          <cell r="BL245">
            <v>0</v>
          </cell>
          <cell r="BM245">
            <v>0</v>
          </cell>
          <cell r="BN245">
            <v>0</v>
          </cell>
          <cell r="BO245">
            <v>0</v>
          </cell>
          <cell r="BP245">
            <v>0</v>
          </cell>
          <cell r="BQ245">
            <v>0</v>
          </cell>
          <cell r="BR245">
            <v>0</v>
          </cell>
          <cell r="BS245">
            <v>0</v>
          </cell>
          <cell r="BT245">
            <v>0</v>
          </cell>
          <cell r="BU245">
            <v>0</v>
          </cell>
          <cell r="BV245">
            <v>0</v>
          </cell>
          <cell r="BW245">
            <v>0</v>
          </cell>
          <cell r="BX245">
            <v>0</v>
          </cell>
          <cell r="BY245">
            <v>3750</v>
          </cell>
          <cell r="BZ245">
            <v>7500</v>
          </cell>
          <cell r="CA245">
            <v>11250</v>
          </cell>
          <cell r="CB245">
            <v>15000</v>
          </cell>
          <cell r="CC245">
            <v>50933</v>
          </cell>
          <cell r="CD245">
            <v>50940</v>
          </cell>
          <cell r="CE245">
            <v>50947</v>
          </cell>
          <cell r="CF245">
            <v>69704</v>
          </cell>
          <cell r="CG245">
            <v>88461</v>
          </cell>
          <cell r="CH245">
            <v>144186</v>
          </cell>
          <cell r="CI245">
            <v>163950</v>
          </cell>
          <cell r="CJ245">
            <v>164964</v>
          </cell>
          <cell r="CK245">
            <v>165978</v>
          </cell>
          <cell r="CL245">
            <v>165992</v>
          </cell>
          <cell r="CM245">
            <v>166006</v>
          </cell>
          <cell r="CN245">
            <v>166020</v>
          </cell>
          <cell r="CO245">
            <v>151034</v>
          </cell>
          <cell r="CP245">
            <v>151048</v>
          </cell>
          <cell r="CQ245">
            <v>151062</v>
          </cell>
          <cell r="CR245">
            <v>151076</v>
          </cell>
          <cell r="CS245">
            <v>151090</v>
          </cell>
          <cell r="CT245">
            <v>151104</v>
          </cell>
          <cell r="CU245">
            <v>151118</v>
          </cell>
          <cell r="CV245">
            <v>40066</v>
          </cell>
          <cell r="CW245">
            <v>40073</v>
          </cell>
          <cell r="CX245">
            <v>0</v>
          </cell>
          <cell r="CY245">
            <v>0</v>
          </cell>
          <cell r="CZ245">
            <v>0</v>
          </cell>
          <cell r="DA245">
            <v>0</v>
          </cell>
          <cell r="DB245">
            <v>0</v>
          </cell>
          <cell r="DC245">
            <v>0</v>
          </cell>
          <cell r="DD245">
            <v>0</v>
          </cell>
          <cell r="DE245">
            <v>0</v>
          </cell>
          <cell r="DF245">
            <v>0</v>
          </cell>
          <cell r="DG245">
            <v>0</v>
          </cell>
          <cell r="DH245">
            <v>0</v>
          </cell>
          <cell r="DI245">
            <v>0</v>
          </cell>
          <cell r="DJ245">
            <v>0</v>
          </cell>
          <cell r="DK245">
            <v>0</v>
          </cell>
          <cell r="DL245">
            <v>0</v>
          </cell>
          <cell r="DM245">
            <v>0</v>
          </cell>
          <cell r="DN245">
            <v>0</v>
          </cell>
          <cell r="DO245">
            <v>0</v>
          </cell>
          <cell r="DP245">
            <v>0</v>
          </cell>
          <cell r="DQ245">
            <v>0</v>
          </cell>
          <cell r="DR245">
            <v>0</v>
          </cell>
          <cell r="DS245">
            <v>0</v>
          </cell>
          <cell r="DT245">
            <v>0</v>
          </cell>
          <cell r="DU245">
            <v>0</v>
          </cell>
          <cell r="DV245">
            <v>0</v>
          </cell>
          <cell r="DW245">
            <v>0</v>
          </cell>
          <cell r="DX245">
            <v>0</v>
          </cell>
          <cell r="DY245">
            <v>0</v>
          </cell>
          <cell r="DZ245">
            <v>0</v>
          </cell>
          <cell r="EA245">
            <v>0</v>
          </cell>
          <cell r="EB245">
            <v>0</v>
          </cell>
          <cell r="EC245">
            <v>0</v>
          </cell>
          <cell r="ED245">
            <v>0</v>
          </cell>
          <cell r="EE245">
            <v>0</v>
          </cell>
          <cell r="EF245">
            <v>0</v>
          </cell>
          <cell r="EG245">
            <v>0</v>
          </cell>
          <cell r="EH245">
            <v>0</v>
          </cell>
          <cell r="EI245">
            <v>0</v>
          </cell>
          <cell r="EJ245">
            <v>0</v>
          </cell>
          <cell r="EK245">
            <v>0</v>
          </cell>
          <cell r="EL245">
            <v>0</v>
          </cell>
          <cell r="EM245">
            <v>0</v>
          </cell>
          <cell r="EN245">
            <v>0</v>
          </cell>
          <cell r="EO245">
            <v>0</v>
          </cell>
          <cell r="EP245">
            <v>0</v>
          </cell>
          <cell r="EQ245">
            <v>0</v>
          </cell>
          <cell r="ER245">
            <v>0</v>
          </cell>
          <cell r="ES245">
            <v>0</v>
          </cell>
          <cell r="ET245">
            <v>0</v>
          </cell>
          <cell r="EU245">
            <v>0</v>
          </cell>
          <cell r="EV245">
            <v>0</v>
          </cell>
          <cell r="EW245">
            <v>0</v>
          </cell>
          <cell r="EX245">
            <v>0</v>
          </cell>
          <cell r="EY245">
            <v>0</v>
          </cell>
          <cell r="EZ245">
            <v>0</v>
          </cell>
          <cell r="FA245">
            <v>0</v>
          </cell>
          <cell r="FB245">
            <v>0</v>
          </cell>
          <cell r="FC245">
            <v>0</v>
          </cell>
          <cell r="FD245">
            <v>0</v>
          </cell>
          <cell r="FE245">
            <v>0</v>
          </cell>
          <cell r="FF245">
            <v>0</v>
          </cell>
          <cell r="FG245">
            <v>0</v>
          </cell>
          <cell r="FH245">
            <v>0</v>
          </cell>
          <cell r="FI245">
            <v>0</v>
          </cell>
        </row>
        <row r="246">
          <cell r="X246" t="str">
            <v>DIRECT</v>
          </cell>
          <cell r="AA246">
            <v>0</v>
          </cell>
          <cell r="AB246">
            <v>0</v>
          </cell>
          <cell r="AC246">
            <v>0</v>
          </cell>
          <cell r="AD246">
            <v>0</v>
          </cell>
          <cell r="AE246">
            <v>0</v>
          </cell>
          <cell r="AF246">
            <v>0</v>
          </cell>
          <cell r="AG246">
            <v>0</v>
          </cell>
          <cell r="AH246">
            <v>0</v>
          </cell>
          <cell r="AI246">
            <v>0</v>
          </cell>
          <cell r="AJ246">
            <v>0</v>
          </cell>
          <cell r="AK246">
            <v>0</v>
          </cell>
          <cell r="AL246">
            <v>0</v>
          </cell>
          <cell r="AM246">
            <v>0</v>
          </cell>
          <cell r="AN246">
            <v>0</v>
          </cell>
          <cell r="AO246">
            <v>0</v>
          </cell>
          <cell r="AP246">
            <v>0</v>
          </cell>
          <cell r="AQ246">
            <v>0</v>
          </cell>
          <cell r="AR246">
            <v>0</v>
          </cell>
          <cell r="AS246">
            <v>0</v>
          </cell>
          <cell r="AT246">
            <v>0</v>
          </cell>
          <cell r="AU246">
            <v>0</v>
          </cell>
          <cell r="AV246">
            <v>0</v>
          </cell>
          <cell r="AW246">
            <v>0</v>
          </cell>
          <cell r="AX246">
            <v>0</v>
          </cell>
          <cell r="AY246">
            <v>0</v>
          </cell>
          <cell r="AZ246">
            <v>0</v>
          </cell>
          <cell r="BA246">
            <v>0</v>
          </cell>
          <cell r="BB246">
            <v>0</v>
          </cell>
          <cell r="BC246">
            <v>0</v>
          </cell>
          <cell r="BD246">
            <v>0</v>
          </cell>
          <cell r="BE246">
            <v>0</v>
          </cell>
          <cell r="BF246">
            <v>0</v>
          </cell>
          <cell r="BG246">
            <v>0</v>
          </cell>
          <cell r="BH246">
            <v>0</v>
          </cell>
          <cell r="BI246">
            <v>0</v>
          </cell>
          <cell r="BJ246">
            <v>0</v>
          </cell>
          <cell r="BK246">
            <v>0</v>
          </cell>
          <cell r="BL246">
            <v>0</v>
          </cell>
          <cell r="BM246">
            <v>0</v>
          </cell>
          <cell r="BN246">
            <v>0</v>
          </cell>
          <cell r="BO246">
            <v>0</v>
          </cell>
          <cell r="BP246">
            <v>0</v>
          </cell>
          <cell r="BQ246">
            <v>0</v>
          </cell>
          <cell r="BR246">
            <v>0</v>
          </cell>
          <cell r="BS246">
            <v>0</v>
          </cell>
          <cell r="BT246">
            <v>0</v>
          </cell>
          <cell r="BU246">
            <v>0</v>
          </cell>
          <cell r="BV246">
            <v>0</v>
          </cell>
          <cell r="BW246">
            <v>0</v>
          </cell>
          <cell r="BX246">
            <v>0</v>
          </cell>
          <cell r="BY246">
            <v>3750</v>
          </cell>
          <cell r="BZ246">
            <v>7500</v>
          </cell>
          <cell r="CA246">
            <v>11250</v>
          </cell>
          <cell r="CB246">
            <v>15000</v>
          </cell>
          <cell r="CC246">
            <v>50933</v>
          </cell>
          <cell r="CD246">
            <v>50940</v>
          </cell>
          <cell r="CE246">
            <v>50947</v>
          </cell>
          <cell r="CF246">
            <v>69704</v>
          </cell>
          <cell r="CG246">
            <v>88461</v>
          </cell>
          <cell r="CH246">
            <v>144186</v>
          </cell>
          <cell r="CI246">
            <v>163950</v>
          </cell>
          <cell r="CJ246">
            <v>164964</v>
          </cell>
          <cell r="CK246">
            <v>165978</v>
          </cell>
          <cell r="CL246">
            <v>165992</v>
          </cell>
          <cell r="CM246">
            <v>166006</v>
          </cell>
          <cell r="CN246">
            <v>166020</v>
          </cell>
          <cell r="CO246">
            <v>151034</v>
          </cell>
          <cell r="CP246">
            <v>151048</v>
          </cell>
          <cell r="CQ246">
            <v>151062</v>
          </cell>
          <cell r="CR246">
            <v>151076</v>
          </cell>
          <cell r="CS246">
            <v>151090</v>
          </cell>
          <cell r="CT246">
            <v>151104</v>
          </cell>
          <cell r="CU246">
            <v>151118</v>
          </cell>
          <cell r="CV246">
            <v>40066</v>
          </cell>
          <cell r="CW246">
            <v>40073</v>
          </cell>
          <cell r="CX246">
            <v>0</v>
          </cell>
          <cell r="CY246">
            <v>0</v>
          </cell>
          <cell r="CZ246">
            <v>0</v>
          </cell>
          <cell r="DA246">
            <v>0</v>
          </cell>
          <cell r="DB246">
            <v>0</v>
          </cell>
          <cell r="DC246">
            <v>0</v>
          </cell>
          <cell r="DD246">
            <v>0</v>
          </cell>
          <cell r="DE246">
            <v>0</v>
          </cell>
          <cell r="DF246">
            <v>0</v>
          </cell>
          <cell r="DG246">
            <v>0</v>
          </cell>
          <cell r="DH246">
            <v>0</v>
          </cell>
          <cell r="DI246">
            <v>0</v>
          </cell>
          <cell r="DJ246">
            <v>0</v>
          </cell>
          <cell r="DK246">
            <v>0</v>
          </cell>
          <cell r="DL246">
            <v>0</v>
          </cell>
          <cell r="DM246">
            <v>0</v>
          </cell>
          <cell r="DN246">
            <v>0</v>
          </cell>
          <cell r="DO246">
            <v>0</v>
          </cell>
          <cell r="DP246">
            <v>0</v>
          </cell>
          <cell r="DQ246">
            <v>0</v>
          </cell>
          <cell r="DR246">
            <v>0</v>
          </cell>
          <cell r="DS246">
            <v>0</v>
          </cell>
          <cell r="DT246">
            <v>0</v>
          </cell>
          <cell r="DU246">
            <v>0</v>
          </cell>
          <cell r="DV246">
            <v>0</v>
          </cell>
          <cell r="DW246">
            <v>0</v>
          </cell>
          <cell r="DX246">
            <v>0</v>
          </cell>
          <cell r="DY246">
            <v>0</v>
          </cell>
          <cell r="DZ246">
            <v>0</v>
          </cell>
          <cell r="EA246">
            <v>0</v>
          </cell>
          <cell r="EB246">
            <v>0</v>
          </cell>
          <cell r="EC246">
            <v>0</v>
          </cell>
          <cell r="ED246">
            <v>0</v>
          </cell>
          <cell r="EE246">
            <v>0</v>
          </cell>
          <cell r="EF246">
            <v>0</v>
          </cell>
          <cell r="EG246">
            <v>0</v>
          </cell>
          <cell r="EH246">
            <v>0</v>
          </cell>
          <cell r="EI246">
            <v>0</v>
          </cell>
          <cell r="EJ246">
            <v>0</v>
          </cell>
          <cell r="EK246">
            <v>0</v>
          </cell>
          <cell r="EL246">
            <v>0</v>
          </cell>
          <cell r="EM246">
            <v>0</v>
          </cell>
          <cell r="EN246">
            <v>0</v>
          </cell>
          <cell r="EO246">
            <v>0</v>
          </cell>
          <cell r="EP246">
            <v>0</v>
          </cell>
          <cell r="EQ246">
            <v>0</v>
          </cell>
          <cell r="ER246">
            <v>0</v>
          </cell>
          <cell r="ES246">
            <v>0</v>
          </cell>
          <cell r="ET246">
            <v>0</v>
          </cell>
          <cell r="EU246">
            <v>0</v>
          </cell>
          <cell r="EV246">
            <v>0</v>
          </cell>
          <cell r="EW246">
            <v>0</v>
          </cell>
          <cell r="EX246">
            <v>0</v>
          </cell>
          <cell r="EY246">
            <v>0</v>
          </cell>
          <cell r="EZ246">
            <v>0</v>
          </cell>
          <cell r="FA246">
            <v>0</v>
          </cell>
          <cell r="FB246">
            <v>0</v>
          </cell>
          <cell r="FC246">
            <v>0</v>
          </cell>
          <cell r="FD246">
            <v>0</v>
          </cell>
          <cell r="FE246">
            <v>0</v>
          </cell>
          <cell r="FF246">
            <v>0</v>
          </cell>
          <cell r="FG246">
            <v>0</v>
          </cell>
          <cell r="FH246">
            <v>0</v>
          </cell>
          <cell r="FI246">
            <v>0</v>
          </cell>
        </row>
        <row r="247">
          <cell r="X247" t="str">
            <v>LOADED</v>
          </cell>
          <cell r="AA247">
            <v>0</v>
          </cell>
          <cell r="AB247">
            <v>0</v>
          </cell>
          <cell r="AC247">
            <v>0</v>
          </cell>
          <cell r="AD247">
            <v>0</v>
          </cell>
          <cell r="AE247">
            <v>0</v>
          </cell>
          <cell r="AF247">
            <v>0</v>
          </cell>
          <cell r="AG247">
            <v>0</v>
          </cell>
          <cell r="AH247">
            <v>0</v>
          </cell>
          <cell r="AI247">
            <v>0</v>
          </cell>
          <cell r="AJ247">
            <v>0</v>
          </cell>
          <cell r="AK247">
            <v>0</v>
          </cell>
          <cell r="AL247">
            <v>0</v>
          </cell>
          <cell r="AM247">
            <v>0</v>
          </cell>
          <cell r="AN247">
            <v>0</v>
          </cell>
          <cell r="AO247">
            <v>0</v>
          </cell>
          <cell r="AP247">
            <v>0</v>
          </cell>
          <cell r="AQ247">
            <v>0</v>
          </cell>
          <cell r="AR247">
            <v>0</v>
          </cell>
          <cell r="AS247">
            <v>0</v>
          </cell>
          <cell r="AT247">
            <v>0</v>
          </cell>
          <cell r="AU247">
            <v>0</v>
          </cell>
          <cell r="AV247">
            <v>0</v>
          </cell>
          <cell r="AW247">
            <v>0</v>
          </cell>
          <cell r="AX247">
            <v>0</v>
          </cell>
          <cell r="AY247">
            <v>0</v>
          </cell>
          <cell r="AZ247">
            <v>0</v>
          </cell>
          <cell r="BA247">
            <v>0</v>
          </cell>
          <cell r="BB247">
            <v>0</v>
          </cell>
          <cell r="BC247">
            <v>0</v>
          </cell>
          <cell r="BD247">
            <v>0</v>
          </cell>
          <cell r="BE247">
            <v>0</v>
          </cell>
          <cell r="BF247">
            <v>0</v>
          </cell>
          <cell r="BG247">
            <v>0</v>
          </cell>
          <cell r="BH247">
            <v>0</v>
          </cell>
          <cell r="BI247">
            <v>0</v>
          </cell>
          <cell r="BJ247">
            <v>0</v>
          </cell>
          <cell r="BK247">
            <v>0</v>
          </cell>
          <cell r="BL247">
            <v>0</v>
          </cell>
          <cell r="BM247">
            <v>0</v>
          </cell>
          <cell r="BN247">
            <v>0</v>
          </cell>
          <cell r="BO247">
            <v>0</v>
          </cell>
          <cell r="BP247">
            <v>0</v>
          </cell>
          <cell r="BQ247">
            <v>0</v>
          </cell>
          <cell r="BR247">
            <v>0</v>
          </cell>
          <cell r="BS247">
            <v>0</v>
          </cell>
          <cell r="BT247">
            <v>0</v>
          </cell>
          <cell r="BU247">
            <v>0</v>
          </cell>
          <cell r="BV247">
            <v>0</v>
          </cell>
          <cell r="BW247">
            <v>0</v>
          </cell>
          <cell r="BX247">
            <v>0</v>
          </cell>
          <cell r="BY247">
            <v>5062.5</v>
          </cell>
          <cell r="BZ247">
            <v>10125</v>
          </cell>
          <cell r="CA247">
            <v>15187.5</v>
          </cell>
          <cell r="CB247">
            <v>20250</v>
          </cell>
          <cell r="CC247">
            <v>68759.55</v>
          </cell>
          <cell r="CD247">
            <v>68769</v>
          </cell>
          <cell r="CE247">
            <v>68778.45</v>
          </cell>
          <cell r="CF247">
            <v>94100.4</v>
          </cell>
          <cell r="CG247">
            <v>119422.35</v>
          </cell>
          <cell r="CH247">
            <v>194651.1</v>
          </cell>
          <cell r="CI247">
            <v>221332.5</v>
          </cell>
          <cell r="CJ247">
            <v>222701.4</v>
          </cell>
          <cell r="CK247">
            <v>224070.3</v>
          </cell>
          <cell r="CL247">
            <v>224089.2</v>
          </cell>
          <cell r="CM247">
            <v>224108.1</v>
          </cell>
          <cell r="CN247">
            <v>224127</v>
          </cell>
          <cell r="CO247">
            <v>203895.9</v>
          </cell>
          <cell r="CP247">
            <v>203914.8</v>
          </cell>
          <cell r="CQ247">
            <v>203933.7</v>
          </cell>
          <cell r="CR247">
            <v>203952.6</v>
          </cell>
          <cell r="CS247">
            <v>203971.5</v>
          </cell>
          <cell r="CT247">
            <v>203990.39999999999</v>
          </cell>
          <cell r="CU247">
            <v>204009.3</v>
          </cell>
          <cell r="CV247">
            <v>54089.1</v>
          </cell>
          <cell r="CW247">
            <v>54098.55</v>
          </cell>
          <cell r="CX247">
            <v>0</v>
          </cell>
          <cell r="CY247">
            <v>0</v>
          </cell>
          <cell r="CZ247">
            <v>0</v>
          </cell>
          <cell r="DA247">
            <v>0</v>
          </cell>
          <cell r="DB247">
            <v>0</v>
          </cell>
          <cell r="DC247">
            <v>0</v>
          </cell>
          <cell r="DD247">
            <v>0</v>
          </cell>
          <cell r="DE247">
            <v>0</v>
          </cell>
          <cell r="DF247">
            <v>0</v>
          </cell>
          <cell r="DG247">
            <v>0</v>
          </cell>
          <cell r="DH247">
            <v>0</v>
          </cell>
          <cell r="DI247">
            <v>0</v>
          </cell>
          <cell r="DJ247">
            <v>0</v>
          </cell>
          <cell r="DK247">
            <v>0</v>
          </cell>
          <cell r="DL247">
            <v>0</v>
          </cell>
          <cell r="DM247">
            <v>0</v>
          </cell>
          <cell r="DN247">
            <v>0</v>
          </cell>
          <cell r="DO247">
            <v>0</v>
          </cell>
          <cell r="DP247">
            <v>0</v>
          </cell>
          <cell r="DQ247">
            <v>0</v>
          </cell>
          <cell r="DR247">
            <v>0</v>
          </cell>
          <cell r="DS247">
            <v>0</v>
          </cell>
          <cell r="DT247">
            <v>0</v>
          </cell>
          <cell r="DU247">
            <v>0</v>
          </cell>
          <cell r="DV247">
            <v>0</v>
          </cell>
          <cell r="DW247">
            <v>0</v>
          </cell>
          <cell r="DX247">
            <v>0</v>
          </cell>
          <cell r="DY247">
            <v>0</v>
          </cell>
          <cell r="DZ247">
            <v>0</v>
          </cell>
          <cell r="EA247">
            <v>0</v>
          </cell>
          <cell r="EB247">
            <v>0</v>
          </cell>
          <cell r="EC247">
            <v>0</v>
          </cell>
          <cell r="ED247">
            <v>0</v>
          </cell>
          <cell r="EE247">
            <v>0</v>
          </cell>
          <cell r="EF247">
            <v>0</v>
          </cell>
          <cell r="EG247">
            <v>0</v>
          </cell>
          <cell r="EH247">
            <v>0</v>
          </cell>
          <cell r="EI247">
            <v>0</v>
          </cell>
          <cell r="EJ247">
            <v>0</v>
          </cell>
          <cell r="EK247">
            <v>0</v>
          </cell>
          <cell r="EL247">
            <v>0</v>
          </cell>
          <cell r="EM247">
            <v>0</v>
          </cell>
          <cell r="EN247">
            <v>0</v>
          </cell>
          <cell r="EO247">
            <v>0</v>
          </cell>
          <cell r="EP247">
            <v>0</v>
          </cell>
          <cell r="EQ247">
            <v>0</v>
          </cell>
          <cell r="ER247">
            <v>0</v>
          </cell>
          <cell r="ES247">
            <v>0</v>
          </cell>
          <cell r="ET247">
            <v>0</v>
          </cell>
          <cell r="EU247">
            <v>0</v>
          </cell>
          <cell r="EV247">
            <v>0</v>
          </cell>
          <cell r="EW247">
            <v>0</v>
          </cell>
          <cell r="EX247">
            <v>0</v>
          </cell>
          <cell r="EY247">
            <v>0</v>
          </cell>
          <cell r="EZ247">
            <v>0</v>
          </cell>
          <cell r="FA247">
            <v>0</v>
          </cell>
          <cell r="FB247">
            <v>0</v>
          </cell>
          <cell r="FC247">
            <v>0</v>
          </cell>
          <cell r="FD247">
            <v>0</v>
          </cell>
          <cell r="FE247">
            <v>0</v>
          </cell>
          <cell r="FF247">
            <v>0</v>
          </cell>
          <cell r="FG247">
            <v>0</v>
          </cell>
          <cell r="FH247">
            <v>0</v>
          </cell>
          <cell r="FI247">
            <v>0</v>
          </cell>
        </row>
        <row r="248">
          <cell r="V248" t="str">
            <v>PROJECTED RTM</v>
          </cell>
          <cell r="X248" t="str">
            <v>CUMULATIVE TO DATE</v>
          </cell>
          <cell r="Y248">
            <v>175</v>
          </cell>
          <cell r="Z248">
            <v>98</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P248">
            <v>0</v>
          </cell>
          <cell r="AQ248">
            <v>0</v>
          </cell>
          <cell r="AR248">
            <v>0</v>
          </cell>
          <cell r="AS248">
            <v>0</v>
          </cell>
          <cell r="AT248">
            <v>0</v>
          </cell>
          <cell r="AU248">
            <v>0</v>
          </cell>
          <cell r="AV248">
            <v>0</v>
          </cell>
          <cell r="AW248">
            <v>0</v>
          </cell>
          <cell r="AX248">
            <v>0</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0</v>
          </cell>
          <cell r="BV248">
            <v>0</v>
          </cell>
          <cell r="BW248">
            <v>0</v>
          </cell>
          <cell r="BX248">
            <v>0</v>
          </cell>
          <cell r="BY248">
            <v>5062.5</v>
          </cell>
          <cell r="BZ248">
            <v>10125</v>
          </cell>
          <cell r="CA248">
            <v>15187.5</v>
          </cell>
          <cell r="CB248">
            <v>20250</v>
          </cell>
          <cell r="CC248">
            <v>68759.55</v>
          </cell>
          <cell r="CD248">
            <v>68769</v>
          </cell>
          <cell r="CE248">
            <v>68778.45</v>
          </cell>
          <cell r="CF248">
            <v>94100.4</v>
          </cell>
          <cell r="CG248">
            <v>119422.35</v>
          </cell>
          <cell r="CH248">
            <v>194651.1</v>
          </cell>
          <cell r="CI248">
            <v>221332.5</v>
          </cell>
          <cell r="CJ248">
            <v>222701.4</v>
          </cell>
          <cell r="CK248">
            <v>224070.3</v>
          </cell>
          <cell r="CL248">
            <v>224089.2</v>
          </cell>
          <cell r="CM248">
            <v>224108.1</v>
          </cell>
          <cell r="CN248">
            <v>224127</v>
          </cell>
          <cell r="CO248">
            <v>203895.9</v>
          </cell>
          <cell r="CP248">
            <v>203914.8</v>
          </cell>
          <cell r="CQ248">
            <v>203933.7</v>
          </cell>
          <cell r="CR248">
            <v>203952.6</v>
          </cell>
          <cell r="CS248">
            <v>203971.5</v>
          </cell>
          <cell r="CT248">
            <v>203990.39999999999</v>
          </cell>
          <cell r="CU248">
            <v>204009.3</v>
          </cell>
          <cell r="CV248">
            <v>54089.1</v>
          </cell>
          <cell r="CW248">
            <v>54098.55</v>
          </cell>
          <cell r="CX248">
            <v>0</v>
          </cell>
          <cell r="CY248">
            <v>0</v>
          </cell>
          <cell r="CZ248">
            <v>0</v>
          </cell>
          <cell r="DA248">
            <v>0</v>
          </cell>
          <cell r="DB248">
            <v>0</v>
          </cell>
          <cell r="DC248">
            <v>0</v>
          </cell>
          <cell r="DD248">
            <v>0</v>
          </cell>
          <cell r="DE248">
            <v>0</v>
          </cell>
          <cell r="DF248">
            <v>0</v>
          </cell>
          <cell r="DG248">
            <v>0</v>
          </cell>
          <cell r="DH248">
            <v>0</v>
          </cell>
          <cell r="DI248">
            <v>0</v>
          </cell>
          <cell r="DJ248">
            <v>0</v>
          </cell>
          <cell r="DK248">
            <v>0</v>
          </cell>
          <cell r="DL248">
            <v>0</v>
          </cell>
          <cell r="DM248">
            <v>0</v>
          </cell>
          <cell r="DN248">
            <v>0</v>
          </cell>
          <cell r="DO248">
            <v>0</v>
          </cell>
          <cell r="DP248">
            <v>0</v>
          </cell>
          <cell r="DQ248">
            <v>0</v>
          </cell>
          <cell r="DR248">
            <v>0</v>
          </cell>
          <cell r="DS248">
            <v>0</v>
          </cell>
          <cell r="DT248">
            <v>0</v>
          </cell>
          <cell r="DU248">
            <v>0</v>
          </cell>
          <cell r="DV248">
            <v>0</v>
          </cell>
          <cell r="DW248">
            <v>0</v>
          </cell>
          <cell r="DX248">
            <v>0</v>
          </cell>
          <cell r="DY248">
            <v>0</v>
          </cell>
          <cell r="DZ248">
            <v>0</v>
          </cell>
          <cell r="EA248">
            <v>0</v>
          </cell>
          <cell r="EB248">
            <v>0</v>
          </cell>
          <cell r="EC248">
            <v>0</v>
          </cell>
          <cell r="ED248">
            <v>0</v>
          </cell>
          <cell r="EE248">
            <v>0</v>
          </cell>
          <cell r="EF248">
            <v>0</v>
          </cell>
          <cell r="EG248">
            <v>0</v>
          </cell>
          <cell r="EH248">
            <v>0</v>
          </cell>
          <cell r="EI248">
            <v>0</v>
          </cell>
          <cell r="EJ248">
            <v>0</v>
          </cell>
          <cell r="EK248">
            <v>0</v>
          </cell>
          <cell r="EL248">
            <v>0</v>
          </cell>
          <cell r="EM248">
            <v>0</v>
          </cell>
          <cell r="EN248">
            <v>0</v>
          </cell>
          <cell r="EO248">
            <v>0</v>
          </cell>
          <cell r="EP248">
            <v>0</v>
          </cell>
          <cell r="EQ248">
            <v>0</v>
          </cell>
          <cell r="ER248">
            <v>0</v>
          </cell>
          <cell r="ES248">
            <v>0</v>
          </cell>
          <cell r="ET248">
            <v>0</v>
          </cell>
          <cell r="EU248">
            <v>0</v>
          </cell>
          <cell r="EV248">
            <v>0</v>
          </cell>
          <cell r="EW248">
            <v>0</v>
          </cell>
          <cell r="EX248">
            <v>0</v>
          </cell>
          <cell r="EY248">
            <v>0</v>
          </cell>
          <cell r="EZ248">
            <v>0</v>
          </cell>
          <cell r="FA248">
            <v>0</v>
          </cell>
          <cell r="FB248">
            <v>0</v>
          </cell>
          <cell r="FC248">
            <v>0</v>
          </cell>
          <cell r="FD248">
            <v>0</v>
          </cell>
          <cell r="FE248">
            <v>0</v>
          </cell>
          <cell r="FF248">
            <v>0</v>
          </cell>
          <cell r="FG248">
            <v>0</v>
          </cell>
          <cell r="FH248">
            <v>0</v>
          </cell>
          <cell r="FI248">
            <v>0</v>
          </cell>
        </row>
        <row r="249">
          <cell r="V249" t="str">
            <v>PROJECTED RTM</v>
          </cell>
          <cell r="X249">
            <v>36154</v>
          </cell>
          <cell r="Y249">
            <v>175</v>
          </cell>
          <cell r="Z249">
            <v>98</v>
          </cell>
          <cell r="AA249"/>
          <cell r="AB249"/>
          <cell r="AC249"/>
          <cell r="AD249"/>
          <cell r="AE249"/>
          <cell r="AF249"/>
          <cell r="AG249"/>
          <cell r="AH249"/>
          <cell r="AI249"/>
          <cell r="AJ249"/>
          <cell r="AK249"/>
          <cell r="AL249"/>
          <cell r="AM249"/>
          <cell r="AN249"/>
          <cell r="AO249"/>
          <cell r="AP249"/>
          <cell r="AQ249"/>
          <cell r="AR249"/>
          <cell r="AS249"/>
          <cell r="AT249"/>
          <cell r="AU249"/>
          <cell r="AV249"/>
          <cell r="AW249"/>
          <cell r="AX249"/>
          <cell r="AY249"/>
          <cell r="AZ249"/>
          <cell r="BA249"/>
          <cell r="BB249"/>
          <cell r="BC249"/>
          <cell r="BD249"/>
          <cell r="BE249"/>
          <cell r="BF249"/>
          <cell r="BG249"/>
          <cell r="BH249"/>
          <cell r="BI249"/>
          <cell r="BJ249"/>
          <cell r="BK249"/>
          <cell r="BL249"/>
          <cell r="BM249"/>
          <cell r="BN249"/>
          <cell r="BO249"/>
          <cell r="BP249"/>
          <cell r="BQ249"/>
          <cell r="BR249"/>
          <cell r="BS249"/>
          <cell r="BT249"/>
          <cell r="BU249"/>
          <cell r="BV249"/>
          <cell r="BW249"/>
          <cell r="BX249"/>
          <cell r="BY249"/>
          <cell r="BZ249"/>
          <cell r="CA249"/>
          <cell r="CB249"/>
          <cell r="CC249"/>
          <cell r="CD249"/>
          <cell r="CE249"/>
          <cell r="CF249"/>
          <cell r="CG249"/>
          <cell r="CH249"/>
          <cell r="CI249"/>
          <cell r="CJ249"/>
          <cell r="CK249"/>
          <cell r="CL249"/>
          <cell r="CM249"/>
          <cell r="CN249"/>
          <cell r="CO249"/>
          <cell r="CP249"/>
          <cell r="CQ249"/>
          <cell r="CR249"/>
          <cell r="CS249"/>
          <cell r="CT249"/>
          <cell r="CU249"/>
          <cell r="CV249"/>
          <cell r="CW249"/>
          <cell r="CX249"/>
          <cell r="CY249"/>
          <cell r="CZ249"/>
          <cell r="DA249"/>
          <cell r="DB249"/>
          <cell r="DC249"/>
          <cell r="DD249"/>
          <cell r="DE249"/>
          <cell r="DF249"/>
          <cell r="DG249"/>
          <cell r="DH249"/>
          <cell r="DI249"/>
          <cell r="DJ249"/>
          <cell r="DK249"/>
          <cell r="DL249"/>
          <cell r="DM249"/>
          <cell r="DN249"/>
          <cell r="DO249"/>
          <cell r="DP249"/>
          <cell r="DQ249"/>
          <cell r="DR249"/>
          <cell r="DS249"/>
          <cell r="DT249"/>
          <cell r="DU249"/>
          <cell r="DV249"/>
          <cell r="DW249"/>
          <cell r="DX249"/>
          <cell r="DY249"/>
          <cell r="DZ249"/>
          <cell r="EA249"/>
          <cell r="EB249"/>
          <cell r="EC249"/>
          <cell r="ED249"/>
          <cell r="EE249"/>
          <cell r="EF249"/>
          <cell r="EG249"/>
          <cell r="EH249"/>
          <cell r="EI249"/>
          <cell r="EJ249"/>
          <cell r="EK249"/>
          <cell r="EL249"/>
          <cell r="EM249"/>
          <cell r="EN249"/>
          <cell r="EO249"/>
          <cell r="EP249"/>
          <cell r="EQ249"/>
          <cell r="ER249"/>
          <cell r="ES249"/>
          <cell r="ET249"/>
          <cell r="EU249"/>
          <cell r="EV249"/>
        </row>
        <row r="250">
          <cell r="V250" t="str">
            <v>PROJECTED STREET</v>
          </cell>
          <cell r="X250">
            <v>36184</v>
          </cell>
          <cell r="AA250"/>
          <cell r="AB250"/>
          <cell r="AC250"/>
          <cell r="AD250"/>
          <cell r="AE250"/>
          <cell r="AF250"/>
          <cell r="AG250"/>
          <cell r="AH250"/>
          <cell r="AI250"/>
          <cell r="AJ250"/>
          <cell r="AK250"/>
          <cell r="AL250"/>
          <cell r="AM250"/>
          <cell r="AN250"/>
          <cell r="AO250"/>
          <cell r="AP250"/>
          <cell r="AQ250"/>
          <cell r="AR250"/>
          <cell r="AS250"/>
          <cell r="AT250"/>
          <cell r="AU250"/>
          <cell r="AV250"/>
          <cell r="AW250"/>
          <cell r="AX250"/>
          <cell r="AY250"/>
          <cell r="AZ250"/>
          <cell r="BA250"/>
          <cell r="BB250"/>
          <cell r="BC250"/>
          <cell r="BD250"/>
          <cell r="BE250"/>
          <cell r="BF250"/>
          <cell r="BG250"/>
          <cell r="BH250"/>
          <cell r="BI250"/>
          <cell r="BJ250"/>
          <cell r="BK250"/>
          <cell r="BL250"/>
          <cell r="BM250"/>
          <cell r="BN250"/>
          <cell r="BO250"/>
          <cell r="BP250"/>
          <cell r="BQ250"/>
          <cell r="BR250"/>
          <cell r="BS250"/>
          <cell r="BT250"/>
          <cell r="BU250"/>
          <cell r="BV250"/>
          <cell r="BW250"/>
          <cell r="BX250"/>
          <cell r="BY250"/>
          <cell r="BZ250"/>
          <cell r="CA250"/>
          <cell r="CB250"/>
          <cell r="CC250"/>
          <cell r="CD250"/>
          <cell r="CE250"/>
          <cell r="CF250"/>
          <cell r="CG250"/>
          <cell r="CH250"/>
          <cell r="CI250"/>
          <cell r="CJ250"/>
          <cell r="CK250"/>
          <cell r="CL250"/>
          <cell r="CM250"/>
          <cell r="CN250"/>
          <cell r="CO250"/>
          <cell r="CP250"/>
          <cell r="CQ250"/>
          <cell r="CR250"/>
          <cell r="CS250"/>
          <cell r="CT250"/>
          <cell r="CU250"/>
          <cell r="CV250"/>
          <cell r="CW250"/>
          <cell r="CX250"/>
          <cell r="CY250"/>
          <cell r="CZ250"/>
          <cell r="DA250"/>
          <cell r="DB250"/>
          <cell r="DC250"/>
          <cell r="DD250"/>
          <cell r="DE250"/>
          <cell r="DF250"/>
          <cell r="DG250"/>
          <cell r="DH250"/>
          <cell r="DI250"/>
          <cell r="DJ250"/>
          <cell r="DK250"/>
          <cell r="DL250"/>
          <cell r="DM250"/>
          <cell r="DN250"/>
          <cell r="DO250"/>
          <cell r="DP250"/>
          <cell r="DQ250"/>
          <cell r="DR250"/>
          <cell r="DS250"/>
          <cell r="DT250"/>
          <cell r="DU250"/>
          <cell r="DV250"/>
          <cell r="DW250"/>
          <cell r="DX250"/>
          <cell r="DY250"/>
          <cell r="DZ250"/>
          <cell r="EA250"/>
          <cell r="EB250"/>
          <cell r="EC250"/>
          <cell r="ED250"/>
          <cell r="EE250"/>
          <cell r="EF250"/>
          <cell r="EG250"/>
          <cell r="EH250"/>
          <cell r="EI250"/>
          <cell r="EJ250"/>
          <cell r="EK250"/>
          <cell r="EL250"/>
          <cell r="EM250"/>
          <cell r="EN250"/>
          <cell r="EO250"/>
          <cell r="EP250"/>
          <cell r="EQ250"/>
          <cell r="ER250"/>
          <cell r="ES250"/>
          <cell r="ET250"/>
          <cell r="EU250"/>
          <cell r="EV250"/>
        </row>
        <row r="251">
          <cell r="V251" t="str">
            <v>+ or - Scheduled Date</v>
          </cell>
          <cell r="X251">
            <v>128</v>
          </cell>
        </row>
        <row r="252">
          <cell r="N252" t="str">
            <v>ENGINEERING</v>
          </cell>
          <cell r="R252" t="str">
            <v>TARZAN STORY STUDIO</v>
          </cell>
          <cell r="V252" t="str">
            <v>START DATE</v>
          </cell>
          <cell r="W252" t="str">
            <v>END     DATE</v>
          </cell>
          <cell r="X252">
            <v>4504.91</v>
          </cell>
          <cell r="Y252" t="str">
            <v>WK Count</v>
          </cell>
          <cell r="Z252" t="str">
            <v>Total Days</v>
          </cell>
        </row>
        <row r="253">
          <cell r="N253" t="str">
            <v>ENGINEERING</v>
          </cell>
          <cell r="R253" t="str">
            <v>TARZAN STORY STUDIO</v>
          </cell>
          <cell r="T253" t="str">
            <v>ANIMATION PRODUCTION</v>
          </cell>
          <cell r="V253" t="str">
            <v>START DATE</v>
          </cell>
          <cell r="W253" t="str">
            <v>END     DATE</v>
          </cell>
          <cell r="X253">
            <v>4504.91</v>
          </cell>
          <cell r="Y253" t="str">
            <v>WK Count</v>
          </cell>
          <cell r="Z253" t="str">
            <v>Total Days</v>
          </cell>
          <cell r="AA253"/>
          <cell r="AB253"/>
          <cell r="AC253"/>
          <cell r="AD253"/>
          <cell r="AE253"/>
          <cell r="AF253"/>
          <cell r="AG253"/>
          <cell r="AH253"/>
          <cell r="AI253"/>
          <cell r="AJ253"/>
          <cell r="AK253"/>
          <cell r="AL253"/>
          <cell r="AM253"/>
          <cell r="AN253"/>
          <cell r="AO253"/>
          <cell r="AP253"/>
          <cell r="AQ253"/>
          <cell r="AR253"/>
          <cell r="AS253"/>
          <cell r="AT253"/>
          <cell r="AU253"/>
          <cell r="AV253"/>
          <cell r="AW253"/>
          <cell r="AX253"/>
          <cell r="AY253"/>
          <cell r="AZ253"/>
          <cell r="BA253"/>
          <cell r="BB253"/>
          <cell r="BC253"/>
          <cell r="BD253"/>
          <cell r="BE253"/>
          <cell r="BF253"/>
          <cell r="BG253"/>
          <cell r="BH253"/>
          <cell r="BI253"/>
          <cell r="BJ253"/>
          <cell r="BK253"/>
          <cell r="BL253"/>
          <cell r="BM253"/>
          <cell r="BN253"/>
          <cell r="BO253"/>
          <cell r="BP253"/>
          <cell r="BQ253"/>
          <cell r="BR253"/>
          <cell r="BS253"/>
          <cell r="BT253"/>
          <cell r="BU253"/>
          <cell r="BV253"/>
          <cell r="BW253"/>
          <cell r="BX253"/>
          <cell r="BY253"/>
          <cell r="BZ253"/>
          <cell r="CA253"/>
          <cell r="CB253"/>
          <cell r="CC253"/>
          <cell r="CD253"/>
          <cell r="CE253"/>
          <cell r="CF253"/>
          <cell r="CG253"/>
          <cell r="CH253"/>
          <cell r="CI253">
            <v>35975</v>
          </cell>
          <cell r="CJ253">
            <v>35982</v>
          </cell>
          <cell r="CK253">
            <v>35989</v>
          </cell>
          <cell r="CL253">
            <v>35996</v>
          </cell>
          <cell r="CM253">
            <v>36003</v>
          </cell>
          <cell r="CN253">
            <v>36010</v>
          </cell>
          <cell r="CO253">
            <v>36017</v>
          </cell>
          <cell r="CP253">
            <v>36024</v>
          </cell>
          <cell r="CQ253">
            <v>36031</v>
          </cell>
          <cell r="CR253">
            <v>36038</v>
          </cell>
          <cell r="CS253">
            <v>36045</v>
          </cell>
          <cell r="CT253">
            <v>36052</v>
          </cell>
          <cell r="CU253"/>
          <cell r="CV253"/>
          <cell r="CW253"/>
          <cell r="CX253"/>
          <cell r="CY253"/>
          <cell r="CZ253"/>
          <cell r="DA253"/>
          <cell r="DB253"/>
          <cell r="DC253"/>
          <cell r="DD253"/>
          <cell r="DE253"/>
          <cell r="DF253"/>
          <cell r="DG253"/>
          <cell r="DH253"/>
          <cell r="DI253"/>
          <cell r="DJ253"/>
          <cell r="DK253"/>
          <cell r="DL253"/>
          <cell r="DM253"/>
          <cell r="DN253"/>
          <cell r="DO253"/>
          <cell r="DP253"/>
          <cell r="DQ253"/>
          <cell r="DR253"/>
          <cell r="DS253"/>
          <cell r="DT253"/>
          <cell r="DU253"/>
          <cell r="DV253"/>
          <cell r="DW253"/>
          <cell r="DX253"/>
          <cell r="DY253"/>
          <cell r="DZ253"/>
          <cell r="EA253"/>
          <cell r="EB253"/>
          <cell r="EC253"/>
          <cell r="ED253"/>
          <cell r="EE253"/>
          <cell r="EF253"/>
          <cell r="EG253"/>
          <cell r="EH253"/>
          <cell r="EI253"/>
          <cell r="EJ253"/>
          <cell r="EK253"/>
          <cell r="EL253"/>
          <cell r="EM253"/>
          <cell r="EN253"/>
          <cell r="EO253"/>
          <cell r="EP253"/>
          <cell r="EQ253"/>
          <cell r="ER253"/>
          <cell r="ES253"/>
          <cell r="ET253"/>
          <cell r="EU253"/>
          <cell r="EV253"/>
        </row>
        <row r="254">
          <cell r="A254" t="str">
            <v>PREP</v>
          </cell>
          <cell r="F254" t="str">
            <v>ANIMATION</v>
          </cell>
          <cell r="I254" t="str">
            <v>INK &amp; PAINT</v>
          </cell>
          <cell r="L254" t="str">
            <v>ALPHA</v>
          </cell>
          <cell r="N254" t="str">
            <v>BETA</v>
          </cell>
          <cell r="P254" t="str">
            <v>RTM</v>
          </cell>
          <cell r="R254" t="str">
            <v>STREET</v>
          </cell>
          <cell r="T254" t="str">
            <v>ANIMATION PRODUCTION</v>
          </cell>
          <cell r="V254">
            <v>35975</v>
          </cell>
          <cell r="W254">
            <v>36052.068740000002</v>
          </cell>
          <cell r="X254">
            <v>500</v>
          </cell>
          <cell r="Y254">
            <v>12</v>
          </cell>
          <cell r="Z254">
            <v>77.068739999999991</v>
          </cell>
          <cell r="AA254"/>
          <cell r="AB254"/>
          <cell r="AC254"/>
          <cell r="AD254"/>
          <cell r="AE254"/>
          <cell r="AF254"/>
          <cell r="AG254"/>
          <cell r="AH254"/>
          <cell r="AI254"/>
          <cell r="AJ254"/>
          <cell r="AK254"/>
          <cell r="AL254"/>
          <cell r="AM254"/>
          <cell r="AN254"/>
          <cell r="AO254"/>
          <cell r="AP254"/>
          <cell r="AQ254"/>
          <cell r="AR254"/>
          <cell r="AS254"/>
          <cell r="AT254"/>
          <cell r="AU254"/>
          <cell r="AV254"/>
          <cell r="AW254"/>
          <cell r="AX254"/>
          <cell r="AY254"/>
          <cell r="AZ254"/>
          <cell r="BA254"/>
          <cell r="BB254"/>
          <cell r="BC254"/>
          <cell r="BD254"/>
          <cell r="BE254"/>
          <cell r="BF254"/>
          <cell r="BG254"/>
          <cell r="BH254"/>
          <cell r="BI254"/>
          <cell r="BJ254"/>
          <cell r="BK254"/>
          <cell r="BL254"/>
          <cell r="BM254"/>
          <cell r="BN254"/>
          <cell r="BO254"/>
          <cell r="BP254"/>
          <cell r="BQ254"/>
          <cell r="BR254"/>
          <cell r="BS254"/>
          <cell r="BT254"/>
          <cell r="BU254"/>
          <cell r="BV254"/>
          <cell r="BW254"/>
          <cell r="BX254"/>
          <cell r="BY254"/>
          <cell r="BZ254"/>
          <cell r="CA254"/>
          <cell r="CB254"/>
          <cell r="CC254"/>
          <cell r="CD254"/>
          <cell r="CE254"/>
          <cell r="CF254"/>
          <cell r="CG254"/>
          <cell r="CH254"/>
          <cell r="CI254">
            <v>35975</v>
          </cell>
          <cell r="CJ254">
            <v>35982</v>
          </cell>
          <cell r="CK254">
            <v>35989</v>
          </cell>
          <cell r="CL254">
            <v>35996</v>
          </cell>
          <cell r="CM254">
            <v>36003</v>
          </cell>
          <cell r="CN254">
            <v>36010</v>
          </cell>
          <cell r="CO254">
            <v>36017</v>
          </cell>
          <cell r="CP254">
            <v>36024</v>
          </cell>
          <cell r="CQ254">
            <v>36031</v>
          </cell>
          <cell r="CR254">
            <v>36038</v>
          </cell>
          <cell r="CS254">
            <v>36045</v>
          </cell>
          <cell r="CT254">
            <v>36052</v>
          </cell>
          <cell r="CU254"/>
          <cell r="CV254"/>
          <cell r="CW254"/>
          <cell r="CX254"/>
          <cell r="CY254"/>
          <cell r="CZ254"/>
          <cell r="DA254"/>
          <cell r="DB254"/>
          <cell r="DC254"/>
          <cell r="DD254"/>
          <cell r="DE254"/>
          <cell r="DF254"/>
          <cell r="DG254"/>
          <cell r="DH254"/>
          <cell r="DI254"/>
          <cell r="DJ254"/>
          <cell r="DK254"/>
          <cell r="DL254"/>
          <cell r="DM254"/>
          <cell r="DN254"/>
          <cell r="DO254"/>
          <cell r="DP254"/>
          <cell r="DQ254"/>
          <cell r="DR254"/>
          <cell r="DS254"/>
          <cell r="DT254"/>
          <cell r="DU254"/>
          <cell r="DV254"/>
          <cell r="DW254"/>
          <cell r="DX254"/>
          <cell r="DY254"/>
          <cell r="DZ254"/>
          <cell r="EA254"/>
          <cell r="EB254"/>
          <cell r="EC254"/>
          <cell r="ED254"/>
          <cell r="EE254"/>
          <cell r="EF254"/>
          <cell r="EG254"/>
          <cell r="EH254"/>
          <cell r="EI254"/>
          <cell r="EJ254"/>
          <cell r="EK254"/>
          <cell r="EL254"/>
          <cell r="EM254"/>
          <cell r="EN254"/>
          <cell r="EO254"/>
          <cell r="EP254"/>
          <cell r="EQ254"/>
          <cell r="ER254"/>
          <cell r="ES254"/>
          <cell r="ET254"/>
          <cell r="EU254"/>
          <cell r="EV254"/>
        </row>
        <row r="255">
          <cell r="A255" t="str">
            <v>PREP</v>
          </cell>
          <cell r="B255" t="str">
            <v>Days</v>
          </cell>
          <cell r="F255" t="str">
            <v>ANIMATION</v>
          </cell>
          <cell r="G255" t="str">
            <v>Days</v>
          </cell>
          <cell r="H255" t="str">
            <v>Frames</v>
          </cell>
          <cell r="I255" t="str">
            <v>INK &amp; PAINT</v>
          </cell>
          <cell r="J255" t="str">
            <v>Days</v>
          </cell>
          <cell r="L255" t="str">
            <v>ALPHA</v>
          </cell>
          <cell r="N255" t="str">
            <v>BETA</v>
          </cell>
          <cell r="P255" t="str">
            <v>RTM</v>
          </cell>
          <cell r="R255" t="str">
            <v>STREET</v>
          </cell>
          <cell r="T255" t="str">
            <v>Prep Projection</v>
          </cell>
          <cell r="V255">
            <v>35975</v>
          </cell>
          <cell r="W255">
            <v>36052.068740000002</v>
          </cell>
          <cell r="X255">
            <v>500</v>
          </cell>
          <cell r="Y255">
            <v>12</v>
          </cell>
          <cell r="Z255">
            <v>77.068739999999991</v>
          </cell>
          <cell r="AA255"/>
          <cell r="AB255"/>
          <cell r="AC255"/>
          <cell r="AD255"/>
          <cell r="AE255"/>
          <cell r="AF255"/>
          <cell r="AG255"/>
          <cell r="AH255"/>
          <cell r="AI255"/>
          <cell r="AJ255"/>
          <cell r="AK255"/>
          <cell r="AL255"/>
          <cell r="AM255"/>
          <cell r="AN255"/>
          <cell r="AO255"/>
          <cell r="AP255"/>
          <cell r="AQ255"/>
          <cell r="AR255"/>
          <cell r="AS255"/>
          <cell r="AT255"/>
          <cell r="AU255"/>
          <cell r="AV255"/>
          <cell r="AW255"/>
          <cell r="AX255"/>
          <cell r="AY255"/>
          <cell r="AZ255"/>
          <cell r="BA255"/>
          <cell r="BB255"/>
          <cell r="BC255"/>
          <cell r="BD255"/>
          <cell r="BE255"/>
          <cell r="BF255"/>
          <cell r="BG255"/>
          <cell r="BH255"/>
          <cell r="BI255"/>
          <cell r="BJ255"/>
          <cell r="BK255"/>
          <cell r="BL255"/>
          <cell r="BM255"/>
          <cell r="BN255"/>
          <cell r="BO255"/>
          <cell r="BP255"/>
          <cell r="BQ255"/>
          <cell r="BR255"/>
          <cell r="BS255"/>
          <cell r="BT255"/>
          <cell r="BU255"/>
          <cell r="BV255"/>
          <cell r="BW255"/>
          <cell r="BX255"/>
          <cell r="BY255"/>
          <cell r="BZ255"/>
          <cell r="CA255"/>
          <cell r="CB255"/>
          <cell r="CC255"/>
          <cell r="CD255"/>
          <cell r="CE255"/>
          <cell r="CF255"/>
          <cell r="CG255"/>
          <cell r="CH255"/>
          <cell r="CI255">
            <v>125</v>
          </cell>
          <cell r="CJ255">
            <v>250</v>
          </cell>
          <cell r="CK255">
            <v>375</v>
          </cell>
          <cell r="CL255">
            <v>500</v>
          </cell>
          <cell r="CM255">
            <v>500</v>
          </cell>
          <cell r="CN255">
            <v>500</v>
          </cell>
          <cell r="CO255">
            <v>500</v>
          </cell>
          <cell r="CP255">
            <v>500</v>
          </cell>
          <cell r="CQ255">
            <v>500</v>
          </cell>
          <cell r="CR255">
            <v>500</v>
          </cell>
          <cell r="CS255">
            <v>500</v>
          </cell>
          <cell r="CT255">
            <v>500</v>
          </cell>
          <cell r="CU255"/>
          <cell r="CV255"/>
          <cell r="CW255"/>
          <cell r="CX255"/>
          <cell r="CY255"/>
          <cell r="CZ255"/>
          <cell r="DA255"/>
          <cell r="DB255"/>
          <cell r="DC255"/>
          <cell r="DD255"/>
          <cell r="DE255"/>
          <cell r="DF255"/>
          <cell r="DG255"/>
          <cell r="DH255"/>
          <cell r="DI255"/>
          <cell r="DJ255"/>
          <cell r="DK255"/>
          <cell r="DL255"/>
          <cell r="DM255"/>
          <cell r="DN255"/>
          <cell r="DO255"/>
          <cell r="DP255"/>
          <cell r="DQ255"/>
          <cell r="DR255"/>
          <cell r="DS255"/>
          <cell r="DT255"/>
          <cell r="DU255"/>
          <cell r="DV255"/>
          <cell r="DW255"/>
          <cell r="DX255"/>
          <cell r="DY255"/>
          <cell r="DZ255"/>
          <cell r="EA255"/>
          <cell r="EB255"/>
          <cell r="EC255"/>
          <cell r="ED255"/>
          <cell r="EE255"/>
          <cell r="EF255"/>
          <cell r="EG255"/>
          <cell r="EH255"/>
          <cell r="EI255"/>
          <cell r="EJ255"/>
          <cell r="EK255"/>
          <cell r="EL255"/>
          <cell r="EM255"/>
          <cell r="EN255"/>
          <cell r="EO255"/>
          <cell r="EP255"/>
          <cell r="EQ255"/>
          <cell r="ER255"/>
          <cell r="ES255"/>
          <cell r="ET255"/>
          <cell r="EU255"/>
          <cell r="EV255"/>
        </row>
        <row r="256">
          <cell r="A256" t="str">
            <v>Wks</v>
          </cell>
          <cell r="B256" t="str">
            <v>Days</v>
          </cell>
          <cell r="F256" t="str">
            <v>Wks</v>
          </cell>
          <cell r="G256" t="str">
            <v>Days</v>
          </cell>
          <cell r="H256" t="str">
            <v>Frames</v>
          </cell>
          <cell r="I256" t="str">
            <v>Wks</v>
          </cell>
          <cell r="J256" t="str">
            <v>Days</v>
          </cell>
          <cell r="K256">
            <v>21</v>
          </cell>
          <cell r="M256">
            <v>29</v>
          </cell>
          <cell r="O256">
            <v>29</v>
          </cell>
          <cell r="Q256">
            <v>29</v>
          </cell>
          <cell r="R256">
            <v>36342</v>
          </cell>
          <cell r="T256" t="str">
            <v>Animation Projection</v>
          </cell>
          <cell r="V256">
            <v>36003</v>
          </cell>
          <cell r="W256">
            <v>36096.068740000002</v>
          </cell>
          <cell r="X256">
            <v>500</v>
          </cell>
          <cell r="Y256">
            <v>14</v>
          </cell>
          <cell r="Z256">
            <v>93.068739999999991</v>
          </cell>
          <cell r="AA256"/>
          <cell r="AB256"/>
          <cell r="AC256"/>
          <cell r="AD256"/>
          <cell r="AE256"/>
          <cell r="AF256"/>
          <cell r="AG256"/>
          <cell r="AH256"/>
          <cell r="AI256"/>
          <cell r="AJ256"/>
          <cell r="AK256"/>
          <cell r="AL256"/>
          <cell r="AM256"/>
          <cell r="AN256"/>
          <cell r="AO256"/>
          <cell r="AP256"/>
          <cell r="AQ256"/>
          <cell r="AR256"/>
          <cell r="AS256"/>
          <cell r="AT256"/>
          <cell r="AU256"/>
          <cell r="AV256"/>
          <cell r="AW256"/>
          <cell r="AX256"/>
          <cell r="AY256"/>
          <cell r="AZ256"/>
          <cell r="BA256"/>
          <cell r="BB256"/>
          <cell r="BC256"/>
          <cell r="BD256"/>
          <cell r="BE256"/>
          <cell r="BF256"/>
          <cell r="BG256"/>
          <cell r="BH256"/>
          <cell r="BI256"/>
          <cell r="BJ256"/>
          <cell r="BK256"/>
          <cell r="BL256"/>
          <cell r="BM256"/>
          <cell r="BN256"/>
          <cell r="BO256"/>
          <cell r="BP256"/>
          <cell r="BQ256"/>
          <cell r="BR256"/>
          <cell r="BS256"/>
          <cell r="BT256"/>
          <cell r="BU256"/>
          <cell r="BV256"/>
          <cell r="BW256"/>
          <cell r="BX256"/>
          <cell r="BY256"/>
          <cell r="BZ256"/>
          <cell r="CA256"/>
          <cell r="CB256"/>
          <cell r="CC256"/>
          <cell r="CD256"/>
          <cell r="CE256"/>
          <cell r="CF256"/>
          <cell r="CG256"/>
          <cell r="CH256"/>
          <cell r="CI256"/>
          <cell r="CJ256"/>
          <cell r="CK256"/>
          <cell r="CL256"/>
          <cell r="CM256">
            <v>0</v>
          </cell>
          <cell r="CN256">
            <v>0</v>
          </cell>
          <cell r="CO256">
            <v>0</v>
          </cell>
          <cell r="CP256">
            <v>125</v>
          </cell>
          <cell r="CQ256">
            <v>250</v>
          </cell>
          <cell r="CR256">
            <v>375</v>
          </cell>
          <cell r="CS256">
            <v>500</v>
          </cell>
          <cell r="CT256">
            <v>500</v>
          </cell>
          <cell r="CU256">
            <v>500</v>
          </cell>
          <cell r="CV256">
            <v>500</v>
          </cell>
          <cell r="CW256">
            <v>500</v>
          </cell>
          <cell r="CX256">
            <v>500</v>
          </cell>
          <cell r="CY256">
            <v>500</v>
          </cell>
          <cell r="CZ256">
            <v>500</v>
          </cell>
          <cell r="DA256"/>
          <cell r="DB256"/>
          <cell r="DC256"/>
          <cell r="DD256"/>
          <cell r="DE256"/>
          <cell r="DF256"/>
          <cell r="DG256"/>
          <cell r="DH256"/>
          <cell r="DI256"/>
          <cell r="DJ256"/>
          <cell r="DK256"/>
          <cell r="DL256"/>
          <cell r="DM256"/>
          <cell r="DN256"/>
          <cell r="DO256"/>
          <cell r="DP256"/>
          <cell r="DQ256"/>
          <cell r="DR256"/>
          <cell r="DS256"/>
          <cell r="DT256"/>
          <cell r="DU256"/>
          <cell r="DV256"/>
          <cell r="DW256"/>
          <cell r="DX256"/>
          <cell r="DY256"/>
          <cell r="DZ256"/>
          <cell r="EA256"/>
          <cell r="EB256"/>
          <cell r="EC256"/>
          <cell r="ED256"/>
          <cell r="EE256"/>
          <cell r="EF256"/>
          <cell r="EG256"/>
          <cell r="EH256"/>
          <cell r="EI256"/>
          <cell r="EJ256"/>
          <cell r="EK256"/>
          <cell r="EL256"/>
          <cell r="EM256"/>
          <cell r="EN256"/>
          <cell r="EO256"/>
          <cell r="EP256"/>
          <cell r="EQ256"/>
          <cell r="ER256"/>
          <cell r="ES256"/>
          <cell r="ET256"/>
          <cell r="EU256"/>
          <cell r="EV256"/>
        </row>
        <row r="257">
          <cell r="A257">
            <v>9.0098199999999995</v>
          </cell>
          <cell r="B257">
            <v>77.068739999999991</v>
          </cell>
          <cell r="F257">
            <v>9.0098199999999995</v>
          </cell>
          <cell r="G257">
            <v>93.068739999999991</v>
          </cell>
          <cell r="H257">
            <v>4504.91</v>
          </cell>
          <cell r="I257">
            <v>9.0098199999999995</v>
          </cell>
          <cell r="J257">
            <v>77.068739999999991</v>
          </cell>
          <cell r="K257">
            <v>21</v>
          </cell>
          <cell r="M257">
            <v>29</v>
          </cell>
          <cell r="O257">
            <v>29</v>
          </cell>
          <cell r="Q257">
            <v>29</v>
          </cell>
          <cell r="R257">
            <v>36342</v>
          </cell>
          <cell r="T257" t="str">
            <v>Ink &amp; Paint Projection</v>
          </cell>
          <cell r="V257">
            <v>36033</v>
          </cell>
          <cell r="W257">
            <v>36110.068740000002</v>
          </cell>
          <cell r="X257">
            <v>500</v>
          </cell>
          <cell r="Y257">
            <v>11</v>
          </cell>
          <cell r="Z257">
            <v>77.068739999999991</v>
          </cell>
          <cell r="AA257"/>
          <cell r="AB257"/>
          <cell r="AC257"/>
          <cell r="AD257"/>
          <cell r="AE257"/>
          <cell r="AF257"/>
          <cell r="AG257"/>
          <cell r="AH257"/>
          <cell r="AI257"/>
          <cell r="AJ257"/>
          <cell r="AK257"/>
          <cell r="AL257"/>
          <cell r="AM257"/>
          <cell r="AN257"/>
          <cell r="AO257"/>
          <cell r="AP257"/>
          <cell r="AQ257"/>
          <cell r="AR257"/>
          <cell r="AS257"/>
          <cell r="AT257"/>
          <cell r="AU257"/>
          <cell r="AV257"/>
          <cell r="AW257"/>
          <cell r="AX257"/>
          <cell r="AY257"/>
          <cell r="AZ257"/>
          <cell r="BA257"/>
          <cell r="BB257"/>
          <cell r="BC257"/>
          <cell r="BD257"/>
          <cell r="BE257"/>
          <cell r="BF257"/>
          <cell r="BG257"/>
          <cell r="BH257"/>
          <cell r="BI257"/>
          <cell r="BJ257"/>
          <cell r="BK257"/>
          <cell r="BL257"/>
          <cell r="BM257"/>
          <cell r="BN257"/>
          <cell r="BO257"/>
          <cell r="BP257"/>
          <cell r="BQ257"/>
          <cell r="BR257"/>
          <cell r="BS257"/>
          <cell r="BT257"/>
          <cell r="BU257"/>
          <cell r="BV257"/>
          <cell r="BW257"/>
          <cell r="BX257"/>
          <cell r="BY257"/>
          <cell r="BZ257"/>
          <cell r="CA257"/>
          <cell r="CB257"/>
          <cell r="CC257"/>
          <cell r="CD257"/>
          <cell r="CE257"/>
          <cell r="CF257"/>
          <cell r="CG257"/>
          <cell r="CH257"/>
          <cell r="CI257"/>
          <cell r="CJ257"/>
          <cell r="CK257"/>
          <cell r="CL257"/>
          <cell r="CM257"/>
          <cell r="CN257"/>
          <cell r="CO257"/>
          <cell r="CP257"/>
          <cell r="CQ257"/>
          <cell r="CR257">
            <v>125</v>
          </cell>
          <cell r="CS257">
            <v>250</v>
          </cell>
          <cell r="CT257">
            <v>375</v>
          </cell>
          <cell r="CU257">
            <v>500</v>
          </cell>
          <cell r="CV257">
            <v>500</v>
          </cell>
          <cell r="CW257">
            <v>500</v>
          </cell>
          <cell r="CX257">
            <v>500</v>
          </cell>
          <cell r="CY257">
            <v>500</v>
          </cell>
          <cell r="CZ257">
            <v>500</v>
          </cell>
          <cell r="DA257">
            <v>500</v>
          </cell>
          <cell r="DB257">
            <v>500</v>
          </cell>
          <cell r="DC257"/>
          <cell r="DD257"/>
          <cell r="DE257"/>
          <cell r="DF257"/>
          <cell r="DG257"/>
          <cell r="DH257"/>
          <cell r="DI257"/>
          <cell r="DJ257"/>
          <cell r="DK257"/>
          <cell r="DL257"/>
          <cell r="DM257"/>
          <cell r="DN257"/>
          <cell r="DO257"/>
          <cell r="DP257"/>
          <cell r="DQ257"/>
          <cell r="DR257"/>
          <cell r="DS257"/>
          <cell r="DT257"/>
          <cell r="DU257"/>
          <cell r="DV257"/>
          <cell r="DW257"/>
          <cell r="DX257"/>
          <cell r="DY257"/>
          <cell r="DZ257"/>
          <cell r="EA257"/>
          <cell r="EB257"/>
          <cell r="EC257"/>
          <cell r="ED257"/>
          <cell r="EE257"/>
          <cell r="EF257"/>
          <cell r="EG257"/>
          <cell r="EH257"/>
          <cell r="EI257"/>
          <cell r="EJ257"/>
          <cell r="EK257"/>
          <cell r="EL257"/>
          <cell r="EM257"/>
          <cell r="EN257"/>
          <cell r="EO257"/>
          <cell r="EP257"/>
          <cell r="EQ257"/>
          <cell r="ER257"/>
          <cell r="ES257"/>
          <cell r="ET257"/>
          <cell r="EU257"/>
          <cell r="EV257"/>
        </row>
        <row r="259">
          <cell r="T259" t="str">
            <v>BUDGET FORECAST</v>
          </cell>
          <cell r="AA259"/>
          <cell r="AB259"/>
          <cell r="AC259"/>
          <cell r="AD259"/>
          <cell r="AE259"/>
          <cell r="AF259"/>
          <cell r="AG259"/>
          <cell r="AH259"/>
          <cell r="AI259"/>
          <cell r="AJ259"/>
          <cell r="AK259"/>
          <cell r="AL259"/>
          <cell r="AM259"/>
          <cell r="AN259"/>
          <cell r="AO259"/>
          <cell r="AP259"/>
          <cell r="AQ259"/>
          <cell r="AR259"/>
          <cell r="AS259"/>
          <cell r="AT259"/>
          <cell r="AU259"/>
          <cell r="AV259"/>
          <cell r="AW259"/>
          <cell r="AX259"/>
          <cell r="AY259"/>
          <cell r="AZ259"/>
          <cell r="BA259"/>
          <cell r="BB259"/>
          <cell r="BC259"/>
          <cell r="BD259"/>
          <cell r="BE259"/>
          <cell r="BF259"/>
          <cell r="BG259"/>
          <cell r="BH259"/>
          <cell r="BI259"/>
          <cell r="BJ259"/>
          <cell r="BK259"/>
          <cell r="BL259"/>
          <cell r="BM259"/>
          <cell r="BN259"/>
          <cell r="BO259"/>
          <cell r="BP259"/>
          <cell r="BQ259"/>
          <cell r="BR259"/>
          <cell r="BS259"/>
          <cell r="BT259"/>
          <cell r="BU259"/>
          <cell r="BV259"/>
          <cell r="BW259"/>
          <cell r="BX259"/>
          <cell r="BY259"/>
          <cell r="BZ259"/>
          <cell r="CA259"/>
          <cell r="CB259"/>
          <cell r="CC259"/>
          <cell r="CD259"/>
          <cell r="CE259"/>
          <cell r="CF259"/>
          <cell r="CG259"/>
          <cell r="CH259"/>
          <cell r="CI259">
            <v>35975</v>
          </cell>
          <cell r="CJ259">
            <v>35982</v>
          </cell>
          <cell r="CK259">
            <v>35989</v>
          </cell>
          <cell r="CL259">
            <v>35996</v>
          </cell>
          <cell r="CM259">
            <v>36003</v>
          </cell>
          <cell r="CN259">
            <v>36010</v>
          </cell>
          <cell r="CO259">
            <v>36017</v>
          </cell>
          <cell r="CP259">
            <v>36024</v>
          </cell>
          <cell r="CQ259">
            <v>36031</v>
          </cell>
          <cell r="CR259">
            <v>36038</v>
          </cell>
          <cell r="CS259">
            <v>36045</v>
          </cell>
          <cell r="CT259">
            <v>36052</v>
          </cell>
          <cell r="CU259"/>
          <cell r="CV259"/>
          <cell r="CW259"/>
          <cell r="CX259"/>
          <cell r="CY259"/>
          <cell r="CZ259"/>
          <cell r="DA259"/>
          <cell r="DB259"/>
          <cell r="DC259"/>
          <cell r="DD259"/>
          <cell r="DE259"/>
          <cell r="DF259"/>
          <cell r="DG259"/>
          <cell r="DH259"/>
          <cell r="DI259"/>
          <cell r="DJ259"/>
          <cell r="DK259"/>
          <cell r="DL259"/>
          <cell r="DM259"/>
          <cell r="DN259"/>
          <cell r="DO259"/>
          <cell r="DP259"/>
          <cell r="DQ259"/>
          <cell r="DR259"/>
          <cell r="DS259"/>
          <cell r="DT259"/>
          <cell r="DU259"/>
          <cell r="DV259"/>
          <cell r="DW259"/>
          <cell r="DX259"/>
          <cell r="DY259"/>
          <cell r="DZ259"/>
          <cell r="EA259"/>
          <cell r="EB259"/>
          <cell r="EC259"/>
          <cell r="ED259"/>
          <cell r="EE259"/>
          <cell r="EF259"/>
          <cell r="EG259"/>
          <cell r="EH259"/>
          <cell r="EI259"/>
          <cell r="EJ259"/>
          <cell r="EK259"/>
          <cell r="EL259"/>
          <cell r="EM259"/>
          <cell r="EN259"/>
          <cell r="EO259"/>
          <cell r="EP259"/>
          <cell r="EQ259"/>
          <cell r="ER259"/>
          <cell r="ES259"/>
          <cell r="ET259"/>
          <cell r="EU259"/>
          <cell r="EV259"/>
          <cell r="EW259"/>
          <cell r="EX259"/>
          <cell r="EY259"/>
          <cell r="EZ259"/>
          <cell r="FA259"/>
          <cell r="FB259"/>
          <cell r="FC259"/>
          <cell r="FD259"/>
          <cell r="FE259"/>
          <cell r="FF259"/>
          <cell r="FG259"/>
          <cell r="FH259"/>
          <cell r="FI259"/>
        </row>
        <row r="260">
          <cell r="T260" t="str">
            <v>BUDGET FORECAST</v>
          </cell>
          <cell r="V260" t="str">
            <v>PRE PROD</v>
          </cell>
          <cell r="W260">
            <v>30</v>
          </cell>
          <cell r="X260">
            <v>157500</v>
          </cell>
          <cell r="AA260"/>
          <cell r="AB260"/>
          <cell r="AC260"/>
          <cell r="AD260"/>
          <cell r="AE260"/>
          <cell r="AF260"/>
          <cell r="AG260"/>
          <cell r="AH260"/>
          <cell r="AI260"/>
          <cell r="AJ260"/>
          <cell r="AK260"/>
          <cell r="AL260"/>
          <cell r="AM260"/>
          <cell r="AN260"/>
          <cell r="AO260"/>
          <cell r="AP260"/>
          <cell r="AQ260"/>
          <cell r="AR260"/>
          <cell r="AS260"/>
          <cell r="AT260"/>
          <cell r="AU260"/>
          <cell r="AV260"/>
          <cell r="AW260"/>
          <cell r="AX260"/>
          <cell r="AY260"/>
          <cell r="AZ260"/>
          <cell r="BA260"/>
          <cell r="BB260"/>
          <cell r="BC260"/>
          <cell r="BD260"/>
          <cell r="BE260"/>
          <cell r="BF260"/>
          <cell r="BG260"/>
          <cell r="BH260"/>
          <cell r="BI260"/>
          <cell r="BJ260"/>
          <cell r="BK260"/>
          <cell r="BL260"/>
          <cell r="BM260"/>
          <cell r="BN260"/>
          <cell r="BO260"/>
          <cell r="BP260"/>
          <cell r="BQ260"/>
          <cell r="BR260"/>
          <cell r="BS260"/>
          <cell r="BT260"/>
          <cell r="BU260"/>
          <cell r="BV260"/>
          <cell r="BW260"/>
          <cell r="BX260"/>
          <cell r="BY260"/>
          <cell r="BZ260"/>
          <cell r="CA260"/>
          <cell r="CB260"/>
          <cell r="CC260"/>
          <cell r="CD260"/>
          <cell r="CE260"/>
          <cell r="CF260"/>
          <cell r="CG260"/>
          <cell r="CH260"/>
          <cell r="CI260">
            <v>35975</v>
          </cell>
          <cell r="CJ260">
            <v>35982</v>
          </cell>
          <cell r="CK260">
            <v>35989</v>
          </cell>
          <cell r="CL260">
            <v>35996</v>
          </cell>
          <cell r="CM260">
            <v>36003</v>
          </cell>
          <cell r="CN260">
            <v>36010</v>
          </cell>
          <cell r="CO260">
            <v>36017</v>
          </cell>
          <cell r="CP260">
            <v>36024</v>
          </cell>
          <cell r="CQ260">
            <v>36031</v>
          </cell>
          <cell r="CR260">
            <v>36038</v>
          </cell>
          <cell r="CS260">
            <v>36045</v>
          </cell>
          <cell r="CT260">
            <v>36052</v>
          </cell>
          <cell r="CU260"/>
          <cell r="CV260"/>
          <cell r="CW260"/>
          <cell r="CX260"/>
          <cell r="CY260"/>
          <cell r="CZ260"/>
          <cell r="DA260"/>
          <cell r="DB260"/>
          <cell r="DC260"/>
          <cell r="DD260"/>
          <cell r="DE260"/>
          <cell r="DF260"/>
          <cell r="DG260"/>
          <cell r="DH260"/>
          <cell r="DI260"/>
          <cell r="DJ260"/>
          <cell r="DK260"/>
          <cell r="DL260"/>
          <cell r="DM260"/>
          <cell r="DN260"/>
          <cell r="DO260"/>
          <cell r="DP260"/>
          <cell r="DQ260"/>
          <cell r="DR260"/>
          <cell r="DS260"/>
          <cell r="DT260"/>
          <cell r="DU260"/>
          <cell r="DV260"/>
          <cell r="DW260"/>
          <cell r="DX260"/>
          <cell r="DY260"/>
          <cell r="DZ260"/>
          <cell r="EA260"/>
          <cell r="EB260"/>
          <cell r="EC260"/>
          <cell r="ED260"/>
          <cell r="EE260"/>
          <cell r="EF260"/>
          <cell r="EG260"/>
          <cell r="EH260"/>
          <cell r="EI260"/>
          <cell r="EJ260"/>
          <cell r="EK260"/>
          <cell r="EL260"/>
          <cell r="EM260"/>
          <cell r="EN260"/>
          <cell r="EO260"/>
          <cell r="EP260"/>
          <cell r="EQ260"/>
          <cell r="ER260"/>
          <cell r="ES260"/>
          <cell r="ET260"/>
          <cell r="EU260"/>
          <cell r="EV260"/>
          <cell r="EW260"/>
          <cell r="EX260"/>
          <cell r="EY260"/>
          <cell r="EZ260"/>
          <cell r="FA260"/>
          <cell r="FB260"/>
          <cell r="FC260"/>
          <cell r="FD260"/>
          <cell r="FE260"/>
          <cell r="FF260"/>
          <cell r="FG260"/>
          <cell r="FH260"/>
          <cell r="FI260"/>
        </row>
        <row r="261">
          <cell r="V261" t="str">
            <v>PRE PROD</v>
          </cell>
          <cell r="W261">
            <v>30</v>
          </cell>
          <cell r="X261">
            <v>157500</v>
          </cell>
          <cell r="AA261"/>
          <cell r="AB261"/>
          <cell r="AC261"/>
          <cell r="AD261"/>
          <cell r="AE261"/>
          <cell r="AF261"/>
          <cell r="AG261"/>
          <cell r="AH261"/>
          <cell r="AI261"/>
          <cell r="AJ261"/>
          <cell r="AK261"/>
          <cell r="AL261"/>
          <cell r="AM261"/>
          <cell r="AN261"/>
          <cell r="AO261"/>
          <cell r="AP261"/>
          <cell r="AQ261"/>
          <cell r="AR261"/>
          <cell r="AS261"/>
          <cell r="AT261"/>
          <cell r="AU261"/>
          <cell r="AV261"/>
          <cell r="AW261"/>
          <cell r="AX261"/>
          <cell r="AY261"/>
          <cell r="AZ261"/>
          <cell r="BA261"/>
          <cell r="BB261"/>
          <cell r="BC261"/>
          <cell r="BD261"/>
          <cell r="BE261"/>
          <cell r="BF261"/>
          <cell r="BG261"/>
          <cell r="BH261"/>
          <cell r="BI261"/>
          <cell r="BJ261"/>
          <cell r="BK261"/>
          <cell r="BL261"/>
          <cell r="BM261"/>
          <cell r="BN261"/>
          <cell r="BO261"/>
          <cell r="BP261"/>
          <cell r="BQ261"/>
          <cell r="BR261"/>
          <cell r="BS261"/>
          <cell r="BT261"/>
          <cell r="BU261"/>
          <cell r="BV261"/>
          <cell r="BW261"/>
          <cell r="BX261"/>
          <cell r="BY261"/>
          <cell r="BZ261"/>
          <cell r="CA261"/>
          <cell r="CB261"/>
          <cell r="CC261"/>
          <cell r="CD261"/>
          <cell r="CE261"/>
          <cell r="CF261"/>
          <cell r="CG261"/>
          <cell r="CH261"/>
          <cell r="CI261">
            <v>3750</v>
          </cell>
          <cell r="CJ261">
            <v>7500</v>
          </cell>
          <cell r="CK261">
            <v>11250</v>
          </cell>
          <cell r="CL261">
            <v>15000</v>
          </cell>
          <cell r="CM261">
            <v>15000</v>
          </cell>
          <cell r="CN261">
            <v>15000</v>
          </cell>
          <cell r="CO261">
            <v>15000</v>
          </cell>
          <cell r="CP261">
            <v>15000</v>
          </cell>
          <cell r="CQ261">
            <v>15000</v>
          </cell>
          <cell r="CR261">
            <v>15000</v>
          </cell>
          <cell r="CS261">
            <v>15000</v>
          </cell>
          <cell r="CT261">
            <v>15000</v>
          </cell>
          <cell r="CU261"/>
          <cell r="CV261"/>
          <cell r="CW261"/>
          <cell r="CX261"/>
          <cell r="CY261"/>
          <cell r="CZ261"/>
          <cell r="DA261"/>
          <cell r="DB261"/>
          <cell r="DC261"/>
          <cell r="DD261"/>
          <cell r="DE261"/>
          <cell r="DF261"/>
          <cell r="DG261"/>
          <cell r="DH261"/>
          <cell r="DI261"/>
          <cell r="DJ261"/>
          <cell r="DK261"/>
          <cell r="DL261"/>
          <cell r="DM261"/>
          <cell r="DN261"/>
          <cell r="DO261"/>
          <cell r="DP261"/>
          <cell r="DQ261"/>
          <cell r="DR261"/>
          <cell r="DS261"/>
          <cell r="DT261"/>
          <cell r="DU261"/>
          <cell r="DV261"/>
          <cell r="DW261"/>
          <cell r="DX261"/>
          <cell r="DY261"/>
          <cell r="DZ261"/>
          <cell r="EA261"/>
          <cell r="EB261"/>
          <cell r="EC261"/>
          <cell r="ED261"/>
          <cell r="EE261"/>
          <cell r="EF261"/>
          <cell r="EG261"/>
          <cell r="EH261"/>
          <cell r="EI261"/>
          <cell r="EJ261"/>
          <cell r="EK261"/>
          <cell r="EL261"/>
          <cell r="EM261"/>
          <cell r="EN261"/>
          <cell r="EO261"/>
          <cell r="EP261"/>
          <cell r="EQ261"/>
          <cell r="ER261"/>
          <cell r="ES261"/>
          <cell r="ET261"/>
          <cell r="EU261"/>
          <cell r="EV261"/>
          <cell r="EW261"/>
          <cell r="EX261"/>
          <cell r="EY261"/>
          <cell r="EZ261"/>
          <cell r="FA261"/>
          <cell r="FB261"/>
          <cell r="FC261"/>
          <cell r="FD261"/>
          <cell r="FE261"/>
          <cell r="FF261"/>
          <cell r="FG261"/>
          <cell r="FH261"/>
          <cell r="FI261"/>
        </row>
        <row r="262">
          <cell r="V262" t="str">
            <v>PRODUCTION</v>
          </cell>
          <cell r="W262">
            <v>150</v>
          </cell>
          <cell r="X262">
            <v>712500</v>
          </cell>
          <cell r="AA262"/>
          <cell r="AB262"/>
          <cell r="AC262"/>
          <cell r="AD262"/>
          <cell r="AE262"/>
          <cell r="AF262"/>
          <cell r="AG262"/>
          <cell r="AH262"/>
          <cell r="AI262"/>
          <cell r="AJ262"/>
          <cell r="AK262"/>
          <cell r="AL262"/>
          <cell r="AM262"/>
          <cell r="AN262"/>
          <cell r="AO262"/>
          <cell r="AP262"/>
          <cell r="AQ262"/>
          <cell r="AR262"/>
          <cell r="AS262"/>
          <cell r="AT262"/>
          <cell r="AU262"/>
          <cell r="AV262"/>
          <cell r="AW262"/>
          <cell r="AX262"/>
          <cell r="AY262"/>
          <cell r="AZ262"/>
          <cell r="BA262"/>
          <cell r="BB262"/>
          <cell r="BC262"/>
          <cell r="BD262"/>
          <cell r="BE262"/>
          <cell r="BF262"/>
          <cell r="BG262"/>
          <cell r="BH262"/>
          <cell r="BI262"/>
          <cell r="BJ262"/>
          <cell r="BK262"/>
          <cell r="BL262"/>
          <cell r="BM262"/>
          <cell r="BN262"/>
          <cell r="BO262"/>
          <cell r="BP262"/>
          <cell r="BQ262"/>
          <cell r="BR262"/>
          <cell r="BS262"/>
          <cell r="BT262"/>
          <cell r="BU262"/>
          <cell r="BV262"/>
          <cell r="BW262"/>
          <cell r="BX262"/>
          <cell r="BY262"/>
          <cell r="BZ262"/>
          <cell r="CA262"/>
          <cell r="CB262"/>
          <cell r="CC262"/>
          <cell r="CD262"/>
          <cell r="CE262"/>
          <cell r="CF262"/>
          <cell r="CG262"/>
          <cell r="CH262"/>
          <cell r="CI262"/>
          <cell r="CJ262"/>
          <cell r="CK262"/>
          <cell r="CL262"/>
          <cell r="CM262">
            <v>36003</v>
          </cell>
          <cell r="CN262">
            <v>36010</v>
          </cell>
          <cell r="CO262">
            <v>36017</v>
          </cell>
          <cell r="CP262">
            <v>36024</v>
          </cell>
          <cell r="CQ262">
            <v>36031</v>
          </cell>
          <cell r="CR262">
            <v>36038</v>
          </cell>
          <cell r="CS262">
            <v>36045</v>
          </cell>
          <cell r="CT262">
            <v>36052</v>
          </cell>
          <cell r="CU262">
            <v>36059</v>
          </cell>
          <cell r="CV262">
            <v>36066</v>
          </cell>
          <cell r="CW262">
            <v>36073</v>
          </cell>
          <cell r="CX262">
            <v>36080</v>
          </cell>
          <cell r="CY262">
            <v>36087</v>
          </cell>
          <cell r="CZ262">
            <v>36094</v>
          </cell>
          <cell r="DA262"/>
          <cell r="DB262"/>
          <cell r="DC262"/>
          <cell r="DD262"/>
          <cell r="DE262"/>
          <cell r="DF262"/>
          <cell r="DG262"/>
          <cell r="DH262"/>
          <cell r="DI262"/>
          <cell r="DJ262"/>
          <cell r="DK262"/>
          <cell r="DL262"/>
          <cell r="DM262"/>
          <cell r="DN262"/>
          <cell r="DO262"/>
          <cell r="DP262"/>
          <cell r="DQ262"/>
          <cell r="DR262"/>
          <cell r="DS262"/>
          <cell r="DT262"/>
          <cell r="DU262"/>
          <cell r="DV262"/>
          <cell r="DW262"/>
          <cell r="DX262"/>
          <cell r="DY262"/>
          <cell r="DZ262"/>
          <cell r="EA262"/>
          <cell r="EB262"/>
          <cell r="EC262"/>
          <cell r="ED262"/>
          <cell r="EE262"/>
          <cell r="EF262"/>
          <cell r="EG262"/>
          <cell r="EH262"/>
          <cell r="EI262"/>
          <cell r="EJ262"/>
          <cell r="EK262"/>
          <cell r="EL262"/>
          <cell r="EM262"/>
          <cell r="EN262"/>
          <cell r="EO262"/>
          <cell r="EP262"/>
          <cell r="EQ262"/>
          <cell r="ER262"/>
          <cell r="ES262"/>
          <cell r="ET262"/>
          <cell r="EU262"/>
          <cell r="EV262"/>
          <cell r="EW262"/>
          <cell r="EX262"/>
          <cell r="EY262"/>
          <cell r="EZ262"/>
          <cell r="FA262"/>
          <cell r="FB262"/>
          <cell r="FC262"/>
          <cell r="FD262"/>
          <cell r="FE262"/>
          <cell r="FF262"/>
          <cell r="FG262"/>
          <cell r="FH262"/>
          <cell r="FI262"/>
        </row>
        <row r="263">
          <cell r="V263" t="str">
            <v>PRODUCTION</v>
          </cell>
          <cell r="W263">
            <v>150</v>
          </cell>
          <cell r="X263">
            <v>712500</v>
          </cell>
          <cell r="AA263"/>
          <cell r="AB263"/>
          <cell r="AC263"/>
          <cell r="AD263"/>
          <cell r="AE263"/>
          <cell r="AF263"/>
          <cell r="AG263"/>
          <cell r="AH263"/>
          <cell r="AI263"/>
          <cell r="AJ263"/>
          <cell r="AK263"/>
          <cell r="AL263"/>
          <cell r="AM263"/>
          <cell r="AN263"/>
          <cell r="AO263"/>
          <cell r="AP263"/>
          <cell r="AQ263"/>
          <cell r="AR263"/>
          <cell r="AS263"/>
          <cell r="AT263"/>
          <cell r="AU263"/>
          <cell r="AV263"/>
          <cell r="AW263"/>
          <cell r="AX263"/>
          <cell r="AY263"/>
          <cell r="AZ263"/>
          <cell r="BA263"/>
          <cell r="BB263"/>
          <cell r="BC263"/>
          <cell r="BD263"/>
          <cell r="BE263"/>
          <cell r="BF263"/>
          <cell r="BG263"/>
          <cell r="BH263"/>
          <cell r="BI263"/>
          <cell r="BJ263"/>
          <cell r="BK263"/>
          <cell r="BL263"/>
          <cell r="BM263"/>
          <cell r="BN263"/>
          <cell r="BO263"/>
          <cell r="BP263"/>
          <cell r="BQ263"/>
          <cell r="BR263"/>
          <cell r="BS263"/>
          <cell r="BT263"/>
          <cell r="BU263"/>
          <cell r="BV263"/>
          <cell r="BW263"/>
          <cell r="BX263"/>
          <cell r="BY263"/>
          <cell r="BZ263"/>
          <cell r="CA263"/>
          <cell r="CB263"/>
          <cell r="CC263"/>
          <cell r="CD263"/>
          <cell r="CE263"/>
          <cell r="CF263"/>
          <cell r="CG263"/>
          <cell r="CH263"/>
          <cell r="CI263"/>
          <cell r="CJ263"/>
          <cell r="CK263"/>
          <cell r="CL263"/>
          <cell r="CM263">
            <v>0</v>
          </cell>
          <cell r="CN263">
            <v>0</v>
          </cell>
          <cell r="CO263">
            <v>0</v>
          </cell>
          <cell r="CP263">
            <v>18750</v>
          </cell>
          <cell r="CQ263">
            <v>37500</v>
          </cell>
          <cell r="CR263">
            <v>56250</v>
          </cell>
          <cell r="CS263">
            <v>75000</v>
          </cell>
          <cell r="CT263">
            <v>75000</v>
          </cell>
          <cell r="CU263">
            <v>75000</v>
          </cell>
          <cell r="CV263">
            <v>75000</v>
          </cell>
          <cell r="CW263">
            <v>75000</v>
          </cell>
          <cell r="CX263">
            <v>75000</v>
          </cell>
          <cell r="CY263">
            <v>75000</v>
          </cell>
          <cell r="CZ263">
            <v>75000</v>
          </cell>
          <cell r="DA263"/>
          <cell r="DB263"/>
          <cell r="DC263"/>
          <cell r="DD263"/>
          <cell r="DE263"/>
          <cell r="DF263"/>
          <cell r="DG263"/>
          <cell r="DH263"/>
          <cell r="DI263"/>
          <cell r="DJ263"/>
          <cell r="DK263"/>
          <cell r="DL263"/>
          <cell r="DM263"/>
          <cell r="DN263"/>
          <cell r="DO263"/>
          <cell r="DP263"/>
          <cell r="DQ263"/>
          <cell r="DR263"/>
          <cell r="DS263"/>
          <cell r="DT263"/>
          <cell r="DU263"/>
          <cell r="DV263"/>
          <cell r="DW263"/>
          <cell r="DX263"/>
          <cell r="DY263"/>
          <cell r="DZ263"/>
          <cell r="EA263"/>
          <cell r="EB263"/>
          <cell r="EC263"/>
          <cell r="ED263"/>
          <cell r="EE263"/>
          <cell r="EF263"/>
          <cell r="EG263"/>
          <cell r="EH263"/>
          <cell r="EI263"/>
          <cell r="EJ263"/>
          <cell r="EK263"/>
          <cell r="EL263"/>
          <cell r="EM263"/>
          <cell r="EN263"/>
          <cell r="EO263"/>
          <cell r="EP263"/>
          <cell r="EQ263"/>
          <cell r="ER263"/>
          <cell r="ES263"/>
          <cell r="ET263"/>
          <cell r="EU263"/>
          <cell r="EV263"/>
          <cell r="EW263"/>
          <cell r="EX263"/>
          <cell r="EY263"/>
          <cell r="EZ263"/>
          <cell r="FA263"/>
          <cell r="FB263"/>
          <cell r="FC263"/>
          <cell r="FD263"/>
          <cell r="FE263"/>
          <cell r="FF263"/>
          <cell r="FG263"/>
          <cell r="FH263"/>
          <cell r="FI263"/>
        </row>
        <row r="264">
          <cell r="V264" t="str">
            <v>INK &amp; PAINT</v>
          </cell>
          <cell r="W264">
            <v>8</v>
          </cell>
          <cell r="X264">
            <v>38000</v>
          </cell>
          <cell r="AA264"/>
          <cell r="AB264"/>
          <cell r="AC264"/>
          <cell r="AD264"/>
          <cell r="AE264"/>
          <cell r="AF264"/>
          <cell r="AG264"/>
          <cell r="AH264"/>
          <cell r="AI264"/>
          <cell r="AJ264"/>
          <cell r="AK264"/>
          <cell r="AL264"/>
          <cell r="AM264"/>
          <cell r="AN264"/>
          <cell r="AO264"/>
          <cell r="AP264"/>
          <cell r="AQ264"/>
          <cell r="AR264"/>
          <cell r="AS264"/>
          <cell r="AT264"/>
          <cell r="AU264"/>
          <cell r="AV264"/>
          <cell r="AW264"/>
          <cell r="AX264"/>
          <cell r="AY264"/>
          <cell r="AZ264"/>
          <cell r="BA264"/>
          <cell r="BB264"/>
          <cell r="BC264"/>
          <cell r="BD264"/>
          <cell r="BE264"/>
          <cell r="BF264"/>
          <cell r="BG264"/>
          <cell r="BH264"/>
          <cell r="BI264"/>
          <cell r="BJ264"/>
          <cell r="BK264"/>
          <cell r="BL264"/>
          <cell r="BM264"/>
          <cell r="BN264"/>
          <cell r="BO264"/>
          <cell r="BP264"/>
          <cell r="BQ264"/>
          <cell r="BR264"/>
          <cell r="BS264"/>
          <cell r="BT264"/>
          <cell r="BU264"/>
          <cell r="BV264"/>
          <cell r="BW264"/>
          <cell r="BX264"/>
          <cell r="BY264"/>
          <cell r="BZ264"/>
          <cell r="CA264"/>
          <cell r="CB264"/>
          <cell r="CC264"/>
          <cell r="CD264"/>
          <cell r="CE264"/>
          <cell r="CF264"/>
          <cell r="CG264"/>
          <cell r="CH264"/>
          <cell r="CI264"/>
          <cell r="CJ264"/>
          <cell r="CK264"/>
          <cell r="CL264"/>
          <cell r="CM264"/>
          <cell r="CN264"/>
          <cell r="CO264"/>
          <cell r="CP264"/>
          <cell r="CQ264"/>
          <cell r="CR264">
            <v>36038</v>
          </cell>
          <cell r="CS264">
            <v>36045</v>
          </cell>
          <cell r="CT264">
            <v>36052</v>
          </cell>
          <cell r="CU264">
            <v>36059</v>
          </cell>
          <cell r="CV264">
            <v>36066</v>
          </cell>
          <cell r="CW264">
            <v>36073</v>
          </cell>
          <cell r="CX264">
            <v>36080</v>
          </cell>
          <cell r="CY264">
            <v>36087</v>
          </cell>
          <cell r="CZ264">
            <v>36094</v>
          </cell>
          <cell r="DA264">
            <v>36101</v>
          </cell>
          <cell r="DB264">
            <v>36108</v>
          </cell>
          <cell r="DC264"/>
          <cell r="DD264"/>
          <cell r="DE264"/>
          <cell r="DF264"/>
          <cell r="DG264"/>
          <cell r="DH264"/>
          <cell r="DI264"/>
          <cell r="DJ264"/>
          <cell r="DK264"/>
          <cell r="DL264"/>
          <cell r="DM264"/>
          <cell r="DN264"/>
          <cell r="DO264"/>
          <cell r="DP264"/>
          <cell r="DQ264"/>
          <cell r="DR264"/>
          <cell r="DS264"/>
          <cell r="DT264"/>
          <cell r="DU264"/>
          <cell r="DV264"/>
          <cell r="DW264"/>
          <cell r="DX264"/>
          <cell r="DY264"/>
          <cell r="DZ264"/>
          <cell r="EA264"/>
          <cell r="EB264"/>
          <cell r="EC264"/>
          <cell r="ED264"/>
          <cell r="EE264"/>
          <cell r="EF264"/>
          <cell r="EG264"/>
          <cell r="EH264"/>
          <cell r="EI264"/>
          <cell r="EJ264"/>
          <cell r="EK264"/>
          <cell r="EL264"/>
          <cell r="EM264"/>
          <cell r="EN264"/>
          <cell r="EO264"/>
          <cell r="EP264"/>
          <cell r="EQ264"/>
          <cell r="ER264"/>
          <cell r="ES264"/>
          <cell r="ET264"/>
          <cell r="EU264"/>
          <cell r="EV264"/>
          <cell r="EW264"/>
          <cell r="EX264"/>
          <cell r="EY264"/>
          <cell r="EZ264"/>
          <cell r="FA264"/>
          <cell r="FB264"/>
          <cell r="FC264"/>
          <cell r="FD264"/>
          <cell r="FE264"/>
          <cell r="FF264"/>
          <cell r="FG264"/>
          <cell r="FH264"/>
          <cell r="FI264"/>
        </row>
        <row r="265">
          <cell r="V265" t="str">
            <v>INK &amp; PAINT</v>
          </cell>
          <cell r="W265">
            <v>8</v>
          </cell>
          <cell r="X265">
            <v>38000</v>
          </cell>
          <cell r="AA265"/>
          <cell r="AB265"/>
          <cell r="AC265"/>
          <cell r="AD265"/>
          <cell r="AE265"/>
          <cell r="AF265"/>
          <cell r="AG265"/>
          <cell r="AH265"/>
          <cell r="AI265"/>
          <cell r="AJ265"/>
          <cell r="AK265"/>
          <cell r="AL265"/>
          <cell r="AM265"/>
          <cell r="AN265"/>
          <cell r="AO265"/>
          <cell r="AP265"/>
          <cell r="AQ265"/>
          <cell r="AR265"/>
          <cell r="AS265"/>
          <cell r="AT265"/>
          <cell r="AU265"/>
          <cell r="AV265"/>
          <cell r="AW265"/>
          <cell r="AX265"/>
          <cell r="AY265"/>
          <cell r="AZ265"/>
          <cell r="BA265"/>
          <cell r="BB265"/>
          <cell r="BC265"/>
          <cell r="BD265"/>
          <cell r="BE265"/>
          <cell r="BF265"/>
          <cell r="BG265"/>
          <cell r="BH265"/>
          <cell r="BI265"/>
          <cell r="BJ265"/>
          <cell r="BK265"/>
          <cell r="BL265"/>
          <cell r="BM265"/>
          <cell r="BN265"/>
          <cell r="BO265"/>
          <cell r="BP265"/>
          <cell r="BQ265"/>
          <cell r="BR265"/>
          <cell r="BS265"/>
          <cell r="BT265"/>
          <cell r="BU265"/>
          <cell r="BV265"/>
          <cell r="BW265"/>
          <cell r="BX265"/>
          <cell r="BY265"/>
          <cell r="BZ265"/>
          <cell r="CA265"/>
          <cell r="CB265"/>
          <cell r="CC265"/>
          <cell r="CD265"/>
          <cell r="CE265"/>
          <cell r="CF265"/>
          <cell r="CG265"/>
          <cell r="CH265"/>
          <cell r="CI265"/>
          <cell r="CJ265"/>
          <cell r="CK265"/>
          <cell r="CL265"/>
          <cell r="CM265"/>
          <cell r="CN265"/>
          <cell r="CO265"/>
          <cell r="CP265"/>
          <cell r="CQ265"/>
          <cell r="CR265">
            <v>1000</v>
          </cell>
          <cell r="CS265">
            <v>2000</v>
          </cell>
          <cell r="CT265">
            <v>3000</v>
          </cell>
          <cell r="CU265">
            <v>4000</v>
          </cell>
          <cell r="CV265">
            <v>4000</v>
          </cell>
          <cell r="CW265">
            <v>4000</v>
          </cell>
          <cell r="CX265">
            <v>4000</v>
          </cell>
          <cell r="CY265">
            <v>4000</v>
          </cell>
          <cell r="CZ265">
            <v>4000</v>
          </cell>
          <cell r="DA265">
            <v>4000</v>
          </cell>
          <cell r="DB265">
            <v>4000</v>
          </cell>
          <cell r="DC265"/>
          <cell r="DD265"/>
          <cell r="DE265"/>
          <cell r="DF265"/>
          <cell r="DG265"/>
          <cell r="DH265"/>
          <cell r="DI265"/>
          <cell r="DJ265"/>
          <cell r="DK265"/>
          <cell r="DL265"/>
          <cell r="DM265"/>
          <cell r="DN265"/>
          <cell r="DO265"/>
          <cell r="DP265"/>
          <cell r="DQ265"/>
          <cell r="DR265"/>
          <cell r="DS265"/>
          <cell r="DT265"/>
          <cell r="DU265"/>
          <cell r="DV265"/>
          <cell r="DW265"/>
          <cell r="DX265"/>
          <cell r="DY265"/>
          <cell r="DZ265"/>
          <cell r="EA265"/>
          <cell r="EB265"/>
          <cell r="EC265"/>
          <cell r="ED265"/>
          <cell r="EE265"/>
          <cell r="EF265"/>
          <cell r="EG265"/>
          <cell r="EH265"/>
          <cell r="EI265"/>
          <cell r="EJ265"/>
          <cell r="EK265"/>
          <cell r="EL265"/>
          <cell r="EM265"/>
          <cell r="EN265"/>
          <cell r="EO265"/>
          <cell r="EP265"/>
          <cell r="EQ265"/>
          <cell r="ER265"/>
          <cell r="ES265"/>
          <cell r="ET265"/>
          <cell r="EU265"/>
          <cell r="EV265"/>
          <cell r="EW265"/>
          <cell r="EX265"/>
          <cell r="EY265"/>
          <cell r="EZ265"/>
          <cell r="FA265"/>
          <cell r="FB265"/>
          <cell r="FC265"/>
          <cell r="FD265"/>
          <cell r="FE265"/>
          <cell r="FF265"/>
          <cell r="FG265"/>
          <cell r="FH265"/>
          <cell r="FI265"/>
        </row>
        <row r="266">
          <cell r="X266" t="str">
            <v>DIRECT</v>
          </cell>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cell r="AP266">
            <v>0</v>
          </cell>
          <cell r="AQ266">
            <v>0</v>
          </cell>
          <cell r="AR266">
            <v>0</v>
          </cell>
          <cell r="AS266">
            <v>0</v>
          </cell>
          <cell r="AT266">
            <v>0</v>
          </cell>
          <cell r="AU266">
            <v>0</v>
          </cell>
          <cell r="AV266">
            <v>0</v>
          </cell>
          <cell r="AW266">
            <v>0</v>
          </cell>
          <cell r="AX266">
            <v>0</v>
          </cell>
          <cell r="AY266">
            <v>0</v>
          </cell>
          <cell r="AZ266">
            <v>0</v>
          </cell>
          <cell r="BA266">
            <v>0</v>
          </cell>
          <cell r="BB266">
            <v>0</v>
          </cell>
          <cell r="BC266">
            <v>0</v>
          </cell>
          <cell r="BD266">
            <v>0</v>
          </cell>
          <cell r="BE266">
            <v>0</v>
          </cell>
          <cell r="BF266">
            <v>0</v>
          </cell>
          <cell r="BG266">
            <v>0</v>
          </cell>
          <cell r="BH266">
            <v>0</v>
          </cell>
          <cell r="BI266">
            <v>0</v>
          </cell>
          <cell r="BJ266">
            <v>0</v>
          </cell>
          <cell r="BK266">
            <v>0</v>
          </cell>
          <cell r="BL266">
            <v>0</v>
          </cell>
          <cell r="BM266">
            <v>0</v>
          </cell>
          <cell r="BN266">
            <v>0</v>
          </cell>
          <cell r="BO266">
            <v>0</v>
          </cell>
          <cell r="BP266">
            <v>0</v>
          </cell>
          <cell r="BQ266">
            <v>0</v>
          </cell>
          <cell r="BR266">
            <v>0</v>
          </cell>
          <cell r="BS266">
            <v>0</v>
          </cell>
          <cell r="BT266">
            <v>0</v>
          </cell>
          <cell r="BU266">
            <v>0</v>
          </cell>
          <cell r="BV266">
            <v>0</v>
          </cell>
          <cell r="BW266">
            <v>0</v>
          </cell>
          <cell r="BX266">
            <v>0</v>
          </cell>
          <cell r="BY266">
            <v>0</v>
          </cell>
          <cell r="BZ266">
            <v>0</v>
          </cell>
          <cell r="CA266">
            <v>0</v>
          </cell>
          <cell r="CB266">
            <v>0</v>
          </cell>
          <cell r="CC266">
            <v>0</v>
          </cell>
          <cell r="CD266">
            <v>0</v>
          </cell>
          <cell r="CE266">
            <v>0</v>
          </cell>
          <cell r="CF266">
            <v>0</v>
          </cell>
          <cell r="CG266">
            <v>0</v>
          </cell>
          <cell r="CH266">
            <v>0</v>
          </cell>
          <cell r="CI266">
            <v>3750</v>
          </cell>
          <cell r="CJ266">
            <v>7500</v>
          </cell>
          <cell r="CK266">
            <v>11250</v>
          </cell>
          <cell r="CL266">
            <v>15000</v>
          </cell>
          <cell r="CM266">
            <v>51003</v>
          </cell>
          <cell r="CN266">
            <v>51010</v>
          </cell>
          <cell r="CO266">
            <v>51017</v>
          </cell>
          <cell r="CP266">
            <v>69774</v>
          </cell>
          <cell r="CQ266">
            <v>88531</v>
          </cell>
          <cell r="CR266">
            <v>144326</v>
          </cell>
          <cell r="CS266">
            <v>164090</v>
          </cell>
          <cell r="CT266">
            <v>165104</v>
          </cell>
          <cell r="CU266">
            <v>151118</v>
          </cell>
          <cell r="CV266">
            <v>151132</v>
          </cell>
          <cell r="CW266">
            <v>151146</v>
          </cell>
          <cell r="CX266">
            <v>151160</v>
          </cell>
          <cell r="CY266">
            <v>151174</v>
          </cell>
          <cell r="CZ266">
            <v>151188</v>
          </cell>
          <cell r="DA266">
            <v>40101</v>
          </cell>
          <cell r="DB266">
            <v>40108</v>
          </cell>
          <cell r="DC266">
            <v>0</v>
          </cell>
          <cell r="DD266">
            <v>0</v>
          </cell>
          <cell r="DE266">
            <v>0</v>
          </cell>
          <cell r="DF266">
            <v>0</v>
          </cell>
          <cell r="DG266">
            <v>0</v>
          </cell>
          <cell r="DH266">
            <v>0</v>
          </cell>
          <cell r="DI266">
            <v>0</v>
          </cell>
          <cell r="DJ266">
            <v>0</v>
          </cell>
          <cell r="DK266">
            <v>0</v>
          </cell>
          <cell r="DL266">
            <v>0</v>
          </cell>
          <cell r="DM266">
            <v>0</v>
          </cell>
          <cell r="DN266">
            <v>0</v>
          </cell>
          <cell r="DO266">
            <v>0</v>
          </cell>
          <cell r="DP266">
            <v>0</v>
          </cell>
          <cell r="DQ266">
            <v>0</v>
          </cell>
          <cell r="DR266">
            <v>0</v>
          </cell>
          <cell r="DS266">
            <v>0</v>
          </cell>
          <cell r="DT266">
            <v>0</v>
          </cell>
          <cell r="DU266">
            <v>0</v>
          </cell>
          <cell r="DV266">
            <v>0</v>
          </cell>
          <cell r="DW266">
            <v>0</v>
          </cell>
          <cell r="DX266">
            <v>0</v>
          </cell>
          <cell r="DY266">
            <v>0</v>
          </cell>
          <cell r="DZ266">
            <v>0</v>
          </cell>
          <cell r="EA266">
            <v>0</v>
          </cell>
          <cell r="EB266">
            <v>0</v>
          </cell>
          <cell r="EC266">
            <v>0</v>
          </cell>
          <cell r="ED266">
            <v>0</v>
          </cell>
          <cell r="EE266">
            <v>0</v>
          </cell>
          <cell r="EF266">
            <v>0</v>
          </cell>
          <cell r="EG266">
            <v>0</v>
          </cell>
          <cell r="EH266">
            <v>0</v>
          </cell>
          <cell r="EI266">
            <v>0</v>
          </cell>
          <cell r="EJ266">
            <v>0</v>
          </cell>
          <cell r="EK266">
            <v>0</v>
          </cell>
          <cell r="EL266">
            <v>0</v>
          </cell>
          <cell r="EM266">
            <v>0</v>
          </cell>
          <cell r="EN266">
            <v>0</v>
          </cell>
          <cell r="EO266">
            <v>0</v>
          </cell>
          <cell r="EP266">
            <v>0</v>
          </cell>
          <cell r="EQ266">
            <v>0</v>
          </cell>
          <cell r="ER266">
            <v>0</v>
          </cell>
          <cell r="ES266">
            <v>0</v>
          </cell>
          <cell r="ET266">
            <v>0</v>
          </cell>
          <cell r="EU266">
            <v>0</v>
          </cell>
          <cell r="EV266">
            <v>0</v>
          </cell>
          <cell r="EW266">
            <v>0</v>
          </cell>
          <cell r="EX266">
            <v>0</v>
          </cell>
          <cell r="EY266">
            <v>0</v>
          </cell>
          <cell r="EZ266">
            <v>0</v>
          </cell>
          <cell r="FA266">
            <v>0</v>
          </cell>
          <cell r="FB266">
            <v>0</v>
          </cell>
          <cell r="FC266">
            <v>0</v>
          </cell>
          <cell r="FD266">
            <v>0</v>
          </cell>
          <cell r="FE266">
            <v>0</v>
          </cell>
          <cell r="FF266">
            <v>0</v>
          </cell>
          <cell r="FG266">
            <v>0</v>
          </cell>
          <cell r="FH266">
            <v>0</v>
          </cell>
          <cell r="FI266">
            <v>0</v>
          </cell>
        </row>
        <row r="267">
          <cell r="X267" t="str">
            <v>DIRECT</v>
          </cell>
          <cell r="AA267">
            <v>0</v>
          </cell>
          <cell r="AB267">
            <v>0</v>
          </cell>
          <cell r="AC267">
            <v>0</v>
          </cell>
          <cell r="AD267">
            <v>0</v>
          </cell>
          <cell r="AE267">
            <v>0</v>
          </cell>
          <cell r="AF267">
            <v>0</v>
          </cell>
          <cell r="AG267">
            <v>0</v>
          </cell>
          <cell r="AH267">
            <v>0</v>
          </cell>
          <cell r="AI267">
            <v>0</v>
          </cell>
          <cell r="AJ267">
            <v>0</v>
          </cell>
          <cell r="AK267">
            <v>0</v>
          </cell>
          <cell r="AL267">
            <v>0</v>
          </cell>
          <cell r="AM267">
            <v>0</v>
          </cell>
          <cell r="AN267">
            <v>0</v>
          </cell>
          <cell r="AO267">
            <v>0</v>
          </cell>
          <cell r="AP267">
            <v>0</v>
          </cell>
          <cell r="AQ267">
            <v>0</v>
          </cell>
          <cell r="AR267">
            <v>0</v>
          </cell>
          <cell r="AS267">
            <v>0</v>
          </cell>
          <cell r="AT267">
            <v>0</v>
          </cell>
          <cell r="AU267">
            <v>0</v>
          </cell>
          <cell r="AV267">
            <v>0</v>
          </cell>
          <cell r="AW267">
            <v>0</v>
          </cell>
          <cell r="AX267">
            <v>0</v>
          </cell>
          <cell r="AY267">
            <v>0</v>
          </cell>
          <cell r="AZ267">
            <v>0</v>
          </cell>
          <cell r="BA267">
            <v>0</v>
          </cell>
          <cell r="BB267">
            <v>0</v>
          </cell>
          <cell r="BC267">
            <v>0</v>
          </cell>
          <cell r="BD267">
            <v>0</v>
          </cell>
          <cell r="BE267">
            <v>0</v>
          </cell>
          <cell r="BF267">
            <v>0</v>
          </cell>
          <cell r="BG267">
            <v>0</v>
          </cell>
          <cell r="BH267">
            <v>0</v>
          </cell>
          <cell r="BI267">
            <v>0</v>
          </cell>
          <cell r="BJ267">
            <v>0</v>
          </cell>
          <cell r="BK267">
            <v>0</v>
          </cell>
          <cell r="BL267">
            <v>0</v>
          </cell>
          <cell r="BM267">
            <v>0</v>
          </cell>
          <cell r="BN267">
            <v>0</v>
          </cell>
          <cell r="BO267">
            <v>0</v>
          </cell>
          <cell r="BP267">
            <v>0</v>
          </cell>
          <cell r="BQ267">
            <v>0</v>
          </cell>
          <cell r="BR267">
            <v>0</v>
          </cell>
          <cell r="BS267">
            <v>0</v>
          </cell>
          <cell r="BT267">
            <v>0</v>
          </cell>
          <cell r="BU267">
            <v>0</v>
          </cell>
          <cell r="BV267">
            <v>0</v>
          </cell>
          <cell r="BW267">
            <v>0</v>
          </cell>
          <cell r="BX267">
            <v>0</v>
          </cell>
          <cell r="BY267">
            <v>0</v>
          </cell>
          <cell r="BZ267">
            <v>0</v>
          </cell>
          <cell r="CA267">
            <v>0</v>
          </cell>
          <cell r="CB267">
            <v>0</v>
          </cell>
          <cell r="CC267">
            <v>0</v>
          </cell>
          <cell r="CD267">
            <v>0</v>
          </cell>
          <cell r="CE267">
            <v>0</v>
          </cell>
          <cell r="CF267">
            <v>0</v>
          </cell>
          <cell r="CG267">
            <v>0</v>
          </cell>
          <cell r="CH267">
            <v>0</v>
          </cell>
          <cell r="CI267">
            <v>3750</v>
          </cell>
          <cell r="CJ267">
            <v>7500</v>
          </cell>
          <cell r="CK267">
            <v>11250</v>
          </cell>
          <cell r="CL267">
            <v>15000</v>
          </cell>
          <cell r="CM267">
            <v>51003</v>
          </cell>
          <cell r="CN267">
            <v>51010</v>
          </cell>
          <cell r="CO267">
            <v>51017</v>
          </cell>
          <cell r="CP267">
            <v>69774</v>
          </cell>
          <cell r="CQ267">
            <v>88531</v>
          </cell>
          <cell r="CR267">
            <v>144326</v>
          </cell>
          <cell r="CS267">
            <v>164090</v>
          </cell>
          <cell r="CT267">
            <v>165104</v>
          </cell>
          <cell r="CU267">
            <v>151118</v>
          </cell>
          <cell r="CV267">
            <v>151132</v>
          </cell>
          <cell r="CW267">
            <v>151146</v>
          </cell>
          <cell r="CX267">
            <v>151160</v>
          </cell>
          <cell r="CY267">
            <v>151174</v>
          </cell>
          <cell r="CZ267">
            <v>151188</v>
          </cell>
          <cell r="DA267">
            <v>40101</v>
          </cell>
          <cell r="DB267">
            <v>40108</v>
          </cell>
          <cell r="DC267">
            <v>0</v>
          </cell>
          <cell r="DD267">
            <v>0</v>
          </cell>
          <cell r="DE267">
            <v>0</v>
          </cell>
          <cell r="DF267">
            <v>0</v>
          </cell>
          <cell r="DG267">
            <v>0</v>
          </cell>
          <cell r="DH267">
            <v>0</v>
          </cell>
          <cell r="DI267">
            <v>0</v>
          </cell>
          <cell r="DJ267">
            <v>0</v>
          </cell>
          <cell r="DK267">
            <v>0</v>
          </cell>
          <cell r="DL267">
            <v>0</v>
          </cell>
          <cell r="DM267">
            <v>0</v>
          </cell>
          <cell r="DN267">
            <v>0</v>
          </cell>
          <cell r="DO267">
            <v>0</v>
          </cell>
          <cell r="DP267">
            <v>0</v>
          </cell>
          <cell r="DQ267">
            <v>0</v>
          </cell>
          <cell r="DR267">
            <v>0</v>
          </cell>
          <cell r="DS267">
            <v>0</v>
          </cell>
          <cell r="DT267">
            <v>0</v>
          </cell>
          <cell r="DU267">
            <v>0</v>
          </cell>
          <cell r="DV267">
            <v>0</v>
          </cell>
          <cell r="DW267">
            <v>0</v>
          </cell>
          <cell r="DX267">
            <v>0</v>
          </cell>
          <cell r="DY267">
            <v>0</v>
          </cell>
          <cell r="DZ267">
            <v>0</v>
          </cell>
          <cell r="EA267">
            <v>0</v>
          </cell>
          <cell r="EB267">
            <v>0</v>
          </cell>
          <cell r="EC267">
            <v>0</v>
          </cell>
          <cell r="ED267">
            <v>0</v>
          </cell>
          <cell r="EE267">
            <v>0</v>
          </cell>
          <cell r="EF267">
            <v>0</v>
          </cell>
          <cell r="EG267">
            <v>0</v>
          </cell>
          <cell r="EH267">
            <v>0</v>
          </cell>
          <cell r="EI267">
            <v>0</v>
          </cell>
          <cell r="EJ267">
            <v>0</v>
          </cell>
          <cell r="EK267">
            <v>0</v>
          </cell>
          <cell r="EL267">
            <v>0</v>
          </cell>
          <cell r="EM267">
            <v>0</v>
          </cell>
          <cell r="EN267">
            <v>0</v>
          </cell>
          <cell r="EO267">
            <v>0</v>
          </cell>
          <cell r="EP267">
            <v>0</v>
          </cell>
          <cell r="EQ267">
            <v>0</v>
          </cell>
          <cell r="ER267">
            <v>0</v>
          </cell>
          <cell r="ES267">
            <v>0</v>
          </cell>
          <cell r="ET267">
            <v>0</v>
          </cell>
          <cell r="EU267">
            <v>0</v>
          </cell>
          <cell r="EV267">
            <v>0</v>
          </cell>
          <cell r="EW267">
            <v>0</v>
          </cell>
          <cell r="EX267">
            <v>0</v>
          </cell>
          <cell r="EY267">
            <v>0</v>
          </cell>
          <cell r="EZ267">
            <v>0</v>
          </cell>
          <cell r="FA267">
            <v>0</v>
          </cell>
          <cell r="FB267">
            <v>0</v>
          </cell>
          <cell r="FC267">
            <v>0</v>
          </cell>
          <cell r="FD267">
            <v>0</v>
          </cell>
          <cell r="FE267">
            <v>0</v>
          </cell>
          <cell r="FF267">
            <v>0</v>
          </cell>
          <cell r="FG267">
            <v>0</v>
          </cell>
          <cell r="FH267">
            <v>0</v>
          </cell>
          <cell r="FI267">
            <v>0</v>
          </cell>
        </row>
        <row r="268">
          <cell r="X268" t="str">
            <v>LOADED</v>
          </cell>
          <cell r="AA268">
            <v>0</v>
          </cell>
          <cell r="AB268">
            <v>0</v>
          </cell>
          <cell r="AC268">
            <v>0</v>
          </cell>
          <cell r="AD268">
            <v>0</v>
          </cell>
          <cell r="AE268">
            <v>0</v>
          </cell>
          <cell r="AF268">
            <v>0</v>
          </cell>
          <cell r="AG268">
            <v>0</v>
          </cell>
          <cell r="AH268">
            <v>0</v>
          </cell>
          <cell r="AI268">
            <v>0</v>
          </cell>
          <cell r="AJ268">
            <v>0</v>
          </cell>
          <cell r="AK268">
            <v>0</v>
          </cell>
          <cell r="AL268">
            <v>0</v>
          </cell>
          <cell r="AM268">
            <v>0</v>
          </cell>
          <cell r="AN268">
            <v>0</v>
          </cell>
          <cell r="AO268">
            <v>0</v>
          </cell>
          <cell r="AP268">
            <v>0</v>
          </cell>
          <cell r="AQ268">
            <v>0</v>
          </cell>
          <cell r="AR268">
            <v>0</v>
          </cell>
          <cell r="AS268">
            <v>0</v>
          </cell>
          <cell r="AT268">
            <v>0</v>
          </cell>
          <cell r="AU268">
            <v>0</v>
          </cell>
          <cell r="AV268">
            <v>0</v>
          </cell>
          <cell r="AW268">
            <v>0</v>
          </cell>
          <cell r="AX268">
            <v>0</v>
          </cell>
          <cell r="AY268">
            <v>0</v>
          </cell>
          <cell r="AZ268">
            <v>0</v>
          </cell>
          <cell r="BA268">
            <v>0</v>
          </cell>
          <cell r="BB268">
            <v>0</v>
          </cell>
          <cell r="BC268">
            <v>0</v>
          </cell>
          <cell r="BD268">
            <v>0</v>
          </cell>
          <cell r="BE268">
            <v>0</v>
          </cell>
          <cell r="BF268">
            <v>0</v>
          </cell>
          <cell r="BG268">
            <v>0</v>
          </cell>
          <cell r="BH268">
            <v>0</v>
          </cell>
          <cell r="BI268">
            <v>0</v>
          </cell>
          <cell r="BJ268">
            <v>0</v>
          </cell>
          <cell r="BK268">
            <v>0</v>
          </cell>
          <cell r="BL268">
            <v>0</v>
          </cell>
          <cell r="BM268">
            <v>0</v>
          </cell>
          <cell r="BN268">
            <v>0</v>
          </cell>
          <cell r="BO268">
            <v>0</v>
          </cell>
          <cell r="BP268">
            <v>0</v>
          </cell>
          <cell r="BQ268">
            <v>0</v>
          </cell>
          <cell r="BR268">
            <v>0</v>
          </cell>
          <cell r="BS268">
            <v>0</v>
          </cell>
          <cell r="BT268">
            <v>0</v>
          </cell>
          <cell r="BU268">
            <v>0</v>
          </cell>
          <cell r="BV268">
            <v>0</v>
          </cell>
          <cell r="BW268">
            <v>0</v>
          </cell>
          <cell r="BX268">
            <v>0</v>
          </cell>
          <cell r="BY268">
            <v>0</v>
          </cell>
          <cell r="BZ268">
            <v>0</v>
          </cell>
          <cell r="CA268">
            <v>0</v>
          </cell>
          <cell r="CB268">
            <v>0</v>
          </cell>
          <cell r="CC268">
            <v>0</v>
          </cell>
          <cell r="CD268">
            <v>0</v>
          </cell>
          <cell r="CE268">
            <v>0</v>
          </cell>
          <cell r="CF268">
            <v>0</v>
          </cell>
          <cell r="CG268">
            <v>0</v>
          </cell>
          <cell r="CH268">
            <v>0</v>
          </cell>
          <cell r="CI268">
            <v>5062.5</v>
          </cell>
          <cell r="CJ268">
            <v>10125</v>
          </cell>
          <cell r="CK268">
            <v>15187.5</v>
          </cell>
          <cell r="CL268">
            <v>20250</v>
          </cell>
          <cell r="CM268">
            <v>68854.05</v>
          </cell>
          <cell r="CN268">
            <v>68863.5</v>
          </cell>
          <cell r="CO268">
            <v>68872.95</v>
          </cell>
          <cell r="CP268">
            <v>94194.9</v>
          </cell>
          <cell r="CQ268">
            <v>119516.85</v>
          </cell>
          <cell r="CR268">
            <v>194840.1</v>
          </cell>
          <cell r="CS268">
            <v>221521.5</v>
          </cell>
          <cell r="CT268">
            <v>222890.4</v>
          </cell>
          <cell r="CU268">
            <v>204009.3</v>
          </cell>
          <cell r="CV268">
            <v>204028.2</v>
          </cell>
          <cell r="CW268">
            <v>204047.1</v>
          </cell>
          <cell r="CX268">
            <v>204066</v>
          </cell>
          <cell r="CY268">
            <v>204084.9</v>
          </cell>
          <cell r="CZ268">
            <v>204103.8</v>
          </cell>
          <cell r="DA268">
            <v>54136.35</v>
          </cell>
          <cell r="DB268">
            <v>54145.8</v>
          </cell>
          <cell r="DC268">
            <v>0</v>
          </cell>
          <cell r="DD268">
            <v>0</v>
          </cell>
          <cell r="DE268">
            <v>0</v>
          </cell>
          <cell r="DF268">
            <v>0</v>
          </cell>
          <cell r="DG268">
            <v>0</v>
          </cell>
          <cell r="DH268">
            <v>0</v>
          </cell>
          <cell r="DI268">
            <v>0</v>
          </cell>
          <cell r="DJ268">
            <v>0</v>
          </cell>
          <cell r="DK268">
            <v>0</v>
          </cell>
          <cell r="DL268">
            <v>0</v>
          </cell>
          <cell r="DM268">
            <v>0</v>
          </cell>
          <cell r="DN268">
            <v>0</v>
          </cell>
          <cell r="DO268">
            <v>0</v>
          </cell>
          <cell r="DP268">
            <v>0</v>
          </cell>
          <cell r="DQ268">
            <v>0</v>
          </cell>
          <cell r="DR268">
            <v>0</v>
          </cell>
          <cell r="DS268">
            <v>0</v>
          </cell>
          <cell r="DT268">
            <v>0</v>
          </cell>
          <cell r="DU268">
            <v>0</v>
          </cell>
          <cell r="DV268">
            <v>0</v>
          </cell>
          <cell r="DW268">
            <v>0</v>
          </cell>
          <cell r="DX268">
            <v>0</v>
          </cell>
          <cell r="DY268">
            <v>0</v>
          </cell>
          <cell r="DZ268">
            <v>0</v>
          </cell>
          <cell r="EA268">
            <v>0</v>
          </cell>
          <cell r="EB268">
            <v>0</v>
          </cell>
          <cell r="EC268">
            <v>0</v>
          </cell>
          <cell r="ED268">
            <v>0</v>
          </cell>
          <cell r="EE268">
            <v>0</v>
          </cell>
          <cell r="EF268">
            <v>0</v>
          </cell>
          <cell r="EG268">
            <v>0</v>
          </cell>
          <cell r="EH268">
            <v>0</v>
          </cell>
          <cell r="EI268">
            <v>0</v>
          </cell>
          <cell r="EJ268">
            <v>0</v>
          </cell>
          <cell r="EK268">
            <v>0</v>
          </cell>
          <cell r="EL268">
            <v>0</v>
          </cell>
          <cell r="EM268">
            <v>0</v>
          </cell>
          <cell r="EN268">
            <v>0</v>
          </cell>
          <cell r="EO268">
            <v>0</v>
          </cell>
          <cell r="EP268">
            <v>0</v>
          </cell>
          <cell r="EQ268">
            <v>0</v>
          </cell>
          <cell r="ER268">
            <v>0</v>
          </cell>
          <cell r="ES268">
            <v>0</v>
          </cell>
          <cell r="ET268">
            <v>0</v>
          </cell>
          <cell r="EU268">
            <v>0</v>
          </cell>
          <cell r="EV268">
            <v>0</v>
          </cell>
          <cell r="EW268">
            <v>0</v>
          </cell>
          <cell r="EX268">
            <v>0</v>
          </cell>
          <cell r="EY268">
            <v>0</v>
          </cell>
          <cell r="EZ268">
            <v>0</v>
          </cell>
          <cell r="FA268">
            <v>0</v>
          </cell>
          <cell r="FB268">
            <v>0</v>
          </cell>
          <cell r="FC268">
            <v>0</v>
          </cell>
          <cell r="FD268">
            <v>0</v>
          </cell>
          <cell r="FE268">
            <v>0</v>
          </cell>
          <cell r="FF268">
            <v>0</v>
          </cell>
          <cell r="FG268">
            <v>0</v>
          </cell>
          <cell r="FH268">
            <v>0</v>
          </cell>
          <cell r="FI268">
            <v>0</v>
          </cell>
        </row>
        <row r="269">
          <cell r="V269" t="str">
            <v>PROJECTED RTM</v>
          </cell>
          <cell r="X269" t="str">
            <v>CUMULATIVE TO DATE</v>
          </cell>
          <cell r="Y269">
            <v>140</v>
          </cell>
          <cell r="Z269">
            <v>63.068739999999991</v>
          </cell>
          <cell r="AA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cell r="AR269">
            <v>0</v>
          </cell>
          <cell r="AS269">
            <v>0</v>
          </cell>
          <cell r="AT269">
            <v>0</v>
          </cell>
          <cell r="AU269">
            <v>0</v>
          </cell>
          <cell r="AV269">
            <v>0</v>
          </cell>
          <cell r="AW269">
            <v>0</v>
          </cell>
          <cell r="AX269">
            <v>0</v>
          </cell>
          <cell r="AY269">
            <v>0</v>
          </cell>
          <cell r="AZ269">
            <v>0</v>
          </cell>
          <cell r="BA269">
            <v>0</v>
          </cell>
          <cell r="BB269">
            <v>0</v>
          </cell>
          <cell r="BC269">
            <v>0</v>
          </cell>
          <cell r="BD269">
            <v>0</v>
          </cell>
          <cell r="BE269">
            <v>0</v>
          </cell>
          <cell r="BF269">
            <v>0</v>
          </cell>
          <cell r="BG269">
            <v>0</v>
          </cell>
          <cell r="BH269">
            <v>0</v>
          </cell>
          <cell r="BI269">
            <v>0</v>
          </cell>
          <cell r="BJ269">
            <v>0</v>
          </cell>
          <cell r="BK269">
            <v>0</v>
          </cell>
          <cell r="BL269">
            <v>0</v>
          </cell>
          <cell r="BM269">
            <v>0</v>
          </cell>
          <cell r="BN269">
            <v>0</v>
          </cell>
          <cell r="BO269">
            <v>0</v>
          </cell>
          <cell r="BP269">
            <v>0</v>
          </cell>
          <cell r="BQ269">
            <v>0</v>
          </cell>
          <cell r="BR269">
            <v>0</v>
          </cell>
          <cell r="BS269">
            <v>0</v>
          </cell>
          <cell r="BT269">
            <v>0</v>
          </cell>
          <cell r="BU269">
            <v>0</v>
          </cell>
          <cell r="BV269">
            <v>0</v>
          </cell>
          <cell r="BW269">
            <v>0</v>
          </cell>
          <cell r="BX269">
            <v>0</v>
          </cell>
          <cell r="BY269">
            <v>0</v>
          </cell>
          <cell r="BZ269">
            <v>0</v>
          </cell>
          <cell r="CA269">
            <v>0</v>
          </cell>
          <cell r="CB269">
            <v>0</v>
          </cell>
          <cell r="CC269">
            <v>0</v>
          </cell>
          <cell r="CD269">
            <v>0</v>
          </cell>
          <cell r="CE269">
            <v>0</v>
          </cell>
          <cell r="CF269">
            <v>0</v>
          </cell>
          <cell r="CG269">
            <v>0</v>
          </cell>
          <cell r="CH269">
            <v>0</v>
          </cell>
          <cell r="CI269">
            <v>5062.5</v>
          </cell>
          <cell r="CJ269">
            <v>10125</v>
          </cell>
          <cell r="CK269">
            <v>15187.5</v>
          </cell>
          <cell r="CL269">
            <v>20250</v>
          </cell>
          <cell r="CM269">
            <v>68854.05</v>
          </cell>
          <cell r="CN269">
            <v>68863.5</v>
          </cell>
          <cell r="CO269">
            <v>68872.95</v>
          </cell>
          <cell r="CP269">
            <v>94194.9</v>
          </cell>
          <cell r="CQ269">
            <v>119516.85</v>
          </cell>
          <cell r="CR269">
            <v>194840.1</v>
          </cell>
          <cell r="CS269">
            <v>221521.5</v>
          </cell>
          <cell r="CT269">
            <v>222890.4</v>
          </cell>
          <cell r="CU269">
            <v>204009.3</v>
          </cell>
          <cell r="CV269">
            <v>204028.2</v>
          </cell>
          <cell r="CW269">
            <v>204047.1</v>
          </cell>
          <cell r="CX269">
            <v>204066</v>
          </cell>
          <cell r="CY269">
            <v>204084.9</v>
          </cell>
          <cell r="CZ269">
            <v>204103.8</v>
          </cell>
          <cell r="DA269">
            <v>54136.35</v>
          </cell>
          <cell r="DB269">
            <v>54145.8</v>
          </cell>
          <cell r="DC269">
            <v>0</v>
          </cell>
          <cell r="DD269">
            <v>0</v>
          </cell>
          <cell r="DE269">
            <v>0</v>
          </cell>
          <cell r="DF269">
            <v>0</v>
          </cell>
          <cell r="DG269">
            <v>0</v>
          </cell>
          <cell r="DH269">
            <v>0</v>
          </cell>
          <cell r="DI269">
            <v>0</v>
          </cell>
          <cell r="DJ269">
            <v>0</v>
          </cell>
          <cell r="DK269">
            <v>0</v>
          </cell>
          <cell r="DL269">
            <v>0</v>
          </cell>
          <cell r="DM269">
            <v>0</v>
          </cell>
          <cell r="DN269">
            <v>0</v>
          </cell>
          <cell r="DO269">
            <v>0</v>
          </cell>
          <cell r="DP269">
            <v>0</v>
          </cell>
          <cell r="DQ269">
            <v>0</v>
          </cell>
          <cell r="DR269">
            <v>0</v>
          </cell>
          <cell r="DS269">
            <v>0</v>
          </cell>
          <cell r="DT269">
            <v>0</v>
          </cell>
          <cell r="DU269">
            <v>0</v>
          </cell>
          <cell r="DV269">
            <v>0</v>
          </cell>
          <cell r="DW269">
            <v>0</v>
          </cell>
          <cell r="DX269">
            <v>0</v>
          </cell>
          <cell r="DY269">
            <v>0</v>
          </cell>
          <cell r="DZ269">
            <v>0</v>
          </cell>
          <cell r="EA269">
            <v>0</v>
          </cell>
          <cell r="EB269">
            <v>0</v>
          </cell>
          <cell r="EC269">
            <v>0</v>
          </cell>
          <cell r="ED269">
            <v>0</v>
          </cell>
          <cell r="EE269">
            <v>0</v>
          </cell>
          <cell r="EF269">
            <v>0</v>
          </cell>
          <cell r="EG269">
            <v>0</v>
          </cell>
          <cell r="EH269">
            <v>0</v>
          </cell>
          <cell r="EI269">
            <v>0</v>
          </cell>
          <cell r="EJ269">
            <v>0</v>
          </cell>
          <cell r="EK269">
            <v>0</v>
          </cell>
          <cell r="EL269">
            <v>0</v>
          </cell>
          <cell r="EM269">
            <v>0</v>
          </cell>
          <cell r="EN269">
            <v>0</v>
          </cell>
          <cell r="EO269">
            <v>0</v>
          </cell>
          <cell r="EP269">
            <v>0</v>
          </cell>
          <cell r="EQ269">
            <v>0</v>
          </cell>
          <cell r="ER269">
            <v>0</v>
          </cell>
          <cell r="ES269">
            <v>0</v>
          </cell>
          <cell r="ET269">
            <v>0</v>
          </cell>
          <cell r="EU269">
            <v>0</v>
          </cell>
          <cell r="EV269">
            <v>0</v>
          </cell>
          <cell r="EW269">
            <v>0</v>
          </cell>
          <cell r="EX269">
            <v>0</v>
          </cell>
          <cell r="EY269">
            <v>0</v>
          </cell>
          <cell r="EZ269">
            <v>0</v>
          </cell>
          <cell r="FA269">
            <v>0</v>
          </cell>
          <cell r="FB269">
            <v>0</v>
          </cell>
          <cell r="FC269">
            <v>0</v>
          </cell>
          <cell r="FD269">
            <v>0</v>
          </cell>
          <cell r="FE269">
            <v>0</v>
          </cell>
          <cell r="FF269">
            <v>0</v>
          </cell>
          <cell r="FG269">
            <v>0</v>
          </cell>
          <cell r="FH269">
            <v>0</v>
          </cell>
          <cell r="FI269">
            <v>0</v>
          </cell>
        </row>
        <row r="270">
          <cell r="V270" t="str">
            <v>PROJECTED RTM</v>
          </cell>
          <cell r="X270">
            <v>36189.068740000002</v>
          </cell>
          <cell r="Y270">
            <v>140</v>
          </cell>
          <cell r="Z270">
            <v>63.068739999999991</v>
          </cell>
          <cell r="AA270"/>
          <cell r="AB270"/>
          <cell r="AC270"/>
          <cell r="AD270"/>
          <cell r="AE270"/>
          <cell r="AF270"/>
          <cell r="AG270"/>
          <cell r="AH270"/>
          <cell r="AI270"/>
          <cell r="AJ270"/>
          <cell r="AK270"/>
          <cell r="AL270"/>
          <cell r="AM270"/>
          <cell r="AN270"/>
          <cell r="AO270"/>
          <cell r="AP270"/>
          <cell r="AQ270"/>
          <cell r="AR270"/>
          <cell r="AS270"/>
          <cell r="AT270"/>
          <cell r="AU270"/>
          <cell r="AV270"/>
          <cell r="AW270"/>
          <cell r="AX270"/>
          <cell r="AY270"/>
          <cell r="AZ270"/>
          <cell r="BA270"/>
          <cell r="BB270"/>
          <cell r="BC270"/>
          <cell r="BD270"/>
          <cell r="BE270"/>
          <cell r="BF270"/>
          <cell r="BG270"/>
          <cell r="BH270"/>
          <cell r="BI270"/>
          <cell r="BJ270"/>
          <cell r="BK270"/>
          <cell r="BL270"/>
          <cell r="BM270"/>
          <cell r="BN270"/>
          <cell r="BO270"/>
          <cell r="BP270"/>
          <cell r="BQ270"/>
          <cell r="BR270"/>
          <cell r="BS270"/>
          <cell r="BT270"/>
          <cell r="BU270"/>
          <cell r="BV270"/>
          <cell r="BW270"/>
          <cell r="BX270"/>
          <cell r="BY270"/>
          <cell r="BZ270"/>
          <cell r="CA270"/>
          <cell r="CB270"/>
          <cell r="CC270"/>
          <cell r="CD270"/>
          <cell r="CE270"/>
          <cell r="CF270"/>
          <cell r="CG270"/>
          <cell r="CH270"/>
          <cell r="CI270"/>
          <cell r="CJ270"/>
          <cell r="CK270"/>
          <cell r="CL270"/>
          <cell r="CM270"/>
          <cell r="CN270"/>
          <cell r="CO270"/>
          <cell r="CP270"/>
          <cell r="CQ270"/>
          <cell r="CR270">
            <v>36038</v>
          </cell>
          <cell r="CS270">
            <v>36045</v>
          </cell>
          <cell r="CT270">
            <v>36052</v>
          </cell>
          <cell r="CU270">
            <v>36059</v>
          </cell>
          <cell r="CV270">
            <v>36066</v>
          </cell>
          <cell r="CW270">
            <v>36073</v>
          </cell>
          <cell r="CX270">
            <v>36080</v>
          </cell>
          <cell r="CY270">
            <v>36087</v>
          </cell>
          <cell r="CZ270">
            <v>36094</v>
          </cell>
          <cell r="DA270">
            <v>36101</v>
          </cell>
          <cell r="DB270">
            <v>36108</v>
          </cell>
          <cell r="DC270"/>
          <cell r="DD270"/>
          <cell r="DE270"/>
          <cell r="DF270"/>
          <cell r="DG270"/>
          <cell r="DH270"/>
          <cell r="DI270"/>
          <cell r="DJ270"/>
          <cell r="DK270"/>
          <cell r="DL270"/>
          <cell r="DM270"/>
          <cell r="DN270"/>
          <cell r="DO270"/>
          <cell r="DP270"/>
          <cell r="DQ270"/>
          <cell r="DR270"/>
          <cell r="DS270"/>
          <cell r="DT270"/>
          <cell r="DU270"/>
          <cell r="DV270"/>
          <cell r="DW270"/>
          <cell r="DX270"/>
          <cell r="DY270"/>
          <cell r="DZ270"/>
          <cell r="EA270"/>
          <cell r="EB270"/>
          <cell r="EC270"/>
          <cell r="ED270"/>
          <cell r="EE270"/>
          <cell r="EF270"/>
          <cell r="EG270"/>
          <cell r="EH270"/>
          <cell r="EI270"/>
          <cell r="EJ270"/>
          <cell r="EK270"/>
          <cell r="EL270"/>
          <cell r="EM270"/>
          <cell r="EN270"/>
          <cell r="EO270"/>
          <cell r="EP270"/>
          <cell r="EQ270"/>
          <cell r="ER270"/>
          <cell r="ES270"/>
          <cell r="ET270"/>
          <cell r="EU270"/>
          <cell r="EV270"/>
        </row>
        <row r="271">
          <cell r="V271" t="str">
            <v>PROJECTED STREET</v>
          </cell>
          <cell r="X271">
            <v>36219.068740000002</v>
          </cell>
        </row>
        <row r="272">
          <cell r="V272" t="str">
            <v>+ or - Scheduled Date</v>
          </cell>
          <cell r="X272">
            <v>122.93125999999756</v>
          </cell>
        </row>
        <row r="273">
          <cell r="N273" t="str">
            <v>ENGINEERING</v>
          </cell>
          <cell r="Y273" t="str">
            <v>WK Count</v>
          </cell>
          <cell r="Z273" t="str">
            <v>Total Days</v>
          </cell>
        </row>
        <row r="274">
          <cell r="N274" t="str">
            <v>ENGINEERING</v>
          </cell>
          <cell r="Y274" t="str">
            <v>WK Count</v>
          </cell>
          <cell r="Z274" t="str">
            <v>Total Days</v>
          </cell>
        </row>
        <row r="275">
          <cell r="A275" t="str">
            <v>PREP</v>
          </cell>
          <cell r="F275" t="str">
            <v>ANIMATION</v>
          </cell>
          <cell r="I275" t="str">
            <v>INK &amp; PAINT</v>
          </cell>
          <cell r="L275" t="str">
            <v>ALPHA</v>
          </cell>
          <cell r="N275" t="str">
            <v>BETA</v>
          </cell>
          <cell r="P275" t="str">
            <v>RTM</v>
          </cell>
          <cell r="Y275">
            <v>7</v>
          </cell>
          <cell r="Z275">
            <v>52.351039999999998</v>
          </cell>
        </row>
        <row r="276">
          <cell r="A276" t="str">
            <v>PREP</v>
          </cell>
          <cell r="B276" t="str">
            <v>Days</v>
          </cell>
          <cell r="F276" t="str">
            <v>ANIMATION</v>
          </cell>
          <cell r="G276" t="str">
            <v>Days</v>
          </cell>
          <cell r="H276" t="str">
            <v>Frames</v>
          </cell>
          <cell r="I276" t="str">
            <v>INK &amp; PAINT</v>
          </cell>
          <cell r="J276" t="str">
            <v>Days</v>
          </cell>
          <cell r="L276" t="str">
            <v>ALPHA</v>
          </cell>
          <cell r="N276" t="str">
            <v>BETA</v>
          </cell>
          <cell r="P276" t="str">
            <v>RTM</v>
          </cell>
          <cell r="Y276">
            <v>7</v>
          </cell>
          <cell r="Z276">
            <v>52.351039999999998</v>
          </cell>
        </row>
        <row r="277">
          <cell r="A277" t="str">
            <v>Wks</v>
          </cell>
          <cell r="B277" t="str">
            <v>Days</v>
          </cell>
          <cell r="F277" t="str">
            <v>Wks</v>
          </cell>
          <cell r="G277" t="str">
            <v>Days</v>
          </cell>
          <cell r="H277" t="str">
            <v>Frames</v>
          </cell>
          <cell r="I277" t="str">
            <v>Wks</v>
          </cell>
          <cell r="J277" t="str">
            <v>Days</v>
          </cell>
          <cell r="K277">
            <v>21</v>
          </cell>
          <cell r="M277">
            <v>29</v>
          </cell>
          <cell r="O277">
            <v>29</v>
          </cell>
          <cell r="Q277">
            <v>29</v>
          </cell>
          <cell r="Y277">
            <v>11</v>
          </cell>
          <cell r="Z277">
            <v>77.938800000000015</v>
          </cell>
        </row>
        <row r="278">
          <cell r="A278">
            <v>5.47872</v>
          </cell>
          <cell r="B278">
            <v>52.351039999999998</v>
          </cell>
          <cell r="F278">
            <v>6.8484000000000007</v>
          </cell>
          <cell r="G278">
            <v>77.938800000000015</v>
          </cell>
          <cell r="H278">
            <v>2739.36</v>
          </cell>
          <cell r="I278">
            <v>6.8484000000000007</v>
          </cell>
          <cell r="J278">
            <v>61.938800000000008</v>
          </cell>
          <cell r="K278">
            <v>21</v>
          </cell>
          <cell r="M278">
            <v>29</v>
          </cell>
          <cell r="O278">
            <v>29</v>
          </cell>
          <cell r="Q278">
            <v>29</v>
          </cell>
          <cell r="Y278">
            <v>9</v>
          </cell>
          <cell r="Z278">
            <v>61.938800000000008</v>
          </cell>
        </row>
        <row r="290">
          <cell r="Y290">
            <v>119</v>
          </cell>
          <cell r="Z290">
            <v>47.938800000000008</v>
          </cell>
        </row>
        <row r="291">
          <cell r="Y291">
            <v>119</v>
          </cell>
          <cell r="Z291">
            <v>47.938800000000008</v>
          </cell>
        </row>
        <row r="294">
          <cell r="N294" t="str">
            <v>ENGINEERING</v>
          </cell>
          <cell r="Y294" t="str">
            <v>WK Count</v>
          </cell>
          <cell r="Z294" t="str">
            <v>Total Days</v>
          </cell>
        </row>
        <row r="295">
          <cell r="N295" t="str">
            <v>ENGINEERING</v>
          </cell>
          <cell r="Y295" t="str">
            <v>WK Count</v>
          </cell>
          <cell r="Z295" t="str">
            <v>Total Days</v>
          </cell>
        </row>
        <row r="296">
          <cell r="A296" t="str">
            <v>PREP</v>
          </cell>
          <cell r="F296" t="str">
            <v>ANIMATION</v>
          </cell>
          <cell r="I296" t="str">
            <v>INK &amp; PAINT</v>
          </cell>
          <cell r="L296" t="str">
            <v>ALPHA</v>
          </cell>
          <cell r="N296" t="str">
            <v>BETA</v>
          </cell>
          <cell r="P296" t="str">
            <v>RTM</v>
          </cell>
          <cell r="Y296">
            <v>6</v>
          </cell>
          <cell r="Z296">
            <v>42.297850000000004</v>
          </cell>
        </row>
        <row r="297">
          <cell r="A297" t="str">
            <v>PREP</v>
          </cell>
          <cell r="B297" t="str">
            <v>Days</v>
          </cell>
          <cell r="F297" t="str">
            <v>ANIMATION</v>
          </cell>
          <cell r="G297" t="str">
            <v>Days</v>
          </cell>
          <cell r="H297" t="str">
            <v>Frames</v>
          </cell>
          <cell r="I297" t="str">
            <v>INK &amp; PAINT</v>
          </cell>
          <cell r="J297" t="str">
            <v>Days</v>
          </cell>
          <cell r="L297" t="str">
            <v>ALPHA</v>
          </cell>
          <cell r="N297" t="str">
            <v>BETA</v>
          </cell>
          <cell r="P297" t="str">
            <v>RTM</v>
          </cell>
          <cell r="Y297">
            <v>6</v>
          </cell>
          <cell r="Z297">
            <v>42.297850000000004</v>
          </cell>
        </row>
        <row r="298">
          <cell r="A298" t="str">
            <v>Wks</v>
          </cell>
          <cell r="B298" t="str">
            <v>Days</v>
          </cell>
          <cell r="F298" t="str">
            <v>Wks</v>
          </cell>
          <cell r="G298" t="str">
            <v>Days</v>
          </cell>
          <cell r="H298" t="str">
            <v>Frames</v>
          </cell>
          <cell r="I298" t="str">
            <v>Wks</v>
          </cell>
          <cell r="J298" t="str">
            <v>Days</v>
          </cell>
          <cell r="K298">
            <v>21</v>
          </cell>
          <cell r="M298">
            <v>29</v>
          </cell>
          <cell r="O298">
            <v>29</v>
          </cell>
          <cell r="Q298">
            <v>29</v>
          </cell>
          <cell r="Y298">
            <v>11</v>
          </cell>
          <cell r="Z298">
            <v>77.163083333333333</v>
          </cell>
        </row>
        <row r="299">
          <cell r="A299">
            <v>4.0425500000000003</v>
          </cell>
          <cell r="B299">
            <v>42.297850000000004</v>
          </cell>
          <cell r="F299">
            <v>6.7375833333333333</v>
          </cell>
          <cell r="G299">
            <v>77.163083333333333</v>
          </cell>
          <cell r="H299">
            <v>2021.2750000000001</v>
          </cell>
          <cell r="I299">
            <v>4.0425500000000003</v>
          </cell>
          <cell r="J299">
            <v>42.297850000000004</v>
          </cell>
          <cell r="K299">
            <v>21</v>
          </cell>
          <cell r="M299">
            <v>29</v>
          </cell>
          <cell r="O299">
            <v>29</v>
          </cell>
          <cell r="Q299">
            <v>29</v>
          </cell>
          <cell r="Y299">
            <v>6</v>
          </cell>
          <cell r="Z299">
            <v>42.297850000000004</v>
          </cell>
        </row>
        <row r="311">
          <cell r="Y311">
            <v>119</v>
          </cell>
          <cell r="Z311">
            <v>28.297850000000004</v>
          </cell>
        </row>
        <row r="312">
          <cell r="Y312">
            <v>119</v>
          </cell>
          <cell r="Z312">
            <v>28.297850000000004</v>
          </cell>
        </row>
        <row r="322">
          <cell r="N322" t="str">
            <v>ENGINEERING</v>
          </cell>
          <cell r="Y322" t="str">
            <v>WK Count</v>
          </cell>
          <cell r="Z322" t="str">
            <v>Total Days</v>
          </cell>
        </row>
        <row r="323">
          <cell r="N323" t="str">
            <v>ENGINEERING</v>
          </cell>
          <cell r="Y323" t="str">
            <v>WK Count</v>
          </cell>
          <cell r="Z323" t="str">
            <v>Total Days</v>
          </cell>
        </row>
        <row r="324">
          <cell r="A324" t="str">
            <v>PREP</v>
          </cell>
          <cell r="F324" t="str">
            <v>ANIMATION</v>
          </cell>
          <cell r="I324" t="str">
            <v>INK &amp; PAINT</v>
          </cell>
          <cell r="L324" t="str">
            <v>ALPHA</v>
          </cell>
          <cell r="N324" t="str">
            <v>BETA</v>
          </cell>
          <cell r="P324" t="str">
            <v>RTM</v>
          </cell>
          <cell r="Y324">
            <v>3</v>
          </cell>
          <cell r="Z324">
            <v>21</v>
          </cell>
        </row>
        <row r="325">
          <cell r="A325" t="str">
            <v>PREP</v>
          </cell>
          <cell r="B325" t="str">
            <v>Days</v>
          </cell>
          <cell r="F325" t="str">
            <v>ANIMATION</v>
          </cell>
          <cell r="G325" t="str">
            <v>Days</v>
          </cell>
          <cell r="H325" t="str">
            <v>Frames</v>
          </cell>
          <cell r="I325" t="str">
            <v>INK &amp; PAINT</v>
          </cell>
          <cell r="J325" t="str">
            <v>Days</v>
          </cell>
          <cell r="L325" t="str">
            <v>ALPHA</v>
          </cell>
          <cell r="N325" t="str">
            <v>BETA</v>
          </cell>
          <cell r="P325" t="str">
            <v>RTM</v>
          </cell>
          <cell r="Y325">
            <v>3</v>
          </cell>
          <cell r="Z325">
            <v>21</v>
          </cell>
        </row>
        <row r="326">
          <cell r="A326" t="str">
            <v>Wks</v>
          </cell>
          <cell r="B326" t="str">
            <v>Days</v>
          </cell>
          <cell r="F326" t="str">
            <v>Wks</v>
          </cell>
          <cell r="G326" t="str">
            <v>Days</v>
          </cell>
          <cell r="H326" t="str">
            <v>Frames</v>
          </cell>
          <cell r="I326" t="str">
            <v>Wks</v>
          </cell>
          <cell r="J326" t="str">
            <v>Days</v>
          </cell>
          <cell r="K326">
            <v>21</v>
          </cell>
          <cell r="M326">
            <v>29</v>
          </cell>
          <cell r="O326">
            <v>29</v>
          </cell>
          <cell r="Q326">
            <v>29</v>
          </cell>
          <cell r="Y326">
            <v>3</v>
          </cell>
          <cell r="Z326">
            <v>21</v>
          </cell>
        </row>
        <row r="327">
          <cell r="A327">
            <v>1</v>
          </cell>
          <cell r="B327">
            <v>21</v>
          </cell>
          <cell r="F327">
            <v>1</v>
          </cell>
          <cell r="G327">
            <v>21</v>
          </cell>
          <cell r="H327">
            <v>131</v>
          </cell>
          <cell r="I327">
            <v>1</v>
          </cell>
          <cell r="J327">
            <v>21</v>
          </cell>
          <cell r="K327">
            <v>21</v>
          </cell>
          <cell r="M327">
            <v>29</v>
          </cell>
          <cell r="O327">
            <v>29</v>
          </cell>
          <cell r="Q327">
            <v>29</v>
          </cell>
          <cell r="Y327">
            <v>3</v>
          </cell>
          <cell r="Z327">
            <v>21</v>
          </cell>
        </row>
        <row r="338">
          <cell r="Y338">
            <v>63</v>
          </cell>
          <cell r="Z338">
            <v>7</v>
          </cell>
        </row>
        <row r="339">
          <cell r="Y339">
            <v>63</v>
          </cell>
          <cell r="Z339">
            <v>7</v>
          </cell>
        </row>
        <row r="343">
          <cell r="N343" t="str">
            <v>ENGINEERING</v>
          </cell>
          <cell r="Y343" t="str">
            <v>WK Count</v>
          </cell>
          <cell r="Z343" t="str">
            <v>Total Days</v>
          </cell>
        </row>
        <row r="344">
          <cell r="N344" t="str">
            <v>ENGINEERING</v>
          </cell>
          <cell r="Y344" t="str">
            <v>WK Count</v>
          </cell>
          <cell r="Z344" t="str">
            <v>Total Days</v>
          </cell>
        </row>
        <row r="345">
          <cell r="A345" t="str">
            <v>PREP</v>
          </cell>
          <cell r="F345" t="str">
            <v>ANIMATION</v>
          </cell>
          <cell r="I345" t="str">
            <v>INK &amp; PAINT</v>
          </cell>
          <cell r="L345" t="str">
            <v>ALPHA</v>
          </cell>
          <cell r="N345" t="str">
            <v>BETA</v>
          </cell>
          <cell r="P345" t="str">
            <v>RTM</v>
          </cell>
          <cell r="Y345">
            <v>7</v>
          </cell>
          <cell r="Z345">
            <v>49</v>
          </cell>
        </row>
        <row r="346">
          <cell r="A346" t="str">
            <v>PREP</v>
          </cell>
          <cell r="B346" t="str">
            <v>Days</v>
          </cell>
          <cell r="F346" t="str">
            <v>ANIMATION</v>
          </cell>
          <cell r="G346" t="str">
            <v>Days</v>
          </cell>
          <cell r="H346" t="str">
            <v>Frames</v>
          </cell>
          <cell r="I346" t="str">
            <v>INK &amp; PAINT</v>
          </cell>
          <cell r="J346" t="str">
            <v>Days</v>
          </cell>
          <cell r="L346" t="str">
            <v>ALPHA</v>
          </cell>
          <cell r="N346" t="str">
            <v>BETA</v>
          </cell>
          <cell r="P346" t="str">
            <v>RTM</v>
          </cell>
          <cell r="Y346">
            <v>7</v>
          </cell>
          <cell r="Z346">
            <v>49</v>
          </cell>
        </row>
        <row r="347">
          <cell r="A347" t="str">
            <v>Wks</v>
          </cell>
          <cell r="B347" t="str">
            <v>Days</v>
          </cell>
          <cell r="F347" t="str">
            <v>Wks</v>
          </cell>
          <cell r="G347" t="str">
            <v>Days</v>
          </cell>
          <cell r="H347" t="str">
            <v>Frames</v>
          </cell>
          <cell r="I347" t="str">
            <v>Wks</v>
          </cell>
          <cell r="J347" t="str">
            <v>Days</v>
          </cell>
          <cell r="K347">
            <v>21</v>
          </cell>
          <cell r="M347">
            <v>29</v>
          </cell>
          <cell r="O347">
            <v>29</v>
          </cell>
          <cell r="Q347">
            <v>29</v>
          </cell>
          <cell r="Y347">
            <v>7</v>
          </cell>
          <cell r="Z347">
            <v>49</v>
          </cell>
        </row>
        <row r="348">
          <cell r="A348">
            <v>5</v>
          </cell>
          <cell r="B348">
            <v>49</v>
          </cell>
          <cell r="F348">
            <v>5</v>
          </cell>
          <cell r="G348">
            <v>49</v>
          </cell>
          <cell r="H348">
            <v>500</v>
          </cell>
          <cell r="I348">
            <v>5</v>
          </cell>
          <cell r="J348">
            <v>49</v>
          </cell>
          <cell r="K348">
            <v>21</v>
          </cell>
          <cell r="M348">
            <v>29</v>
          </cell>
          <cell r="O348">
            <v>29</v>
          </cell>
          <cell r="Q348">
            <v>29</v>
          </cell>
          <cell r="Y348">
            <v>7</v>
          </cell>
          <cell r="Z348">
            <v>49</v>
          </cell>
        </row>
        <row r="359">
          <cell r="Y359">
            <v>91</v>
          </cell>
          <cell r="Z359">
            <v>35</v>
          </cell>
        </row>
        <row r="360">
          <cell r="Y360">
            <v>91</v>
          </cell>
          <cell r="Z360">
            <v>35</v>
          </cell>
        </row>
        <row r="363">
          <cell r="N363" t="str">
            <v>ENGINEERING</v>
          </cell>
          <cell r="Y363" t="str">
            <v>WK Count</v>
          </cell>
          <cell r="Z363" t="str">
            <v>Total Days</v>
          </cell>
        </row>
        <row r="364">
          <cell r="N364" t="str">
            <v>ENGINEERING</v>
          </cell>
          <cell r="Y364" t="str">
            <v>WK Count</v>
          </cell>
          <cell r="Z364" t="str">
            <v>Total Days</v>
          </cell>
        </row>
        <row r="365">
          <cell r="A365" t="str">
            <v>PREP</v>
          </cell>
          <cell r="F365" t="str">
            <v>ANIMATION</v>
          </cell>
          <cell r="I365" t="str">
            <v>INK &amp; PAINT</v>
          </cell>
          <cell r="L365" t="str">
            <v>ALPHA</v>
          </cell>
          <cell r="N365" t="str">
            <v>BETA</v>
          </cell>
          <cell r="P365" t="str">
            <v>RTM</v>
          </cell>
          <cell r="Y365">
            <v>7</v>
          </cell>
          <cell r="Z365">
            <v>49</v>
          </cell>
        </row>
        <row r="366">
          <cell r="A366" t="str">
            <v>PREP</v>
          </cell>
          <cell r="B366" t="str">
            <v>Days</v>
          </cell>
          <cell r="F366" t="str">
            <v>ANIMATION</v>
          </cell>
          <cell r="G366" t="str">
            <v>Days</v>
          </cell>
          <cell r="H366" t="str">
            <v>Frames</v>
          </cell>
          <cell r="I366" t="str">
            <v>INK &amp; PAINT</v>
          </cell>
          <cell r="J366" t="str">
            <v>Days</v>
          </cell>
          <cell r="L366" t="str">
            <v>ALPHA</v>
          </cell>
          <cell r="N366" t="str">
            <v>BETA</v>
          </cell>
          <cell r="P366" t="str">
            <v>RTM</v>
          </cell>
          <cell r="Y366">
            <v>7</v>
          </cell>
          <cell r="Z366">
            <v>49</v>
          </cell>
        </row>
        <row r="367">
          <cell r="A367" t="str">
            <v>Wks</v>
          </cell>
          <cell r="B367" t="str">
            <v>Days</v>
          </cell>
          <cell r="F367" t="str">
            <v>Wks</v>
          </cell>
          <cell r="G367" t="str">
            <v>Days</v>
          </cell>
          <cell r="H367" t="str">
            <v>Frames</v>
          </cell>
          <cell r="I367" t="str">
            <v>Wks</v>
          </cell>
          <cell r="J367" t="str">
            <v>Days</v>
          </cell>
          <cell r="K367">
            <v>21</v>
          </cell>
          <cell r="M367">
            <v>29</v>
          </cell>
          <cell r="O367">
            <v>29</v>
          </cell>
          <cell r="Q367">
            <v>29</v>
          </cell>
          <cell r="Y367">
            <v>7</v>
          </cell>
          <cell r="Z367">
            <v>49</v>
          </cell>
        </row>
        <row r="368">
          <cell r="A368">
            <v>5</v>
          </cell>
          <cell r="B368">
            <v>49</v>
          </cell>
          <cell r="F368">
            <v>5</v>
          </cell>
          <cell r="G368">
            <v>49</v>
          </cell>
          <cell r="H368">
            <v>500</v>
          </cell>
          <cell r="I368">
            <v>5</v>
          </cell>
          <cell r="J368">
            <v>49</v>
          </cell>
          <cell r="K368">
            <v>21</v>
          </cell>
          <cell r="M368">
            <v>29</v>
          </cell>
          <cell r="O368">
            <v>29</v>
          </cell>
          <cell r="Q368">
            <v>29</v>
          </cell>
          <cell r="Y368">
            <v>7</v>
          </cell>
          <cell r="Z368">
            <v>49</v>
          </cell>
        </row>
        <row r="379">
          <cell r="Y379">
            <v>91</v>
          </cell>
          <cell r="Z379">
            <v>35</v>
          </cell>
        </row>
        <row r="380">
          <cell r="Y380">
            <v>91</v>
          </cell>
          <cell r="Z380">
            <v>35</v>
          </cell>
        </row>
        <row r="383">
          <cell r="N383" t="str">
            <v>ENGINEERING</v>
          </cell>
          <cell r="Y383" t="str">
            <v>WK Count</v>
          </cell>
          <cell r="Z383" t="str">
            <v>Total Days</v>
          </cell>
        </row>
        <row r="384">
          <cell r="N384" t="str">
            <v>ENGINEERING</v>
          </cell>
          <cell r="Y384" t="str">
            <v>WK Count</v>
          </cell>
          <cell r="Z384" t="str">
            <v>Total Days</v>
          </cell>
        </row>
        <row r="385">
          <cell r="A385" t="str">
            <v>PREP</v>
          </cell>
          <cell r="F385" t="str">
            <v>ANIMATION</v>
          </cell>
          <cell r="I385" t="str">
            <v>INK &amp; PAINT</v>
          </cell>
          <cell r="L385" t="str">
            <v>ALPHA</v>
          </cell>
          <cell r="N385" t="str">
            <v>BETA</v>
          </cell>
          <cell r="P385" t="str">
            <v>RTM</v>
          </cell>
          <cell r="Y385">
            <v>4</v>
          </cell>
          <cell r="Z385">
            <v>25.0642</v>
          </cell>
        </row>
        <row r="386">
          <cell r="A386" t="str">
            <v>PREP</v>
          </cell>
          <cell r="B386" t="str">
            <v>Days</v>
          </cell>
          <cell r="F386" t="str">
            <v>ANIMATION</v>
          </cell>
          <cell r="G386" t="str">
            <v>Days</v>
          </cell>
          <cell r="H386" t="str">
            <v>Frames</v>
          </cell>
          <cell r="I386" t="str">
            <v>INK &amp; PAINT</v>
          </cell>
          <cell r="J386" t="str">
            <v>Days</v>
          </cell>
          <cell r="L386" t="str">
            <v>ALPHA</v>
          </cell>
          <cell r="N386" t="str">
            <v>BETA</v>
          </cell>
          <cell r="P386" t="str">
            <v>RTM</v>
          </cell>
          <cell r="Y386">
            <v>4</v>
          </cell>
          <cell r="Z386">
            <v>25.0642</v>
          </cell>
        </row>
        <row r="387">
          <cell r="A387" t="str">
            <v>Wks</v>
          </cell>
          <cell r="B387" t="str">
            <v>Days</v>
          </cell>
          <cell r="F387" t="str">
            <v>Wks</v>
          </cell>
          <cell r="G387" t="str">
            <v>Days</v>
          </cell>
          <cell r="H387" t="str">
            <v>Frames</v>
          </cell>
          <cell r="I387" t="str">
            <v>Wks</v>
          </cell>
          <cell r="J387" t="str">
            <v>Days</v>
          </cell>
          <cell r="K387">
            <v>21</v>
          </cell>
          <cell r="M387">
            <v>29</v>
          </cell>
          <cell r="O387">
            <v>29</v>
          </cell>
          <cell r="Q387">
            <v>29</v>
          </cell>
          <cell r="Y387">
            <v>4</v>
          </cell>
          <cell r="Z387">
            <v>25.0642</v>
          </cell>
        </row>
        <row r="388">
          <cell r="A388">
            <v>1.5806</v>
          </cell>
          <cell r="B388">
            <v>25.0642</v>
          </cell>
          <cell r="F388">
            <v>1.5806</v>
          </cell>
          <cell r="G388">
            <v>25.0642</v>
          </cell>
          <cell r="H388">
            <v>158.06</v>
          </cell>
          <cell r="I388">
            <v>1.5806</v>
          </cell>
          <cell r="J388">
            <v>25.0642</v>
          </cell>
          <cell r="K388">
            <v>21</v>
          </cell>
          <cell r="M388">
            <v>29</v>
          </cell>
          <cell r="O388">
            <v>29</v>
          </cell>
          <cell r="Q388">
            <v>29</v>
          </cell>
          <cell r="Y388">
            <v>4</v>
          </cell>
          <cell r="Z388">
            <v>25.0642</v>
          </cell>
        </row>
        <row r="399">
          <cell r="Y399">
            <v>70</v>
          </cell>
          <cell r="Z399">
            <v>11.0642</v>
          </cell>
        </row>
        <row r="400">
          <cell r="Y400">
            <v>70</v>
          </cell>
          <cell r="Z400">
            <v>11.0642</v>
          </cell>
        </row>
        <row r="403">
          <cell r="N403" t="str">
            <v>ENGINEERING</v>
          </cell>
          <cell r="Y403" t="str">
            <v>WK Count</v>
          </cell>
          <cell r="Z403" t="str">
            <v>Total Days</v>
          </cell>
        </row>
        <row r="404">
          <cell r="N404" t="str">
            <v>ENGINEERING</v>
          </cell>
          <cell r="Y404" t="str">
            <v>WK Count</v>
          </cell>
          <cell r="Z404" t="str">
            <v>Total Days</v>
          </cell>
        </row>
        <row r="405">
          <cell r="A405" t="str">
            <v>PREP</v>
          </cell>
          <cell r="F405" t="str">
            <v>ANIMATION</v>
          </cell>
          <cell r="I405" t="str">
            <v>INK &amp; PAINT</v>
          </cell>
          <cell r="L405" t="str">
            <v>ALPHA</v>
          </cell>
          <cell r="N405" t="str">
            <v>BETA</v>
          </cell>
          <cell r="P405" t="str">
            <v>RTM</v>
          </cell>
          <cell r="Y405">
            <v>7</v>
          </cell>
          <cell r="Z405">
            <v>49</v>
          </cell>
        </row>
        <row r="406">
          <cell r="A406" t="str">
            <v>PREP</v>
          </cell>
          <cell r="B406" t="str">
            <v>Days</v>
          </cell>
          <cell r="F406" t="str">
            <v>ANIMATION</v>
          </cell>
          <cell r="G406" t="str">
            <v>Days</v>
          </cell>
          <cell r="H406" t="str">
            <v>Frames</v>
          </cell>
          <cell r="I406" t="str">
            <v>INK &amp; PAINT</v>
          </cell>
          <cell r="J406" t="str">
            <v>Days</v>
          </cell>
          <cell r="L406" t="str">
            <v>ALPHA</v>
          </cell>
          <cell r="N406" t="str">
            <v>BETA</v>
          </cell>
          <cell r="P406" t="str">
            <v>RTM</v>
          </cell>
          <cell r="Y406">
            <v>7</v>
          </cell>
          <cell r="Z406">
            <v>49</v>
          </cell>
        </row>
        <row r="407">
          <cell r="A407" t="str">
            <v>Wks</v>
          </cell>
          <cell r="B407" t="str">
            <v>Days</v>
          </cell>
          <cell r="F407" t="str">
            <v>Wks</v>
          </cell>
          <cell r="G407" t="str">
            <v>Days</v>
          </cell>
          <cell r="H407" t="str">
            <v>Frames</v>
          </cell>
          <cell r="I407" t="str">
            <v>Wks</v>
          </cell>
          <cell r="J407" t="str">
            <v>Days</v>
          </cell>
          <cell r="K407">
            <v>21</v>
          </cell>
          <cell r="M407">
            <v>29</v>
          </cell>
          <cell r="O407">
            <v>29</v>
          </cell>
          <cell r="Q407">
            <v>29</v>
          </cell>
          <cell r="Y407">
            <v>7</v>
          </cell>
          <cell r="Z407">
            <v>49</v>
          </cell>
        </row>
        <row r="408">
          <cell r="A408">
            <v>5</v>
          </cell>
          <cell r="B408">
            <v>49</v>
          </cell>
          <cell r="F408">
            <v>5</v>
          </cell>
          <cell r="G408">
            <v>49</v>
          </cell>
          <cell r="H408">
            <v>500</v>
          </cell>
          <cell r="I408">
            <v>5</v>
          </cell>
          <cell r="J408">
            <v>49</v>
          </cell>
          <cell r="K408">
            <v>21</v>
          </cell>
          <cell r="M408">
            <v>29</v>
          </cell>
          <cell r="O408">
            <v>29</v>
          </cell>
          <cell r="Q408">
            <v>29</v>
          </cell>
          <cell r="Y408">
            <v>7</v>
          </cell>
          <cell r="Z408">
            <v>49</v>
          </cell>
        </row>
        <row r="419">
          <cell r="Y419">
            <v>91</v>
          </cell>
          <cell r="Z419">
            <v>35</v>
          </cell>
        </row>
        <row r="420">
          <cell r="Y420">
            <v>91</v>
          </cell>
          <cell r="Z420">
            <v>35</v>
          </cell>
        </row>
        <row r="423">
          <cell r="N423" t="str">
            <v>ENGINEERING</v>
          </cell>
          <cell r="Y423" t="str">
            <v>WK Count</v>
          </cell>
          <cell r="Z423" t="str">
            <v>Total Days</v>
          </cell>
        </row>
        <row r="424">
          <cell r="N424" t="str">
            <v>ENGINEERING</v>
          </cell>
          <cell r="Y424" t="str">
            <v>WK Count</v>
          </cell>
          <cell r="Z424" t="str">
            <v>Total Days</v>
          </cell>
        </row>
        <row r="425">
          <cell r="A425" t="str">
            <v>PREP</v>
          </cell>
          <cell r="F425" t="str">
            <v>ANIMATION</v>
          </cell>
          <cell r="I425" t="str">
            <v>INK &amp; PAINT</v>
          </cell>
          <cell r="L425" t="str">
            <v>ALPHA</v>
          </cell>
          <cell r="N425" t="str">
            <v>BETA</v>
          </cell>
          <cell r="P425" t="str">
            <v>RTM</v>
          </cell>
          <cell r="Y425">
            <v>4</v>
          </cell>
          <cell r="Z425">
            <v>25.0642</v>
          </cell>
        </row>
        <row r="426">
          <cell r="A426" t="str">
            <v>PREP</v>
          </cell>
          <cell r="B426" t="str">
            <v>Days</v>
          </cell>
          <cell r="F426" t="str">
            <v>ANIMATION</v>
          </cell>
          <cell r="G426" t="str">
            <v>Days</v>
          </cell>
          <cell r="H426" t="str">
            <v>Frames</v>
          </cell>
          <cell r="I426" t="str">
            <v>INK &amp; PAINT</v>
          </cell>
          <cell r="J426" t="str">
            <v>Days</v>
          </cell>
          <cell r="L426" t="str">
            <v>ALPHA</v>
          </cell>
          <cell r="N426" t="str">
            <v>BETA</v>
          </cell>
          <cell r="P426" t="str">
            <v>RTM</v>
          </cell>
          <cell r="Y426">
            <v>4</v>
          </cell>
          <cell r="Z426">
            <v>25.0642</v>
          </cell>
        </row>
        <row r="427">
          <cell r="A427" t="str">
            <v>Wks</v>
          </cell>
          <cell r="B427" t="str">
            <v>Days</v>
          </cell>
          <cell r="F427" t="str">
            <v>Wks</v>
          </cell>
          <cell r="G427" t="str">
            <v>Days</v>
          </cell>
          <cell r="H427" t="str">
            <v>Frames</v>
          </cell>
          <cell r="I427" t="str">
            <v>Wks</v>
          </cell>
          <cell r="J427" t="str">
            <v>Days</v>
          </cell>
          <cell r="K427">
            <v>21</v>
          </cell>
          <cell r="M427">
            <v>29</v>
          </cell>
          <cell r="O427">
            <v>29</v>
          </cell>
          <cell r="Q427">
            <v>29</v>
          </cell>
          <cell r="Y427">
            <v>4</v>
          </cell>
          <cell r="Z427">
            <v>25.0642</v>
          </cell>
        </row>
        <row r="428">
          <cell r="A428">
            <v>1.5806</v>
          </cell>
          <cell r="B428">
            <v>25.0642</v>
          </cell>
          <cell r="F428">
            <v>1.5806</v>
          </cell>
          <cell r="G428">
            <v>25.0642</v>
          </cell>
          <cell r="H428">
            <v>158.06</v>
          </cell>
          <cell r="I428">
            <v>1.5806</v>
          </cell>
          <cell r="J428">
            <v>25.0642</v>
          </cell>
          <cell r="K428">
            <v>21</v>
          </cell>
          <cell r="M428">
            <v>29</v>
          </cell>
          <cell r="O428">
            <v>29</v>
          </cell>
          <cell r="Q428">
            <v>29</v>
          </cell>
          <cell r="Y428">
            <v>4</v>
          </cell>
          <cell r="Z428">
            <v>25.0642</v>
          </cell>
        </row>
        <row r="439">
          <cell r="Y439">
            <v>70</v>
          </cell>
          <cell r="Z439">
            <v>11.0642</v>
          </cell>
        </row>
        <row r="440">
          <cell r="Y440">
            <v>70</v>
          </cell>
          <cell r="Z440">
            <v>11.0642</v>
          </cell>
        </row>
        <row r="443">
          <cell r="N443" t="str">
            <v>ENGINEERING</v>
          </cell>
          <cell r="Y443" t="str">
            <v>WK Count</v>
          </cell>
          <cell r="Z443" t="str">
            <v>Total Days</v>
          </cell>
        </row>
        <row r="444">
          <cell r="N444" t="str">
            <v>ENGINEERING</v>
          </cell>
          <cell r="Y444" t="str">
            <v>WK Count</v>
          </cell>
          <cell r="Z444" t="str">
            <v>Total Days</v>
          </cell>
        </row>
        <row r="445">
          <cell r="A445" t="str">
            <v>PREP</v>
          </cell>
          <cell r="F445" t="str">
            <v>ANIMATION</v>
          </cell>
          <cell r="I445" t="str">
            <v>INK &amp; PAINT</v>
          </cell>
          <cell r="L445" t="str">
            <v>ALPHA</v>
          </cell>
          <cell r="N445" t="str">
            <v>BETA</v>
          </cell>
          <cell r="P445" t="str">
            <v>RTM</v>
          </cell>
          <cell r="Y445">
            <v>4</v>
          </cell>
          <cell r="Z445">
            <v>32.440100000000001</v>
          </cell>
        </row>
        <row r="446">
          <cell r="A446" t="str">
            <v>PREP</v>
          </cell>
          <cell r="B446" t="str">
            <v>Days</v>
          </cell>
          <cell r="F446" t="str">
            <v>ANIMATION</v>
          </cell>
          <cell r="G446" t="str">
            <v>Days</v>
          </cell>
          <cell r="H446" t="str">
            <v>Frames</v>
          </cell>
          <cell r="I446" t="str">
            <v>INK &amp; PAINT</v>
          </cell>
          <cell r="J446" t="str">
            <v>Days</v>
          </cell>
          <cell r="L446" t="str">
            <v>ALPHA</v>
          </cell>
          <cell r="N446" t="str">
            <v>BETA</v>
          </cell>
          <cell r="P446" t="str">
            <v>RTM</v>
          </cell>
          <cell r="Y446">
            <v>4</v>
          </cell>
          <cell r="Z446">
            <v>32.440100000000001</v>
          </cell>
        </row>
        <row r="447">
          <cell r="A447" t="str">
            <v>Wks</v>
          </cell>
          <cell r="B447" t="str">
            <v>Days</v>
          </cell>
          <cell r="F447" t="str">
            <v>Wks</v>
          </cell>
          <cell r="G447" t="str">
            <v>Days</v>
          </cell>
          <cell r="H447" t="str">
            <v>Frames</v>
          </cell>
          <cell r="I447" t="str">
            <v>Wks</v>
          </cell>
          <cell r="J447" t="str">
            <v>Days</v>
          </cell>
          <cell r="K447">
            <v>21</v>
          </cell>
          <cell r="M447">
            <v>29</v>
          </cell>
          <cell r="O447">
            <v>29</v>
          </cell>
          <cell r="Q447">
            <v>29</v>
          </cell>
          <cell r="Y447">
            <v>4</v>
          </cell>
          <cell r="Z447">
            <v>32.440100000000001</v>
          </cell>
        </row>
        <row r="448">
          <cell r="A448">
            <v>2.6343000000000001</v>
          </cell>
          <cell r="B448">
            <v>32.440100000000001</v>
          </cell>
          <cell r="F448">
            <v>2.6343000000000001</v>
          </cell>
          <cell r="G448">
            <v>32.440100000000001</v>
          </cell>
          <cell r="H448">
            <v>263.43</v>
          </cell>
          <cell r="I448">
            <v>2.6343000000000001</v>
          </cell>
          <cell r="J448">
            <v>32.440100000000001</v>
          </cell>
          <cell r="K448">
            <v>21</v>
          </cell>
          <cell r="M448">
            <v>29</v>
          </cell>
          <cell r="O448">
            <v>29</v>
          </cell>
          <cell r="Q448">
            <v>29</v>
          </cell>
          <cell r="Y448">
            <v>4</v>
          </cell>
          <cell r="Z448">
            <v>32.440100000000001</v>
          </cell>
        </row>
        <row r="459">
          <cell r="Y459">
            <v>70</v>
          </cell>
          <cell r="Z459">
            <v>18.440100000000001</v>
          </cell>
        </row>
        <row r="460">
          <cell r="Y460">
            <v>70</v>
          </cell>
          <cell r="Z460">
            <v>18.440100000000001</v>
          </cell>
        </row>
        <row r="463">
          <cell r="N463" t="str">
            <v>ENGINEERING</v>
          </cell>
          <cell r="Y463" t="str">
            <v>WK Count</v>
          </cell>
          <cell r="Z463" t="str">
            <v>Total Days</v>
          </cell>
        </row>
        <row r="464">
          <cell r="N464" t="str">
            <v>ENGINEERING</v>
          </cell>
          <cell r="Y464" t="str">
            <v>WK Count</v>
          </cell>
          <cell r="Z464" t="str">
            <v>Total Days</v>
          </cell>
        </row>
        <row r="465">
          <cell r="A465" t="str">
            <v>PREP</v>
          </cell>
          <cell r="F465" t="str">
            <v>ANIMATION</v>
          </cell>
          <cell r="I465" t="str">
            <v>INK &amp; PAINT</v>
          </cell>
          <cell r="L465" t="str">
            <v>ALPHA</v>
          </cell>
          <cell r="N465" t="str">
            <v>BETA</v>
          </cell>
          <cell r="P465" t="str">
            <v>RTM</v>
          </cell>
          <cell r="Y465">
            <v>3</v>
          </cell>
          <cell r="Z465">
            <v>25.0642</v>
          </cell>
        </row>
        <row r="466">
          <cell r="A466" t="str">
            <v>PREP</v>
          </cell>
          <cell r="B466" t="str">
            <v>Days</v>
          </cell>
          <cell r="F466" t="str">
            <v>ANIMATION</v>
          </cell>
          <cell r="G466" t="str">
            <v>Days</v>
          </cell>
          <cell r="H466" t="str">
            <v>Frames</v>
          </cell>
          <cell r="I466" t="str">
            <v>INK &amp; PAINT</v>
          </cell>
          <cell r="J466" t="str">
            <v>Days</v>
          </cell>
          <cell r="L466" t="str">
            <v>ALPHA</v>
          </cell>
          <cell r="N466" t="str">
            <v>BETA</v>
          </cell>
          <cell r="P466" t="str">
            <v>RTM</v>
          </cell>
          <cell r="Y466">
            <v>3</v>
          </cell>
          <cell r="Z466">
            <v>25.0642</v>
          </cell>
        </row>
        <row r="467">
          <cell r="A467" t="str">
            <v>Wks</v>
          </cell>
          <cell r="B467" t="str">
            <v>Days</v>
          </cell>
          <cell r="F467" t="str">
            <v>Wks</v>
          </cell>
          <cell r="G467" t="str">
            <v>Days</v>
          </cell>
          <cell r="H467" t="str">
            <v>Frames</v>
          </cell>
          <cell r="I467" t="str">
            <v>Wks</v>
          </cell>
          <cell r="J467" t="str">
            <v>Days</v>
          </cell>
          <cell r="K467">
            <v>21</v>
          </cell>
          <cell r="M467">
            <v>29</v>
          </cell>
          <cell r="O467">
            <v>29</v>
          </cell>
          <cell r="Q467">
            <v>29</v>
          </cell>
          <cell r="Y467">
            <v>3</v>
          </cell>
          <cell r="Z467">
            <v>25.0642</v>
          </cell>
        </row>
        <row r="468">
          <cell r="A468">
            <v>1.5806</v>
          </cell>
          <cell r="B468">
            <v>25.0642</v>
          </cell>
          <cell r="F468">
            <v>1.5806</v>
          </cell>
          <cell r="G468">
            <v>25.0642</v>
          </cell>
          <cell r="H468">
            <v>158.06</v>
          </cell>
          <cell r="I468">
            <v>1.5806</v>
          </cell>
          <cell r="J468">
            <v>25.0642</v>
          </cell>
          <cell r="K468">
            <v>21</v>
          </cell>
          <cell r="M468">
            <v>29</v>
          </cell>
          <cell r="O468">
            <v>29</v>
          </cell>
          <cell r="Q468">
            <v>29</v>
          </cell>
          <cell r="Y468">
            <v>3</v>
          </cell>
          <cell r="Z468">
            <v>25.0642</v>
          </cell>
        </row>
        <row r="479">
          <cell r="Y479">
            <v>63</v>
          </cell>
          <cell r="Z479">
            <v>11.0642</v>
          </cell>
        </row>
        <row r="480">
          <cell r="Y480">
            <v>63</v>
          </cell>
          <cell r="Z480">
            <v>11.0642</v>
          </cell>
        </row>
        <row r="483">
          <cell r="N483" t="str">
            <v>ENGINEERING</v>
          </cell>
          <cell r="Y483" t="str">
            <v>WK Count</v>
          </cell>
          <cell r="Z483" t="str">
            <v>Total Days</v>
          </cell>
        </row>
        <row r="484">
          <cell r="N484" t="str">
            <v>ENGINEERING</v>
          </cell>
          <cell r="Y484" t="str">
            <v>WK Count</v>
          </cell>
          <cell r="Z484" t="str">
            <v>Total Days</v>
          </cell>
        </row>
        <row r="485">
          <cell r="A485" t="str">
            <v>PREP</v>
          </cell>
          <cell r="F485" t="str">
            <v>ANIMATION</v>
          </cell>
          <cell r="I485" t="str">
            <v>INK &amp; PAINT</v>
          </cell>
          <cell r="L485" t="str">
            <v>ALPHA</v>
          </cell>
          <cell r="N485" t="str">
            <v>BETA</v>
          </cell>
          <cell r="P485" t="str">
            <v>RTM</v>
          </cell>
          <cell r="Y485">
            <v>7</v>
          </cell>
          <cell r="Z485">
            <v>46.393619999999999</v>
          </cell>
        </row>
        <row r="486">
          <cell r="A486" t="str">
            <v>PREP</v>
          </cell>
          <cell r="B486" t="str">
            <v>Days</v>
          </cell>
          <cell r="F486" t="str">
            <v>ANIMATION</v>
          </cell>
          <cell r="G486" t="str">
            <v>Days</v>
          </cell>
          <cell r="H486" t="str">
            <v>Frames</v>
          </cell>
          <cell r="I486" t="str">
            <v>INK &amp; PAINT</v>
          </cell>
          <cell r="J486" t="str">
            <v>Days</v>
          </cell>
          <cell r="L486" t="str">
            <v>ALPHA</v>
          </cell>
          <cell r="N486" t="str">
            <v>BETA</v>
          </cell>
          <cell r="P486" t="str">
            <v>RTM</v>
          </cell>
          <cell r="Y486">
            <v>7</v>
          </cell>
          <cell r="Z486">
            <v>46.393619999999999</v>
          </cell>
        </row>
        <row r="487">
          <cell r="A487" t="str">
            <v>Wks</v>
          </cell>
          <cell r="B487" t="str">
            <v>Days</v>
          </cell>
          <cell r="F487" t="str">
            <v>Wks</v>
          </cell>
          <cell r="G487" t="str">
            <v>Days</v>
          </cell>
          <cell r="H487" t="str">
            <v>Frames</v>
          </cell>
          <cell r="I487" t="str">
            <v>Wks</v>
          </cell>
          <cell r="J487" t="str">
            <v>Days</v>
          </cell>
          <cell r="K487">
            <v>21</v>
          </cell>
          <cell r="M487">
            <v>29</v>
          </cell>
          <cell r="O487">
            <v>29</v>
          </cell>
          <cell r="Q487">
            <v>29</v>
          </cell>
          <cell r="Y487">
            <v>9</v>
          </cell>
          <cell r="Z487">
            <v>62.393619999999999</v>
          </cell>
        </row>
        <row r="488">
          <cell r="A488">
            <v>4.6276599999999997</v>
          </cell>
          <cell r="B488">
            <v>46.393619999999999</v>
          </cell>
          <cell r="F488">
            <v>4.6276599999999997</v>
          </cell>
          <cell r="G488">
            <v>62.393619999999999</v>
          </cell>
          <cell r="H488">
            <v>2313.83</v>
          </cell>
          <cell r="I488">
            <v>4.6276599999999997</v>
          </cell>
          <cell r="J488">
            <v>46.393619999999999</v>
          </cell>
          <cell r="K488">
            <v>21</v>
          </cell>
          <cell r="M488">
            <v>29</v>
          </cell>
          <cell r="O488">
            <v>29</v>
          </cell>
          <cell r="Q488">
            <v>29</v>
          </cell>
          <cell r="Y488">
            <v>6</v>
          </cell>
          <cell r="Z488">
            <v>46.393619999999999</v>
          </cell>
        </row>
        <row r="500">
          <cell r="Y500">
            <v>105</v>
          </cell>
          <cell r="Z500">
            <v>32.393619999999999</v>
          </cell>
        </row>
        <row r="501">
          <cell r="Y501">
            <v>105</v>
          </cell>
          <cell r="Z501">
            <v>32.393619999999999</v>
          </cell>
        </row>
        <row r="504">
          <cell r="N504" t="str">
            <v>ENGINEERING</v>
          </cell>
          <cell r="Y504" t="str">
            <v>WK Count</v>
          </cell>
          <cell r="Z504" t="str">
            <v>Total Days</v>
          </cell>
        </row>
        <row r="505">
          <cell r="N505" t="str">
            <v>ENGINEERING</v>
          </cell>
          <cell r="Y505" t="str">
            <v>WK Count</v>
          </cell>
          <cell r="Z505" t="str">
            <v>Total Days</v>
          </cell>
        </row>
        <row r="506">
          <cell r="A506" t="str">
            <v>PREP</v>
          </cell>
          <cell r="F506" t="str">
            <v>ANIMATION</v>
          </cell>
          <cell r="I506" t="str">
            <v>INK &amp; PAINT</v>
          </cell>
          <cell r="L506" t="str">
            <v>ALPHA</v>
          </cell>
          <cell r="N506" t="str">
            <v>BETA</v>
          </cell>
          <cell r="P506" t="str">
            <v>RTM</v>
          </cell>
          <cell r="Y506">
            <v>25</v>
          </cell>
          <cell r="Z506">
            <v>175.96809999999999</v>
          </cell>
        </row>
        <row r="507">
          <cell r="A507" t="str">
            <v>PREP</v>
          </cell>
          <cell r="B507" t="str">
            <v>Days</v>
          </cell>
          <cell r="F507" t="str">
            <v>ANIMATION</v>
          </cell>
          <cell r="G507" t="str">
            <v>Days</v>
          </cell>
          <cell r="H507" t="str">
            <v>Frames</v>
          </cell>
          <cell r="I507" t="str">
            <v>INK &amp; PAINT</v>
          </cell>
          <cell r="J507" t="str">
            <v>Days</v>
          </cell>
          <cell r="L507" t="str">
            <v>ALPHA</v>
          </cell>
          <cell r="N507" t="str">
            <v>BETA</v>
          </cell>
          <cell r="P507" t="str">
            <v>RTM</v>
          </cell>
          <cell r="Y507">
            <v>25</v>
          </cell>
          <cell r="Z507">
            <v>175.96809999999999</v>
          </cell>
        </row>
        <row r="508">
          <cell r="A508" t="str">
            <v>Wks</v>
          </cell>
          <cell r="B508" t="str">
            <v>Days</v>
          </cell>
          <cell r="F508" t="str">
            <v>Wks</v>
          </cell>
          <cell r="G508" t="str">
            <v>Days</v>
          </cell>
          <cell r="H508" t="str">
            <v>Frames</v>
          </cell>
          <cell r="I508" t="str">
            <v>Wks</v>
          </cell>
          <cell r="J508" t="str">
            <v>Days</v>
          </cell>
          <cell r="K508">
            <v>21</v>
          </cell>
          <cell r="M508">
            <v>29</v>
          </cell>
          <cell r="O508">
            <v>29</v>
          </cell>
          <cell r="Q508">
            <v>29</v>
          </cell>
          <cell r="Y508">
            <v>28</v>
          </cell>
          <cell r="Z508">
            <v>191.96809999999999</v>
          </cell>
        </row>
        <row r="509">
          <cell r="A509">
            <v>23.138300000000001</v>
          </cell>
          <cell r="B509">
            <v>175.96809999999999</v>
          </cell>
          <cell r="F509">
            <v>23.138300000000001</v>
          </cell>
          <cell r="G509">
            <v>191.96809999999999</v>
          </cell>
          <cell r="H509">
            <v>2313.83</v>
          </cell>
          <cell r="I509">
            <v>23.138300000000001</v>
          </cell>
          <cell r="J509">
            <v>175.96809999999999</v>
          </cell>
          <cell r="K509">
            <v>21</v>
          </cell>
          <cell r="M509">
            <v>29</v>
          </cell>
          <cell r="O509">
            <v>29</v>
          </cell>
          <cell r="Q509">
            <v>29</v>
          </cell>
          <cell r="Y509">
            <v>25</v>
          </cell>
          <cell r="Z509">
            <v>175.96809999999999</v>
          </cell>
        </row>
        <row r="521">
          <cell r="Y521">
            <v>238</v>
          </cell>
          <cell r="Z521">
            <v>161.96809999999999</v>
          </cell>
        </row>
        <row r="522">
          <cell r="Y522">
            <v>238</v>
          </cell>
          <cell r="Z522">
            <v>161.96809999999999</v>
          </cell>
        </row>
        <row r="525">
          <cell r="N525" t="str">
            <v>ENGINEERING</v>
          </cell>
          <cell r="Y525" t="str">
            <v>WK Count</v>
          </cell>
          <cell r="Z525" t="str">
            <v>Total Days</v>
          </cell>
        </row>
        <row r="526">
          <cell r="N526" t="str">
            <v>ENGINEERING</v>
          </cell>
          <cell r="Y526" t="str">
            <v>WK Count</v>
          </cell>
          <cell r="Z526" t="str">
            <v>Total Days</v>
          </cell>
        </row>
        <row r="527">
          <cell r="A527" t="str">
            <v>PREP</v>
          </cell>
          <cell r="F527" t="str">
            <v>ANIMATION</v>
          </cell>
          <cell r="I527" t="str">
            <v>INK &amp; PAINT</v>
          </cell>
          <cell r="L527" t="str">
            <v>ALPHA</v>
          </cell>
          <cell r="N527" t="str">
            <v>BETA</v>
          </cell>
          <cell r="P527" t="str">
            <v>RTM</v>
          </cell>
          <cell r="Y527">
            <v>14</v>
          </cell>
          <cell r="Z527">
            <v>98</v>
          </cell>
        </row>
        <row r="528">
          <cell r="A528" t="str">
            <v>PREP</v>
          </cell>
          <cell r="B528" t="str">
            <v>Days</v>
          </cell>
          <cell r="F528" t="str">
            <v>ANIMATION</v>
          </cell>
          <cell r="G528" t="str">
            <v>Days</v>
          </cell>
          <cell r="H528" t="str">
            <v>Frames</v>
          </cell>
          <cell r="I528" t="str">
            <v>INK &amp; PAINT</v>
          </cell>
          <cell r="J528" t="str">
            <v>Days</v>
          </cell>
          <cell r="L528" t="str">
            <v>ALPHA</v>
          </cell>
          <cell r="N528" t="str">
            <v>BETA</v>
          </cell>
          <cell r="P528" t="str">
            <v>RTM</v>
          </cell>
          <cell r="Y528">
            <v>14</v>
          </cell>
          <cell r="Z528">
            <v>98</v>
          </cell>
        </row>
        <row r="529">
          <cell r="A529" t="str">
            <v>Wks</v>
          </cell>
          <cell r="B529" t="str">
            <v>Days</v>
          </cell>
          <cell r="F529" t="str">
            <v>Wks</v>
          </cell>
          <cell r="G529" t="str">
            <v>Days</v>
          </cell>
          <cell r="H529" t="str">
            <v>Frames</v>
          </cell>
          <cell r="I529" t="str">
            <v>Wks</v>
          </cell>
          <cell r="J529" t="str">
            <v>Days</v>
          </cell>
          <cell r="K529">
            <v>21</v>
          </cell>
          <cell r="M529">
            <v>29</v>
          </cell>
          <cell r="O529">
            <v>29</v>
          </cell>
          <cell r="Q529">
            <v>29</v>
          </cell>
          <cell r="Y529">
            <v>17</v>
          </cell>
          <cell r="Z529">
            <v>114</v>
          </cell>
        </row>
        <row r="530">
          <cell r="A530">
            <v>12</v>
          </cell>
          <cell r="B530">
            <v>98</v>
          </cell>
          <cell r="F530">
            <v>12</v>
          </cell>
          <cell r="G530">
            <v>114</v>
          </cell>
          <cell r="H530">
            <v>6000</v>
          </cell>
          <cell r="I530">
            <v>12</v>
          </cell>
          <cell r="J530">
            <v>98</v>
          </cell>
          <cell r="K530">
            <v>21</v>
          </cell>
          <cell r="M530">
            <v>29</v>
          </cell>
          <cell r="O530">
            <v>29</v>
          </cell>
          <cell r="Q530">
            <v>29</v>
          </cell>
          <cell r="Y530">
            <v>14</v>
          </cell>
          <cell r="Z530">
            <v>98</v>
          </cell>
        </row>
        <row r="542">
          <cell r="Y542">
            <v>161</v>
          </cell>
          <cell r="Z542">
            <v>84</v>
          </cell>
        </row>
        <row r="543">
          <cell r="Y543">
            <v>161</v>
          </cell>
          <cell r="Z543">
            <v>84</v>
          </cell>
        </row>
        <row r="546">
          <cell r="N546" t="str">
            <v>ENGINEERING</v>
          </cell>
          <cell r="Y546" t="str">
            <v>WK Count</v>
          </cell>
          <cell r="Z546" t="str">
            <v>Total Days</v>
          </cell>
        </row>
        <row r="547">
          <cell r="N547" t="str">
            <v>ENGINEERING</v>
          </cell>
          <cell r="Y547" t="str">
            <v>WK Count</v>
          </cell>
          <cell r="Z547" t="str">
            <v>Total Days</v>
          </cell>
        </row>
        <row r="548">
          <cell r="A548" t="str">
            <v>PREP</v>
          </cell>
          <cell r="F548" t="str">
            <v>ANIMATION</v>
          </cell>
          <cell r="I548" t="str">
            <v>INK &amp; PAINT</v>
          </cell>
          <cell r="L548" t="str">
            <v>ALPHA</v>
          </cell>
          <cell r="N548" t="str">
            <v>BETA</v>
          </cell>
          <cell r="P548" t="str">
            <v>RTM</v>
          </cell>
          <cell r="Y548">
            <v>6</v>
          </cell>
          <cell r="Z548">
            <v>36.435933333333338</v>
          </cell>
        </row>
        <row r="549">
          <cell r="A549" t="str">
            <v>PREP</v>
          </cell>
          <cell r="B549" t="str">
            <v>Days</v>
          </cell>
          <cell r="F549" t="str">
            <v>ANIMATION</v>
          </cell>
          <cell r="G549" t="str">
            <v>Days</v>
          </cell>
          <cell r="H549" t="str">
            <v>Frames</v>
          </cell>
          <cell r="I549" t="str">
            <v>INK &amp; PAINT</v>
          </cell>
          <cell r="J549" t="str">
            <v>Days</v>
          </cell>
          <cell r="L549" t="str">
            <v>ALPHA</v>
          </cell>
          <cell r="N549" t="str">
            <v>BETA</v>
          </cell>
          <cell r="P549" t="str">
            <v>RTM</v>
          </cell>
          <cell r="Y549">
            <v>6</v>
          </cell>
          <cell r="Z549">
            <v>36.435933333333338</v>
          </cell>
        </row>
        <row r="550">
          <cell r="A550" t="str">
            <v>Wks</v>
          </cell>
          <cell r="B550" t="str">
            <v>Days</v>
          </cell>
          <cell r="F550" t="str">
            <v>Wks</v>
          </cell>
          <cell r="G550" t="str">
            <v>Days</v>
          </cell>
          <cell r="H550" t="str">
            <v>Frames</v>
          </cell>
          <cell r="I550" t="str">
            <v>Wks</v>
          </cell>
          <cell r="J550" t="str">
            <v>Days</v>
          </cell>
          <cell r="K550">
            <v>21</v>
          </cell>
          <cell r="M550">
            <v>29</v>
          </cell>
          <cell r="O550">
            <v>29</v>
          </cell>
          <cell r="Q550">
            <v>29</v>
          </cell>
          <cell r="Y550">
            <v>8</v>
          </cell>
          <cell r="Z550">
            <v>52.435933333333338</v>
          </cell>
        </row>
        <row r="551">
          <cell r="A551">
            <v>3.2051333333333334</v>
          </cell>
          <cell r="B551">
            <v>36.435933333333338</v>
          </cell>
          <cell r="F551">
            <v>3.2051333333333334</v>
          </cell>
          <cell r="G551">
            <v>52.435933333333338</v>
          </cell>
          <cell r="H551">
            <v>480.77</v>
          </cell>
          <cell r="I551">
            <v>3.2051333333333334</v>
          </cell>
          <cell r="J551">
            <v>36.435933333333338</v>
          </cell>
          <cell r="K551">
            <v>21</v>
          </cell>
          <cell r="M551">
            <v>29</v>
          </cell>
          <cell r="O551">
            <v>29</v>
          </cell>
          <cell r="Q551">
            <v>29</v>
          </cell>
          <cell r="Y551">
            <v>5</v>
          </cell>
          <cell r="Z551">
            <v>36.435933333333338</v>
          </cell>
        </row>
        <row r="563">
          <cell r="Y563">
            <v>98</v>
          </cell>
          <cell r="Z563">
            <v>22.435933333333338</v>
          </cell>
        </row>
        <row r="564">
          <cell r="Y564">
            <v>98</v>
          </cell>
          <cell r="Z564">
            <v>22.435933333333338</v>
          </cell>
        </row>
        <row r="567">
          <cell r="N567" t="str">
            <v>ENGINEERING</v>
          </cell>
          <cell r="Y567" t="str">
            <v>WK Count</v>
          </cell>
          <cell r="Z567" t="str">
            <v>Total Days</v>
          </cell>
        </row>
        <row r="568">
          <cell r="N568" t="str">
            <v>ENGINEERING</v>
          </cell>
          <cell r="Y568" t="str">
            <v>WK Count</v>
          </cell>
          <cell r="Z568" t="str">
            <v>Total Days</v>
          </cell>
        </row>
        <row r="569">
          <cell r="A569" t="str">
            <v>PREP</v>
          </cell>
          <cell r="F569" t="str">
            <v>ANIMATION</v>
          </cell>
          <cell r="I569" t="str">
            <v>INK &amp; PAINT</v>
          </cell>
          <cell r="L569" t="str">
            <v>ALPHA</v>
          </cell>
          <cell r="N569" t="str">
            <v>BETA</v>
          </cell>
          <cell r="P569" t="str">
            <v>RTM</v>
          </cell>
          <cell r="Y569">
            <v>25</v>
          </cell>
          <cell r="Z569">
            <v>175</v>
          </cell>
        </row>
        <row r="570">
          <cell r="A570" t="str">
            <v>PREP</v>
          </cell>
          <cell r="B570" t="str">
            <v>Days</v>
          </cell>
          <cell r="F570" t="str">
            <v>ANIMATION</v>
          </cell>
          <cell r="G570" t="str">
            <v>Days</v>
          </cell>
          <cell r="H570" t="str">
            <v>Frames</v>
          </cell>
          <cell r="I570" t="str">
            <v>INK &amp; PAINT</v>
          </cell>
          <cell r="J570" t="str">
            <v>Days</v>
          </cell>
          <cell r="L570" t="str">
            <v>ALPHA</v>
          </cell>
          <cell r="N570" t="str">
            <v>BETA</v>
          </cell>
          <cell r="P570" t="str">
            <v>RTM</v>
          </cell>
          <cell r="Y570">
            <v>25</v>
          </cell>
          <cell r="Z570">
            <v>175</v>
          </cell>
        </row>
        <row r="571">
          <cell r="A571" t="str">
            <v>Wks</v>
          </cell>
          <cell r="B571" t="str">
            <v>Days</v>
          </cell>
          <cell r="F571" t="str">
            <v>Wks</v>
          </cell>
          <cell r="G571" t="str">
            <v>Days</v>
          </cell>
          <cell r="H571" t="str">
            <v>Frames</v>
          </cell>
          <cell r="I571" t="str">
            <v>Wks</v>
          </cell>
          <cell r="J571" t="str">
            <v>Days</v>
          </cell>
          <cell r="K571">
            <v>21</v>
          </cell>
          <cell r="M571">
            <v>29</v>
          </cell>
          <cell r="O571">
            <v>29</v>
          </cell>
          <cell r="Q571">
            <v>29</v>
          </cell>
          <cell r="Y571">
            <v>29</v>
          </cell>
          <cell r="Z571">
            <v>201</v>
          </cell>
        </row>
        <row r="572">
          <cell r="A572">
            <v>23</v>
          </cell>
          <cell r="B572">
            <v>175</v>
          </cell>
          <cell r="F572">
            <v>23</v>
          </cell>
          <cell r="G572">
            <v>201</v>
          </cell>
          <cell r="H572">
            <v>11500</v>
          </cell>
          <cell r="I572">
            <v>23</v>
          </cell>
          <cell r="J572">
            <v>175</v>
          </cell>
          <cell r="K572">
            <v>21</v>
          </cell>
          <cell r="M572">
            <v>29</v>
          </cell>
          <cell r="O572">
            <v>29</v>
          </cell>
          <cell r="Q572">
            <v>29</v>
          </cell>
          <cell r="Y572">
            <v>25</v>
          </cell>
          <cell r="Z572">
            <v>175</v>
          </cell>
        </row>
        <row r="584">
          <cell r="Y584">
            <v>245</v>
          </cell>
          <cell r="Z584">
            <v>161</v>
          </cell>
        </row>
        <row r="585">
          <cell r="Y585">
            <v>245</v>
          </cell>
          <cell r="Z585">
            <v>161</v>
          </cell>
        </row>
        <row r="587">
          <cell r="Y587">
            <v>0</v>
          </cell>
          <cell r="Z587">
            <v>0</v>
          </cell>
        </row>
        <row r="588">
          <cell r="Y588">
            <v>0</v>
          </cell>
          <cell r="Z588">
            <v>0</v>
          </cell>
        </row>
        <row r="589">
          <cell r="Y589" t="e">
            <v>#REF!</v>
          </cell>
          <cell r="Z589" t="e">
            <v>#REF!</v>
          </cell>
        </row>
        <row r="590">
          <cell r="Y590">
            <v>0</v>
          </cell>
          <cell r="Z590">
            <v>0</v>
          </cell>
        </row>
        <row r="591">
          <cell r="Y591" t="e">
            <v>#REF!</v>
          </cell>
          <cell r="Z591" t="e">
            <v>#REF!</v>
          </cell>
        </row>
        <row r="592">
          <cell r="Y592" t="e">
            <v>#REF!</v>
          </cell>
          <cell r="Z592" t="e">
            <v>#REF!</v>
          </cell>
        </row>
        <row r="593">
          <cell r="Y593" t="e">
            <v>#REF!</v>
          </cell>
          <cell r="Z593" t="e">
            <v>#REF!</v>
          </cell>
        </row>
        <row r="594">
          <cell r="Y594" t="e">
            <v>#REF!</v>
          </cell>
          <cell r="Z594" t="e">
            <v>#REF!</v>
          </cell>
        </row>
        <row r="595">
          <cell r="Y595" t="e">
            <v>#REF!</v>
          </cell>
          <cell r="Z595" t="e">
            <v>#REF!</v>
          </cell>
        </row>
        <row r="596">
          <cell r="Y596" t="e">
            <v>#REF!</v>
          </cell>
          <cell r="Z596" t="e">
            <v>#REF!</v>
          </cell>
        </row>
        <row r="597">
          <cell r="Y597" t="e">
            <v>#REF!</v>
          </cell>
          <cell r="Z597" t="e">
            <v>#REF!</v>
          </cell>
        </row>
        <row r="598">
          <cell r="Y598" t="e">
            <v>#REF!</v>
          </cell>
          <cell r="Z598" t="e">
            <v>#REF!</v>
          </cell>
        </row>
        <row r="599">
          <cell r="Y599" t="e">
            <v>#REF!</v>
          </cell>
          <cell r="Z599" t="e">
            <v>#REF!</v>
          </cell>
        </row>
        <row r="600">
          <cell r="Y600" t="e">
            <v>#REF!</v>
          </cell>
          <cell r="Z600" t="e">
            <v>#REF!</v>
          </cell>
        </row>
        <row r="601">
          <cell r="Y601" t="e">
            <v>#REF!</v>
          </cell>
          <cell r="Z601" t="e">
            <v>#REF!</v>
          </cell>
        </row>
        <row r="602">
          <cell r="Y602" t="e">
            <v>#REF!</v>
          </cell>
          <cell r="Z602" t="e">
            <v>#REF!</v>
          </cell>
        </row>
        <row r="603">
          <cell r="Y603" t="e">
            <v>#REF!</v>
          </cell>
          <cell r="Z603" t="e">
            <v>#REF!</v>
          </cell>
        </row>
        <row r="604">
          <cell r="Y604" t="e">
            <v>#REF!</v>
          </cell>
          <cell r="Z604" t="e">
            <v>#REF!</v>
          </cell>
        </row>
        <row r="605">
          <cell r="Y605" t="e">
            <v>#REF!</v>
          </cell>
          <cell r="Z605" t="e">
            <v>#REF!</v>
          </cell>
        </row>
        <row r="606">
          <cell r="Y606" t="e">
            <v>#REF!</v>
          </cell>
          <cell r="Z606" t="e">
            <v>#REF!</v>
          </cell>
        </row>
        <row r="607">
          <cell r="Y607" t="e">
            <v>#REF!</v>
          </cell>
          <cell r="Z607" t="e">
            <v>#REF!</v>
          </cell>
        </row>
        <row r="608">
          <cell r="Y608" t="e">
            <v>#REF!</v>
          </cell>
          <cell r="Z608" t="e">
            <v>#REF!</v>
          </cell>
        </row>
        <row r="609">
          <cell r="Y609" t="e">
            <v>#REF!</v>
          </cell>
          <cell r="Z609" t="e">
            <v>#REF!</v>
          </cell>
        </row>
        <row r="610">
          <cell r="Y610">
            <v>0</v>
          </cell>
          <cell r="Z610">
            <v>0</v>
          </cell>
        </row>
        <row r="611">
          <cell r="Y611">
            <v>0</v>
          </cell>
          <cell r="Z611">
            <v>0</v>
          </cell>
        </row>
        <row r="612">
          <cell r="Y612" t="e">
            <v>#REF!</v>
          </cell>
          <cell r="Z612" t="e">
            <v>#REF!</v>
          </cell>
        </row>
      </sheetData>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ST"/>
      <sheetName val="PRODUCTION REPORTS"/>
      <sheetName val="MASTER"/>
      <sheetName val="ANIMATION ONLY"/>
      <sheetName val="CONCEP-STREET"/>
      <sheetName val="ANIMATION COST FORECAST"/>
      <sheetName val="WEEKLY"/>
      <sheetName val="Sheet1"/>
      <sheetName val="EXTERNAL ANIMATION"/>
      <sheetName val="LM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ge1"/>
      <sheetName val="Notes"/>
      <sheetName val="Rate_Summary"/>
      <sheetName val="Rate Increments"/>
      <sheetName val="GEMT PMPM"/>
      <sheetName val="LTC PMPM"/>
      <sheetName val="Prop.56_Addon"/>
      <sheetName val="Rate_Comparison"/>
      <sheetName val="Total_RateSheet"/>
      <sheetName val="SanLuisObispo"/>
      <sheetName val="SantaBarbara"/>
      <sheetName val="SanMateo"/>
      <sheetName val="Orange"/>
      <sheetName val="Merced"/>
      <sheetName val="Monterey"/>
      <sheetName val="SantaCruz"/>
      <sheetName val="Ventura"/>
      <sheetName val="PHC_NOR"/>
      <sheetName val="PHC_SOU_1H"/>
      <sheetName val="PHC_SOU_2H"/>
      <sheetName val="Trends"/>
      <sheetName val="ProgramChanges"/>
      <sheetName val="ManagedCareAdj"/>
      <sheetName val="AdminProfitLoading"/>
      <sheetName val="CCSCarveOut-RDTdatafromMercer"/>
      <sheetName val="MCOTax"/>
      <sheetName val="CarveInServices"/>
      <sheetName val="CountySpecificItems"/>
      <sheetName val="Eligibility"/>
      <sheetName val="RDT_SanLuisObispo"/>
      <sheetName val="RDT_SantaBarbara"/>
      <sheetName val="RDT_SanMateo"/>
      <sheetName val="RDT_Orange"/>
      <sheetName val="RDT_Merced"/>
      <sheetName val="RDT_Monterey"/>
      <sheetName val="RDT_SantaCruz"/>
      <sheetName val="RDT_Ventura"/>
      <sheetName val="RDT_PHC_NOR"/>
      <sheetName val="RDT_PHC_SOU_1H"/>
      <sheetName val="RDT_PHC_SOU_2H"/>
      <sheetName val="RDT_Total"/>
      <sheetName val="EncounterData"/>
      <sheetName val="GlobalSubDistribution"/>
      <sheetName val="BaseCost_Check"/>
      <sheetName val="BaseData"/>
      <sheetName val="PreviousYearsRates"/>
      <sheetName val="Rate_Increments"/>
      <sheetName val="GEMT_PMPM"/>
      <sheetName val="LTC_PMPM"/>
      <sheetName val="Prop_56_Addon"/>
    </sheetNames>
    <sheetDataSet>
      <sheetData sheetId="0">
        <row r="5">
          <cell r="B5" t="str">
            <v>San Luis Obispo</v>
          </cell>
        </row>
        <row r="6">
          <cell r="BD6" t="str">
            <v>Inpatient Hospital</v>
          </cell>
          <cell r="BE6">
            <v>0</v>
          </cell>
        </row>
        <row r="7">
          <cell r="BD7" t="str">
            <v>Outpatient Facility</v>
          </cell>
          <cell r="BE7">
            <v>0</v>
          </cell>
        </row>
        <row r="8">
          <cell r="BD8" t="str">
            <v>Emergency Room</v>
          </cell>
          <cell r="BE8">
            <v>0</v>
          </cell>
        </row>
        <row r="9">
          <cell r="BD9" t="str">
            <v>Long-Term Care</v>
          </cell>
          <cell r="BE9">
            <v>1</v>
          </cell>
        </row>
        <row r="10">
          <cell r="AU10">
            <v>10</v>
          </cell>
          <cell r="BD10" t="str">
            <v>Physician Primary Care</v>
          </cell>
          <cell r="BE10">
            <v>0</v>
          </cell>
        </row>
        <row r="11">
          <cell r="BD11" t="str">
            <v>Physician Specialty</v>
          </cell>
          <cell r="BE11">
            <v>0</v>
          </cell>
        </row>
        <row r="12">
          <cell r="BD12" t="str">
            <v>FQHC</v>
          </cell>
          <cell r="BE12">
            <v>0</v>
          </cell>
        </row>
        <row r="13">
          <cell r="BD13" t="str">
            <v>Other Medical Professional</v>
          </cell>
          <cell r="BE13">
            <v>0</v>
          </cell>
        </row>
        <row r="14">
          <cell r="BD14" t="str">
            <v>Mental Health - Outpatient</v>
          </cell>
          <cell r="BE14">
            <v>1</v>
          </cell>
        </row>
        <row r="15">
          <cell r="BD15" t="str">
            <v>BHT Services</v>
          </cell>
          <cell r="BE15">
            <v>1</v>
          </cell>
        </row>
        <row r="16">
          <cell r="BD16" t="str">
            <v>Pharmacy</v>
          </cell>
          <cell r="BE16">
            <v>0</v>
          </cell>
        </row>
        <row r="17">
          <cell r="BD17" t="str">
            <v>Laboratory and Radiology</v>
          </cell>
          <cell r="BE17">
            <v>0</v>
          </cell>
        </row>
        <row r="18">
          <cell r="BD18" t="str">
            <v>Transportation</v>
          </cell>
          <cell r="BE18">
            <v>0</v>
          </cell>
        </row>
        <row r="19">
          <cell r="BD19" t="str">
            <v>CBAS</v>
          </cell>
          <cell r="BE19">
            <v>1</v>
          </cell>
        </row>
        <row r="20">
          <cell r="BD20" t="str">
            <v>Hospice</v>
          </cell>
          <cell r="BE20">
            <v>0</v>
          </cell>
        </row>
        <row r="21">
          <cell r="BD21" t="str">
            <v>MSSP</v>
          </cell>
          <cell r="BE21">
            <v>1</v>
          </cell>
        </row>
        <row r="22">
          <cell r="BD22" t="str">
            <v>IHSS</v>
          </cell>
          <cell r="BE22">
            <v>1</v>
          </cell>
        </row>
        <row r="23">
          <cell r="BD23" t="str">
            <v>HCBS Other</v>
          </cell>
          <cell r="BE23">
            <v>0</v>
          </cell>
        </row>
        <row r="24">
          <cell r="BD24" t="str">
            <v>All Other</v>
          </cell>
          <cell r="BE24">
            <v>0</v>
          </cell>
        </row>
      </sheetData>
      <sheetData sheetId="1"/>
      <sheetData sheetId="2"/>
      <sheetData sheetId="3"/>
      <sheetData sheetId="4"/>
      <sheetData sheetId="5"/>
      <sheetData sheetId="6">
        <row r="7">
          <cell r="A7" t="str">
            <v>501Child</v>
          </cell>
          <cell r="B7" t="str">
            <v>CenCalChild</v>
          </cell>
          <cell r="C7" t="str">
            <v>CenCal</v>
          </cell>
          <cell r="D7"/>
          <cell r="E7" t="str">
            <v>CenCal</v>
          </cell>
          <cell r="F7" t="str">
            <v>San Luis Obispo</v>
          </cell>
          <cell r="G7" t="str">
            <v>501</v>
          </cell>
          <cell r="H7" t="str">
            <v>Child</v>
          </cell>
          <cell r="I7" t="str">
            <v>SFY 2018/19</v>
          </cell>
          <cell r="J7">
            <v>251221</v>
          </cell>
          <cell r="K7">
            <v>251221</v>
          </cell>
          <cell r="L7">
            <v>26687.860179642841</v>
          </cell>
          <cell r="M7">
            <v>1274.7912083612202</v>
          </cell>
          <cell r="N7">
            <v>54.864728933228562</v>
          </cell>
          <cell r="O7">
            <v>5.8284228411001031</v>
          </cell>
          <cell r="P7">
            <v>0.20790000000000003</v>
          </cell>
          <cell r="Q7">
            <v>0.1232</v>
          </cell>
          <cell r="R7"/>
          <cell r="S7">
            <v>6.16</v>
          </cell>
          <cell r="T7"/>
          <cell r="U7">
            <v>1547521.36</v>
          </cell>
        </row>
        <row r="8">
          <cell r="A8" t="str">
            <v>501Adult</v>
          </cell>
          <cell r="B8" t="str">
            <v>CenCalAdult</v>
          </cell>
          <cell r="C8" t="str">
            <v>CenCal</v>
          </cell>
          <cell r="D8"/>
          <cell r="E8"/>
          <cell r="F8" t="str">
            <v>San Luis Obispo</v>
          </cell>
          <cell r="G8" t="str">
            <v>501</v>
          </cell>
          <cell r="H8" t="str">
            <v>Adult</v>
          </cell>
          <cell r="I8" t="str">
            <v>SFY 2018/19</v>
          </cell>
          <cell r="J8">
            <v>81845</v>
          </cell>
          <cell r="K8">
            <v>81845</v>
          </cell>
          <cell r="L8">
            <v>12938.439850814986</v>
          </cell>
          <cell r="M8">
            <v>1897.0160450825319</v>
          </cell>
          <cell r="N8">
            <v>50.237859129955389</v>
          </cell>
          <cell r="O8">
            <v>7.9418354033434451</v>
          </cell>
          <cell r="P8">
            <v>0.28316250000000004</v>
          </cell>
          <cell r="Q8">
            <v>0.1678</v>
          </cell>
          <cell r="R8"/>
          <cell r="S8">
            <v>8.39</v>
          </cell>
          <cell r="T8"/>
          <cell r="U8">
            <v>686679.55</v>
          </cell>
        </row>
        <row r="9">
          <cell r="A9" t="str">
            <v>501SPD</v>
          </cell>
          <cell r="B9" t="str">
            <v>CenCalSPD</v>
          </cell>
          <cell r="C9" t="str">
            <v>CenCal</v>
          </cell>
          <cell r="D9"/>
          <cell r="E9"/>
          <cell r="F9" t="str">
            <v>San Luis Obispo</v>
          </cell>
          <cell r="G9" t="str">
            <v>501</v>
          </cell>
          <cell r="H9" t="str">
            <v>SPD</v>
          </cell>
          <cell r="I9" t="str">
            <v>SFY 2018/19</v>
          </cell>
          <cell r="J9">
            <v>32674</v>
          </cell>
          <cell r="K9">
            <v>32674</v>
          </cell>
          <cell r="L9">
            <v>7956.1730675800891</v>
          </cell>
          <cell r="M9">
            <v>2922.0198571023157</v>
          </cell>
          <cell r="N9">
            <v>55.7344033337979</v>
          </cell>
          <cell r="O9">
            <v>13.571419438758914</v>
          </cell>
          <cell r="P9">
            <v>0.48397500000000004</v>
          </cell>
          <cell r="Q9">
            <v>0.2868</v>
          </cell>
          <cell r="R9"/>
          <cell r="S9">
            <v>14.34</v>
          </cell>
          <cell r="T9"/>
          <cell r="U9">
            <v>468545.16</v>
          </cell>
        </row>
        <row r="10">
          <cell r="A10" t="str">
            <v>501SPD/Full-Dual</v>
          </cell>
          <cell r="B10" t="str">
            <v>CenCalSPD/Full-Dual</v>
          </cell>
          <cell r="C10" t="str">
            <v>CenCal</v>
          </cell>
          <cell r="D10"/>
          <cell r="E10"/>
          <cell r="F10" t="str">
            <v>San Luis Obispo</v>
          </cell>
          <cell r="G10" t="str">
            <v>501</v>
          </cell>
          <cell r="H10" t="str">
            <v>SPD/Full-Dual</v>
          </cell>
          <cell r="I10" t="str">
            <v>SFY 2018/19</v>
          </cell>
          <cell r="J10">
            <v>67928</v>
          </cell>
          <cell r="K10">
            <v>0</v>
          </cell>
          <cell r="L10">
            <v>0</v>
          </cell>
          <cell r="M10">
            <v>0</v>
          </cell>
          <cell r="N10">
            <v>0</v>
          </cell>
          <cell r="O10">
            <v>0</v>
          </cell>
          <cell r="P10">
            <v>0</v>
          </cell>
          <cell r="Q10">
            <v>0</v>
          </cell>
          <cell r="R10"/>
          <cell r="S10">
            <v>0</v>
          </cell>
          <cell r="T10"/>
          <cell r="U10">
            <v>0</v>
          </cell>
        </row>
        <row r="11">
          <cell r="A11" t="str">
            <v>501BCCTP</v>
          </cell>
          <cell r="B11" t="str">
            <v>CenCalBCCTP</v>
          </cell>
          <cell r="C11" t="str">
            <v>CenCal</v>
          </cell>
          <cell r="D11"/>
          <cell r="E11"/>
          <cell r="F11" t="str">
            <v>San Luis Obispo</v>
          </cell>
          <cell r="G11" t="str">
            <v>501</v>
          </cell>
          <cell r="H11" t="str">
            <v>BCCTP</v>
          </cell>
          <cell r="I11" t="str">
            <v>SFY 2018/19</v>
          </cell>
          <cell r="J11">
            <v>520</v>
          </cell>
          <cell r="K11">
            <v>520</v>
          </cell>
          <cell r="L11">
            <v>230.10046600567568</v>
          </cell>
          <cell r="M11">
            <v>5310.0107539771316</v>
          </cell>
          <cell r="N11">
            <v>55.582955756628259</v>
          </cell>
          <cell r="O11">
            <v>24.595507733794264</v>
          </cell>
          <cell r="P11">
            <v>0.87716249999999996</v>
          </cell>
          <cell r="Q11">
            <v>0.51979999999999993</v>
          </cell>
          <cell r="R11"/>
          <cell r="S11">
            <v>25.99</v>
          </cell>
          <cell r="T11"/>
          <cell r="U11">
            <v>13514.8</v>
          </cell>
        </row>
        <row r="12">
          <cell r="A12" t="str">
            <v>501LTC</v>
          </cell>
          <cell r="B12" t="str">
            <v>CenCalLTC</v>
          </cell>
          <cell r="C12" t="str">
            <v>CenCal</v>
          </cell>
          <cell r="D12"/>
          <cell r="E12"/>
          <cell r="F12" t="str">
            <v>San Luis Obispo</v>
          </cell>
          <cell r="G12" t="str">
            <v>501</v>
          </cell>
          <cell r="H12" t="str">
            <v>LTC</v>
          </cell>
          <cell r="I12" t="str">
            <v>SFY 2018/19</v>
          </cell>
          <cell r="J12">
            <v>132</v>
          </cell>
          <cell r="K12">
            <v>132</v>
          </cell>
          <cell r="L12">
            <v>37.758114662609721</v>
          </cell>
          <cell r="M12">
            <v>3432.5558784190657</v>
          </cell>
          <cell r="N12">
            <v>63.390955945849072</v>
          </cell>
          <cell r="O12">
            <v>18.132749872544021</v>
          </cell>
          <cell r="P12">
            <v>0.64665000000000006</v>
          </cell>
          <cell r="Q12">
            <v>0.38319999999999999</v>
          </cell>
          <cell r="R12"/>
          <cell r="S12">
            <v>19.16</v>
          </cell>
          <cell r="T12"/>
          <cell r="U12">
            <v>2529.12</v>
          </cell>
        </row>
        <row r="13">
          <cell r="A13" t="str">
            <v>501LTC/Full-Dual</v>
          </cell>
          <cell r="B13" t="str">
            <v>CenCalLTC/Full-Dual</v>
          </cell>
          <cell r="C13" t="str">
            <v>CenCal</v>
          </cell>
          <cell r="D13"/>
          <cell r="E13"/>
          <cell r="F13" t="str">
            <v>San Luis Obispo</v>
          </cell>
          <cell r="G13" t="str">
            <v>501</v>
          </cell>
          <cell r="H13" t="str">
            <v>LTC/Full-Dual</v>
          </cell>
          <cell r="I13" t="str">
            <v>SFY 2018/19</v>
          </cell>
          <cell r="J13">
            <v>4492</v>
          </cell>
          <cell r="K13">
            <v>0</v>
          </cell>
          <cell r="L13">
            <v>0</v>
          </cell>
          <cell r="M13">
            <v>0</v>
          </cell>
          <cell r="N13">
            <v>0</v>
          </cell>
          <cell r="O13">
            <v>0</v>
          </cell>
          <cell r="P13">
            <v>0</v>
          </cell>
          <cell r="Q13">
            <v>0</v>
          </cell>
          <cell r="R13"/>
          <cell r="S13">
            <v>0</v>
          </cell>
          <cell r="T13"/>
          <cell r="U13">
            <v>0</v>
          </cell>
        </row>
        <row r="14">
          <cell r="A14" t="str">
            <v>501OBRA</v>
          </cell>
          <cell r="B14" t="str">
            <v>CenCalOBRA</v>
          </cell>
          <cell r="C14" t="str">
            <v>CenCal</v>
          </cell>
          <cell r="D14"/>
          <cell r="E14"/>
          <cell r="F14" t="str">
            <v>San Luis Obispo</v>
          </cell>
          <cell r="G14" t="str">
            <v>501</v>
          </cell>
          <cell r="H14" t="str">
            <v>OBRA</v>
          </cell>
          <cell r="I14" t="str">
            <v>SFY 2018/19</v>
          </cell>
          <cell r="J14">
            <v>0</v>
          </cell>
          <cell r="K14">
            <v>0</v>
          </cell>
          <cell r="L14">
            <v>0</v>
          </cell>
          <cell r="M14">
            <v>0</v>
          </cell>
          <cell r="N14">
            <v>0</v>
          </cell>
          <cell r="O14">
            <v>0</v>
          </cell>
          <cell r="P14">
            <v>0</v>
          </cell>
          <cell r="Q14">
            <v>0</v>
          </cell>
          <cell r="R14"/>
          <cell r="S14">
            <v>0</v>
          </cell>
          <cell r="T14"/>
          <cell r="U14">
            <v>0</v>
          </cell>
        </row>
        <row r="15">
          <cell r="A15" t="str">
            <v>501ALL COAs</v>
          </cell>
          <cell r="B15" t="str">
            <v>CenCalALL COAs</v>
          </cell>
          <cell r="C15" t="str">
            <v>CenCal</v>
          </cell>
          <cell r="D15"/>
          <cell r="E15"/>
          <cell r="F15" t="str">
            <v>San Luis Obispo</v>
          </cell>
          <cell r="G15" t="str">
            <v>501</v>
          </cell>
          <cell r="H15" t="str">
            <v>ALL COAs</v>
          </cell>
          <cell r="I15"/>
          <cell r="J15">
            <v>438812</v>
          </cell>
          <cell r="K15">
            <v>366392</v>
          </cell>
          <cell r="L15">
            <v>47850.331678706207</v>
          </cell>
          <cell r="M15">
            <v>14836.393742942266</v>
          </cell>
          <cell r="N15">
            <v>5.6796198265726101</v>
          </cell>
          <cell r="O15">
            <v>7.0220896714377252</v>
          </cell>
          <cell r="P15">
            <v>0.25043986266758012</v>
          </cell>
          <cell r="Q15">
            <v>0.14840880750671415</v>
          </cell>
          <cell r="R15"/>
          <cell r="S15">
            <v>6.1957968104792034</v>
          </cell>
          <cell r="T15"/>
          <cell r="U15">
            <v>2718789.99</v>
          </cell>
        </row>
        <row r="16">
          <cell r="A16" t="str">
            <v>501Total Revenue</v>
          </cell>
          <cell r="B16" t="str">
            <v>CenCalTotal Revenue</v>
          </cell>
          <cell r="C16" t="str">
            <v>CenCal</v>
          </cell>
          <cell r="D16"/>
          <cell r="E16"/>
          <cell r="F16" t="str">
            <v>San Luis Obispo</v>
          </cell>
          <cell r="G16" t="str">
            <v>501</v>
          </cell>
          <cell r="H16" t="str">
            <v>Total Revenue</v>
          </cell>
          <cell r="I16"/>
          <cell r="J16"/>
          <cell r="K16"/>
          <cell r="L16">
            <v>0</v>
          </cell>
          <cell r="M16">
            <v>0</v>
          </cell>
          <cell r="N16">
            <v>0</v>
          </cell>
          <cell r="O16">
            <v>0</v>
          </cell>
          <cell r="P16">
            <v>0</v>
          </cell>
          <cell r="Q16">
            <v>0</v>
          </cell>
          <cell r="R16"/>
          <cell r="S16">
            <v>0</v>
          </cell>
          <cell r="T16"/>
          <cell r="U16">
            <v>0</v>
          </cell>
        </row>
        <row r="17">
          <cell r="A17" t="str">
            <v>502Child</v>
          </cell>
          <cell r="B17" t="str">
            <v>CenCalChild</v>
          </cell>
          <cell r="C17" t="str">
            <v>CenCal</v>
          </cell>
          <cell r="D17"/>
          <cell r="E17" t="str">
            <v>CenCal</v>
          </cell>
          <cell r="F17" t="str">
            <v>Santa Barbara</v>
          </cell>
          <cell r="G17" t="str">
            <v>502</v>
          </cell>
          <cell r="H17" t="str">
            <v>Child</v>
          </cell>
          <cell r="I17" t="str">
            <v>SFY 2018/19</v>
          </cell>
          <cell r="J17">
            <v>727991</v>
          </cell>
          <cell r="K17">
            <v>727991</v>
          </cell>
          <cell r="L17">
            <v>129521.99600694247</v>
          </cell>
          <cell r="M17">
            <v>2135.0043504429445</v>
          </cell>
          <cell r="N17">
            <v>54.154238248997402</v>
          </cell>
          <cell r="O17">
            <v>9.6349611880444304</v>
          </cell>
          <cell r="P17">
            <v>0.34357500000000002</v>
          </cell>
          <cell r="Q17">
            <v>0.2036</v>
          </cell>
          <cell r="R17"/>
          <cell r="S17">
            <v>10.18</v>
          </cell>
          <cell r="T17"/>
          <cell r="U17">
            <v>7410948.3799999999</v>
          </cell>
        </row>
        <row r="18">
          <cell r="A18" t="str">
            <v>502Adult</v>
          </cell>
          <cell r="B18" t="str">
            <v>CenCalAdult</v>
          </cell>
          <cell r="C18" t="str">
            <v>CenCal</v>
          </cell>
          <cell r="D18"/>
          <cell r="E18"/>
          <cell r="F18" t="str">
            <v>Santa Barbara</v>
          </cell>
          <cell r="G18" t="str">
            <v>502</v>
          </cell>
          <cell r="H18" t="str">
            <v>Adult</v>
          </cell>
          <cell r="I18" t="str">
            <v>SFY 2018/19</v>
          </cell>
          <cell r="J18">
            <v>195446</v>
          </cell>
          <cell r="K18">
            <v>195446</v>
          </cell>
          <cell r="L18">
            <v>30284.9373359569</v>
          </cell>
          <cell r="M18">
            <v>1859.4355885077352</v>
          </cell>
          <cell r="N18">
            <v>49.094558096426276</v>
          </cell>
          <cell r="O18">
            <v>7.6073473772129656</v>
          </cell>
          <cell r="P18">
            <v>0.27134999999999998</v>
          </cell>
          <cell r="Q18">
            <v>0.1608</v>
          </cell>
          <cell r="R18"/>
          <cell r="S18">
            <v>8.0399999999999991</v>
          </cell>
          <cell r="T18"/>
          <cell r="U18">
            <v>1571385.8399999999</v>
          </cell>
        </row>
        <row r="19">
          <cell r="A19" t="str">
            <v>502SPD</v>
          </cell>
          <cell r="B19" t="str">
            <v>CenCalSPD</v>
          </cell>
          <cell r="C19" t="str">
            <v>CenCal</v>
          </cell>
          <cell r="D19"/>
          <cell r="E19"/>
          <cell r="F19" t="str">
            <v>Santa Barbara</v>
          </cell>
          <cell r="G19" t="str">
            <v>502</v>
          </cell>
          <cell r="H19" t="str">
            <v>SPD</v>
          </cell>
          <cell r="I19" t="str">
            <v>SFY 2018/19</v>
          </cell>
          <cell r="J19">
            <v>66183</v>
          </cell>
          <cell r="K19">
            <v>66183</v>
          </cell>
          <cell r="L19">
            <v>19100.874352656534</v>
          </cell>
          <cell r="M19">
            <v>3463.2835053091944</v>
          </cell>
          <cell r="N19">
            <v>56.200074982469381</v>
          </cell>
          <cell r="O19">
            <v>16.21973272366051</v>
          </cell>
          <cell r="P19">
            <v>0.57847500000000007</v>
          </cell>
          <cell r="Q19">
            <v>0.34279999999999999</v>
          </cell>
          <cell r="R19"/>
          <cell r="S19">
            <v>17.14</v>
          </cell>
          <cell r="T19"/>
          <cell r="U19">
            <v>1134376.6200000001</v>
          </cell>
        </row>
        <row r="20">
          <cell r="A20" t="str">
            <v>502SPD/Full-Dual</v>
          </cell>
          <cell r="B20" t="str">
            <v>CenCalSPD/Full-Dual</v>
          </cell>
          <cell r="C20" t="str">
            <v>CenCal</v>
          </cell>
          <cell r="D20"/>
          <cell r="E20"/>
          <cell r="F20" t="str">
            <v>Santa Barbara</v>
          </cell>
          <cell r="G20" t="str">
            <v>502</v>
          </cell>
          <cell r="H20" t="str">
            <v>SPD/Full-Dual</v>
          </cell>
          <cell r="I20" t="str">
            <v>SFY 2018/19</v>
          </cell>
          <cell r="J20">
            <v>123541</v>
          </cell>
          <cell r="K20">
            <v>0</v>
          </cell>
          <cell r="L20">
            <v>0</v>
          </cell>
          <cell r="M20">
            <v>0</v>
          </cell>
          <cell r="N20">
            <v>0</v>
          </cell>
          <cell r="O20">
            <v>0</v>
          </cell>
          <cell r="P20">
            <v>0</v>
          </cell>
          <cell r="Q20">
            <v>0</v>
          </cell>
          <cell r="R20"/>
          <cell r="S20">
            <v>0</v>
          </cell>
          <cell r="T20"/>
          <cell r="U20">
            <v>0</v>
          </cell>
        </row>
        <row r="21">
          <cell r="A21" t="str">
            <v>502BCCTP</v>
          </cell>
          <cell r="B21" t="str">
            <v>CenCalBCCTP</v>
          </cell>
          <cell r="C21" t="str">
            <v>CenCal</v>
          </cell>
          <cell r="D21"/>
          <cell r="E21"/>
          <cell r="F21" t="str">
            <v>Santa Barbara</v>
          </cell>
          <cell r="G21" t="str">
            <v>502</v>
          </cell>
          <cell r="H21" t="str">
            <v>BCCTP</v>
          </cell>
          <cell r="I21" t="str">
            <v>SFY 2018/19</v>
          </cell>
          <cell r="J21">
            <v>1197</v>
          </cell>
          <cell r="K21">
            <v>1197</v>
          </cell>
          <cell r="L21">
            <v>371.69871990598256</v>
          </cell>
          <cell r="M21">
            <v>3726.3029564509529</v>
          </cell>
          <cell r="N21">
            <v>55.972066594780216</v>
          </cell>
          <cell r="O21">
            <v>17.380739769233262</v>
          </cell>
          <cell r="P21">
            <v>0.61998750000000002</v>
          </cell>
          <cell r="Q21">
            <v>0.3674</v>
          </cell>
          <cell r="R21"/>
          <cell r="S21">
            <v>18.37</v>
          </cell>
          <cell r="T21"/>
          <cell r="U21">
            <v>21988.89</v>
          </cell>
        </row>
        <row r="22">
          <cell r="A22" t="str">
            <v>502LTC</v>
          </cell>
          <cell r="B22" t="str">
            <v>CenCalLTC</v>
          </cell>
          <cell r="C22" t="str">
            <v>CenCal</v>
          </cell>
          <cell r="D22"/>
          <cell r="E22"/>
          <cell r="F22" t="str">
            <v>Santa Barbara</v>
          </cell>
          <cell r="G22" t="str">
            <v>502</v>
          </cell>
          <cell r="H22" t="str">
            <v>LTC</v>
          </cell>
          <cell r="I22" t="str">
            <v>SFY 2018/19</v>
          </cell>
          <cell r="J22">
            <v>226</v>
          </cell>
          <cell r="K22">
            <v>226</v>
          </cell>
          <cell r="L22">
            <v>68.107782787970038</v>
          </cell>
          <cell r="M22">
            <v>3616.3424489187628</v>
          </cell>
          <cell r="N22">
            <v>54.823928979380092</v>
          </cell>
          <cell r="O22">
            <v>16.521841798719976</v>
          </cell>
          <cell r="P22">
            <v>0.5892750000000001</v>
          </cell>
          <cell r="Q22">
            <v>0.34920000000000001</v>
          </cell>
          <cell r="R22"/>
          <cell r="S22">
            <v>17.46</v>
          </cell>
          <cell r="T22"/>
          <cell r="U22">
            <v>3945.96</v>
          </cell>
        </row>
        <row r="23">
          <cell r="A23" t="str">
            <v>502LTC/Full-Dual</v>
          </cell>
          <cell r="B23" t="str">
            <v>CenCalLTC/Full-Dual</v>
          </cell>
          <cell r="C23" t="str">
            <v>CenCal</v>
          </cell>
          <cell r="D23"/>
          <cell r="E23"/>
          <cell r="F23" t="str">
            <v>Santa Barbara</v>
          </cell>
          <cell r="G23" t="str">
            <v>502</v>
          </cell>
          <cell r="H23" t="str">
            <v>LTC/Full-Dual</v>
          </cell>
          <cell r="I23" t="str">
            <v>SFY 2018/19</v>
          </cell>
          <cell r="J23">
            <v>5979</v>
          </cell>
          <cell r="K23">
            <v>0</v>
          </cell>
          <cell r="L23">
            <v>0</v>
          </cell>
          <cell r="M23">
            <v>0</v>
          </cell>
          <cell r="N23">
            <v>0</v>
          </cell>
          <cell r="O23">
            <v>0</v>
          </cell>
          <cell r="P23">
            <v>0</v>
          </cell>
          <cell r="Q23">
            <v>0</v>
          </cell>
          <cell r="R23"/>
          <cell r="S23">
            <v>0</v>
          </cell>
          <cell r="T23"/>
          <cell r="U23">
            <v>0</v>
          </cell>
        </row>
        <row r="24">
          <cell r="A24" t="str">
            <v>502OBRA</v>
          </cell>
          <cell r="B24" t="str">
            <v>CenCalOBRA</v>
          </cell>
          <cell r="C24" t="str">
            <v>CenCal</v>
          </cell>
          <cell r="D24"/>
          <cell r="E24"/>
          <cell r="F24" t="str">
            <v>Santa Barbara</v>
          </cell>
          <cell r="G24" t="str">
            <v>502</v>
          </cell>
          <cell r="H24" t="str">
            <v>OBRA</v>
          </cell>
          <cell r="I24" t="str">
            <v>SFY 2018/19</v>
          </cell>
          <cell r="J24">
            <v>0</v>
          </cell>
          <cell r="K24">
            <v>0</v>
          </cell>
          <cell r="L24">
            <v>0</v>
          </cell>
          <cell r="M24">
            <v>0</v>
          </cell>
          <cell r="N24">
            <v>0</v>
          </cell>
          <cell r="O24">
            <v>0</v>
          </cell>
          <cell r="P24">
            <v>0</v>
          </cell>
          <cell r="Q24">
            <v>0</v>
          </cell>
          <cell r="R24"/>
          <cell r="S24">
            <v>0</v>
          </cell>
          <cell r="T24"/>
          <cell r="U24">
            <v>0</v>
          </cell>
        </row>
        <row r="25">
          <cell r="A25" t="str">
            <v>502ALL COAs</v>
          </cell>
          <cell r="B25" t="str">
            <v>CenCalALL COAs</v>
          </cell>
          <cell r="C25" t="str">
            <v>CenCal</v>
          </cell>
          <cell r="D25"/>
          <cell r="E25"/>
          <cell r="F25" t="str">
            <v>Santa Barbara</v>
          </cell>
          <cell r="G25" t="str">
            <v>502</v>
          </cell>
          <cell r="H25" t="str">
            <v>ALL COAs</v>
          </cell>
          <cell r="I25"/>
          <cell r="J25">
            <v>1120563</v>
          </cell>
          <cell r="K25">
            <v>1380528</v>
          </cell>
          <cell r="L25">
            <v>239438.29404857682</v>
          </cell>
          <cell r="M25">
            <v>2081.2758079393689</v>
          </cell>
          <cell r="N25">
            <v>53.5137358021842</v>
          </cell>
          <cell r="O25">
            <v>9.281403643128737</v>
          </cell>
          <cell r="P25">
            <v>0.33102586526676753</v>
          </cell>
          <cell r="Q25">
            <v>0.19616347571364001</v>
          </cell>
          <cell r="R25"/>
          <cell r="S25">
            <v>9.0513837151503314</v>
          </cell>
          <cell r="T25"/>
          <cell r="U25">
            <v>10142645.690000001</v>
          </cell>
        </row>
        <row r="26">
          <cell r="A26" t="str">
            <v>502Total Revenue</v>
          </cell>
          <cell r="B26" t="str">
            <v>CenCalTotal Revenue</v>
          </cell>
          <cell r="C26" t="str">
            <v>CenCal</v>
          </cell>
          <cell r="D26"/>
          <cell r="E26"/>
          <cell r="F26" t="str">
            <v>Santa Barbara</v>
          </cell>
          <cell r="G26" t="str">
            <v>502</v>
          </cell>
          <cell r="H26" t="str">
            <v>Total Revenue</v>
          </cell>
          <cell r="I26"/>
          <cell r="J26"/>
          <cell r="K26">
            <v>0</v>
          </cell>
          <cell r="L26">
            <v>0</v>
          </cell>
          <cell r="M26">
            <v>0</v>
          </cell>
          <cell r="N26">
            <v>0</v>
          </cell>
          <cell r="O26">
            <v>0</v>
          </cell>
          <cell r="P26">
            <v>0</v>
          </cell>
          <cell r="Q26">
            <v>0</v>
          </cell>
          <cell r="R26"/>
          <cell r="S26">
            <v>0</v>
          </cell>
          <cell r="T26"/>
          <cell r="U26">
            <v>0</v>
          </cell>
        </row>
        <row r="27">
          <cell r="A27" t="str">
            <v>503Child</v>
          </cell>
          <cell r="B27" t="str">
            <v>HPSMChild</v>
          </cell>
          <cell r="C27" t="str">
            <v>HPSM</v>
          </cell>
          <cell r="D27"/>
          <cell r="E27" t="str">
            <v>HPSM</v>
          </cell>
          <cell r="F27" t="str">
            <v>San Mateo</v>
          </cell>
          <cell r="G27" t="str">
            <v>503</v>
          </cell>
          <cell r="H27" t="str">
            <v>Child</v>
          </cell>
          <cell r="I27" t="str">
            <v>SFY 2018/19</v>
          </cell>
          <cell r="J27">
            <v>555629</v>
          </cell>
          <cell r="K27">
            <v>555629</v>
          </cell>
          <cell r="L27">
            <v>70617.317392976707</v>
          </cell>
          <cell r="M27">
            <v>1525.1324331806304</v>
          </cell>
          <cell r="N27">
            <v>53.977133358756241</v>
          </cell>
          <cell r="O27">
            <v>6.8601897279629398</v>
          </cell>
          <cell r="P27">
            <v>0.2446875</v>
          </cell>
          <cell r="Q27">
            <v>0.14499999999999999</v>
          </cell>
          <cell r="R27"/>
          <cell r="S27">
            <v>7.25</v>
          </cell>
          <cell r="T27"/>
          <cell r="U27">
            <v>4028310.25</v>
          </cell>
        </row>
        <row r="28">
          <cell r="A28" t="str">
            <v>503Adult</v>
          </cell>
          <cell r="B28" t="str">
            <v>HPSMAdult</v>
          </cell>
          <cell r="C28" t="str">
            <v>HPSM</v>
          </cell>
          <cell r="D28"/>
          <cell r="E28"/>
          <cell r="F28" t="str">
            <v>San Mateo</v>
          </cell>
          <cell r="G28" t="str">
            <v>503</v>
          </cell>
          <cell r="H28" t="str">
            <v>Adult</v>
          </cell>
          <cell r="I28" t="str">
            <v>SFY 2018/19</v>
          </cell>
          <cell r="J28">
            <v>159125</v>
          </cell>
          <cell r="K28">
            <v>159125</v>
          </cell>
          <cell r="L28">
            <v>23126.944933331783</v>
          </cell>
          <cell r="M28">
            <v>1744.0586909661047</v>
          </cell>
          <cell r="N28">
            <v>49.020965740778962</v>
          </cell>
          <cell r="O28">
            <v>7.1246201116464354</v>
          </cell>
          <cell r="P28">
            <v>0.25413750000000002</v>
          </cell>
          <cell r="Q28">
            <v>0.15060000000000001</v>
          </cell>
          <cell r="R28"/>
          <cell r="S28">
            <v>7.53</v>
          </cell>
          <cell r="T28"/>
          <cell r="U28">
            <v>1198211.25</v>
          </cell>
        </row>
        <row r="29">
          <cell r="A29" t="str">
            <v>503SPD</v>
          </cell>
          <cell r="B29" t="str">
            <v>HPSMSPD</v>
          </cell>
          <cell r="C29" t="str">
            <v>HPSM</v>
          </cell>
          <cell r="D29"/>
          <cell r="E29"/>
          <cell r="F29" t="str">
            <v>San Mateo</v>
          </cell>
          <cell r="G29" t="str">
            <v>503</v>
          </cell>
          <cell r="H29" t="str">
            <v>SPD</v>
          </cell>
          <cell r="I29" t="str">
            <v>SFY 2018/19</v>
          </cell>
          <cell r="J29">
            <v>86680</v>
          </cell>
          <cell r="K29">
            <v>86680</v>
          </cell>
          <cell r="L29">
            <v>20248.73732957496</v>
          </cell>
          <cell r="M29">
            <v>2803.2400548557857</v>
          </cell>
          <cell r="N29">
            <v>52.728615358377915</v>
          </cell>
          <cell r="O29">
            <v>12.317580550807412</v>
          </cell>
          <cell r="P29">
            <v>0.43942500000000001</v>
          </cell>
          <cell r="Q29">
            <v>0.26040000000000002</v>
          </cell>
          <cell r="R29"/>
          <cell r="S29">
            <v>13.02</v>
          </cell>
          <cell r="T29"/>
          <cell r="U29">
            <v>1128573.5999999999</v>
          </cell>
        </row>
        <row r="30">
          <cell r="A30" t="str">
            <v>503SPD/Full-Dual</v>
          </cell>
          <cell r="B30" t="str">
            <v>HPSMSPD/Full-Dual</v>
          </cell>
          <cell r="C30" t="str">
            <v>HPSM</v>
          </cell>
          <cell r="D30"/>
          <cell r="E30"/>
          <cell r="F30" t="str">
            <v>San Mateo</v>
          </cell>
          <cell r="G30" t="str">
            <v>503</v>
          </cell>
          <cell r="H30" t="str">
            <v>SPD/Full-Dual</v>
          </cell>
          <cell r="I30" t="str">
            <v>SFY 2018/19</v>
          </cell>
          <cell r="J30">
            <v>3871</v>
          </cell>
          <cell r="K30">
            <v>0</v>
          </cell>
          <cell r="L30">
            <v>0</v>
          </cell>
          <cell r="M30">
            <v>0</v>
          </cell>
          <cell r="N30">
            <v>0</v>
          </cell>
          <cell r="O30">
            <v>0</v>
          </cell>
          <cell r="P30">
            <v>0</v>
          </cell>
          <cell r="Q30">
            <v>0</v>
          </cell>
          <cell r="R30"/>
          <cell r="S30">
            <v>0</v>
          </cell>
          <cell r="T30"/>
          <cell r="U30">
            <v>0</v>
          </cell>
        </row>
        <row r="31">
          <cell r="A31" t="str">
            <v>503BCCTP</v>
          </cell>
          <cell r="B31" t="str">
            <v>HPSMBCCTP</v>
          </cell>
          <cell r="C31" t="str">
            <v>HPSM</v>
          </cell>
          <cell r="D31"/>
          <cell r="E31"/>
          <cell r="F31" t="str">
            <v>San Mateo</v>
          </cell>
          <cell r="G31" t="str">
            <v>503</v>
          </cell>
          <cell r="H31" t="str">
            <v>BCCTP</v>
          </cell>
          <cell r="I31" t="str">
            <v>SFY 2018/19</v>
          </cell>
          <cell r="J31">
            <v>1213</v>
          </cell>
          <cell r="K31">
            <v>1213</v>
          </cell>
          <cell r="L31">
            <v>462.45732766283567</v>
          </cell>
          <cell r="M31">
            <v>4575.0106611327519</v>
          </cell>
          <cell r="N31">
            <v>55.841656098556733</v>
          </cell>
          <cell r="O31">
            <v>21.289680998850482</v>
          </cell>
          <cell r="P31">
            <v>0.75937500000000002</v>
          </cell>
          <cell r="Q31">
            <v>0.45</v>
          </cell>
          <cell r="R31"/>
          <cell r="S31">
            <v>22.5</v>
          </cell>
          <cell r="T31"/>
          <cell r="U31">
            <v>27292.5</v>
          </cell>
        </row>
        <row r="32">
          <cell r="A32" t="str">
            <v>503LTC</v>
          </cell>
          <cell r="B32" t="str">
            <v>HPSMLTC</v>
          </cell>
          <cell r="C32" t="str">
            <v>HPSM</v>
          </cell>
          <cell r="D32"/>
          <cell r="E32"/>
          <cell r="F32" t="str">
            <v>San Mateo</v>
          </cell>
          <cell r="G32" t="str">
            <v>503</v>
          </cell>
          <cell r="H32" t="str">
            <v>LTC</v>
          </cell>
          <cell r="I32" t="str">
            <v>SFY 2018/19</v>
          </cell>
          <cell r="J32">
            <v>3664</v>
          </cell>
          <cell r="K32">
            <v>3664</v>
          </cell>
          <cell r="L32">
            <v>943.41488245673111</v>
          </cell>
          <cell r="M32">
            <v>3089.7867329368919</v>
          </cell>
          <cell r="N32">
            <v>50.754057263941242</v>
          </cell>
          <cell r="O32">
            <v>13.068267731403745</v>
          </cell>
          <cell r="P32">
            <v>0.46608750000000004</v>
          </cell>
          <cell r="Q32">
            <v>0.2762</v>
          </cell>
          <cell r="R32"/>
          <cell r="S32">
            <v>13.81</v>
          </cell>
          <cell r="T32"/>
          <cell r="U32">
            <v>50599.840000000004</v>
          </cell>
        </row>
        <row r="33">
          <cell r="A33" t="str">
            <v>503LTC/Full-Dual</v>
          </cell>
          <cell r="B33" t="str">
            <v>HPSMLTC/Full-Dual</v>
          </cell>
          <cell r="C33" t="str">
            <v>HPSM</v>
          </cell>
          <cell r="D33"/>
          <cell r="E33"/>
          <cell r="F33" t="str">
            <v>San Mateo</v>
          </cell>
          <cell r="G33" t="str">
            <v>503</v>
          </cell>
          <cell r="H33" t="str">
            <v>LTC/Full-Dual</v>
          </cell>
          <cell r="I33" t="str">
            <v>SFY 2018/19</v>
          </cell>
          <cell r="J33">
            <v>0</v>
          </cell>
          <cell r="K33">
            <v>0</v>
          </cell>
          <cell r="L33">
            <v>0</v>
          </cell>
          <cell r="M33">
            <v>0</v>
          </cell>
          <cell r="N33">
            <v>0</v>
          </cell>
          <cell r="O33">
            <v>0</v>
          </cell>
          <cell r="P33">
            <v>0</v>
          </cell>
          <cell r="Q33">
            <v>0</v>
          </cell>
          <cell r="R33"/>
          <cell r="S33">
            <v>0</v>
          </cell>
          <cell r="T33"/>
          <cell r="U33">
            <v>0</v>
          </cell>
        </row>
        <row r="34">
          <cell r="A34" t="str">
            <v>503OBRA</v>
          </cell>
          <cell r="B34" t="str">
            <v>HPSMOBRA</v>
          </cell>
          <cell r="C34" t="str">
            <v>HPSM</v>
          </cell>
          <cell r="D34"/>
          <cell r="E34"/>
          <cell r="F34" t="str">
            <v>San Mateo</v>
          </cell>
          <cell r="G34" t="str">
            <v>503</v>
          </cell>
          <cell r="H34" t="str">
            <v>OBRA</v>
          </cell>
          <cell r="I34" t="str">
            <v>SFY 2018/19</v>
          </cell>
          <cell r="J34">
            <v>0</v>
          </cell>
          <cell r="K34">
            <v>0</v>
          </cell>
          <cell r="L34">
            <v>0</v>
          </cell>
          <cell r="M34">
            <v>0</v>
          </cell>
          <cell r="N34">
            <v>0</v>
          </cell>
          <cell r="O34">
            <v>0</v>
          </cell>
          <cell r="P34">
            <v>0</v>
          </cell>
          <cell r="Q34">
            <v>0</v>
          </cell>
          <cell r="R34"/>
          <cell r="S34">
            <v>0</v>
          </cell>
          <cell r="T34"/>
          <cell r="U34">
            <v>0</v>
          </cell>
        </row>
        <row r="35">
          <cell r="A35" t="str">
            <v>503ALL COAs</v>
          </cell>
          <cell r="B35" t="str">
            <v>HPSMALL COAs</v>
          </cell>
          <cell r="C35" t="str">
            <v>HPSM</v>
          </cell>
          <cell r="D35"/>
          <cell r="E35"/>
          <cell r="F35" t="str">
            <v>San Mateo</v>
          </cell>
          <cell r="G35" t="str">
            <v>503</v>
          </cell>
          <cell r="H35" t="str">
            <v>ALL COAs</v>
          </cell>
          <cell r="I35"/>
          <cell r="J35">
            <v>810182</v>
          </cell>
          <cell r="K35">
            <v>1245201</v>
          </cell>
          <cell r="L35">
            <v>186677.07821292969</v>
          </cell>
          <cell r="M35">
            <v>1799.006697356617</v>
          </cell>
          <cell r="N35">
            <v>51.330662394932332</v>
          </cell>
          <cell r="O35">
            <v>7.6953504523528924</v>
          </cell>
          <cell r="P35">
            <v>0.27446661159523644</v>
          </cell>
          <cell r="Q35">
            <v>0.16264688094532528</v>
          </cell>
          <cell r="R35"/>
          <cell r="S35">
            <v>7.9401757136050906</v>
          </cell>
          <cell r="T35"/>
          <cell r="U35">
            <v>6432987.4399999995</v>
          </cell>
        </row>
        <row r="36">
          <cell r="A36" t="str">
            <v>503Total Revenue</v>
          </cell>
          <cell r="B36" t="str">
            <v>HPSMTotal Revenue</v>
          </cell>
          <cell r="C36" t="str">
            <v>HPSM</v>
          </cell>
          <cell r="D36"/>
          <cell r="E36"/>
          <cell r="F36" t="str">
            <v>San Mateo</v>
          </cell>
          <cell r="G36" t="str">
            <v>503</v>
          </cell>
          <cell r="H36" t="str">
            <v>Total Revenue</v>
          </cell>
          <cell r="I36"/>
          <cell r="J36"/>
          <cell r="K36">
            <v>0</v>
          </cell>
          <cell r="L36">
            <v>0</v>
          </cell>
          <cell r="M36">
            <v>0</v>
          </cell>
          <cell r="N36">
            <v>0</v>
          </cell>
          <cell r="O36">
            <v>0</v>
          </cell>
          <cell r="P36">
            <v>0</v>
          </cell>
          <cell r="Q36">
            <v>0</v>
          </cell>
          <cell r="R36"/>
          <cell r="S36">
            <v>0</v>
          </cell>
          <cell r="T36"/>
          <cell r="U36">
            <v>0</v>
          </cell>
        </row>
        <row r="37">
          <cell r="A37" t="str">
            <v>505Child</v>
          </cell>
          <cell r="B37" t="str">
            <v>CCAHChild</v>
          </cell>
          <cell r="C37" t="str">
            <v>CCAH</v>
          </cell>
          <cell r="D37"/>
          <cell r="E37" t="str">
            <v>CCAH</v>
          </cell>
          <cell r="F37" t="str">
            <v>Santa Cruz</v>
          </cell>
          <cell r="G37" t="str">
            <v>505</v>
          </cell>
          <cell r="H37" t="str">
            <v>Child</v>
          </cell>
          <cell r="I37" t="str">
            <v>SFY 2018/19</v>
          </cell>
          <cell r="J37">
            <v>316867</v>
          </cell>
          <cell r="K37">
            <v>316867</v>
          </cell>
          <cell r="L37">
            <v>35848.910909780599</v>
          </cell>
          <cell r="M37">
            <v>1357.6261678160463</v>
          </cell>
          <cell r="N37">
            <v>46.967817607866543</v>
          </cell>
          <cell r="O37">
            <v>5.3137281858042398</v>
          </cell>
          <cell r="P37">
            <v>0.18967500000000001</v>
          </cell>
          <cell r="Q37">
            <v>0.1124</v>
          </cell>
          <cell r="R37"/>
          <cell r="S37">
            <v>5.62</v>
          </cell>
          <cell r="T37"/>
          <cell r="U37">
            <v>1780792.54</v>
          </cell>
        </row>
        <row r="38">
          <cell r="A38" t="str">
            <v>505Adult</v>
          </cell>
          <cell r="B38" t="str">
            <v>CCAHAdult</v>
          </cell>
          <cell r="C38" t="str">
            <v>CCAH</v>
          </cell>
          <cell r="D38"/>
          <cell r="E38"/>
          <cell r="F38" t="str">
            <v>Santa Cruz</v>
          </cell>
          <cell r="G38" t="str">
            <v>505</v>
          </cell>
          <cell r="H38" t="str">
            <v>Adult</v>
          </cell>
          <cell r="I38" t="str">
            <v>SFY 2018/19</v>
          </cell>
          <cell r="J38">
            <v>113654</v>
          </cell>
          <cell r="K38">
            <v>113654</v>
          </cell>
          <cell r="L38">
            <v>21799.332870761744</v>
          </cell>
          <cell r="M38">
            <v>2301.6523347100929</v>
          </cell>
          <cell r="N38">
            <v>49.393620398521833</v>
          </cell>
          <cell r="O38">
            <v>9.4739118091701542</v>
          </cell>
          <cell r="P38">
            <v>0.33783750000000001</v>
          </cell>
          <cell r="Q38">
            <v>0.20019999999999999</v>
          </cell>
          <cell r="R38"/>
          <cell r="S38">
            <v>10.01</v>
          </cell>
          <cell r="T38"/>
          <cell r="U38">
            <v>1137676.54</v>
          </cell>
        </row>
        <row r="39">
          <cell r="A39" t="str">
            <v>505SPD</v>
          </cell>
          <cell r="B39" t="str">
            <v>CCAHSPD</v>
          </cell>
          <cell r="C39" t="str">
            <v>CCAH</v>
          </cell>
          <cell r="D39"/>
          <cell r="E39"/>
          <cell r="F39" t="str">
            <v>Santa Cruz</v>
          </cell>
          <cell r="G39" t="str">
            <v>505</v>
          </cell>
          <cell r="H39" t="str">
            <v>SPD</v>
          </cell>
          <cell r="I39" t="str">
            <v>SFY 2018/19</v>
          </cell>
          <cell r="J39">
            <v>42962</v>
          </cell>
          <cell r="K39">
            <v>42962</v>
          </cell>
          <cell r="L39">
            <v>12682.005858500126</v>
          </cell>
          <cell r="M39">
            <v>3542.2948257064731</v>
          </cell>
          <cell r="N39">
            <v>52.912964758081259</v>
          </cell>
          <cell r="O39">
            <v>15.619443439611684</v>
          </cell>
          <cell r="P39">
            <v>0.55721250000000011</v>
          </cell>
          <cell r="Q39">
            <v>0.33020000000000005</v>
          </cell>
          <cell r="R39"/>
          <cell r="S39">
            <v>16.510000000000002</v>
          </cell>
          <cell r="T39"/>
          <cell r="U39">
            <v>709302.62000000011</v>
          </cell>
        </row>
        <row r="40">
          <cell r="A40" t="str">
            <v>505SPD/Full-Dual</v>
          </cell>
          <cell r="B40" t="str">
            <v>CCAHSPD/Full-Dual</v>
          </cell>
          <cell r="C40" t="str">
            <v>CCAH</v>
          </cell>
          <cell r="D40"/>
          <cell r="E40"/>
          <cell r="F40" t="str">
            <v>Santa Cruz</v>
          </cell>
          <cell r="G40" t="str">
            <v>505</v>
          </cell>
          <cell r="H40" t="str">
            <v>SPD/Full-Dual</v>
          </cell>
          <cell r="I40" t="str">
            <v>SFY 2018/19</v>
          </cell>
          <cell r="J40">
            <v>83991</v>
          </cell>
          <cell r="K40">
            <v>0</v>
          </cell>
          <cell r="L40">
            <v>0</v>
          </cell>
          <cell r="M40">
            <v>0</v>
          </cell>
          <cell r="N40">
            <v>0</v>
          </cell>
          <cell r="O40">
            <v>0</v>
          </cell>
          <cell r="P40">
            <v>0</v>
          </cell>
          <cell r="Q40">
            <v>0</v>
          </cell>
          <cell r="R40"/>
          <cell r="S40">
            <v>0</v>
          </cell>
          <cell r="T40"/>
          <cell r="U40">
            <v>0</v>
          </cell>
        </row>
        <row r="41">
          <cell r="A41" t="str">
            <v>505BCCTP</v>
          </cell>
          <cell r="B41" t="str">
            <v>CCAHBCCTP</v>
          </cell>
          <cell r="C41" t="str">
            <v>CCAH</v>
          </cell>
          <cell r="D41"/>
          <cell r="E41"/>
          <cell r="F41" t="str">
            <v>Santa Cruz</v>
          </cell>
          <cell r="G41" t="str">
            <v>505</v>
          </cell>
          <cell r="H41" t="str">
            <v>BCCTP</v>
          </cell>
          <cell r="I41" t="str">
            <v>SFY 2018/19</v>
          </cell>
          <cell r="J41">
            <v>579</v>
          </cell>
          <cell r="K41">
            <v>579</v>
          </cell>
          <cell r="L41">
            <v>207.11587389861805</v>
          </cell>
          <cell r="M41">
            <v>4292.5569719920841</v>
          </cell>
          <cell r="N41">
            <v>55.338733961827856</v>
          </cell>
          <cell r="O41">
            <v>19.795389024088273</v>
          </cell>
          <cell r="P41">
            <v>0.70605000000000007</v>
          </cell>
          <cell r="Q41">
            <v>0.41840000000000005</v>
          </cell>
          <cell r="R41"/>
          <cell r="S41">
            <v>20.92</v>
          </cell>
          <cell r="T41"/>
          <cell r="U41">
            <v>12112.68</v>
          </cell>
        </row>
        <row r="42">
          <cell r="A42" t="str">
            <v>505LTC</v>
          </cell>
          <cell r="B42" t="str">
            <v>CCAHLTC</v>
          </cell>
          <cell r="C42" t="str">
            <v>CCAH</v>
          </cell>
          <cell r="D42"/>
          <cell r="E42"/>
          <cell r="F42" t="str">
            <v>Santa Cruz</v>
          </cell>
          <cell r="G42" t="str">
            <v>505</v>
          </cell>
          <cell r="H42" t="str">
            <v>LTC</v>
          </cell>
          <cell r="I42" t="str">
            <v>SFY 2018/19</v>
          </cell>
          <cell r="J42">
            <v>204</v>
          </cell>
          <cell r="K42">
            <v>204</v>
          </cell>
          <cell r="L42">
            <v>56.673833083223549</v>
          </cell>
          <cell r="M42">
            <v>3333.7548872484444</v>
          </cell>
          <cell r="N42">
            <v>47.659141333456034</v>
          </cell>
          <cell r="O42">
            <v>13.240324611872783</v>
          </cell>
          <cell r="P42">
            <v>0.47216250000000004</v>
          </cell>
          <cell r="Q42">
            <v>0.27979999999999999</v>
          </cell>
          <cell r="R42"/>
          <cell r="S42">
            <v>13.99</v>
          </cell>
          <cell r="T42"/>
          <cell r="U42">
            <v>2853.96</v>
          </cell>
        </row>
        <row r="43">
          <cell r="A43" t="str">
            <v>505LTC/Full-Dual</v>
          </cell>
          <cell r="B43" t="str">
            <v>CCAHLTC/Full-Dual</v>
          </cell>
          <cell r="C43" t="str">
            <v>CCAH</v>
          </cell>
          <cell r="D43"/>
          <cell r="E43"/>
          <cell r="F43" t="str">
            <v>Santa Cruz</v>
          </cell>
          <cell r="G43" t="str">
            <v>505</v>
          </cell>
          <cell r="H43" t="str">
            <v>LTC/Full-Dual</v>
          </cell>
          <cell r="I43" t="str">
            <v>SFY 2018/19</v>
          </cell>
          <cell r="J43">
            <v>3750</v>
          </cell>
          <cell r="K43">
            <v>0</v>
          </cell>
          <cell r="L43">
            <v>0</v>
          </cell>
          <cell r="M43">
            <v>0</v>
          </cell>
          <cell r="N43">
            <v>0</v>
          </cell>
          <cell r="O43">
            <v>0</v>
          </cell>
          <cell r="P43">
            <v>0</v>
          </cell>
          <cell r="Q43">
            <v>0</v>
          </cell>
          <cell r="R43"/>
          <cell r="S43">
            <v>0</v>
          </cell>
          <cell r="T43"/>
          <cell r="U43">
            <v>0</v>
          </cell>
        </row>
        <row r="44">
          <cell r="A44" t="str">
            <v>505OBRA</v>
          </cell>
          <cell r="B44" t="str">
            <v>CCAHOBRA</v>
          </cell>
          <cell r="C44" t="str">
            <v>CCAH</v>
          </cell>
          <cell r="D44"/>
          <cell r="E44"/>
          <cell r="F44" t="str">
            <v>Santa Cruz</v>
          </cell>
          <cell r="G44" t="str">
            <v>505</v>
          </cell>
          <cell r="H44" t="str">
            <v>OBRA</v>
          </cell>
          <cell r="I44" t="str">
            <v>SFY 2018/19</v>
          </cell>
          <cell r="J44">
            <v>0</v>
          </cell>
          <cell r="K44">
            <v>0</v>
          </cell>
          <cell r="L44">
            <v>0</v>
          </cell>
          <cell r="M44">
            <v>0</v>
          </cell>
          <cell r="N44">
            <v>0</v>
          </cell>
          <cell r="O44">
            <v>0</v>
          </cell>
          <cell r="P44">
            <v>0</v>
          </cell>
          <cell r="Q44">
            <v>0</v>
          </cell>
          <cell r="R44"/>
          <cell r="S44">
            <v>0</v>
          </cell>
          <cell r="T44"/>
          <cell r="U44">
            <v>0</v>
          </cell>
        </row>
        <row r="45">
          <cell r="A45" t="str">
            <v>505ALL COAs</v>
          </cell>
          <cell r="B45" t="str">
            <v>CCAHALL COAs</v>
          </cell>
          <cell r="C45" t="str">
            <v>CCAH</v>
          </cell>
          <cell r="D45"/>
          <cell r="E45"/>
          <cell r="F45" t="str">
            <v>Santa Cruz</v>
          </cell>
          <cell r="G45" t="str">
            <v>505</v>
          </cell>
          <cell r="H45" t="str">
            <v>ALL COAs</v>
          </cell>
          <cell r="I45"/>
          <cell r="J45">
            <v>562007</v>
          </cell>
          <cell r="K45">
            <v>733169</v>
          </cell>
          <cell r="L45">
            <v>119412.25147348957</v>
          </cell>
          <cell r="M45">
            <v>1954.4566364397224</v>
          </cell>
          <cell r="N45">
            <v>49.917905718867459</v>
          </cell>
          <cell r="O45">
            <v>8.13019850911774</v>
          </cell>
          <cell r="P45">
            <v>0.29006739014129074</v>
          </cell>
          <cell r="Q45">
            <v>0.17189178675039449</v>
          </cell>
          <cell r="R45"/>
          <cell r="S45">
            <v>6.4816600860843376</v>
          </cell>
          <cell r="T45"/>
          <cell r="U45">
            <v>3642738.3400000003</v>
          </cell>
        </row>
        <row r="46">
          <cell r="A46" t="str">
            <v>505Total Revenue</v>
          </cell>
          <cell r="B46" t="str">
            <v>CCAHTotal Revenue</v>
          </cell>
          <cell r="C46" t="str">
            <v>CCAH</v>
          </cell>
          <cell r="D46"/>
          <cell r="E46"/>
          <cell r="F46" t="str">
            <v>Santa Cruz</v>
          </cell>
          <cell r="G46" t="str">
            <v>505</v>
          </cell>
          <cell r="H46" t="str">
            <v>Total Revenue</v>
          </cell>
          <cell r="I46"/>
          <cell r="J46"/>
          <cell r="K46">
            <v>0</v>
          </cell>
          <cell r="L46">
            <v>0</v>
          </cell>
          <cell r="M46">
            <v>0</v>
          </cell>
          <cell r="N46">
            <v>0</v>
          </cell>
          <cell r="O46">
            <v>0</v>
          </cell>
          <cell r="P46">
            <v>0</v>
          </cell>
          <cell r="Q46">
            <v>0</v>
          </cell>
          <cell r="R46"/>
          <cell r="S46">
            <v>0</v>
          </cell>
          <cell r="T46"/>
          <cell r="U46">
            <v>0</v>
          </cell>
        </row>
        <row r="47">
          <cell r="A47" t="str">
            <v>506Child</v>
          </cell>
          <cell r="B47" t="str">
            <v>CalOPTIMAChild</v>
          </cell>
          <cell r="C47" t="str">
            <v>CalOPTIMA</v>
          </cell>
          <cell r="D47"/>
          <cell r="E47" t="str">
            <v>CalOPTIMA</v>
          </cell>
          <cell r="F47" t="str">
            <v>Orange</v>
          </cell>
          <cell r="G47" t="str">
            <v>506</v>
          </cell>
          <cell r="H47" t="str">
            <v>Child</v>
          </cell>
          <cell r="I47" t="str">
            <v>SFY 2018/19</v>
          </cell>
          <cell r="J47">
            <v>3748368</v>
          </cell>
          <cell r="K47">
            <v>3748368</v>
          </cell>
          <cell r="L47">
            <v>665827.93513342121</v>
          </cell>
          <cell r="M47">
            <v>2131.5770547611801</v>
          </cell>
          <cell r="N47">
            <v>53.781008113705091</v>
          </cell>
          <cell r="O47">
            <v>9.5531969064248852</v>
          </cell>
          <cell r="P47">
            <v>0.34087499999999998</v>
          </cell>
          <cell r="Q47">
            <v>0.20199999999999999</v>
          </cell>
          <cell r="R47"/>
          <cell r="S47">
            <v>10.1</v>
          </cell>
          <cell r="T47"/>
          <cell r="U47">
            <v>37858516.799999997</v>
          </cell>
        </row>
        <row r="48">
          <cell r="A48" t="str">
            <v>506Adult</v>
          </cell>
          <cell r="B48" t="str">
            <v>CalOPTIMAAdult</v>
          </cell>
          <cell r="C48" t="str">
            <v>CalOPTIMA</v>
          </cell>
          <cell r="D48"/>
          <cell r="E48"/>
          <cell r="F48" t="str">
            <v>Orange</v>
          </cell>
          <cell r="G48" t="str">
            <v>506</v>
          </cell>
          <cell r="H48" t="str">
            <v>Adult</v>
          </cell>
          <cell r="I48" t="str">
            <v>SFY 2018/19</v>
          </cell>
          <cell r="J48">
            <v>1120406</v>
          </cell>
          <cell r="K48">
            <v>1120406</v>
          </cell>
          <cell r="L48">
            <v>277107.32851354015</v>
          </cell>
          <cell r="M48">
            <v>2967.9312161506468</v>
          </cell>
          <cell r="N48">
            <v>51.90494813755938</v>
          </cell>
          <cell r="O48">
            <v>12.837526320845237</v>
          </cell>
          <cell r="P48">
            <v>0.45798750000000005</v>
          </cell>
          <cell r="Q48">
            <v>0.27140000000000003</v>
          </cell>
          <cell r="R48"/>
          <cell r="S48">
            <v>13.57</v>
          </cell>
          <cell r="T48"/>
          <cell r="U48">
            <v>15203909.42</v>
          </cell>
        </row>
        <row r="49">
          <cell r="A49" t="str">
            <v>506SPD</v>
          </cell>
          <cell r="B49" t="str">
            <v>CalOPTIMASPD</v>
          </cell>
          <cell r="C49" t="str">
            <v>CalOPTIMA</v>
          </cell>
          <cell r="D49"/>
          <cell r="E49"/>
          <cell r="F49" t="str">
            <v>Orange</v>
          </cell>
          <cell r="G49" t="str">
            <v>506</v>
          </cell>
          <cell r="H49" t="str">
            <v>SPD</v>
          </cell>
          <cell r="I49" t="str">
            <v>SFY 2018/19</v>
          </cell>
          <cell r="J49">
            <v>466754</v>
          </cell>
          <cell r="K49">
            <v>466754</v>
          </cell>
          <cell r="L49">
            <v>171540.3842193353</v>
          </cell>
          <cell r="M49">
            <v>4410.2131114720469</v>
          </cell>
          <cell r="N49">
            <v>54.2786564608204</v>
          </cell>
          <cell r="O49">
            <v>19.948370199716422</v>
          </cell>
          <cell r="P49">
            <v>0.71145000000000003</v>
          </cell>
          <cell r="Q49">
            <v>0.42159999999999997</v>
          </cell>
          <cell r="R49"/>
          <cell r="S49">
            <v>21.08</v>
          </cell>
          <cell r="T49"/>
          <cell r="U49">
            <v>9839174.3199999984</v>
          </cell>
        </row>
        <row r="50">
          <cell r="A50" t="str">
            <v>506SPD/Full-Dual</v>
          </cell>
          <cell r="B50" t="str">
            <v>CalOPTIMASPD/Full-Dual</v>
          </cell>
          <cell r="C50" t="str">
            <v>CalOPTIMA</v>
          </cell>
          <cell r="D50"/>
          <cell r="E50"/>
          <cell r="F50" t="str">
            <v>Orange</v>
          </cell>
          <cell r="G50" t="str">
            <v>506</v>
          </cell>
          <cell r="H50" t="str">
            <v>SPD/Full-Dual</v>
          </cell>
          <cell r="I50" t="str">
            <v>SFY 2018/19</v>
          </cell>
          <cell r="J50">
            <v>22704</v>
          </cell>
          <cell r="K50">
            <v>0</v>
          </cell>
          <cell r="L50">
            <v>0</v>
          </cell>
          <cell r="M50">
            <v>0</v>
          </cell>
          <cell r="N50">
            <v>0</v>
          </cell>
          <cell r="O50">
            <v>0</v>
          </cell>
          <cell r="P50">
            <v>0</v>
          </cell>
          <cell r="Q50">
            <v>0</v>
          </cell>
          <cell r="R50"/>
          <cell r="S50">
            <v>0</v>
          </cell>
          <cell r="T50"/>
          <cell r="U50">
            <v>0</v>
          </cell>
        </row>
        <row r="51">
          <cell r="A51" t="str">
            <v>506BCCTP</v>
          </cell>
          <cell r="B51" t="str">
            <v>CalOPTIMABCCTP</v>
          </cell>
          <cell r="C51" t="str">
            <v>CalOPTIMA</v>
          </cell>
          <cell r="D51"/>
          <cell r="E51"/>
          <cell r="F51" t="str">
            <v>Orange</v>
          </cell>
          <cell r="G51" t="str">
            <v>506</v>
          </cell>
          <cell r="H51" t="str">
            <v>BCCTP</v>
          </cell>
          <cell r="I51" t="str">
            <v>SFY 2018/19</v>
          </cell>
          <cell r="J51">
            <v>7156</v>
          </cell>
          <cell r="K51">
            <v>7156</v>
          </cell>
          <cell r="L51">
            <v>2893.655110366693</v>
          </cell>
          <cell r="M51">
            <v>4852.4121470654436</v>
          </cell>
          <cell r="N51">
            <v>56.202473159771074</v>
          </cell>
          <cell r="O51">
            <v>22.726463621299395</v>
          </cell>
          <cell r="P51">
            <v>0.81067500000000003</v>
          </cell>
          <cell r="Q51">
            <v>0.48039999999999999</v>
          </cell>
          <cell r="R51"/>
          <cell r="S51">
            <v>24.02</v>
          </cell>
          <cell r="T51"/>
          <cell r="U51">
            <v>171887.12</v>
          </cell>
        </row>
        <row r="52">
          <cell r="A52" t="str">
            <v>506LTC</v>
          </cell>
          <cell r="B52" t="str">
            <v>CalOPTIMALTC</v>
          </cell>
          <cell r="C52" t="str">
            <v>CalOPTIMA</v>
          </cell>
          <cell r="D52"/>
          <cell r="E52"/>
          <cell r="F52" t="str">
            <v>Orange</v>
          </cell>
          <cell r="G52" t="str">
            <v>506</v>
          </cell>
          <cell r="H52" t="str">
            <v>LTC</v>
          </cell>
          <cell r="I52" t="str">
            <v>SFY 2018/19</v>
          </cell>
          <cell r="J52">
            <v>14686</v>
          </cell>
          <cell r="K52">
            <v>14686</v>
          </cell>
          <cell r="L52">
            <v>3508.0239020387157</v>
          </cell>
          <cell r="M52">
            <v>2866.4229078349849</v>
          </cell>
          <cell r="N52">
            <v>54.802168972528236</v>
          </cell>
          <cell r="O52">
            <v>13.090516045158214</v>
          </cell>
          <cell r="P52">
            <v>0.46676250000000002</v>
          </cell>
          <cell r="Q52">
            <v>0.27660000000000001</v>
          </cell>
          <cell r="R52"/>
          <cell r="S52">
            <v>13.83</v>
          </cell>
          <cell r="T52"/>
          <cell r="U52">
            <v>203107.38</v>
          </cell>
        </row>
        <row r="53">
          <cell r="A53" t="str">
            <v>506LTC/Full-Dual</v>
          </cell>
          <cell r="B53" t="str">
            <v>CalOPTIMALTC/Full-Dual</v>
          </cell>
          <cell r="C53" t="str">
            <v>CalOPTIMA</v>
          </cell>
          <cell r="D53"/>
          <cell r="E53"/>
          <cell r="F53" t="str">
            <v>Orange</v>
          </cell>
          <cell r="G53" t="str">
            <v>506</v>
          </cell>
          <cell r="H53" t="str">
            <v>LTC/Full-Dual</v>
          </cell>
          <cell r="I53" t="str">
            <v>SFY 2018/19</v>
          </cell>
          <cell r="J53">
            <v>0</v>
          </cell>
          <cell r="K53">
            <v>0</v>
          </cell>
          <cell r="L53">
            <v>0</v>
          </cell>
          <cell r="M53">
            <v>0</v>
          </cell>
          <cell r="N53">
            <v>0</v>
          </cell>
          <cell r="O53">
            <v>0</v>
          </cell>
          <cell r="P53">
            <v>0</v>
          </cell>
          <cell r="Q53">
            <v>0</v>
          </cell>
          <cell r="R53"/>
          <cell r="S53">
            <v>0</v>
          </cell>
          <cell r="T53"/>
          <cell r="U53">
            <v>0</v>
          </cell>
        </row>
        <row r="54">
          <cell r="A54" t="str">
            <v>506OBRA</v>
          </cell>
          <cell r="B54" t="str">
            <v>CalOPTIMAOBRA</v>
          </cell>
          <cell r="C54" t="str">
            <v>CalOPTIMA</v>
          </cell>
          <cell r="D54"/>
          <cell r="E54"/>
          <cell r="F54" t="str">
            <v>Orange</v>
          </cell>
          <cell r="G54" t="str">
            <v>506</v>
          </cell>
          <cell r="H54" t="str">
            <v>OBRA</v>
          </cell>
          <cell r="I54" t="str">
            <v>SFY 2018/19</v>
          </cell>
          <cell r="J54">
            <v>0</v>
          </cell>
          <cell r="K54">
            <v>0</v>
          </cell>
          <cell r="L54">
            <v>0</v>
          </cell>
          <cell r="M54">
            <v>0</v>
          </cell>
          <cell r="N54">
            <v>0</v>
          </cell>
          <cell r="O54">
            <v>0</v>
          </cell>
          <cell r="P54">
            <v>0</v>
          </cell>
          <cell r="Q54">
            <v>0</v>
          </cell>
          <cell r="R54"/>
          <cell r="S54">
            <v>0</v>
          </cell>
          <cell r="T54"/>
          <cell r="U54">
            <v>0</v>
          </cell>
        </row>
        <row r="55">
          <cell r="A55" t="str">
            <v>506ALL COAs</v>
          </cell>
          <cell r="B55" t="str">
            <v>CalOPTIMAALL COAs</v>
          </cell>
          <cell r="C55" t="str">
            <v>CalOPTIMA</v>
          </cell>
          <cell r="D55"/>
          <cell r="E55"/>
          <cell r="F55" t="str">
            <v>Orange</v>
          </cell>
          <cell r="G55" t="str">
            <v>506</v>
          </cell>
          <cell r="H55" t="str">
            <v>ALL COAs</v>
          </cell>
          <cell r="I55"/>
          <cell r="J55">
            <v>5380074</v>
          </cell>
          <cell r="K55">
            <v>8286526</v>
          </cell>
          <cell r="L55">
            <v>1852236.0680852425</v>
          </cell>
          <cell r="M55">
            <v>2682.2860167243675</v>
          </cell>
          <cell r="N55">
            <v>53.206224451207923</v>
          </cell>
          <cell r="O55">
            <v>11.892859320681096</v>
          </cell>
          <cell r="P55">
            <v>0.42427719714962586</v>
          </cell>
          <cell r="Q55">
            <v>0.2514235242368153</v>
          </cell>
          <cell r="R55"/>
          <cell r="S55">
            <v>11.761287119842589</v>
          </cell>
          <cell r="T55"/>
          <cell r="U55">
            <v>63276595.039999999</v>
          </cell>
        </row>
        <row r="56">
          <cell r="A56" t="str">
            <v>506Total Revenue</v>
          </cell>
          <cell r="B56" t="str">
            <v>CalOPTIMATotal Revenue</v>
          </cell>
          <cell r="C56" t="str">
            <v>CalOPTIMA</v>
          </cell>
          <cell r="D56"/>
          <cell r="E56"/>
          <cell r="F56" t="str">
            <v>Orange</v>
          </cell>
          <cell r="G56" t="str">
            <v>506</v>
          </cell>
          <cell r="H56" t="str">
            <v>Total Revenue</v>
          </cell>
          <cell r="I56"/>
          <cell r="J56"/>
          <cell r="K56">
            <v>0</v>
          </cell>
          <cell r="L56">
            <v>0</v>
          </cell>
          <cell r="M56">
            <v>0</v>
          </cell>
          <cell r="N56">
            <v>0</v>
          </cell>
          <cell r="O56">
            <v>0</v>
          </cell>
          <cell r="P56">
            <v>0</v>
          </cell>
          <cell r="Q56">
            <v>0</v>
          </cell>
          <cell r="R56"/>
          <cell r="S56">
            <v>0</v>
          </cell>
          <cell r="T56"/>
          <cell r="U56">
            <v>0</v>
          </cell>
        </row>
        <row r="57">
          <cell r="A57" t="str">
            <v>508Child</v>
          </cell>
          <cell r="B57" t="str">
            <v>CCAHChild</v>
          </cell>
          <cell r="C57" t="str">
            <v>CCAH</v>
          </cell>
          <cell r="D57"/>
          <cell r="E57" t="str">
            <v>CCAH</v>
          </cell>
          <cell r="F57" t="str">
            <v>Monterey</v>
          </cell>
          <cell r="G57" t="str">
            <v>508</v>
          </cell>
          <cell r="H57" t="str">
            <v>Child</v>
          </cell>
          <cell r="I57" t="str">
            <v>SFY 2018/19</v>
          </cell>
          <cell r="J57">
            <v>953065</v>
          </cell>
          <cell r="K57">
            <v>953065</v>
          </cell>
          <cell r="L57">
            <v>122700.69477404348</v>
          </cell>
          <cell r="M57">
            <v>1544.9191159978825</v>
          </cell>
          <cell r="N57">
            <v>46.298679778658133</v>
          </cell>
          <cell r="O57">
            <v>5.9606429529594633</v>
          </cell>
          <cell r="P57">
            <v>0.21262500000000001</v>
          </cell>
          <cell r="Q57">
            <v>0.126</v>
          </cell>
          <cell r="R57"/>
          <cell r="S57">
            <v>6.3</v>
          </cell>
          <cell r="T57"/>
          <cell r="U57">
            <v>6004309.5</v>
          </cell>
        </row>
        <row r="58">
          <cell r="A58" t="str">
            <v>508Adult</v>
          </cell>
          <cell r="B58" t="str">
            <v>CCAHAdult</v>
          </cell>
          <cell r="C58" t="str">
            <v>CCAH</v>
          </cell>
          <cell r="D58"/>
          <cell r="E58"/>
          <cell r="F58" t="str">
            <v>Monterey</v>
          </cell>
          <cell r="G58" t="str">
            <v>508</v>
          </cell>
          <cell r="H58" t="str">
            <v>Adult</v>
          </cell>
          <cell r="I58" t="str">
            <v>SFY 2018/19</v>
          </cell>
          <cell r="J58">
            <v>289386</v>
          </cell>
          <cell r="K58">
            <v>289386</v>
          </cell>
          <cell r="L58">
            <v>46405.77681742041</v>
          </cell>
          <cell r="M58">
            <v>1924.31327641643</v>
          </cell>
          <cell r="N58">
            <v>46.673649725606985</v>
          </cell>
          <cell r="O58">
            <v>7.4845603188162988</v>
          </cell>
          <cell r="P58">
            <v>0.26696250000000005</v>
          </cell>
          <cell r="Q58">
            <v>0.15820000000000001</v>
          </cell>
          <cell r="R58"/>
          <cell r="S58">
            <v>7.91</v>
          </cell>
          <cell r="T58"/>
          <cell r="U58">
            <v>2289043.2600000002</v>
          </cell>
        </row>
        <row r="59">
          <cell r="A59" t="str">
            <v>508SPD</v>
          </cell>
          <cell r="B59" t="str">
            <v>CCAHSPD</v>
          </cell>
          <cell r="C59" t="str">
            <v>CCAH</v>
          </cell>
          <cell r="D59"/>
          <cell r="E59"/>
          <cell r="F59" t="str">
            <v>Monterey</v>
          </cell>
          <cell r="G59" t="str">
            <v>508</v>
          </cell>
          <cell r="H59" t="str">
            <v>SPD</v>
          </cell>
          <cell r="I59" t="str">
            <v>SFY 2018/19</v>
          </cell>
          <cell r="J59">
            <v>66924</v>
          </cell>
          <cell r="K59">
            <v>66924</v>
          </cell>
          <cell r="L59">
            <v>21655.826570976318</v>
          </cell>
          <cell r="M59">
            <v>3883.06017051754</v>
          </cell>
          <cell r="N59">
            <v>48.772734328071252</v>
          </cell>
          <cell r="O59">
            <v>15.782288506380587</v>
          </cell>
          <cell r="P59">
            <v>0.56295000000000006</v>
          </cell>
          <cell r="Q59">
            <v>0.33360000000000001</v>
          </cell>
          <cell r="R59"/>
          <cell r="S59">
            <v>16.68</v>
          </cell>
          <cell r="T59"/>
          <cell r="U59">
            <v>1116292.32</v>
          </cell>
        </row>
        <row r="60">
          <cell r="A60" t="str">
            <v>508SPD/Full-Dual</v>
          </cell>
          <cell r="B60" t="str">
            <v>CCAHSPD/Full-Dual</v>
          </cell>
          <cell r="C60" t="str">
            <v>CCAH</v>
          </cell>
          <cell r="D60"/>
          <cell r="E60"/>
          <cell r="F60" t="str">
            <v>Monterey</v>
          </cell>
          <cell r="G60" t="str">
            <v>508</v>
          </cell>
          <cell r="H60" t="str">
            <v>SPD/Full-Dual</v>
          </cell>
          <cell r="I60" t="str">
            <v>SFY 2018/19</v>
          </cell>
          <cell r="J60">
            <v>131977</v>
          </cell>
          <cell r="K60">
            <v>0</v>
          </cell>
          <cell r="L60">
            <v>0</v>
          </cell>
          <cell r="M60">
            <v>0</v>
          </cell>
          <cell r="N60">
            <v>0</v>
          </cell>
          <cell r="O60">
            <v>0</v>
          </cell>
          <cell r="P60">
            <v>0</v>
          </cell>
          <cell r="Q60">
            <v>0</v>
          </cell>
          <cell r="R60"/>
          <cell r="S60">
            <v>0</v>
          </cell>
          <cell r="T60"/>
          <cell r="U60">
            <v>0</v>
          </cell>
        </row>
        <row r="61">
          <cell r="A61" t="str">
            <v>508BCCTP</v>
          </cell>
          <cell r="B61" t="str">
            <v>CCAHBCCTP</v>
          </cell>
          <cell r="C61" t="str">
            <v>CCAH</v>
          </cell>
          <cell r="D61"/>
          <cell r="E61"/>
          <cell r="F61" t="str">
            <v>Monterey</v>
          </cell>
          <cell r="G61" t="str">
            <v>508</v>
          </cell>
          <cell r="H61" t="str">
            <v>BCCTP</v>
          </cell>
          <cell r="I61" t="str">
            <v>SFY 2018/19</v>
          </cell>
          <cell r="J61">
            <v>1512</v>
          </cell>
          <cell r="K61">
            <v>1512</v>
          </cell>
          <cell r="L61">
            <v>522.73064377453261</v>
          </cell>
          <cell r="M61">
            <v>4148.6559029724813</v>
          </cell>
          <cell r="N61">
            <v>54.685430992058237</v>
          </cell>
          <cell r="O61">
            <v>18.90591967431639</v>
          </cell>
          <cell r="P61">
            <v>0.67432500000000006</v>
          </cell>
          <cell r="Q61">
            <v>0.39960000000000001</v>
          </cell>
          <cell r="R61"/>
          <cell r="S61">
            <v>19.98</v>
          </cell>
          <cell r="T61"/>
          <cell r="U61">
            <v>30209.760000000002</v>
          </cell>
        </row>
        <row r="62">
          <cell r="A62" t="str">
            <v>508LTC</v>
          </cell>
          <cell r="B62" t="str">
            <v>CCAHLTC</v>
          </cell>
          <cell r="C62" t="str">
            <v>CCAH</v>
          </cell>
          <cell r="D62"/>
          <cell r="E62"/>
          <cell r="F62" t="str">
            <v>Monterey</v>
          </cell>
          <cell r="G62" t="str">
            <v>508</v>
          </cell>
          <cell r="H62" t="str">
            <v>LTC</v>
          </cell>
          <cell r="I62" t="str">
            <v>SFY 2018/19</v>
          </cell>
          <cell r="J62">
            <v>384</v>
          </cell>
          <cell r="K62">
            <v>384</v>
          </cell>
          <cell r="L62">
            <v>111.13830900565577</v>
          </cell>
          <cell r="M62">
            <v>3473.0721564267433</v>
          </cell>
          <cell r="N62">
            <v>48.362092619751905</v>
          </cell>
          <cell r="O62">
            <v>13.99708644201597</v>
          </cell>
          <cell r="P62">
            <v>0.49916250000000001</v>
          </cell>
          <cell r="Q62">
            <v>0.29580000000000001</v>
          </cell>
          <cell r="R62"/>
          <cell r="S62">
            <v>14.79</v>
          </cell>
          <cell r="T62"/>
          <cell r="U62">
            <v>5679.36</v>
          </cell>
        </row>
        <row r="63">
          <cell r="A63" t="str">
            <v>508LTC/Full-Dual</v>
          </cell>
          <cell r="B63" t="str">
            <v>CCAHLTC/Full-Dual</v>
          </cell>
          <cell r="C63" t="str">
            <v>CCAH</v>
          </cell>
          <cell r="D63"/>
          <cell r="E63"/>
          <cell r="F63" t="str">
            <v>Monterey</v>
          </cell>
          <cell r="G63" t="str">
            <v>508</v>
          </cell>
          <cell r="H63" t="str">
            <v>LTC/Full-Dual</v>
          </cell>
          <cell r="I63" t="str">
            <v>SFY 2018/19</v>
          </cell>
          <cell r="J63">
            <v>5155</v>
          </cell>
          <cell r="K63">
            <v>0</v>
          </cell>
          <cell r="L63">
            <v>0</v>
          </cell>
          <cell r="M63">
            <v>0</v>
          </cell>
          <cell r="N63">
            <v>0</v>
          </cell>
          <cell r="O63">
            <v>0</v>
          </cell>
          <cell r="P63">
            <v>0</v>
          </cell>
          <cell r="Q63">
            <v>0</v>
          </cell>
          <cell r="R63"/>
          <cell r="S63">
            <v>0</v>
          </cell>
          <cell r="T63"/>
          <cell r="U63">
            <v>0</v>
          </cell>
        </row>
        <row r="64">
          <cell r="A64" t="str">
            <v>508OBRA</v>
          </cell>
          <cell r="B64" t="str">
            <v>CCAHOBRA</v>
          </cell>
          <cell r="C64" t="str">
            <v>CCAH</v>
          </cell>
          <cell r="D64"/>
          <cell r="E64"/>
          <cell r="F64" t="str">
            <v>Monterey</v>
          </cell>
          <cell r="G64" t="str">
            <v>508</v>
          </cell>
          <cell r="H64" t="str">
            <v>OBRA</v>
          </cell>
          <cell r="I64" t="str">
            <v>SFY 2018/19</v>
          </cell>
          <cell r="J64">
            <v>0</v>
          </cell>
          <cell r="K64">
            <v>0</v>
          </cell>
          <cell r="L64">
            <v>0</v>
          </cell>
          <cell r="M64">
            <v>0</v>
          </cell>
          <cell r="N64">
            <v>0</v>
          </cell>
          <cell r="O64">
            <v>0</v>
          </cell>
          <cell r="P64">
            <v>0</v>
          </cell>
          <cell r="Q64">
            <v>0</v>
          </cell>
          <cell r="R64"/>
          <cell r="S64">
            <v>0</v>
          </cell>
          <cell r="T64"/>
          <cell r="U64">
            <v>0</v>
          </cell>
        </row>
        <row r="65">
          <cell r="A65" t="str">
            <v>508ALL COAs</v>
          </cell>
          <cell r="B65" t="str">
            <v>CCAHALL COAs</v>
          </cell>
          <cell r="C65" t="str">
            <v>CCAH</v>
          </cell>
          <cell r="D65"/>
          <cell r="E65"/>
          <cell r="F65" t="str">
            <v>Monterey</v>
          </cell>
          <cell r="G65" t="str">
            <v>508</v>
          </cell>
          <cell r="H65" t="str">
            <v>ALL COAs</v>
          </cell>
          <cell r="I65"/>
          <cell r="J65">
            <v>1448403</v>
          </cell>
          <cell r="K65">
            <v>1761537</v>
          </cell>
          <cell r="L65">
            <v>271618.21221543942</v>
          </cell>
          <cell r="M65">
            <v>1850.3264743149155</v>
          </cell>
          <cell r="N65">
            <v>47.467960318400443</v>
          </cell>
          <cell r="O65">
            <v>7.3192686382388503</v>
          </cell>
          <cell r="P65">
            <v>0.26104974241245005</v>
          </cell>
          <cell r="Q65">
            <v>0.15469614365182224</v>
          </cell>
          <cell r="R65"/>
          <cell r="S65">
            <v>6.521343990588254</v>
          </cell>
          <cell r="T65"/>
          <cell r="U65">
            <v>9445534.1999999993</v>
          </cell>
        </row>
        <row r="66">
          <cell r="A66" t="str">
            <v>508Total Revenue</v>
          </cell>
          <cell r="B66" t="str">
            <v>CCAHTotal Revenue</v>
          </cell>
          <cell r="C66" t="str">
            <v>CCAH</v>
          </cell>
          <cell r="D66"/>
          <cell r="E66"/>
          <cell r="F66" t="str">
            <v>Monterey</v>
          </cell>
          <cell r="G66" t="str">
            <v>508</v>
          </cell>
          <cell r="H66" t="str">
            <v>Total Revenue</v>
          </cell>
          <cell r="I66"/>
          <cell r="J66"/>
          <cell r="K66">
            <v>0</v>
          </cell>
          <cell r="L66">
            <v>0</v>
          </cell>
          <cell r="M66">
            <v>0</v>
          </cell>
          <cell r="N66">
            <v>0</v>
          </cell>
          <cell r="O66">
            <v>0</v>
          </cell>
          <cell r="P66">
            <v>0</v>
          </cell>
          <cell r="Q66">
            <v>0</v>
          </cell>
          <cell r="R66"/>
          <cell r="S66">
            <v>0</v>
          </cell>
          <cell r="T66"/>
          <cell r="U66">
            <v>0</v>
          </cell>
        </row>
        <row r="67">
          <cell r="A67" t="str">
            <v>514Child</v>
          </cell>
          <cell r="B67" t="str">
            <v>CCAHChild</v>
          </cell>
          <cell r="C67" t="str">
            <v>CCAH</v>
          </cell>
          <cell r="D67"/>
          <cell r="E67" t="str">
            <v>CCAH</v>
          </cell>
          <cell r="F67" t="str">
            <v>Merced</v>
          </cell>
          <cell r="G67" t="str">
            <v>514</v>
          </cell>
          <cell r="H67" t="str">
            <v>Child</v>
          </cell>
          <cell r="I67" t="str">
            <v>SFY 2018/19</v>
          </cell>
          <cell r="J67">
            <v>687521</v>
          </cell>
          <cell r="K67">
            <v>687521</v>
          </cell>
          <cell r="L67">
            <v>75852.292047109106</v>
          </cell>
          <cell r="M67">
            <v>1323.9268394206276</v>
          </cell>
          <cell r="N67">
            <v>44.779806995388455</v>
          </cell>
          <cell r="O67">
            <v>4.9404323621058621</v>
          </cell>
          <cell r="P67">
            <v>0.176175</v>
          </cell>
          <cell r="Q67">
            <v>0.10439999999999999</v>
          </cell>
          <cell r="R67"/>
          <cell r="S67">
            <v>5.22</v>
          </cell>
          <cell r="T67"/>
          <cell r="U67">
            <v>3588859.6199999996</v>
          </cell>
        </row>
        <row r="68">
          <cell r="A68" t="str">
            <v>514Adult</v>
          </cell>
          <cell r="B68" t="str">
            <v>CCAHAdult</v>
          </cell>
          <cell r="C68" t="str">
            <v>CCAH</v>
          </cell>
          <cell r="D68"/>
          <cell r="E68"/>
          <cell r="F68" t="str">
            <v>Merced</v>
          </cell>
          <cell r="G68" t="str">
            <v>514</v>
          </cell>
          <cell r="H68" t="str">
            <v>Adult</v>
          </cell>
          <cell r="I68" t="str">
            <v>SFY 2018/19</v>
          </cell>
          <cell r="J68">
            <v>239843</v>
          </cell>
          <cell r="K68">
            <v>239843</v>
          </cell>
          <cell r="L68">
            <v>39249.534213671068</v>
          </cell>
          <cell r="M68">
            <v>1963.7613378920912</v>
          </cell>
          <cell r="N68">
            <v>46.240144554687504</v>
          </cell>
          <cell r="O68">
            <v>7.5670506779197355</v>
          </cell>
          <cell r="P68">
            <v>0.27</v>
          </cell>
          <cell r="Q68">
            <v>0.16</v>
          </cell>
          <cell r="R68"/>
          <cell r="S68">
            <v>8</v>
          </cell>
          <cell r="T68"/>
          <cell r="U68">
            <v>1918744</v>
          </cell>
        </row>
        <row r="69">
          <cell r="A69" t="str">
            <v>514SPD</v>
          </cell>
          <cell r="B69" t="str">
            <v>CCAHSPD</v>
          </cell>
          <cell r="C69" t="str">
            <v>CCAH</v>
          </cell>
          <cell r="D69"/>
          <cell r="E69"/>
          <cell r="F69" t="str">
            <v>Merced</v>
          </cell>
          <cell r="G69" t="str">
            <v>514</v>
          </cell>
          <cell r="H69" t="str">
            <v>SPD</v>
          </cell>
          <cell r="I69" t="str">
            <v>SFY 2018/19</v>
          </cell>
          <cell r="J69">
            <v>76764</v>
          </cell>
          <cell r="K69">
            <v>76764</v>
          </cell>
          <cell r="L69">
            <v>17582.019724752441</v>
          </cell>
          <cell r="M69">
            <v>2748.4789314917057</v>
          </cell>
          <cell r="N69">
            <v>51.487180321363525</v>
          </cell>
          <cell r="O69">
            <v>11.792619196265166</v>
          </cell>
          <cell r="P69">
            <v>0.42052500000000004</v>
          </cell>
          <cell r="Q69">
            <v>0.24920000000000003</v>
          </cell>
          <cell r="R69"/>
          <cell r="S69">
            <v>12.46</v>
          </cell>
          <cell r="T69"/>
          <cell r="U69">
            <v>956479.44000000006</v>
          </cell>
        </row>
        <row r="70">
          <cell r="A70" t="str">
            <v>514SPD/Full-Dual</v>
          </cell>
          <cell r="B70" t="str">
            <v>CCAHSPD/Full-Dual</v>
          </cell>
          <cell r="C70" t="str">
            <v>CCAH</v>
          </cell>
          <cell r="D70"/>
          <cell r="E70"/>
          <cell r="F70" t="str">
            <v>Merced</v>
          </cell>
          <cell r="G70" t="str">
            <v>514</v>
          </cell>
          <cell r="H70" t="str">
            <v>SPD/Full-Dual</v>
          </cell>
          <cell r="I70" t="str">
            <v>SFY 2018/19</v>
          </cell>
          <cell r="J70">
            <v>116196</v>
          </cell>
          <cell r="K70">
            <v>0</v>
          </cell>
          <cell r="L70">
            <v>0</v>
          </cell>
          <cell r="M70">
            <v>0</v>
          </cell>
          <cell r="N70">
            <v>0</v>
          </cell>
          <cell r="O70">
            <v>0</v>
          </cell>
          <cell r="P70">
            <v>0</v>
          </cell>
          <cell r="Q70">
            <v>0</v>
          </cell>
          <cell r="R70"/>
          <cell r="S70">
            <v>0</v>
          </cell>
          <cell r="T70"/>
          <cell r="U70">
            <v>0</v>
          </cell>
        </row>
        <row r="71">
          <cell r="A71" t="str">
            <v>514BCCTP</v>
          </cell>
          <cell r="B71" t="str">
            <v>CCAHBCCTP</v>
          </cell>
          <cell r="C71" t="str">
            <v>CCAH</v>
          </cell>
          <cell r="D71"/>
          <cell r="E71"/>
          <cell r="F71" t="str">
            <v>Merced</v>
          </cell>
          <cell r="G71" t="str">
            <v>514</v>
          </cell>
          <cell r="H71" t="str">
            <v>BCCTP</v>
          </cell>
          <cell r="I71" t="str">
            <v>SFY 2018/19</v>
          </cell>
          <cell r="J71">
            <v>555</v>
          </cell>
          <cell r="K71">
            <v>555</v>
          </cell>
          <cell r="L71">
            <v>200.76472730660683</v>
          </cell>
          <cell r="M71">
            <v>4340.8589687914991</v>
          </cell>
          <cell r="N71">
            <v>54.214485531386913</v>
          </cell>
          <cell r="O71">
            <v>19.611452979778154</v>
          </cell>
          <cell r="P71">
            <v>0.69963750000000002</v>
          </cell>
          <cell r="Q71">
            <v>0.41460000000000002</v>
          </cell>
          <cell r="R71"/>
          <cell r="S71">
            <v>20.73</v>
          </cell>
          <cell r="T71"/>
          <cell r="U71">
            <v>11505.15</v>
          </cell>
        </row>
        <row r="72">
          <cell r="A72" t="str">
            <v>514LTC</v>
          </cell>
          <cell r="B72" t="str">
            <v>CCAHLTC</v>
          </cell>
          <cell r="C72" t="str">
            <v>CCAH</v>
          </cell>
          <cell r="D72"/>
          <cell r="E72"/>
          <cell r="F72" t="str">
            <v>Merced</v>
          </cell>
          <cell r="G72" t="str">
            <v>514</v>
          </cell>
          <cell r="H72" t="str">
            <v>LTC</v>
          </cell>
          <cell r="I72" t="str">
            <v>SFY 2018/19</v>
          </cell>
          <cell r="J72">
            <v>48</v>
          </cell>
          <cell r="K72">
            <v>48</v>
          </cell>
          <cell r="L72">
            <v>12.772277534162207</v>
          </cell>
          <cell r="M72">
            <v>3193.0693835405514</v>
          </cell>
          <cell r="N72">
            <v>52.650132609472131</v>
          </cell>
          <cell r="O72">
            <v>14.009627206221289</v>
          </cell>
          <cell r="P72">
            <v>0.49983750000000005</v>
          </cell>
          <cell r="Q72">
            <v>0.29620000000000002</v>
          </cell>
          <cell r="R72"/>
          <cell r="S72">
            <v>14.81</v>
          </cell>
          <cell r="T72"/>
          <cell r="U72">
            <v>710.88</v>
          </cell>
        </row>
        <row r="73">
          <cell r="A73" t="str">
            <v>514LTC/Full-Dual</v>
          </cell>
          <cell r="B73" t="str">
            <v>CCAHLTC/Full-Dual</v>
          </cell>
          <cell r="C73" t="str">
            <v>CCAH</v>
          </cell>
          <cell r="D73"/>
          <cell r="E73"/>
          <cell r="F73" t="str">
            <v>Merced</v>
          </cell>
          <cell r="G73" t="str">
            <v>514</v>
          </cell>
          <cell r="H73" t="str">
            <v>LTC/Full-Dual</v>
          </cell>
          <cell r="I73" t="str">
            <v>SFY 2018/19</v>
          </cell>
          <cell r="J73">
            <v>3954</v>
          </cell>
          <cell r="K73">
            <v>0</v>
          </cell>
          <cell r="L73">
            <v>0</v>
          </cell>
          <cell r="M73">
            <v>0</v>
          </cell>
          <cell r="N73">
            <v>0</v>
          </cell>
          <cell r="O73">
            <v>0</v>
          </cell>
          <cell r="P73">
            <v>0</v>
          </cell>
          <cell r="Q73">
            <v>0</v>
          </cell>
          <cell r="R73"/>
          <cell r="S73">
            <v>0</v>
          </cell>
          <cell r="T73"/>
          <cell r="U73">
            <v>0</v>
          </cell>
        </row>
        <row r="74">
          <cell r="A74" t="str">
            <v>514OBRA</v>
          </cell>
          <cell r="B74" t="str">
            <v>CCAHOBRA</v>
          </cell>
          <cell r="C74" t="str">
            <v>CCAH</v>
          </cell>
          <cell r="D74"/>
          <cell r="E74"/>
          <cell r="F74" t="str">
            <v>Merced</v>
          </cell>
          <cell r="G74" t="str">
            <v>514</v>
          </cell>
          <cell r="H74" t="str">
            <v>OBRA</v>
          </cell>
          <cell r="I74" t="str">
            <v>SFY 2018/19</v>
          </cell>
          <cell r="J74">
            <v>0</v>
          </cell>
          <cell r="K74">
            <v>0</v>
          </cell>
          <cell r="L74">
            <v>0</v>
          </cell>
          <cell r="M74">
            <v>0</v>
          </cell>
          <cell r="N74">
            <v>0</v>
          </cell>
          <cell r="O74">
            <v>0</v>
          </cell>
          <cell r="P74">
            <v>0</v>
          </cell>
          <cell r="Q74">
            <v>0</v>
          </cell>
          <cell r="R74"/>
          <cell r="S74">
            <v>0</v>
          </cell>
          <cell r="T74"/>
          <cell r="U74">
            <v>0</v>
          </cell>
        </row>
        <row r="75">
          <cell r="A75" t="str">
            <v>514ALL COAs</v>
          </cell>
          <cell r="B75" t="str">
            <v>CCAHALL COAs</v>
          </cell>
          <cell r="C75" t="str">
            <v>CCAH</v>
          </cell>
          <cell r="D75"/>
          <cell r="E75"/>
          <cell r="F75" t="str">
            <v>Merced</v>
          </cell>
          <cell r="G75" t="str">
            <v>514</v>
          </cell>
          <cell r="H75" t="str">
            <v>ALL COAs</v>
          </cell>
          <cell r="I75"/>
          <cell r="J75">
            <v>1124881</v>
          </cell>
          <cell r="K75">
            <v>1386007</v>
          </cell>
          <cell r="L75">
            <v>192128.85327997862</v>
          </cell>
          <cell r="M75">
            <v>1663.4448739145932</v>
          </cell>
          <cell r="N75">
            <v>47.075475533692043</v>
          </cell>
          <cell r="O75">
            <v>6.5256215386343239</v>
          </cell>
          <cell r="P75">
            <v>0.23271228953930242</v>
          </cell>
          <cell r="Q75">
            <v>0.1379035789862533</v>
          </cell>
          <cell r="R75"/>
          <cell r="S75">
            <v>5.7573192986635915</v>
          </cell>
          <cell r="T75"/>
          <cell r="U75">
            <v>6476299.0899999999</v>
          </cell>
        </row>
        <row r="76">
          <cell r="A76" t="str">
            <v>514Total Revenue</v>
          </cell>
          <cell r="B76" t="str">
            <v>CCAHTotal Revenue</v>
          </cell>
          <cell r="C76" t="str">
            <v>CCAH</v>
          </cell>
          <cell r="D76"/>
          <cell r="E76"/>
          <cell r="F76" t="str">
            <v>Merced</v>
          </cell>
          <cell r="G76" t="str">
            <v>514</v>
          </cell>
          <cell r="H76" t="str">
            <v>Total Revenue</v>
          </cell>
          <cell r="I76"/>
          <cell r="J76"/>
          <cell r="K76">
            <v>0</v>
          </cell>
          <cell r="L76">
            <v>0</v>
          </cell>
          <cell r="M76">
            <v>0</v>
          </cell>
          <cell r="N76">
            <v>0</v>
          </cell>
          <cell r="O76">
            <v>0</v>
          </cell>
          <cell r="P76">
            <v>0</v>
          </cell>
          <cell r="Q76">
            <v>0</v>
          </cell>
          <cell r="R76"/>
          <cell r="S76">
            <v>0</v>
          </cell>
          <cell r="T76"/>
          <cell r="U76">
            <v>0</v>
          </cell>
        </row>
        <row r="77">
          <cell r="A77" t="str">
            <v>515Child</v>
          </cell>
          <cell r="B77" t="str">
            <v>Gold CoastChild</v>
          </cell>
          <cell r="C77" t="str">
            <v>Gold Coast</v>
          </cell>
          <cell r="D77"/>
          <cell r="E77" t="str">
            <v>Gold Coast</v>
          </cell>
          <cell r="F77" t="str">
            <v>Ventura</v>
          </cell>
          <cell r="G77" t="str">
            <v>515</v>
          </cell>
          <cell r="H77" t="str">
            <v>Child</v>
          </cell>
          <cell r="I77" t="str">
            <v>SFY 2018/19</v>
          </cell>
          <cell r="J77">
            <v>1079860</v>
          </cell>
          <cell r="K77">
            <v>1079860</v>
          </cell>
          <cell r="L77">
            <v>143835.97773233347</v>
          </cell>
          <cell r="M77">
            <v>1598.3847283796065</v>
          </cell>
          <cell r="N77">
            <v>54.10614483993475</v>
          </cell>
          <cell r="O77">
            <v>7.2068696353038968</v>
          </cell>
          <cell r="P77">
            <v>0.25717500000000004</v>
          </cell>
          <cell r="Q77">
            <v>0.15240000000000001</v>
          </cell>
          <cell r="R77"/>
          <cell r="S77">
            <v>7.62</v>
          </cell>
          <cell r="T77"/>
          <cell r="U77">
            <v>8228533.2000000002</v>
          </cell>
        </row>
        <row r="78">
          <cell r="A78" t="str">
            <v>515Adult</v>
          </cell>
          <cell r="B78" t="str">
            <v>Gold CoastAdult</v>
          </cell>
          <cell r="C78" t="str">
            <v>Gold Coast</v>
          </cell>
          <cell r="D78"/>
          <cell r="E78"/>
          <cell r="F78" t="str">
            <v>Ventura</v>
          </cell>
          <cell r="G78" t="str">
            <v>515</v>
          </cell>
          <cell r="H78" t="str">
            <v>Adult</v>
          </cell>
          <cell r="I78" t="str">
            <v>SFY 2018/19</v>
          </cell>
          <cell r="J78">
            <v>306130</v>
          </cell>
          <cell r="K78">
            <v>306130</v>
          </cell>
          <cell r="L78">
            <v>53565.790343080997</v>
          </cell>
          <cell r="M78">
            <v>2099.7271881781335</v>
          </cell>
          <cell r="N78">
            <v>49.637724470834449</v>
          </cell>
          <cell r="O78">
            <v>8.6854733025588455</v>
          </cell>
          <cell r="P78">
            <v>0.30982500000000002</v>
          </cell>
          <cell r="Q78">
            <v>0.18359999999999999</v>
          </cell>
          <cell r="R78"/>
          <cell r="S78">
            <v>9.18</v>
          </cell>
          <cell r="T78"/>
          <cell r="U78">
            <v>2810273.4</v>
          </cell>
        </row>
        <row r="79">
          <cell r="A79" t="str">
            <v>515SPD</v>
          </cell>
          <cell r="B79" t="str">
            <v>Gold CoastSPD</v>
          </cell>
          <cell r="C79" t="str">
            <v>Gold Coast</v>
          </cell>
          <cell r="D79"/>
          <cell r="E79"/>
          <cell r="F79" t="str">
            <v>Ventura</v>
          </cell>
          <cell r="G79" t="str">
            <v>515</v>
          </cell>
          <cell r="H79" t="str">
            <v>SPD</v>
          </cell>
          <cell r="I79" t="str">
            <v>SFY 2018/19</v>
          </cell>
          <cell r="J79">
            <v>121780</v>
          </cell>
          <cell r="K79">
            <v>121780</v>
          </cell>
          <cell r="L79">
            <v>35150.432336156766</v>
          </cell>
          <cell r="M79">
            <v>3463.66552827953</v>
          </cell>
          <cell r="N79">
            <v>52.887735209566927</v>
          </cell>
          <cell r="O79">
            <v>15.265452109512712</v>
          </cell>
          <cell r="P79">
            <v>0.54438750000000002</v>
          </cell>
          <cell r="Q79">
            <v>0.3226</v>
          </cell>
          <cell r="R79"/>
          <cell r="S79">
            <v>16.13</v>
          </cell>
          <cell r="T79"/>
          <cell r="U79">
            <v>1964311.4</v>
          </cell>
        </row>
        <row r="80">
          <cell r="A80" t="str">
            <v>515SPD/Full-Dual</v>
          </cell>
          <cell r="B80" t="str">
            <v>Gold CoastSPD/Full-Dual</v>
          </cell>
          <cell r="C80" t="str">
            <v>Gold Coast</v>
          </cell>
          <cell r="D80"/>
          <cell r="E80"/>
          <cell r="F80" t="str">
            <v>Ventura</v>
          </cell>
          <cell r="G80" t="str">
            <v>515</v>
          </cell>
          <cell r="H80" t="str">
            <v>SPD/Full-Dual</v>
          </cell>
          <cell r="I80" t="str">
            <v>SFY 2018/19</v>
          </cell>
          <cell r="J80">
            <v>231104</v>
          </cell>
          <cell r="K80">
            <v>0</v>
          </cell>
          <cell r="L80">
            <v>0</v>
          </cell>
          <cell r="M80">
            <v>0</v>
          </cell>
          <cell r="N80">
            <v>0</v>
          </cell>
          <cell r="O80">
            <v>0</v>
          </cell>
          <cell r="P80">
            <v>0</v>
          </cell>
          <cell r="Q80">
            <v>0</v>
          </cell>
          <cell r="R80"/>
          <cell r="S80">
            <v>0</v>
          </cell>
          <cell r="T80"/>
          <cell r="U80">
            <v>0</v>
          </cell>
        </row>
        <row r="81">
          <cell r="A81" t="str">
            <v>515BCCTP</v>
          </cell>
          <cell r="B81" t="str">
            <v>Gold CoastBCCTP</v>
          </cell>
          <cell r="C81" t="str">
            <v>Gold Coast</v>
          </cell>
          <cell r="D81"/>
          <cell r="E81"/>
          <cell r="F81" t="str">
            <v>Ventura</v>
          </cell>
          <cell r="G81" t="str">
            <v>515</v>
          </cell>
          <cell r="H81" t="str">
            <v>BCCTP</v>
          </cell>
          <cell r="I81" t="str">
            <v>SFY 2018/19</v>
          </cell>
          <cell r="J81">
            <v>1897</v>
          </cell>
          <cell r="K81">
            <v>1897</v>
          </cell>
          <cell r="L81">
            <v>646.75772786984544</v>
          </cell>
          <cell r="M81">
            <v>4091.245511037504</v>
          </cell>
          <cell r="N81">
            <v>53.912550517044323</v>
          </cell>
          <cell r="O81">
            <v>18.380790024286686</v>
          </cell>
          <cell r="P81">
            <v>0.65542500000000015</v>
          </cell>
          <cell r="Q81">
            <v>0.38840000000000002</v>
          </cell>
          <cell r="R81"/>
          <cell r="S81">
            <v>19.420000000000002</v>
          </cell>
          <cell r="T81"/>
          <cell r="U81">
            <v>36839.740000000005</v>
          </cell>
        </row>
        <row r="82">
          <cell r="A82" t="str">
            <v>515LTC</v>
          </cell>
          <cell r="B82" t="str">
            <v>Gold CoastLTC</v>
          </cell>
          <cell r="C82" t="str">
            <v>Gold Coast</v>
          </cell>
          <cell r="D82"/>
          <cell r="E82"/>
          <cell r="F82" t="str">
            <v>Ventura</v>
          </cell>
          <cell r="G82" t="str">
            <v>515</v>
          </cell>
          <cell r="H82" t="str">
            <v>LTC</v>
          </cell>
          <cell r="I82" t="str">
            <v>SFY 2018/19</v>
          </cell>
          <cell r="J82">
            <v>369</v>
          </cell>
          <cell r="K82">
            <v>369</v>
          </cell>
          <cell r="L82">
            <v>101.11224296048006</v>
          </cell>
          <cell r="M82">
            <v>3288.2030231050426</v>
          </cell>
          <cell r="N82">
            <v>54.442459159993035</v>
          </cell>
          <cell r="O82">
            <v>14.918154899596825</v>
          </cell>
          <cell r="P82">
            <v>0.53223750000000003</v>
          </cell>
          <cell r="Q82">
            <v>0.31540000000000001</v>
          </cell>
          <cell r="R82"/>
          <cell r="S82">
            <v>15.77</v>
          </cell>
          <cell r="T82"/>
          <cell r="U82">
            <v>5819.13</v>
          </cell>
        </row>
        <row r="83">
          <cell r="A83" t="str">
            <v>515LTC/Full-Dual</v>
          </cell>
          <cell r="B83" t="str">
            <v>Gold CoastLTC/Full-Dual</v>
          </cell>
          <cell r="C83" t="str">
            <v>Gold Coast</v>
          </cell>
          <cell r="D83"/>
          <cell r="E83"/>
          <cell r="F83" t="str">
            <v>Ventura</v>
          </cell>
          <cell r="G83" t="str">
            <v>515</v>
          </cell>
          <cell r="H83" t="str">
            <v>LTC/Full-Dual</v>
          </cell>
          <cell r="I83" t="str">
            <v>SFY 2018/19</v>
          </cell>
          <cell r="J83">
            <v>9971</v>
          </cell>
          <cell r="K83">
            <v>0</v>
          </cell>
          <cell r="L83">
            <v>0</v>
          </cell>
          <cell r="M83">
            <v>0</v>
          </cell>
          <cell r="N83">
            <v>0</v>
          </cell>
          <cell r="O83">
            <v>0</v>
          </cell>
          <cell r="P83">
            <v>0</v>
          </cell>
          <cell r="Q83">
            <v>0</v>
          </cell>
          <cell r="R83"/>
          <cell r="S83">
            <v>0</v>
          </cell>
          <cell r="T83"/>
          <cell r="U83">
            <v>0</v>
          </cell>
        </row>
        <row r="84">
          <cell r="A84" t="str">
            <v>515OBRA</v>
          </cell>
          <cell r="B84" t="str">
            <v>Gold CoastOBRA</v>
          </cell>
          <cell r="C84" t="str">
            <v>Gold Coast</v>
          </cell>
          <cell r="D84"/>
          <cell r="E84"/>
          <cell r="F84" t="str">
            <v>Ventura</v>
          </cell>
          <cell r="G84" t="str">
            <v>515</v>
          </cell>
          <cell r="H84" t="str">
            <v>OBRA</v>
          </cell>
          <cell r="I84" t="str">
            <v>SFY 2018/19</v>
          </cell>
          <cell r="J84">
            <v>0</v>
          </cell>
          <cell r="K84">
            <v>0</v>
          </cell>
          <cell r="L84">
            <v>0</v>
          </cell>
          <cell r="M84">
            <v>0</v>
          </cell>
          <cell r="N84">
            <v>0</v>
          </cell>
          <cell r="O84">
            <v>0</v>
          </cell>
          <cell r="P84">
            <v>0</v>
          </cell>
          <cell r="Q84">
            <v>0</v>
          </cell>
          <cell r="R84"/>
          <cell r="S84">
            <v>0</v>
          </cell>
          <cell r="T84"/>
          <cell r="U84">
            <v>0</v>
          </cell>
        </row>
        <row r="85">
          <cell r="A85" t="str">
            <v>515ALL COAs</v>
          </cell>
          <cell r="B85" t="str">
            <v>Gold CoastALL COAs</v>
          </cell>
          <cell r="C85" t="str">
            <v>Gold Coast</v>
          </cell>
          <cell r="D85"/>
          <cell r="E85"/>
          <cell r="F85" t="str">
            <v>Ventura</v>
          </cell>
          <cell r="G85" t="str">
            <v>515</v>
          </cell>
          <cell r="H85" t="str">
            <v>ALL COAs</v>
          </cell>
          <cell r="I85"/>
          <cell r="J85">
            <v>1751111</v>
          </cell>
          <cell r="K85">
            <v>2172000</v>
          </cell>
          <cell r="L85">
            <v>344858.33675671287</v>
          </cell>
          <cell r="M85">
            <v>1905.2946782138833</v>
          </cell>
          <cell r="N85">
            <v>51.783994478615021</v>
          </cell>
          <cell r="O85">
            <v>8.2219807580635269</v>
          </cell>
          <cell r="P85">
            <v>0.29333411151588396</v>
          </cell>
          <cell r="Q85">
            <v>0.17382762163904236</v>
          </cell>
          <cell r="R85"/>
          <cell r="S85">
            <v>7.4499999543147188</v>
          </cell>
          <cell r="T85"/>
          <cell r="U85">
            <v>13045776.870000001</v>
          </cell>
        </row>
        <row r="86">
          <cell r="A86" t="str">
            <v>515Total Revenue</v>
          </cell>
          <cell r="B86" t="str">
            <v>Gold CoastTotal Revenue</v>
          </cell>
          <cell r="C86" t="str">
            <v>Gold Coast</v>
          </cell>
          <cell r="D86"/>
          <cell r="E86"/>
          <cell r="F86" t="str">
            <v>Ventura</v>
          </cell>
          <cell r="G86" t="str">
            <v>515</v>
          </cell>
          <cell r="H86" t="str">
            <v>Total Revenue</v>
          </cell>
          <cell r="I86"/>
          <cell r="J86"/>
          <cell r="K86">
            <v>0</v>
          </cell>
          <cell r="L86">
            <v>0</v>
          </cell>
          <cell r="M86">
            <v>0</v>
          </cell>
          <cell r="N86">
            <v>0</v>
          </cell>
          <cell r="O86">
            <v>0</v>
          </cell>
          <cell r="P86">
            <v>0</v>
          </cell>
          <cell r="Q86">
            <v>0</v>
          </cell>
          <cell r="R86"/>
          <cell r="S86">
            <v>0</v>
          </cell>
          <cell r="T86"/>
          <cell r="U86">
            <v>0</v>
          </cell>
        </row>
        <row r="87">
          <cell r="A87" t="str">
            <v>568Child</v>
          </cell>
          <cell r="B87" t="str">
            <v>PHCChild</v>
          </cell>
          <cell r="C87" t="str">
            <v>PHC</v>
          </cell>
          <cell r="D87"/>
          <cell r="E87" t="str">
            <v>Partnership</v>
          </cell>
          <cell r="F87" t="str">
            <v>Partnership North</v>
          </cell>
          <cell r="G87" t="str">
            <v>568</v>
          </cell>
          <cell r="H87" t="str">
            <v>Child</v>
          </cell>
          <cell r="I87" t="str">
            <v>SFY 2018/19</v>
          </cell>
          <cell r="J87">
            <v>1459460</v>
          </cell>
          <cell r="K87">
            <v>1459460</v>
          </cell>
          <cell r="L87">
            <v>163097.97177419145</v>
          </cell>
          <cell r="M87">
            <v>1341.0272712443625</v>
          </cell>
          <cell r="N87">
            <v>50.225449786820867</v>
          </cell>
          <cell r="O87">
            <v>5.6128081562200949</v>
          </cell>
          <cell r="P87">
            <v>0.2001375</v>
          </cell>
          <cell r="Q87">
            <v>0.1186</v>
          </cell>
          <cell r="R87"/>
          <cell r="S87">
            <v>5.93</v>
          </cell>
          <cell r="T87"/>
          <cell r="U87">
            <v>8654597.7999999989</v>
          </cell>
        </row>
        <row r="88">
          <cell r="A88" t="str">
            <v>568Adult</v>
          </cell>
          <cell r="B88" t="str">
            <v>PHCAdult</v>
          </cell>
          <cell r="C88" t="str">
            <v>PHC</v>
          </cell>
          <cell r="D88"/>
          <cell r="E88"/>
          <cell r="F88" t="str">
            <v>Partnership North</v>
          </cell>
          <cell r="G88" t="str">
            <v>568</v>
          </cell>
          <cell r="H88" t="str">
            <v>Adult</v>
          </cell>
          <cell r="I88" t="str">
            <v>SFY 2018/19</v>
          </cell>
          <cell r="J88">
            <v>565747</v>
          </cell>
          <cell r="K88">
            <v>565747</v>
          </cell>
          <cell r="L88">
            <v>90103.073025905192</v>
          </cell>
          <cell r="M88">
            <v>1911.1667871166128</v>
          </cell>
          <cell r="N88">
            <v>45.151987237797378</v>
          </cell>
          <cell r="O88">
            <v>7.1910815317659607</v>
          </cell>
          <cell r="P88">
            <v>0.25650000000000001</v>
          </cell>
          <cell r="Q88">
            <v>0.152</v>
          </cell>
          <cell r="R88"/>
          <cell r="S88">
            <v>7.6</v>
          </cell>
          <cell r="T88"/>
          <cell r="U88">
            <v>4299677.2</v>
          </cell>
        </row>
        <row r="89">
          <cell r="A89" t="str">
            <v>568SPD</v>
          </cell>
          <cell r="B89" t="str">
            <v>PHCSPD</v>
          </cell>
          <cell r="C89" t="str">
            <v>PHC</v>
          </cell>
          <cell r="D89"/>
          <cell r="E89"/>
          <cell r="F89" t="str">
            <v>Partnership North</v>
          </cell>
          <cell r="G89" t="str">
            <v>568</v>
          </cell>
          <cell r="H89" t="str">
            <v>SPD</v>
          </cell>
          <cell r="I89" t="str">
            <v>SFY 2018/19</v>
          </cell>
          <cell r="J89">
            <v>289106</v>
          </cell>
          <cell r="K89">
            <v>289106</v>
          </cell>
          <cell r="L89">
            <v>71529.190574376058</v>
          </cell>
          <cell r="M89">
            <v>2968.981227966603</v>
          </cell>
          <cell r="N89">
            <v>50.912227048947678</v>
          </cell>
          <cell r="O89">
            <v>12.596453865191599</v>
          </cell>
          <cell r="P89">
            <v>0.44921250000000007</v>
          </cell>
          <cell r="Q89">
            <v>0.26619999999999999</v>
          </cell>
          <cell r="R89"/>
          <cell r="S89">
            <v>13.31</v>
          </cell>
          <cell r="T89"/>
          <cell r="U89">
            <v>3848000.8600000003</v>
          </cell>
        </row>
        <row r="90">
          <cell r="A90" t="str">
            <v>568SPD/Full-Dual</v>
          </cell>
          <cell r="B90" t="str">
            <v>PHCSPD/Full-Dual</v>
          </cell>
          <cell r="C90" t="str">
            <v>PHC</v>
          </cell>
          <cell r="D90"/>
          <cell r="E90"/>
          <cell r="F90" t="str">
            <v>Partnership North</v>
          </cell>
          <cell r="G90" t="str">
            <v>568</v>
          </cell>
          <cell r="H90" t="str">
            <v>SPD/Full-Dual</v>
          </cell>
          <cell r="I90" t="str">
            <v>SFY 2018/19</v>
          </cell>
          <cell r="J90">
            <v>466911</v>
          </cell>
          <cell r="K90">
            <v>0</v>
          </cell>
          <cell r="L90">
            <v>0</v>
          </cell>
          <cell r="M90">
            <v>0</v>
          </cell>
          <cell r="N90">
            <v>0</v>
          </cell>
          <cell r="O90">
            <v>0</v>
          </cell>
          <cell r="P90">
            <v>0</v>
          </cell>
          <cell r="Q90">
            <v>0</v>
          </cell>
          <cell r="R90"/>
          <cell r="S90">
            <v>0</v>
          </cell>
          <cell r="T90"/>
          <cell r="U90">
            <v>0</v>
          </cell>
        </row>
        <row r="91">
          <cell r="A91" t="str">
            <v>568BCCTP</v>
          </cell>
          <cell r="B91" t="str">
            <v>PHCBCCTP</v>
          </cell>
          <cell r="C91" t="str">
            <v>PHC</v>
          </cell>
          <cell r="D91"/>
          <cell r="E91"/>
          <cell r="F91" t="str">
            <v>Partnership North</v>
          </cell>
          <cell r="G91" t="str">
            <v>568</v>
          </cell>
          <cell r="H91" t="str">
            <v>BCCTP</v>
          </cell>
          <cell r="I91" t="str">
            <v>SFY 2018/19</v>
          </cell>
          <cell r="J91">
            <v>2315</v>
          </cell>
          <cell r="K91">
            <v>2315</v>
          </cell>
          <cell r="L91">
            <v>891.53596174147651</v>
          </cell>
          <cell r="M91">
            <v>4621.3527174504179</v>
          </cell>
          <cell r="N91">
            <v>53.852721522315491</v>
          </cell>
          <cell r="O91">
            <v>20.739368412437777</v>
          </cell>
          <cell r="P91">
            <v>0.73980000000000012</v>
          </cell>
          <cell r="Q91">
            <v>0.43840000000000007</v>
          </cell>
          <cell r="R91"/>
          <cell r="S91">
            <v>21.92</v>
          </cell>
          <cell r="T91"/>
          <cell r="U91">
            <v>50744.800000000003</v>
          </cell>
        </row>
        <row r="92">
          <cell r="A92" t="str">
            <v>568LTC</v>
          </cell>
          <cell r="B92" t="str">
            <v>PHCLTC</v>
          </cell>
          <cell r="C92" t="str">
            <v>PHC</v>
          </cell>
          <cell r="D92"/>
          <cell r="E92"/>
          <cell r="F92" t="str">
            <v>Partnership North</v>
          </cell>
          <cell r="G92" t="str">
            <v>568</v>
          </cell>
          <cell r="H92" t="str">
            <v>LTC</v>
          </cell>
          <cell r="I92" t="str">
            <v>SFY 2018/19</v>
          </cell>
          <cell r="J92">
            <v>771</v>
          </cell>
          <cell r="K92">
            <v>771</v>
          </cell>
          <cell r="L92">
            <v>181.94751547075816</v>
          </cell>
          <cell r="M92">
            <v>2831.8679450701661</v>
          </cell>
          <cell r="N92">
            <v>44.736970349882696</v>
          </cell>
          <cell r="O92">
            <v>10.557432691115604</v>
          </cell>
          <cell r="P92">
            <v>0.37665000000000004</v>
          </cell>
          <cell r="Q92">
            <v>0.22320000000000001</v>
          </cell>
          <cell r="R92"/>
          <cell r="S92">
            <v>11.16</v>
          </cell>
          <cell r="T92"/>
          <cell r="U92">
            <v>8604.36</v>
          </cell>
        </row>
        <row r="93">
          <cell r="A93" t="str">
            <v>568LTC/Full-Dual</v>
          </cell>
          <cell r="B93" t="str">
            <v>PHCLTC/Full-Dual</v>
          </cell>
          <cell r="C93" t="str">
            <v>PHC</v>
          </cell>
          <cell r="D93"/>
          <cell r="E93"/>
          <cell r="F93" t="str">
            <v>Partnership North</v>
          </cell>
          <cell r="G93" t="str">
            <v>568</v>
          </cell>
          <cell r="H93" t="str">
            <v>LTC/Full-Dual</v>
          </cell>
          <cell r="I93" t="str">
            <v>SFY 2018/19</v>
          </cell>
          <cell r="J93">
            <v>23203</v>
          </cell>
          <cell r="K93">
            <v>0</v>
          </cell>
          <cell r="L93">
            <v>0</v>
          </cell>
          <cell r="M93">
            <v>0</v>
          </cell>
          <cell r="N93">
            <v>0</v>
          </cell>
          <cell r="O93">
            <v>0</v>
          </cell>
          <cell r="P93">
            <v>0</v>
          </cell>
          <cell r="Q93">
            <v>0</v>
          </cell>
          <cell r="R93"/>
          <cell r="S93">
            <v>0</v>
          </cell>
          <cell r="T93"/>
          <cell r="U93">
            <v>0</v>
          </cell>
        </row>
        <row r="94">
          <cell r="A94" t="str">
            <v>568OBRA</v>
          </cell>
          <cell r="B94" t="str">
            <v>PHCOBRA</v>
          </cell>
          <cell r="C94" t="str">
            <v>PHC</v>
          </cell>
          <cell r="D94"/>
          <cell r="E94"/>
          <cell r="F94" t="str">
            <v>Partnership North</v>
          </cell>
          <cell r="G94" t="str">
            <v>568</v>
          </cell>
          <cell r="H94" t="str">
            <v>OBRA</v>
          </cell>
          <cell r="I94" t="str">
            <v>SFY 2018/19</v>
          </cell>
          <cell r="J94">
            <v>0</v>
          </cell>
          <cell r="K94">
            <v>0</v>
          </cell>
          <cell r="L94">
            <v>0</v>
          </cell>
          <cell r="M94">
            <v>0</v>
          </cell>
          <cell r="N94">
            <v>0</v>
          </cell>
          <cell r="O94">
            <v>0</v>
          </cell>
          <cell r="P94">
            <v>0</v>
          </cell>
          <cell r="Q94">
            <v>0</v>
          </cell>
          <cell r="R94"/>
          <cell r="S94">
            <v>0</v>
          </cell>
          <cell r="T94"/>
          <cell r="U94">
            <v>0</v>
          </cell>
        </row>
        <row r="95">
          <cell r="A95" t="str">
            <v>568ALL COAs</v>
          </cell>
          <cell r="B95" t="str">
            <v>PHCALL COAs</v>
          </cell>
          <cell r="C95" t="str">
            <v>PHC</v>
          </cell>
          <cell r="D95"/>
          <cell r="E95"/>
          <cell r="F95" t="str">
            <v>Partnership North</v>
          </cell>
          <cell r="G95" t="str">
            <v>568</v>
          </cell>
          <cell r="H95" t="str">
            <v>ALL COAs</v>
          </cell>
          <cell r="I95"/>
          <cell r="J95">
            <v>2807513</v>
          </cell>
          <cell r="K95">
            <v>3543135</v>
          </cell>
          <cell r="L95">
            <v>505161.15943967272</v>
          </cell>
          <cell r="M95">
            <v>1710.8955524630226</v>
          </cell>
          <cell r="N95">
            <v>48.490203765404445</v>
          </cell>
          <cell r="O95">
            <v>6.9134728300213473</v>
          </cell>
          <cell r="P95">
            <v>0.24654494549318612</v>
          </cell>
          <cell r="Q95">
            <v>0.1461007084404066</v>
          </cell>
          <cell r="R95"/>
          <cell r="S95">
            <v>6.0058938355761846</v>
          </cell>
          <cell r="T95"/>
          <cell r="U95">
            <v>16861625.02</v>
          </cell>
        </row>
        <row r="96">
          <cell r="A96" t="str">
            <v>568Total Revenue</v>
          </cell>
          <cell r="B96" t="str">
            <v>PHCTotal Revenue</v>
          </cell>
          <cell r="C96" t="str">
            <v>PHC</v>
          </cell>
          <cell r="D96"/>
          <cell r="E96"/>
          <cell r="F96" t="str">
            <v>Partnership North</v>
          </cell>
          <cell r="G96" t="str">
            <v>568</v>
          </cell>
          <cell r="H96" t="str">
            <v>Total Revenue</v>
          </cell>
          <cell r="I96"/>
          <cell r="J96"/>
          <cell r="K96">
            <v>0</v>
          </cell>
          <cell r="L96">
            <v>0</v>
          </cell>
          <cell r="M96">
            <v>0</v>
          </cell>
          <cell r="N96">
            <v>0</v>
          </cell>
          <cell r="O96">
            <v>0</v>
          </cell>
          <cell r="P96">
            <v>0</v>
          </cell>
          <cell r="Q96">
            <v>0</v>
          </cell>
          <cell r="R96"/>
          <cell r="S96">
            <v>0</v>
          </cell>
          <cell r="T96"/>
          <cell r="U96">
            <v>0</v>
          </cell>
        </row>
        <row r="97">
          <cell r="A97" t="str">
            <v>578Child</v>
          </cell>
          <cell r="B97" t="str">
            <v>PHCChild</v>
          </cell>
          <cell r="C97" t="str">
            <v>PHC</v>
          </cell>
          <cell r="D97"/>
          <cell r="E97" t="str">
            <v>Partnership</v>
          </cell>
          <cell r="F97" t="str">
            <v>Partnership South 1H</v>
          </cell>
          <cell r="G97" t="str">
            <v>578</v>
          </cell>
          <cell r="H97" t="str">
            <v>Child</v>
          </cell>
          <cell r="I97" t="str">
            <v>Jul - Dec 2018</v>
          </cell>
          <cell r="J97">
            <v>548505</v>
          </cell>
          <cell r="K97">
            <v>548505</v>
          </cell>
          <cell r="L97">
            <v>68138.510450273607</v>
          </cell>
          <cell r="M97">
            <v>1490.7104318160877</v>
          </cell>
          <cell r="N97">
            <v>53.485370073899681</v>
          </cell>
          <cell r="O97">
            <v>6.6442665932255212</v>
          </cell>
          <cell r="P97">
            <v>0.236925</v>
          </cell>
          <cell r="Q97">
            <v>0.1404</v>
          </cell>
          <cell r="R97"/>
          <cell r="S97">
            <v>7.02</v>
          </cell>
          <cell r="T97"/>
          <cell r="U97">
            <v>3850505.0999999996</v>
          </cell>
        </row>
        <row r="98">
          <cell r="A98" t="str">
            <v>578Adult</v>
          </cell>
          <cell r="B98" t="str">
            <v>PHCAdult</v>
          </cell>
          <cell r="C98" t="str">
            <v>PHC</v>
          </cell>
          <cell r="D98"/>
          <cell r="E98"/>
          <cell r="F98" t="str">
            <v>Partnership South 1H</v>
          </cell>
          <cell r="G98" t="str">
            <v>578</v>
          </cell>
          <cell r="H98" t="str">
            <v>Adult</v>
          </cell>
          <cell r="I98" t="str">
            <v>Jul - Dec 2018</v>
          </cell>
          <cell r="J98">
            <v>188681</v>
          </cell>
          <cell r="K98">
            <v>188681</v>
          </cell>
          <cell r="L98">
            <v>26807.653222765628</v>
          </cell>
          <cell r="M98">
            <v>1704.9508889246272</v>
          </cell>
          <cell r="N98">
            <v>48.834880824077153</v>
          </cell>
          <cell r="O98">
            <v>6.9384227892948811</v>
          </cell>
          <cell r="P98">
            <v>0.24738750000000001</v>
          </cell>
          <cell r="Q98">
            <v>0.14660000000000001</v>
          </cell>
          <cell r="R98"/>
          <cell r="S98">
            <v>7.33</v>
          </cell>
          <cell r="T98"/>
          <cell r="U98">
            <v>1383031.73</v>
          </cell>
        </row>
        <row r="99">
          <cell r="A99" t="str">
            <v>578SPD</v>
          </cell>
          <cell r="B99" t="str">
            <v>PHCSPD</v>
          </cell>
          <cell r="C99" t="str">
            <v>PHC</v>
          </cell>
          <cell r="D99"/>
          <cell r="E99"/>
          <cell r="F99" t="str">
            <v>Partnership South 1H</v>
          </cell>
          <cell r="G99" t="str">
            <v>578</v>
          </cell>
          <cell r="H99" t="str">
            <v>SPD</v>
          </cell>
          <cell r="I99" t="str">
            <v>Jul - Dec 2018</v>
          </cell>
          <cell r="J99">
            <v>98590</v>
          </cell>
          <cell r="K99">
            <v>98590</v>
          </cell>
          <cell r="L99">
            <v>25085.96509078352</v>
          </cell>
          <cell r="M99">
            <v>3053.3683039801426</v>
          </cell>
          <cell r="N99">
            <v>53.317122783380583</v>
          </cell>
          <cell r="O99">
            <v>13.566401063849314</v>
          </cell>
          <cell r="P99">
            <v>0.48397500000000004</v>
          </cell>
          <cell r="Q99">
            <v>0.2868</v>
          </cell>
          <cell r="R99"/>
          <cell r="S99">
            <v>14.34</v>
          </cell>
          <cell r="T99"/>
          <cell r="U99">
            <v>1413780.6</v>
          </cell>
        </row>
        <row r="100">
          <cell r="A100" t="str">
            <v>578SPD/Full-Dual</v>
          </cell>
          <cell r="B100" t="str">
            <v>PHCSPD/Full-Dual</v>
          </cell>
          <cell r="C100" t="str">
            <v>PHC</v>
          </cell>
          <cell r="D100"/>
          <cell r="E100"/>
          <cell r="F100" t="str">
            <v>Partnership South 1H</v>
          </cell>
          <cell r="G100" t="str">
            <v>578</v>
          </cell>
          <cell r="H100" t="str">
            <v>SPD/Full-Dual</v>
          </cell>
          <cell r="I100" t="str">
            <v>Jul - Dec 2018</v>
          </cell>
          <cell r="J100">
            <v>148683</v>
          </cell>
          <cell r="K100">
            <v>0</v>
          </cell>
          <cell r="L100">
            <v>0</v>
          </cell>
          <cell r="M100">
            <v>0</v>
          </cell>
          <cell r="N100">
            <v>0</v>
          </cell>
          <cell r="O100">
            <v>0</v>
          </cell>
          <cell r="P100">
            <v>0</v>
          </cell>
          <cell r="Q100">
            <v>0</v>
          </cell>
          <cell r="R100"/>
          <cell r="S100">
            <v>0</v>
          </cell>
          <cell r="T100"/>
          <cell r="U100">
            <v>0</v>
          </cell>
        </row>
        <row r="101">
          <cell r="A101" t="str">
            <v>578BCCTP</v>
          </cell>
          <cell r="B101" t="str">
            <v>PHCBCCTP</v>
          </cell>
          <cell r="C101" t="str">
            <v>PHC</v>
          </cell>
          <cell r="D101"/>
          <cell r="E101"/>
          <cell r="F101" t="str">
            <v>Partnership South 1H</v>
          </cell>
          <cell r="G101" t="str">
            <v>578</v>
          </cell>
          <cell r="H101" t="str">
            <v>BCCTP</v>
          </cell>
          <cell r="I101" t="str">
            <v>Jul - Dec 2018</v>
          </cell>
          <cell r="J101">
            <v>718</v>
          </cell>
          <cell r="K101">
            <v>718</v>
          </cell>
          <cell r="L101">
            <v>217.46076948655002</v>
          </cell>
          <cell r="M101">
            <v>3634.4418298587743</v>
          </cell>
          <cell r="N101">
            <v>57.486125183512293</v>
          </cell>
          <cell r="O101">
            <v>17.410831500287916</v>
          </cell>
          <cell r="P101">
            <v>0.621</v>
          </cell>
          <cell r="Q101">
            <v>0.36799999999999999</v>
          </cell>
          <cell r="R101"/>
          <cell r="S101">
            <v>18.399999999999999</v>
          </cell>
          <cell r="T101"/>
          <cell r="U101">
            <v>13211.199999999999</v>
          </cell>
        </row>
        <row r="102">
          <cell r="A102" t="str">
            <v>578LTC</v>
          </cell>
          <cell r="B102" t="str">
            <v>PHCLTC</v>
          </cell>
          <cell r="C102" t="str">
            <v>PHC</v>
          </cell>
          <cell r="D102"/>
          <cell r="E102"/>
          <cell r="F102" t="str">
            <v>Partnership South 1H</v>
          </cell>
          <cell r="G102" t="str">
            <v>578</v>
          </cell>
          <cell r="H102" t="str">
            <v>LTC</v>
          </cell>
          <cell r="I102" t="str">
            <v>Jul - Dec 2018</v>
          </cell>
          <cell r="J102">
            <v>396</v>
          </cell>
          <cell r="K102">
            <v>396</v>
          </cell>
          <cell r="L102">
            <v>102.09950310949623</v>
          </cell>
          <cell r="M102">
            <v>3093.9243366514006</v>
          </cell>
          <cell r="N102">
            <v>52.933002129407548</v>
          </cell>
          <cell r="O102">
            <v>13.647558625016202</v>
          </cell>
          <cell r="P102">
            <v>0.48667500000000002</v>
          </cell>
          <cell r="Q102">
            <v>0.28839999999999999</v>
          </cell>
          <cell r="R102"/>
          <cell r="S102">
            <v>14.42</v>
          </cell>
          <cell r="T102"/>
          <cell r="U102">
            <v>5710.32</v>
          </cell>
        </row>
        <row r="103">
          <cell r="A103" t="str">
            <v>578LTC/Full-Dual</v>
          </cell>
          <cell r="B103" t="str">
            <v>PHCLTC/Full-Dual</v>
          </cell>
          <cell r="C103" t="str">
            <v>PHC</v>
          </cell>
          <cell r="D103"/>
          <cell r="E103"/>
          <cell r="F103" t="str">
            <v>Partnership South 1H</v>
          </cell>
          <cell r="G103" t="str">
            <v>578</v>
          </cell>
          <cell r="H103" t="str">
            <v>LTC/Full-Dual</v>
          </cell>
          <cell r="I103" t="str">
            <v>Jul - Dec 2018</v>
          </cell>
          <cell r="J103">
            <v>6458</v>
          </cell>
          <cell r="K103">
            <v>0</v>
          </cell>
          <cell r="L103">
            <v>0</v>
          </cell>
          <cell r="M103">
            <v>0</v>
          </cell>
          <cell r="N103">
            <v>0</v>
          </cell>
          <cell r="O103">
            <v>0</v>
          </cell>
          <cell r="P103">
            <v>0</v>
          </cell>
          <cell r="Q103">
            <v>0</v>
          </cell>
          <cell r="R103"/>
          <cell r="S103">
            <v>0</v>
          </cell>
          <cell r="T103"/>
          <cell r="U103">
            <v>0</v>
          </cell>
        </row>
        <row r="104">
          <cell r="A104" t="str">
            <v>578OBRA</v>
          </cell>
          <cell r="B104" t="str">
            <v>PHCOBRA</v>
          </cell>
          <cell r="C104" t="str">
            <v>PHC</v>
          </cell>
          <cell r="D104"/>
          <cell r="E104"/>
          <cell r="F104" t="str">
            <v>Partnership South 1H</v>
          </cell>
          <cell r="G104" t="str">
            <v>578</v>
          </cell>
          <cell r="H104" t="str">
            <v>OBRA</v>
          </cell>
          <cell r="I104" t="str">
            <v>Jul - Dec 2018</v>
          </cell>
          <cell r="J104">
            <v>1086</v>
          </cell>
          <cell r="K104">
            <v>1086</v>
          </cell>
          <cell r="L104">
            <v>154.29805544767876</v>
          </cell>
          <cell r="M104">
            <v>1704.9508889246272</v>
          </cell>
          <cell r="N104">
            <v>48.834880824077153</v>
          </cell>
          <cell r="O104">
            <v>6.9384227892948811</v>
          </cell>
          <cell r="P104">
            <v>0.24738750000000001</v>
          </cell>
          <cell r="Q104">
            <v>0.14660000000000001</v>
          </cell>
          <cell r="R104"/>
          <cell r="S104">
            <v>7.33</v>
          </cell>
          <cell r="T104"/>
          <cell r="U104">
            <v>7960.38</v>
          </cell>
        </row>
        <row r="105">
          <cell r="A105" t="str">
            <v>578ALL COAs</v>
          </cell>
          <cell r="B105" t="str">
            <v>PHCALL COAs</v>
          </cell>
          <cell r="C105" t="str">
            <v>PHC</v>
          </cell>
          <cell r="D105"/>
          <cell r="E105"/>
          <cell r="F105" t="str">
            <v>Partnership South 1H</v>
          </cell>
          <cell r="G105" t="str">
            <v>578</v>
          </cell>
          <cell r="H105" t="str">
            <v>ALL COAs</v>
          </cell>
          <cell r="I105"/>
          <cell r="J105">
            <v>993117</v>
          </cell>
          <cell r="K105">
            <v>1620195</v>
          </cell>
          <cell r="L105">
            <v>238366.2828345008</v>
          </cell>
          <cell r="M105">
            <v>1765.4636596298656</v>
          </cell>
          <cell r="N105">
            <v>51.251936719844373</v>
          </cell>
          <cell r="O105">
            <v>7.5402859803778943</v>
          </cell>
          <cell r="P105">
            <v>0.26889439891494543</v>
          </cell>
          <cell r="Q105">
            <v>0.1593448289866343</v>
          </cell>
          <cell r="R105"/>
          <cell r="S105">
            <v>6.720456230232692</v>
          </cell>
          <cell r="T105"/>
          <cell r="U105">
            <v>6674199.3300000001</v>
          </cell>
        </row>
        <row r="106">
          <cell r="A106" t="str">
            <v>578Total Revenue</v>
          </cell>
          <cell r="B106" t="str">
            <v>PHCTotal Revenue</v>
          </cell>
          <cell r="C106" t="str">
            <v>PHC</v>
          </cell>
          <cell r="D106"/>
          <cell r="E106"/>
          <cell r="F106" t="str">
            <v>Partnership South 1H</v>
          </cell>
          <cell r="G106" t="str">
            <v>578</v>
          </cell>
          <cell r="H106" t="str">
            <v>Total Revenue</v>
          </cell>
          <cell r="I106"/>
          <cell r="J106"/>
          <cell r="K106">
            <v>0</v>
          </cell>
          <cell r="L106">
            <v>0</v>
          </cell>
          <cell r="M106">
            <v>0</v>
          </cell>
          <cell r="N106">
            <v>0</v>
          </cell>
          <cell r="O106">
            <v>0</v>
          </cell>
          <cell r="P106">
            <v>0</v>
          </cell>
          <cell r="Q106">
            <v>0</v>
          </cell>
          <cell r="R106"/>
          <cell r="S106">
            <v>0</v>
          </cell>
          <cell r="T106"/>
          <cell r="U106">
            <v>0</v>
          </cell>
        </row>
        <row r="107">
          <cell r="A107" t="str">
            <v>5781Child</v>
          </cell>
          <cell r="B107" t="str">
            <v>PHCChild</v>
          </cell>
          <cell r="C107" t="str">
            <v>PHC</v>
          </cell>
          <cell r="D107"/>
          <cell r="E107" t="str">
            <v>Partnership</v>
          </cell>
          <cell r="F107" t="str">
            <v>Partnership South 2H</v>
          </cell>
          <cell r="G107" t="str">
            <v>578</v>
          </cell>
          <cell r="H107" t="str">
            <v>Child</v>
          </cell>
          <cell r="I107" t="str">
            <v>Jan - Jun 2019</v>
          </cell>
          <cell r="J107">
            <v>534711</v>
          </cell>
          <cell r="K107">
            <v>534711</v>
          </cell>
          <cell r="L107">
            <v>62852.730177635603</v>
          </cell>
          <cell r="M107">
            <v>1410.5428205734074</v>
          </cell>
          <cell r="N107">
            <v>53.248610973422217</v>
          </cell>
          <cell r="O107">
            <v>6.2591204928389219</v>
          </cell>
          <cell r="P107">
            <v>0.22308750000000002</v>
          </cell>
          <cell r="Q107">
            <v>0.13220000000000001</v>
          </cell>
          <cell r="R107"/>
          <cell r="S107">
            <v>6.61</v>
          </cell>
          <cell r="T107"/>
          <cell r="U107">
            <v>3534439.71</v>
          </cell>
        </row>
        <row r="108">
          <cell r="A108" t="str">
            <v>5781Adult</v>
          </cell>
          <cell r="B108" t="str">
            <v>PHCAdult</v>
          </cell>
          <cell r="C108" t="str">
            <v>PHC</v>
          </cell>
          <cell r="D108"/>
          <cell r="E108"/>
          <cell r="F108" t="str">
            <v>Partnership South 2H</v>
          </cell>
          <cell r="G108" t="str">
            <v>578</v>
          </cell>
          <cell r="H108" t="str">
            <v>Adult</v>
          </cell>
          <cell r="I108" t="str">
            <v>Jan - Jun 2019</v>
          </cell>
          <cell r="J108">
            <v>187494</v>
          </cell>
          <cell r="K108">
            <v>187494</v>
          </cell>
          <cell r="L108">
            <v>26600.988982442959</v>
          </cell>
          <cell r="M108">
            <v>1702.5177754451638</v>
          </cell>
          <cell r="N108">
            <v>48.794373389905921</v>
          </cell>
          <cell r="O108">
            <v>6.9227740031686107</v>
          </cell>
          <cell r="P108">
            <v>0.24705000000000002</v>
          </cell>
          <cell r="Q108">
            <v>0.1464</v>
          </cell>
          <cell r="R108"/>
          <cell r="S108">
            <v>7.32</v>
          </cell>
          <cell r="T108"/>
          <cell r="U108">
            <v>1372456.08</v>
          </cell>
        </row>
        <row r="109">
          <cell r="A109" t="str">
            <v>5781SPD</v>
          </cell>
          <cell r="B109" t="str">
            <v>PHCSPD</v>
          </cell>
          <cell r="C109" t="str">
            <v>PHC</v>
          </cell>
          <cell r="D109"/>
          <cell r="E109"/>
          <cell r="F109" t="str">
            <v>Partnership South 2H</v>
          </cell>
          <cell r="G109" t="str">
            <v>578</v>
          </cell>
          <cell r="H109" t="str">
            <v>SPD</v>
          </cell>
          <cell r="I109" t="str">
            <v>Jan - Jun 2019</v>
          </cell>
          <cell r="J109">
            <v>94405</v>
          </cell>
          <cell r="K109">
            <v>94405</v>
          </cell>
          <cell r="L109">
            <v>23433.737273720835</v>
          </cell>
          <cell r="M109">
            <v>2978.7071371712304</v>
          </cell>
          <cell r="N109">
            <v>52.938597525817464</v>
          </cell>
          <cell r="O109">
            <v>13.140714856832311</v>
          </cell>
          <cell r="P109">
            <v>0.46878750000000002</v>
          </cell>
          <cell r="Q109">
            <v>0.27779999999999999</v>
          </cell>
          <cell r="R109"/>
          <cell r="S109">
            <v>13.89</v>
          </cell>
          <cell r="T109"/>
          <cell r="U109">
            <v>1311285.45</v>
          </cell>
        </row>
        <row r="110">
          <cell r="A110" t="str">
            <v>5781SPD/Full-Dual</v>
          </cell>
          <cell r="B110" t="str">
            <v>PHCSPD/Full-Dual</v>
          </cell>
          <cell r="C110" t="str">
            <v>PHC</v>
          </cell>
          <cell r="D110"/>
          <cell r="E110"/>
          <cell r="F110" t="str">
            <v>Partnership South 2H</v>
          </cell>
          <cell r="G110" t="str">
            <v>578</v>
          </cell>
          <cell r="H110" t="str">
            <v>SPD/Full-Dual</v>
          </cell>
          <cell r="I110" t="str">
            <v>Jan - Jun 2019</v>
          </cell>
          <cell r="J110">
            <v>148674</v>
          </cell>
          <cell r="K110">
            <v>0</v>
          </cell>
          <cell r="L110">
            <v>0</v>
          </cell>
          <cell r="M110">
            <v>0</v>
          </cell>
          <cell r="N110">
            <v>0</v>
          </cell>
          <cell r="O110">
            <v>0</v>
          </cell>
          <cell r="P110">
            <v>0</v>
          </cell>
          <cell r="Q110">
            <v>0</v>
          </cell>
          <cell r="R110"/>
          <cell r="S110">
            <v>0</v>
          </cell>
          <cell r="T110"/>
          <cell r="U110">
            <v>0</v>
          </cell>
        </row>
        <row r="111">
          <cell r="A111" t="str">
            <v>5781BCCTP</v>
          </cell>
          <cell r="B111" t="str">
            <v>PHCBCCTP</v>
          </cell>
          <cell r="C111" t="str">
            <v>PHC</v>
          </cell>
          <cell r="D111"/>
          <cell r="E111"/>
          <cell r="F111" t="str">
            <v>Partnership South 2H</v>
          </cell>
          <cell r="G111" t="str">
            <v>578</v>
          </cell>
          <cell r="H111" t="str">
            <v>BCCTP</v>
          </cell>
          <cell r="I111" t="str">
            <v>Jan - Jun 2019</v>
          </cell>
          <cell r="J111">
            <v>711</v>
          </cell>
          <cell r="K111">
            <v>711</v>
          </cell>
          <cell r="L111">
            <v>214.88712056996894</v>
          </cell>
          <cell r="M111">
            <v>3626.786845062767</v>
          </cell>
          <cell r="N111">
            <v>57.484094606501628</v>
          </cell>
          <cell r="O111">
            <v>17.373546509933639</v>
          </cell>
          <cell r="P111">
            <v>0.61965000000000003</v>
          </cell>
          <cell r="Q111">
            <v>0.36719999999999997</v>
          </cell>
          <cell r="R111"/>
          <cell r="S111">
            <v>18.36</v>
          </cell>
          <cell r="T111"/>
          <cell r="U111">
            <v>13053.96</v>
          </cell>
        </row>
        <row r="112">
          <cell r="A112" t="str">
            <v>5781LTC</v>
          </cell>
          <cell r="B112" t="str">
            <v>PHCLTC</v>
          </cell>
          <cell r="C112" t="str">
            <v>PHC</v>
          </cell>
          <cell r="D112"/>
          <cell r="E112"/>
          <cell r="F112" t="str">
            <v>Partnership South 2H</v>
          </cell>
          <cell r="G112" t="str">
            <v>578</v>
          </cell>
          <cell r="H112" t="str">
            <v>LTC</v>
          </cell>
          <cell r="I112" t="str">
            <v>Jan - Jun 2019</v>
          </cell>
          <cell r="J112">
            <v>397</v>
          </cell>
          <cell r="K112">
            <v>397</v>
          </cell>
          <cell r="L112">
            <v>102.53256694672083</v>
          </cell>
          <cell r="M112">
            <v>3099.22116715529</v>
          </cell>
          <cell r="N112">
            <v>52.945594685282479</v>
          </cell>
          <cell r="O112">
            <v>13.674175646354341</v>
          </cell>
          <cell r="P112">
            <v>0.4876875</v>
          </cell>
          <cell r="Q112">
            <v>0.28899999999999998</v>
          </cell>
          <cell r="R112"/>
          <cell r="S112">
            <v>14.45</v>
          </cell>
          <cell r="T112"/>
          <cell r="U112">
            <v>5736.65</v>
          </cell>
        </row>
        <row r="113">
          <cell r="A113" t="str">
            <v>5781LTC/Full-Dual</v>
          </cell>
          <cell r="B113" t="str">
            <v>PHCLTC/Full-Dual</v>
          </cell>
          <cell r="C113" t="str">
            <v>PHC</v>
          </cell>
          <cell r="D113"/>
          <cell r="E113"/>
          <cell r="F113" t="str">
            <v>Partnership South 2H</v>
          </cell>
          <cell r="G113" t="str">
            <v>578</v>
          </cell>
          <cell r="H113" t="str">
            <v>LTC/Full-Dual</v>
          </cell>
          <cell r="I113" t="str">
            <v>Jan - Jun 2019</v>
          </cell>
          <cell r="J113">
            <v>6432</v>
          </cell>
          <cell r="K113">
            <v>0</v>
          </cell>
          <cell r="L113">
            <v>0</v>
          </cell>
          <cell r="M113">
            <v>0</v>
          </cell>
          <cell r="N113">
            <v>0</v>
          </cell>
          <cell r="O113">
            <v>0</v>
          </cell>
          <cell r="P113">
            <v>0</v>
          </cell>
          <cell r="Q113">
            <v>0</v>
          </cell>
          <cell r="R113"/>
          <cell r="S113">
            <v>0</v>
          </cell>
          <cell r="T113"/>
          <cell r="U113">
            <v>0</v>
          </cell>
        </row>
        <row r="114">
          <cell r="A114" t="str">
            <v>5781OBRA</v>
          </cell>
          <cell r="B114" t="str">
            <v>PHCOBRA</v>
          </cell>
          <cell r="C114" t="str">
            <v>PHC</v>
          </cell>
          <cell r="D114"/>
          <cell r="E114"/>
          <cell r="F114" t="str">
            <v>Partnership South 2H</v>
          </cell>
          <cell r="G114" t="str">
            <v>578</v>
          </cell>
          <cell r="H114" t="str">
            <v>OBRA</v>
          </cell>
          <cell r="I114" t="str">
            <v>Jan - Jun 2019</v>
          </cell>
          <cell r="J114">
            <v>1075</v>
          </cell>
          <cell r="K114">
            <v>1075</v>
          </cell>
          <cell r="L114">
            <v>152.51721738362926</v>
          </cell>
          <cell r="M114">
            <v>1702.5177754451638</v>
          </cell>
          <cell r="N114">
            <v>48.794373389905921</v>
          </cell>
          <cell r="O114">
            <v>6.9227740031686107</v>
          </cell>
          <cell r="P114">
            <v>0.24705000000000002</v>
          </cell>
          <cell r="Q114">
            <v>0.1464</v>
          </cell>
          <cell r="R114"/>
          <cell r="S114">
            <v>7.32</v>
          </cell>
          <cell r="T114"/>
          <cell r="U114">
            <v>7869</v>
          </cell>
        </row>
        <row r="115">
          <cell r="A115" t="str">
            <v>5781ALL COAs</v>
          </cell>
          <cell r="B115" t="str">
            <v>PHCALL COAs</v>
          </cell>
          <cell r="C115" t="str">
            <v>PHC</v>
          </cell>
          <cell r="D115"/>
          <cell r="E115"/>
          <cell r="F115" t="str">
            <v>Partnership South 2H</v>
          </cell>
          <cell r="G115" t="str">
            <v>578</v>
          </cell>
          <cell r="H115" t="str">
            <v>ALL COAs</v>
          </cell>
          <cell r="I115"/>
          <cell r="J115">
            <v>973899</v>
          </cell>
          <cell r="K115">
            <v>1227519</v>
          </cell>
          <cell r="L115">
            <v>179453.31504382857</v>
          </cell>
          <cell r="M115">
            <v>1754.3026059278454</v>
          </cell>
          <cell r="N115">
            <v>51.632824271278466</v>
          </cell>
          <cell r="O115">
            <v>7.5482998475431939</v>
          </cell>
          <cell r="P115">
            <v>0.26915857864521853</v>
          </cell>
          <cell r="Q115">
            <v>0.15950137993790731</v>
          </cell>
          <cell r="R115"/>
          <cell r="S115">
            <v>6.4122058344859179</v>
          </cell>
          <cell r="T115"/>
          <cell r="U115">
            <v>6244840.8500000006</v>
          </cell>
        </row>
        <row r="116">
          <cell r="A116" t="str">
            <v>5781Total Revenue</v>
          </cell>
          <cell r="B116" t="str">
            <v>PHCTotal Revenue</v>
          </cell>
          <cell r="C116" t="str">
            <v>PHC</v>
          </cell>
          <cell r="D116"/>
          <cell r="E116"/>
          <cell r="F116" t="str">
            <v>Partnership South 2H</v>
          </cell>
          <cell r="G116" t="str">
            <v>578</v>
          </cell>
          <cell r="H116" t="str">
            <v>Total Revenue</v>
          </cell>
          <cell r="I116"/>
          <cell r="J116"/>
          <cell r="K116">
            <v>0</v>
          </cell>
          <cell r="L116">
            <v>0</v>
          </cell>
          <cell r="M116">
            <v>0</v>
          </cell>
          <cell r="N116">
            <v>0</v>
          </cell>
          <cell r="O116">
            <v>0</v>
          </cell>
          <cell r="P116">
            <v>0</v>
          </cell>
          <cell r="Q116">
            <v>0</v>
          </cell>
          <cell r="R116"/>
          <cell r="S116">
            <v>0</v>
          </cell>
          <cell r="T116"/>
          <cell r="U116">
            <v>0</v>
          </cell>
        </row>
        <row r="117">
          <cell r="A117" t="str">
            <v>All COHSChild</v>
          </cell>
          <cell r="B117" t="str">
            <v>COHSChild</v>
          </cell>
          <cell r="C117" t="str">
            <v>COHS</v>
          </cell>
          <cell r="E117" t="str">
            <v>All COHS</v>
          </cell>
          <cell r="F117" t="str">
            <v>All COHS</v>
          </cell>
          <cell r="G117" t="str">
            <v>All COHS</v>
          </cell>
          <cell r="H117" t="str">
            <v>Child</v>
          </cell>
          <cell r="I117" t="str">
            <v>SFY 2018/19</v>
          </cell>
          <cell r="J117">
            <v>10863198</v>
          </cell>
          <cell r="K117">
            <v>10863198</v>
          </cell>
          <cell r="L117">
            <v>1564982.1965783502</v>
          </cell>
          <cell r="M117">
            <v>1728.7530208820833</v>
          </cell>
          <cell r="N117">
            <v>52.285319864004066</v>
          </cell>
          <cell r="O117">
            <v>7.5323670552235855</v>
          </cell>
          <cell r="P117">
            <v>0.26870057337397335</v>
          </cell>
          <cell r="Q117">
            <v>0.15922996940679895</v>
          </cell>
          <cell r="R117"/>
          <cell r="S117">
            <v>7.9614984703399472</v>
          </cell>
          <cell r="T117"/>
          <cell r="U117">
            <v>86487334.259999976</v>
          </cell>
        </row>
        <row r="118">
          <cell r="A118" t="str">
            <v>All COHSAdult</v>
          </cell>
          <cell r="B118" t="str">
            <v>COHSAdult</v>
          </cell>
          <cell r="C118" t="str">
            <v>COHS</v>
          </cell>
          <cell r="E118" t="str">
            <v>All COHS</v>
          </cell>
          <cell r="F118" t="str">
            <v>All COHS</v>
          </cell>
          <cell r="G118" t="str">
            <v>All COHS</v>
          </cell>
          <cell r="H118" t="str">
            <v>Adult</v>
          </cell>
          <cell r="I118" t="str">
            <v>SFY 2018/19</v>
          </cell>
          <cell r="J118">
            <v>3447757</v>
          </cell>
          <cell r="K118">
            <v>3447757</v>
          </cell>
          <cell r="L118">
            <v>425965.34639841301</v>
          </cell>
          <cell r="M118">
            <v>2255.3438659732406</v>
          </cell>
          <cell r="N118">
            <v>49.454011135041718</v>
          </cell>
          <cell r="O118">
            <v>9.294650055099055</v>
          </cell>
          <cell r="P118">
            <v>0.33156316675232622</v>
          </cell>
          <cell r="Q118">
            <v>0.19648187659397107</v>
          </cell>
          <cell r="R118"/>
          <cell r="S118">
            <v>9.8240938296985565</v>
          </cell>
          <cell r="T118"/>
          <cell r="U118">
            <v>33871088.270000003</v>
          </cell>
        </row>
        <row r="119">
          <cell r="A119" t="str">
            <v>All COHSSPD</v>
          </cell>
          <cell r="B119" t="str">
            <v>COHSSPD</v>
          </cell>
          <cell r="C119" t="str">
            <v>COHS</v>
          </cell>
          <cell r="E119" t="str">
            <v>All COHS</v>
          </cell>
          <cell r="F119" t="str">
            <v>All COHS</v>
          </cell>
          <cell r="G119" t="str">
            <v>All COHS</v>
          </cell>
          <cell r="H119" t="str">
            <v>SPD</v>
          </cell>
          <cell r="I119" t="str">
            <v>SFY 2018/19</v>
          </cell>
          <cell r="J119">
            <v>1442822</v>
          </cell>
          <cell r="K119">
            <v>1442822</v>
          </cell>
          <cell r="L119">
            <v>6859.1644485887846</v>
          </cell>
          <cell r="M119">
            <v>3542.7683780680882</v>
          </cell>
          <cell r="N119">
            <v>53.072099944525199</v>
          </cell>
          <cell r="O119">
            <v>15.668513120094419</v>
          </cell>
          <cell r="P119">
            <v>0.55882959274428867</v>
          </cell>
          <cell r="Q119">
            <v>0.33115827718180069</v>
          </cell>
          <cell r="R119"/>
          <cell r="S119">
            <v>16.557913859090032</v>
          </cell>
          <cell r="T119"/>
          <cell r="U119">
            <v>23890122.389999997</v>
          </cell>
        </row>
        <row r="120">
          <cell r="A120" t="str">
            <v>All COHSSPD/Full-Dual</v>
          </cell>
          <cell r="B120" t="str">
            <v>COHSSPD/Full-Dual</v>
          </cell>
          <cell r="C120" t="str">
            <v>COHS</v>
          </cell>
          <cell r="E120" t="str">
            <v>All COHS</v>
          </cell>
          <cell r="F120" t="str">
            <v>All COHS</v>
          </cell>
          <cell r="G120" t="str">
            <v>All COHS</v>
          </cell>
          <cell r="H120" t="str">
            <v>SPD/Full-Dual</v>
          </cell>
          <cell r="I120" t="str">
            <v>SFY 2018/19</v>
          </cell>
          <cell r="J120">
            <v>1545580</v>
          </cell>
          <cell r="K120">
            <v>0</v>
          </cell>
          <cell r="L120">
            <v>0</v>
          </cell>
          <cell r="M120">
            <v>0</v>
          </cell>
          <cell r="N120">
            <v>0</v>
          </cell>
          <cell r="O120">
            <v>0</v>
          </cell>
          <cell r="P120">
            <v>0</v>
          </cell>
          <cell r="Q120">
            <v>0</v>
          </cell>
          <cell r="R120"/>
          <cell r="S120">
            <v>0</v>
          </cell>
          <cell r="T120"/>
          <cell r="U120">
            <v>0</v>
          </cell>
        </row>
        <row r="121">
          <cell r="A121" t="str">
            <v>All COHSBCCTP</v>
          </cell>
          <cell r="B121" t="str">
            <v>COHSBCCTP</v>
          </cell>
          <cell r="C121" t="str">
            <v>COHS</v>
          </cell>
          <cell r="E121" t="str">
            <v>All COHS</v>
          </cell>
          <cell r="F121" t="str">
            <v>All COHS</v>
          </cell>
          <cell r="G121" t="str">
            <v>All COHS</v>
          </cell>
          <cell r="H121" t="str">
            <v>BCCTP</v>
          </cell>
          <cell r="I121" t="str">
            <v>SFY 2018/19</v>
          </cell>
          <cell r="J121">
            <v>18373</v>
          </cell>
          <cell r="K121">
            <v>18373</v>
          </cell>
          <cell r="L121">
            <v>4177200.1830690778</v>
          </cell>
          <cell r="M121">
            <v>4479.9419465011388</v>
          </cell>
          <cell r="N121">
            <v>55.504510999473617</v>
          </cell>
          <cell r="O121">
            <v>20.72141558721464</v>
          </cell>
          <cell r="P121">
            <v>0.73911012082947813</v>
          </cell>
          <cell r="Q121">
            <v>0.43799118271376475</v>
          </cell>
          <cell r="R121"/>
          <cell r="S121">
            <v>21.899559135688239</v>
          </cell>
          <cell r="T121"/>
          <cell r="U121">
            <v>402360.60000000003</v>
          </cell>
        </row>
        <row r="122">
          <cell r="A122" t="str">
            <v>All COHSLTC</v>
          </cell>
          <cell r="B122" t="str">
            <v>COHSLTC</v>
          </cell>
          <cell r="C122" t="str">
            <v>COHS</v>
          </cell>
          <cell r="E122" t="str">
            <v>All COHS</v>
          </cell>
          <cell r="F122" t="str">
            <v>All COHS</v>
          </cell>
          <cell r="G122" t="str">
            <v>All COHS</v>
          </cell>
          <cell r="H122" t="str">
            <v>LTC</v>
          </cell>
          <cell r="I122" t="str">
            <v>SFY 2018/19</v>
          </cell>
          <cell r="J122">
            <v>21277</v>
          </cell>
          <cell r="K122">
            <v>21277</v>
          </cell>
          <cell r="L122">
            <v>3103276.5329770576</v>
          </cell>
          <cell r="M122">
            <v>2947.1716482905617</v>
          </cell>
          <cell r="N122">
            <v>53.483611642023803</v>
          </cell>
          <cell r="O122">
            <v>13.135448656629631</v>
          </cell>
          <cell r="P122">
            <v>0.46840590308784141</v>
          </cell>
          <cell r="Q122">
            <v>0.27757386849649857</v>
          </cell>
          <cell r="R122"/>
          <cell r="S122">
            <v>13.878693424824929</v>
          </cell>
          <cell r="T122"/>
          <cell r="U122">
            <v>295296.96000000002</v>
          </cell>
        </row>
        <row r="123">
          <cell r="A123" t="str">
            <v>All COHSLTC/Full-Dual</v>
          </cell>
          <cell r="B123" t="str">
            <v>COHSLTC/Full-Dual</v>
          </cell>
          <cell r="C123" t="str">
            <v>COHS</v>
          </cell>
          <cell r="E123" t="str">
            <v>All COHS</v>
          </cell>
          <cell r="F123" t="str">
            <v>All COHS</v>
          </cell>
          <cell r="G123" t="str">
            <v>All COHS</v>
          </cell>
          <cell r="H123" t="str">
            <v>LTC/Full-Dual</v>
          </cell>
          <cell r="I123" t="str">
            <v>SFY 2018/19</v>
          </cell>
          <cell r="J123">
            <v>69394</v>
          </cell>
          <cell r="K123">
            <v>0</v>
          </cell>
          <cell r="L123">
            <v>424868.33777942171</v>
          </cell>
          <cell r="M123">
            <v>0</v>
          </cell>
          <cell r="N123">
            <v>0</v>
          </cell>
          <cell r="O123">
            <v>0</v>
          </cell>
          <cell r="P123">
            <v>0</v>
          </cell>
          <cell r="Q123">
            <v>0</v>
          </cell>
          <cell r="R123"/>
          <cell r="S123">
            <v>0</v>
          </cell>
          <cell r="T123"/>
          <cell r="U123">
            <v>0</v>
          </cell>
        </row>
        <row r="124">
          <cell r="A124" t="str">
            <v>All COHSOBRA</v>
          </cell>
          <cell r="B124" t="str">
            <v>COHSOBRA</v>
          </cell>
          <cell r="C124" t="str">
            <v>COHS</v>
          </cell>
          <cell r="E124" t="str">
            <v>All COHS</v>
          </cell>
          <cell r="F124" t="str">
            <v>All COHS</v>
          </cell>
          <cell r="G124" t="str">
            <v>All COHS</v>
          </cell>
          <cell r="H124" t="str">
            <v>OBRA</v>
          </cell>
          <cell r="I124" t="str">
            <v>SFY 2018/19</v>
          </cell>
          <cell r="J124">
            <v>2161</v>
          </cell>
          <cell r="K124">
            <v>2161</v>
          </cell>
          <cell r="L124">
            <v>4183829.2470516609</v>
          </cell>
          <cell r="M124">
            <v>1703.7405247458105</v>
          </cell>
          <cell r="N124">
            <v>48.8147446649931</v>
          </cell>
          <cell r="O124">
            <v>6.9306382242390088</v>
          </cell>
          <cell r="P124">
            <v>0.24721960897732531</v>
          </cell>
          <cell r="Q124">
            <v>0.14650050902360018</v>
          </cell>
          <cell r="R124"/>
          <cell r="S124">
            <v>7.3250254511800099</v>
          </cell>
          <cell r="T124"/>
          <cell r="U124">
            <v>15829.380000000001</v>
          </cell>
        </row>
        <row r="125">
          <cell r="A125" t="str">
            <v>All COHSALL COAs</v>
          </cell>
          <cell r="B125" t="str">
            <v>COHSALL COAs</v>
          </cell>
          <cell r="C125" t="str">
            <v>COHS</v>
          </cell>
          <cell r="E125" t="str">
            <v>All COHS</v>
          </cell>
          <cell r="F125" t="str">
            <v>All COHS</v>
          </cell>
          <cell r="G125" t="str">
            <v>All COHS</v>
          </cell>
          <cell r="H125" t="str">
            <v>ALL COAs</v>
          </cell>
          <cell r="I125"/>
          <cell r="J125">
            <v>17410562</v>
          </cell>
          <cell r="K125">
            <v>15795588</v>
          </cell>
          <cell r="L125">
            <v>13886981.008302569</v>
          </cell>
          <cell r="M125">
            <v>2014.2299764247575</v>
          </cell>
          <cell r="N125">
            <v>46.931646175868856</v>
          </cell>
          <cell r="O125">
            <v>7.8775940475329493</v>
          </cell>
          <cell r="P125">
            <v>0.28100578116174546</v>
          </cell>
          <cell r="Q125">
            <v>0.16652194439214538</v>
          </cell>
          <cell r="R125"/>
          <cell r="S125">
            <v>8.3260972196072682</v>
          </cell>
          <cell r="T125"/>
          <cell r="U125">
            <v>144962031.85999995</v>
          </cell>
        </row>
        <row r="126">
          <cell r="A126" t="str">
            <v>All COHSTotal Revenue</v>
          </cell>
          <cell r="B126" t="str">
            <v>COHSTotal Revenue</v>
          </cell>
          <cell r="C126" t="str">
            <v>COHS</v>
          </cell>
          <cell r="D126"/>
          <cell r="E126"/>
          <cell r="F126" t="str">
            <v>All COHS</v>
          </cell>
          <cell r="G126" t="str">
            <v>All COHS</v>
          </cell>
          <cell r="H126" t="str">
            <v>Total Revenue</v>
          </cell>
          <cell r="I126"/>
          <cell r="J126"/>
          <cell r="K126"/>
          <cell r="L126"/>
          <cell r="M126"/>
          <cell r="N126"/>
          <cell r="O126">
            <v>137153339.57540336</v>
          </cell>
          <cell r="P126">
            <v>4438651.5448490931</v>
          </cell>
          <cell r="Q126">
            <v>2312487.0792393396</v>
          </cell>
          <cell r="R126"/>
          <cell r="S126">
            <v>144962031.85999995</v>
          </cell>
          <cell r="T126"/>
          <cell r="U126"/>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15">
          <cell r="B15">
            <v>-1.4999999999999999E-2</v>
          </cell>
        </row>
      </sheetData>
      <sheetData sheetId="21">
        <row r="11">
          <cell r="C11" t="str">
            <v>San Luis Obispo-Util</v>
          </cell>
        </row>
      </sheetData>
      <sheetData sheetId="22">
        <row r="11">
          <cell r="C11" t="str">
            <v>San Luis Obispo-Util</v>
          </cell>
        </row>
      </sheetData>
      <sheetData sheetId="23">
        <row r="266">
          <cell r="D266" t="str">
            <v>501</v>
          </cell>
        </row>
        <row r="346">
          <cell r="D346" t="str">
            <v>San Luis Obispo</v>
          </cell>
          <cell r="E346" t="str">
            <v>Santa Barbara</v>
          </cell>
          <cell r="F346" t="str">
            <v>San Mateo</v>
          </cell>
          <cell r="G346" t="str">
            <v>Santa Cruz</v>
          </cell>
          <cell r="H346" t="str">
            <v>Orange</v>
          </cell>
          <cell r="I346" t="str">
            <v>Monterey</v>
          </cell>
          <cell r="J346" t="str">
            <v>Merced</v>
          </cell>
          <cell r="K346" t="str">
            <v>Ventura</v>
          </cell>
          <cell r="L346" t="str">
            <v>Partnership North</v>
          </cell>
          <cell r="M346" t="str">
            <v>Partnership South 1H</v>
          </cell>
          <cell r="N346" t="str">
            <v>Partnership South 2H</v>
          </cell>
        </row>
        <row r="347">
          <cell r="C347" t="str">
            <v>Child</v>
          </cell>
          <cell r="D347">
            <v>9.2898190494000001</v>
          </cell>
          <cell r="E347">
            <v>8.9019031746999993</v>
          </cell>
          <cell r="F347">
            <v>12.5252884961</v>
          </cell>
          <cell r="G347">
            <v>15.652424885</v>
          </cell>
          <cell r="H347">
            <v>7.3442703495000003</v>
          </cell>
          <cell r="I347">
            <v>12.651130586900001</v>
          </cell>
          <cell r="J347">
            <v>12.807851359100001</v>
          </cell>
          <cell r="K347">
            <v>13.821581760200001</v>
          </cell>
          <cell r="L347">
            <v>9.3523409929000003</v>
          </cell>
          <cell r="M347">
            <v>11.124043024400001</v>
          </cell>
          <cell r="N347">
            <v>9.9765077360000003</v>
          </cell>
        </row>
        <row r="348">
          <cell r="C348" t="str">
            <v>Adult</v>
          </cell>
          <cell r="D348">
            <v>17.045605558799998</v>
          </cell>
          <cell r="E348">
            <v>16.963528203799999</v>
          </cell>
          <cell r="F348">
            <v>21.962596708100001</v>
          </cell>
          <cell r="G348">
            <v>31.535280380100001</v>
          </cell>
          <cell r="H348">
            <v>12.9950936398</v>
          </cell>
          <cell r="I348">
            <v>26.453254848499999</v>
          </cell>
          <cell r="J348">
            <v>26.0476977173</v>
          </cell>
          <cell r="K348">
            <v>25.9639374315</v>
          </cell>
          <cell r="L348">
            <v>16.454932433</v>
          </cell>
          <cell r="M348">
            <v>17.095427041499999</v>
          </cell>
          <cell r="N348">
            <v>16.830631479400001</v>
          </cell>
        </row>
        <row r="349">
          <cell r="C349" t="str">
            <v>ACA Optional Expansion</v>
          </cell>
          <cell r="D349">
            <v>0</v>
          </cell>
          <cell r="E349">
            <v>0</v>
          </cell>
          <cell r="F349">
            <v>0</v>
          </cell>
          <cell r="G349">
            <v>0</v>
          </cell>
          <cell r="H349">
            <v>0</v>
          </cell>
          <cell r="I349">
            <v>0</v>
          </cell>
          <cell r="J349">
            <v>0</v>
          </cell>
          <cell r="K349">
            <v>0</v>
          </cell>
          <cell r="L349">
            <v>0</v>
          </cell>
          <cell r="M349">
            <v>0</v>
          </cell>
          <cell r="N349">
            <v>0</v>
          </cell>
        </row>
        <row r="350">
          <cell r="C350" t="str">
            <v>SPD</v>
          </cell>
          <cell r="D350">
            <v>32.1511724788</v>
          </cell>
          <cell r="E350">
            <v>32.680939346800002</v>
          </cell>
          <cell r="F350">
            <v>40.501593476700002</v>
          </cell>
          <cell r="G350">
            <v>59.446598881500002</v>
          </cell>
          <cell r="H350">
            <v>24.357827721700001</v>
          </cell>
          <cell r="I350">
            <v>60.214416042800003</v>
          </cell>
          <cell r="J350">
            <v>57.425612235400003</v>
          </cell>
          <cell r="K350">
            <v>55.653803013900003</v>
          </cell>
          <cell r="L350">
            <v>34.625825794000001</v>
          </cell>
          <cell r="M350">
            <v>35.3638971122</v>
          </cell>
          <cell r="N350">
            <v>33.122942471999998</v>
          </cell>
        </row>
        <row r="351">
          <cell r="C351" t="str">
            <v>SPD/Full-Dual</v>
          </cell>
          <cell r="D351">
            <v>11.532376686399999</v>
          </cell>
          <cell r="E351">
            <v>11.4206746915</v>
          </cell>
          <cell r="F351">
            <v>16.153705164200002</v>
          </cell>
          <cell r="G351">
            <v>19.4470063921</v>
          </cell>
          <cell r="H351">
            <v>9.5286198762000005</v>
          </cell>
          <cell r="I351">
            <v>15.4999195104</v>
          </cell>
          <cell r="J351">
            <v>16.7168774652</v>
          </cell>
          <cell r="K351">
            <v>18.678078528499999</v>
          </cell>
          <cell r="L351">
            <v>11.1149006003</v>
          </cell>
          <cell r="M351">
            <v>13.952802355399999</v>
          </cell>
          <cell r="N351">
            <v>13.624558028299999</v>
          </cell>
        </row>
        <row r="352">
          <cell r="C352" t="str">
            <v>BCCTP</v>
          </cell>
          <cell r="D352">
            <v>40.809493593600003</v>
          </cell>
          <cell r="E352">
            <v>57.134658574500001</v>
          </cell>
          <cell r="F352">
            <v>63.107717600699999</v>
          </cell>
          <cell r="G352">
            <v>74.270204038900005</v>
          </cell>
          <cell r="H352">
            <v>38.217411006900001</v>
          </cell>
          <cell r="I352">
            <v>75.392710617700004</v>
          </cell>
          <cell r="J352">
            <v>56.561339691100002</v>
          </cell>
          <cell r="K352">
            <v>74.923155148000006</v>
          </cell>
          <cell r="L352">
            <v>50.632701020900001</v>
          </cell>
          <cell r="M352">
            <v>59.697444691900003</v>
          </cell>
          <cell r="N352">
            <v>61.0510381661</v>
          </cell>
        </row>
        <row r="353">
          <cell r="C353" t="str">
            <v>LTC</v>
          </cell>
          <cell r="D353">
            <v>60.970206671900002</v>
          </cell>
          <cell r="E353">
            <v>91.147266578300005</v>
          </cell>
          <cell r="F353">
            <v>168.39541015579999</v>
          </cell>
          <cell r="G353">
            <v>151.0873792516</v>
          </cell>
          <cell r="H353">
            <v>103.5534140215</v>
          </cell>
          <cell r="I353">
            <v>186.39644336309999</v>
          </cell>
          <cell r="J353">
            <v>157.27635721089999</v>
          </cell>
          <cell r="K353">
            <v>157.6473676782</v>
          </cell>
          <cell r="L353">
            <v>61.432453318599997</v>
          </cell>
          <cell r="M353">
            <v>71.510801380900006</v>
          </cell>
          <cell r="N353">
            <v>72.418223828199999</v>
          </cell>
        </row>
        <row r="354">
          <cell r="C354" t="str">
            <v>LTC/Full-Dual</v>
          </cell>
          <cell r="D354">
            <v>45.291705445700003</v>
          </cell>
          <cell r="E354">
            <v>47.613767672199998</v>
          </cell>
          <cell r="F354">
            <v>53.827540705700002</v>
          </cell>
          <cell r="G354">
            <v>68.994856407399993</v>
          </cell>
          <cell r="H354">
            <v>43.866414311600003</v>
          </cell>
          <cell r="I354">
            <v>65.4195803896</v>
          </cell>
          <cell r="J354">
            <v>57.408571820900001</v>
          </cell>
          <cell r="K354">
            <v>57.559813388400002</v>
          </cell>
          <cell r="L354">
            <v>43.528306887200003</v>
          </cell>
          <cell r="M354">
            <v>48.079393467800003</v>
          </cell>
          <cell r="N354">
            <v>48.172660928500001</v>
          </cell>
        </row>
        <row r="355">
          <cell r="C355" t="str">
            <v>OBRA</v>
          </cell>
          <cell r="D355">
            <v>0</v>
          </cell>
          <cell r="E355">
            <v>0</v>
          </cell>
          <cell r="F355">
            <v>0</v>
          </cell>
          <cell r="G355">
            <v>0</v>
          </cell>
          <cell r="H355">
            <v>0</v>
          </cell>
          <cell r="I355">
            <v>0</v>
          </cell>
          <cell r="J355">
            <v>0</v>
          </cell>
          <cell r="K355">
            <v>0</v>
          </cell>
          <cell r="L355">
            <v>0</v>
          </cell>
          <cell r="M355">
            <v>13.8215030607</v>
          </cell>
          <cell r="N355">
            <v>13.528200292999999</v>
          </cell>
        </row>
        <row r="356">
          <cell r="D356">
            <v>9.9675780872999997</v>
          </cell>
          <cell r="E356">
            <v>9.6054221522999992</v>
          </cell>
          <cell r="F356">
            <v>13.3610696965</v>
          </cell>
          <cell r="G356">
            <v>16.560588645100001</v>
          </cell>
          <cell r="H356">
            <v>7.9978390602999996</v>
          </cell>
          <cell r="I356">
            <v>13.4381418609</v>
          </cell>
          <cell r="J356">
            <v>13.588222654899999</v>
          </cell>
          <cell r="K356">
            <v>14.664539122000001</v>
          </cell>
          <cell r="L356">
            <v>10.1015336416</v>
          </cell>
          <cell r="M356">
            <v>12.131141598099999</v>
          </cell>
          <cell r="N356">
            <v>10.8392460352</v>
          </cell>
        </row>
        <row r="357">
          <cell r="D357">
            <v>19.033262048899999</v>
          </cell>
          <cell r="E357">
            <v>19.118691304999999</v>
          </cell>
          <cell r="F357">
            <v>24.2755661072</v>
          </cell>
          <cell r="G357">
            <v>34.339618249099999</v>
          </cell>
          <cell r="H357">
            <v>14.9100750298</v>
          </cell>
          <cell r="I357">
            <v>28.9531620162</v>
          </cell>
          <cell r="J357">
            <v>28.512805787800001</v>
          </cell>
          <cell r="K357">
            <v>28.3298482529</v>
          </cell>
          <cell r="L357">
            <v>18.748038360199999</v>
          </cell>
          <cell r="M357">
            <v>19.4175418431</v>
          </cell>
          <cell r="N357">
            <v>19.204734841699999</v>
          </cell>
        </row>
        <row r="358">
          <cell r="D358">
            <v>0</v>
          </cell>
          <cell r="E358">
            <v>0</v>
          </cell>
          <cell r="F358">
            <v>0</v>
          </cell>
          <cell r="G358">
            <v>0</v>
          </cell>
          <cell r="H358">
            <v>0</v>
          </cell>
          <cell r="I358">
            <v>0</v>
          </cell>
          <cell r="J358">
            <v>0</v>
          </cell>
          <cell r="K358">
            <v>0</v>
          </cell>
          <cell r="L358">
            <v>0</v>
          </cell>
          <cell r="M358">
            <v>0</v>
          </cell>
          <cell r="N358">
            <v>0</v>
          </cell>
        </row>
        <row r="359">
          <cell r="D359">
            <v>37.483826264299999</v>
          </cell>
          <cell r="E359">
            <v>38.4184161871</v>
          </cell>
          <cell r="F359">
            <v>46.026255518699998</v>
          </cell>
          <cell r="G359">
            <v>66.358434083500001</v>
          </cell>
          <cell r="H359">
            <v>28.9441302016</v>
          </cell>
          <cell r="I359">
            <v>67.446839075100002</v>
          </cell>
          <cell r="J359">
            <v>64.506270133200005</v>
          </cell>
          <cell r="K359">
            <v>62.515374635100002</v>
          </cell>
          <cell r="L359">
            <v>41.237130179399998</v>
          </cell>
          <cell r="M359">
            <v>42.257303689300002</v>
          </cell>
          <cell r="N359">
            <v>39.603391454799997</v>
          </cell>
        </row>
        <row r="360">
          <cell r="D360">
            <v>12.859140850899999</v>
          </cell>
          <cell r="E360">
            <v>12.9517333361</v>
          </cell>
          <cell r="F360">
            <v>17.679720060099999</v>
          </cell>
          <cell r="G360">
            <v>21.0069619804</v>
          </cell>
          <cell r="H360">
            <v>10.8717140754</v>
          </cell>
          <cell r="I360">
            <v>16.9253819899</v>
          </cell>
          <cell r="J360">
            <v>18.1138333641</v>
          </cell>
          <cell r="K360">
            <v>20.279860751200001</v>
          </cell>
          <cell r="L360">
            <v>12.517322222200001</v>
          </cell>
          <cell r="M360">
            <v>15.9656376546</v>
          </cell>
          <cell r="N360">
            <v>15.66130753</v>
          </cell>
        </row>
        <row r="361">
          <cell r="D361">
            <v>47.8112798326</v>
          </cell>
          <cell r="E361">
            <v>66.758083853499997</v>
          </cell>
          <cell r="F361">
            <v>71.352071172199999</v>
          </cell>
          <cell r="G361">
            <v>81.973498396300002</v>
          </cell>
          <cell r="H361">
            <v>45.615190941000002</v>
          </cell>
          <cell r="I361">
            <v>84.594524782899995</v>
          </cell>
          <cell r="J361">
            <v>63.043718440799999</v>
          </cell>
          <cell r="K361">
            <v>83.867022059099995</v>
          </cell>
          <cell r="L361">
            <v>60.240363479999999</v>
          </cell>
          <cell r="M361">
            <v>71.439591693200001</v>
          </cell>
          <cell r="N361">
            <v>73.211024967</v>
          </cell>
        </row>
        <row r="362">
          <cell r="D362">
            <v>91.735300452900006</v>
          </cell>
          <cell r="E362">
            <v>143.04897595360001</v>
          </cell>
          <cell r="F362">
            <v>233.7010612716</v>
          </cell>
          <cell r="G362">
            <v>196.49702149839999</v>
          </cell>
          <cell r="H362">
            <v>159.093455003</v>
          </cell>
          <cell r="I362">
            <v>245.80675873920001</v>
          </cell>
          <cell r="J362">
            <v>209.11930540660001</v>
          </cell>
          <cell r="K362">
            <v>225.5885222073</v>
          </cell>
          <cell r="L362">
            <v>95.416028642200004</v>
          </cell>
          <cell r="M362">
            <v>105.90318827359999</v>
          </cell>
          <cell r="N362">
            <v>107.1963980336</v>
          </cell>
        </row>
        <row r="363">
          <cell r="D363">
            <v>74.121118447100002</v>
          </cell>
          <cell r="E363">
            <v>84.976714505900006</v>
          </cell>
          <cell r="F363">
            <v>84.380680969699995</v>
          </cell>
          <cell r="G363">
            <v>101.07865093220001</v>
          </cell>
          <cell r="H363">
            <v>75.4340563377</v>
          </cell>
          <cell r="I363">
            <v>102.513485739</v>
          </cell>
          <cell r="J363">
            <v>87.071148304399998</v>
          </cell>
          <cell r="K363">
            <v>94.328212954199998</v>
          </cell>
          <cell r="L363">
            <v>73.305192031999994</v>
          </cell>
          <cell r="M363">
            <v>79.348392644900002</v>
          </cell>
          <cell r="N363">
            <v>79.691408355099995</v>
          </cell>
        </row>
        <row r="364">
          <cell r="D364">
            <v>0</v>
          </cell>
          <cell r="E364">
            <v>0</v>
          </cell>
          <cell r="F364">
            <v>0</v>
          </cell>
          <cell r="G364">
            <v>0</v>
          </cell>
          <cell r="H364">
            <v>0</v>
          </cell>
          <cell r="I364">
            <v>0</v>
          </cell>
          <cell r="J364">
            <v>0</v>
          </cell>
          <cell r="K364">
            <v>0</v>
          </cell>
          <cell r="L364">
            <v>0</v>
          </cell>
          <cell r="M364">
            <v>15.4484092577</v>
          </cell>
          <cell r="N364">
            <v>15.202217871</v>
          </cell>
        </row>
        <row r="365">
          <cell r="D365">
            <v>10.680291907399999</v>
          </cell>
          <cell r="E365">
            <v>10.345516608300001</v>
          </cell>
          <cell r="F365">
            <v>14.240128907500001</v>
          </cell>
          <cell r="G365">
            <v>17.516539638899999</v>
          </cell>
          <cell r="H365">
            <v>8.6857699981999996</v>
          </cell>
          <cell r="I365">
            <v>14.2665381244</v>
          </cell>
          <cell r="J365">
            <v>14.4097197429</v>
          </cell>
          <cell r="K365">
            <v>15.5516663323</v>
          </cell>
          <cell r="L365">
            <v>10.8895168571</v>
          </cell>
          <cell r="M365">
            <v>13.189329089199999</v>
          </cell>
          <cell r="N365">
            <v>11.748457564400001</v>
          </cell>
        </row>
        <row r="366">
          <cell r="D366">
            <v>21.1259173278</v>
          </cell>
          <cell r="E366">
            <v>21.3885747006</v>
          </cell>
          <cell r="F366">
            <v>26.710770626399999</v>
          </cell>
          <cell r="G366">
            <v>37.291005032299999</v>
          </cell>
          <cell r="H366">
            <v>16.928106919099999</v>
          </cell>
          <cell r="I366">
            <v>31.585202110600001</v>
          </cell>
          <cell r="J366">
            <v>31.108340096100001</v>
          </cell>
          <cell r="K366">
            <v>30.819791372200001</v>
          </cell>
          <cell r="L366">
            <v>21.1634346375</v>
          </cell>
          <cell r="M366">
            <v>21.8590692356</v>
          </cell>
          <cell r="N366">
            <v>21.710370239</v>
          </cell>
        </row>
        <row r="367">
          <cell r="D367">
            <v>0</v>
          </cell>
          <cell r="E367">
            <v>0</v>
          </cell>
          <cell r="F367">
            <v>0</v>
          </cell>
          <cell r="G367">
            <v>0</v>
          </cell>
          <cell r="H367">
            <v>0</v>
          </cell>
          <cell r="I367">
            <v>0</v>
          </cell>
          <cell r="J367">
            <v>0</v>
          </cell>
          <cell r="K367">
            <v>0</v>
          </cell>
          <cell r="L367">
            <v>0</v>
          </cell>
          <cell r="M367">
            <v>0</v>
          </cell>
          <cell r="N367">
            <v>0</v>
          </cell>
        </row>
        <row r="368">
          <cell r="D368">
            <v>43.0882786126</v>
          </cell>
          <cell r="E368">
            <v>44.449037638299998</v>
          </cell>
          <cell r="F368">
            <v>51.845310081299999</v>
          </cell>
          <cell r="G368">
            <v>73.620814405000004</v>
          </cell>
          <cell r="H368">
            <v>33.7772326431</v>
          </cell>
          <cell r="I368">
            <v>75.056812053499996</v>
          </cell>
          <cell r="J368">
            <v>71.956080253300001</v>
          </cell>
          <cell r="K368">
            <v>69.718577882800005</v>
          </cell>
          <cell r="L368">
            <v>48.197542296400002</v>
          </cell>
          <cell r="M368">
            <v>49.4975790636</v>
          </cell>
          <cell r="N368">
            <v>46.432918731699999</v>
          </cell>
        </row>
        <row r="369">
          <cell r="D369">
            <v>14.244207601699999</v>
          </cell>
          <cell r="E369">
            <v>14.5491135071</v>
          </cell>
          <cell r="F369">
            <v>19.275193868999999</v>
          </cell>
          <cell r="G369">
            <v>22.6342672649</v>
          </cell>
          <cell r="H369">
            <v>12.274977504000001</v>
          </cell>
          <cell r="I369">
            <v>18.4115375923</v>
          </cell>
          <cell r="J369">
            <v>19.574135913100001</v>
          </cell>
          <cell r="K369">
            <v>21.948956792899999</v>
          </cell>
          <cell r="L369">
            <v>13.9816604331</v>
          </cell>
          <cell r="M369">
            <v>18.063886933700001</v>
          </cell>
          <cell r="N369">
            <v>17.788880271099998</v>
          </cell>
        </row>
        <row r="370">
          <cell r="D370">
            <v>55.191354397200001</v>
          </cell>
          <cell r="E370">
            <v>76.901573158800005</v>
          </cell>
          <cell r="F370">
            <v>80.038803051399995</v>
          </cell>
          <cell r="G370">
            <v>90.078501198799998</v>
          </cell>
          <cell r="H370">
            <v>53.4156947866</v>
          </cell>
          <cell r="I370">
            <v>94.289245257600001</v>
          </cell>
          <cell r="J370">
            <v>69.871573119199994</v>
          </cell>
          <cell r="K370">
            <v>93.286882747600004</v>
          </cell>
          <cell r="L370">
            <v>70.370790970100003</v>
          </cell>
          <cell r="M370">
            <v>83.797074631499996</v>
          </cell>
          <cell r="N370">
            <v>86.060502561099995</v>
          </cell>
        </row>
        <row r="371">
          <cell r="D371">
            <v>123.6031069557</v>
          </cell>
          <cell r="E371">
            <v>196.78641965450001</v>
          </cell>
          <cell r="F371">
            <v>301.42484944799997</v>
          </cell>
          <cell r="G371">
            <v>243.59097023589999</v>
          </cell>
          <cell r="H371">
            <v>216.6702671127</v>
          </cell>
          <cell r="I371">
            <v>307.44126402099999</v>
          </cell>
          <cell r="J371">
            <v>262.89286374160002</v>
          </cell>
          <cell r="K371">
            <v>295.92721554569999</v>
          </cell>
          <cell r="L371">
            <v>130.6067735435</v>
          </cell>
          <cell r="M371">
            <v>141.55651048190001</v>
          </cell>
          <cell r="N371">
            <v>143.28826007449999</v>
          </cell>
        </row>
        <row r="372">
          <cell r="D372">
            <v>103.89351369160001</v>
          </cell>
          <cell r="E372">
            <v>123.5443932941</v>
          </cell>
          <cell r="F372">
            <v>115.94237095770001</v>
          </cell>
          <cell r="G372">
            <v>134.22232242129999</v>
          </cell>
          <cell r="H372">
            <v>108.04024125150001</v>
          </cell>
          <cell r="I372">
            <v>140.8188502493</v>
          </cell>
          <cell r="J372">
            <v>117.7126289115</v>
          </cell>
          <cell r="K372">
            <v>132.2874246465</v>
          </cell>
          <cell r="L372">
            <v>104.06461510530001</v>
          </cell>
          <cell r="M372">
            <v>111.6530309562</v>
          </cell>
          <cell r="N372">
            <v>112.2633027147</v>
          </cell>
        </row>
        <row r="373">
          <cell r="D373">
            <v>0</v>
          </cell>
          <cell r="E373">
            <v>0</v>
          </cell>
          <cell r="F373">
            <v>0</v>
          </cell>
          <cell r="G373">
            <v>0</v>
          </cell>
          <cell r="H373">
            <v>0</v>
          </cell>
          <cell r="I373">
            <v>0</v>
          </cell>
          <cell r="J373">
            <v>0</v>
          </cell>
          <cell r="K373">
            <v>0</v>
          </cell>
          <cell r="L373">
            <v>0</v>
          </cell>
          <cell r="M373">
            <v>17.159356280499999</v>
          </cell>
          <cell r="N373">
            <v>16.969330282600001</v>
          </cell>
        </row>
      </sheetData>
      <sheetData sheetId="24"/>
      <sheetData sheetId="25">
        <row r="19">
          <cell r="C19" t="str">
            <v>Plan_CD</v>
          </cell>
        </row>
      </sheetData>
      <sheetData sheetId="26">
        <row r="7">
          <cell r="R7" t="str">
            <v>San Luis ObispoChild</v>
          </cell>
          <cell r="S7" t="str">
            <v>501</v>
          </cell>
          <cell r="T7" t="str">
            <v>San Luis Obispo</v>
          </cell>
          <cell r="U7" t="str">
            <v>Child</v>
          </cell>
          <cell r="V7" t="str">
            <v>Mental Health - Outpatient</v>
          </cell>
          <cell r="W7">
            <v>710.66011485290255</v>
          </cell>
          <cell r="X7">
            <v>87.278860132005676</v>
          </cell>
          <cell r="Y7">
            <v>5.1688003971367973</v>
          </cell>
        </row>
        <row r="8">
          <cell r="R8" t="str">
            <v>Santa BarbaraChild</v>
          </cell>
          <cell r="S8" t="str">
            <v>502</v>
          </cell>
          <cell r="T8" t="str">
            <v>Santa Barbara</v>
          </cell>
          <cell r="U8" t="str">
            <v>Child</v>
          </cell>
          <cell r="V8" t="str">
            <v>Mental Health - Outpatient</v>
          </cell>
          <cell r="W8">
            <v>487.05186870047942</v>
          </cell>
          <cell r="X8">
            <v>84.287580926845891</v>
          </cell>
          <cell r="Y8">
            <v>3.4210353165552649</v>
          </cell>
        </row>
        <row r="9">
          <cell r="R9" t="str">
            <v>San MateoChild</v>
          </cell>
          <cell r="S9" t="str">
            <v>503</v>
          </cell>
          <cell r="T9" t="str">
            <v>San Mateo</v>
          </cell>
          <cell r="U9" t="str">
            <v>Child</v>
          </cell>
          <cell r="V9" t="str">
            <v>Mental Health - Outpatient</v>
          </cell>
          <cell r="W9">
            <v>686.75888901552253</v>
          </cell>
          <cell r="X9">
            <v>87.282775017114531</v>
          </cell>
          <cell r="Y9">
            <v>4.9951851334121153</v>
          </cell>
        </row>
        <row r="10">
          <cell r="R10" t="str">
            <v>Santa CruzChild</v>
          </cell>
          <cell r="S10" t="str">
            <v>505</v>
          </cell>
          <cell r="T10" t="str">
            <v>Santa Cruz</v>
          </cell>
          <cell r="U10" t="str">
            <v>Child</v>
          </cell>
          <cell r="V10" t="str">
            <v>Mental Health - Outpatient</v>
          </cell>
          <cell r="W10">
            <v>710.66011485290255</v>
          </cell>
          <cell r="X10">
            <v>64.652443019341021</v>
          </cell>
          <cell r="Y10">
            <v>3.8288260484704688</v>
          </cell>
        </row>
        <row r="11">
          <cell r="R11" t="str">
            <v>OrangeChild</v>
          </cell>
          <cell r="S11" t="str">
            <v>506</v>
          </cell>
          <cell r="T11" t="str">
            <v>Orange</v>
          </cell>
          <cell r="U11" t="str">
            <v>Child</v>
          </cell>
          <cell r="V11" t="str">
            <v>Mental Health - Outpatient</v>
          </cell>
          <cell r="W11">
            <v>239.54239671067637</v>
          </cell>
          <cell r="X11">
            <v>89.039404315862058</v>
          </cell>
          <cell r="Y11">
            <v>1.777392692626045</v>
          </cell>
        </row>
        <row r="12">
          <cell r="R12" t="str">
            <v>MontereyChild</v>
          </cell>
          <cell r="S12" t="str">
            <v>508</v>
          </cell>
          <cell r="T12" t="str">
            <v>Monterey</v>
          </cell>
          <cell r="U12" t="str">
            <v>Child</v>
          </cell>
          <cell r="V12" t="str">
            <v>Mental Health - Outpatient</v>
          </cell>
          <cell r="W12">
            <v>169.1140512522357</v>
          </cell>
          <cell r="X12">
            <v>93.683562510841796</v>
          </cell>
          <cell r="Y12">
            <v>1.3202672326625438</v>
          </cell>
        </row>
        <row r="13">
          <cell r="R13" t="str">
            <v>MercedChild</v>
          </cell>
          <cell r="S13" t="str">
            <v>514</v>
          </cell>
          <cell r="T13" t="str">
            <v>Merced</v>
          </cell>
          <cell r="U13" t="str">
            <v>Child</v>
          </cell>
          <cell r="V13" t="str">
            <v>Mental Health - Outpatient</v>
          </cell>
          <cell r="W13">
            <v>239.54239671067637</v>
          </cell>
          <cell r="X13">
            <v>59.768854642100948</v>
          </cell>
          <cell r="Y13">
            <v>1.1930978908017413</v>
          </cell>
        </row>
        <row r="14">
          <cell r="R14" t="str">
            <v>VenturaChild</v>
          </cell>
          <cell r="S14" t="str">
            <v>515</v>
          </cell>
          <cell r="T14" t="str">
            <v>Ventura</v>
          </cell>
          <cell r="U14" t="str">
            <v>Child</v>
          </cell>
          <cell r="V14" t="str">
            <v>Mental Health - Outpatient</v>
          </cell>
          <cell r="W14">
            <v>263.44362254805634</v>
          </cell>
          <cell r="X14">
            <v>93.792496951891735</v>
          </cell>
          <cell r="Y14">
            <v>2.0590862637361576</v>
          </cell>
        </row>
        <row r="15">
          <cell r="R15" t="str">
            <v>Partnership NorthChild</v>
          </cell>
          <cell r="S15" t="str">
            <v>568</v>
          </cell>
          <cell r="T15" t="str">
            <v>Partnership North</v>
          </cell>
          <cell r="U15" t="str">
            <v>Child</v>
          </cell>
          <cell r="V15" t="str">
            <v>Mental Health - Outpatient</v>
          </cell>
          <cell r="W15">
            <v>710.66011485290255</v>
          </cell>
          <cell r="X15">
            <v>90.914426979679462</v>
          </cell>
          <cell r="Y15">
            <v>5.3841047599304019</v>
          </cell>
        </row>
        <row r="16">
          <cell r="R16" t="str">
            <v>Partnership South 1HChild</v>
          </cell>
          <cell r="S16" t="str">
            <v>578</v>
          </cell>
          <cell r="T16" t="str">
            <v>Partnership South 1H</v>
          </cell>
          <cell r="U16" t="str">
            <v>Child</v>
          </cell>
          <cell r="V16" t="str">
            <v>Mental Health - Outpatient</v>
          </cell>
          <cell r="W16">
            <v>531.04843825779619</v>
          </cell>
          <cell r="X16">
            <v>96.488933103944802</v>
          </cell>
          <cell r="Y16">
            <v>4.270024769500905</v>
          </cell>
        </row>
        <row r="17">
          <cell r="R17" t="str">
            <v>Partnership South 2HChild</v>
          </cell>
          <cell r="S17" t="str">
            <v>578</v>
          </cell>
          <cell r="T17" t="str">
            <v>Partnership South 2H</v>
          </cell>
          <cell r="U17" t="str">
            <v>Child</v>
          </cell>
          <cell r="V17" t="str">
            <v>Mental Health - Outpatient</v>
          </cell>
          <cell r="W17">
            <v>526.88724509611268</v>
          </cell>
          <cell r="X17">
            <v>96.327995327957254</v>
          </cell>
          <cell r="Y17">
            <v>4.2294993403315511</v>
          </cell>
        </row>
        <row r="18">
          <cell r="R18" t="str">
            <v>San Luis ObispoAdult</v>
          </cell>
          <cell r="S18" t="str">
            <v>501</v>
          </cell>
          <cell r="T18" t="str">
            <v>San Luis Obispo</v>
          </cell>
          <cell r="U18" t="str">
            <v>Adult</v>
          </cell>
          <cell r="V18" t="str">
            <v>Mental Health - Outpatient</v>
          </cell>
          <cell r="W18">
            <v>1312.5840734208618</v>
          </cell>
          <cell r="X18">
            <v>85.275615994358361</v>
          </cell>
          <cell r="Y18">
            <v>9.3276179504456742</v>
          </cell>
        </row>
        <row r="19">
          <cell r="R19" t="str">
            <v>Santa BarbaraAdult</v>
          </cell>
          <cell r="S19" t="str">
            <v>502</v>
          </cell>
          <cell r="T19" t="str">
            <v>Santa Barbara</v>
          </cell>
          <cell r="U19" t="str">
            <v>Adult</v>
          </cell>
          <cell r="V19" t="str">
            <v>Mental Health - Outpatient</v>
          </cell>
          <cell r="W19">
            <v>1142.0007286563794</v>
          </cell>
          <cell r="X19">
            <v>79.61544691661031</v>
          </cell>
          <cell r="Y19">
            <v>7.5767415325893559</v>
          </cell>
        </row>
        <row r="20">
          <cell r="R20" t="str">
            <v>San MateoAdult</v>
          </cell>
          <cell r="S20" t="str">
            <v>503</v>
          </cell>
          <cell r="T20" t="str">
            <v>San Mateo</v>
          </cell>
          <cell r="U20" t="str">
            <v>Adult</v>
          </cell>
          <cell r="V20" t="str">
            <v>Mental Health - Outpatient</v>
          </cell>
          <cell r="W20">
            <v>1194.961376744784</v>
          </cell>
          <cell r="X20">
            <v>73.259978531749226</v>
          </cell>
          <cell r="Y20">
            <v>7.295237067216032</v>
          </cell>
        </row>
        <row r="21">
          <cell r="R21" t="str">
            <v>Santa CruzAdult</v>
          </cell>
          <cell r="S21" t="str">
            <v>505</v>
          </cell>
          <cell r="T21" t="str">
            <v>Santa Cruz</v>
          </cell>
          <cell r="U21" t="str">
            <v>Adult</v>
          </cell>
          <cell r="V21" t="str">
            <v>Mental Health - Outpatient</v>
          </cell>
          <cell r="W21">
            <v>1492.7546734208618</v>
          </cell>
          <cell r="X21">
            <v>61.621350525582528</v>
          </cell>
          <cell r="Y21">
            <v>7.6654632482973666</v>
          </cell>
        </row>
        <row r="22">
          <cell r="R22" t="str">
            <v>OrangeAdult</v>
          </cell>
          <cell r="S22" t="str">
            <v>506</v>
          </cell>
          <cell r="T22" t="str">
            <v>Orange</v>
          </cell>
          <cell r="U22" t="str">
            <v>Adult</v>
          </cell>
          <cell r="V22" t="str">
            <v>Mental Health - Outpatient</v>
          </cell>
          <cell r="W22">
            <v>606.85399011655693</v>
          </cell>
          <cell r="X22">
            <v>71.233436031154056</v>
          </cell>
          <cell r="Y22">
            <v>3.6023579071015295</v>
          </cell>
        </row>
        <row r="23">
          <cell r="R23" t="str">
            <v>MontereyAdult</v>
          </cell>
          <cell r="S23" t="str">
            <v>508</v>
          </cell>
          <cell r="T23" t="str">
            <v>Monterey</v>
          </cell>
          <cell r="U23" t="str">
            <v>Adult</v>
          </cell>
          <cell r="V23" t="str">
            <v>Mental Health - Outpatient</v>
          </cell>
          <cell r="W23">
            <v>386.04458188017213</v>
          </cell>
          <cell r="X23">
            <v>69.076646769492143</v>
          </cell>
          <cell r="Y23">
            <v>2.2222221016510781</v>
          </cell>
        </row>
        <row r="24">
          <cell r="R24" t="str">
            <v>MercedAdult</v>
          </cell>
          <cell r="S24" t="str">
            <v>514</v>
          </cell>
          <cell r="T24" t="str">
            <v>Merced</v>
          </cell>
          <cell r="U24" t="str">
            <v>Adult</v>
          </cell>
          <cell r="V24" t="str">
            <v>Mental Health - Outpatient</v>
          </cell>
          <cell r="W24">
            <v>365.33794263573049</v>
          </cell>
          <cell r="X24">
            <v>58.008969258952547</v>
          </cell>
          <cell r="Y24">
            <v>1.7660731236237548</v>
          </cell>
        </row>
        <row r="25">
          <cell r="R25" t="str">
            <v>VenturaAdult</v>
          </cell>
          <cell r="S25" t="str">
            <v>515</v>
          </cell>
          <cell r="T25" t="str">
            <v>Ventura</v>
          </cell>
          <cell r="U25" t="str">
            <v>Adult</v>
          </cell>
          <cell r="V25" t="str">
            <v>Mental Health - Outpatient</v>
          </cell>
          <cell r="W25">
            <v>999.0263148257111</v>
          </cell>
          <cell r="X25">
            <v>80.715341133978072</v>
          </cell>
          <cell r="Y25">
            <v>6.7197291502481873</v>
          </cell>
        </row>
        <row r="26">
          <cell r="R26" t="str">
            <v>Partnership NorthAdult</v>
          </cell>
          <cell r="S26" t="str">
            <v>568</v>
          </cell>
          <cell r="T26" t="str">
            <v>Partnership North</v>
          </cell>
          <cell r="U26" t="str">
            <v>Adult</v>
          </cell>
          <cell r="V26" t="str">
            <v>Mental Health - Outpatient</v>
          </cell>
          <cell r="W26">
            <v>1312.5840734208618</v>
          </cell>
          <cell r="X26">
            <v>89.633508629130759</v>
          </cell>
          <cell r="Y26">
            <v>9.8042929892857025</v>
          </cell>
        </row>
        <row r="27">
          <cell r="R27" t="str">
            <v>Partnership South 1HAdult</v>
          </cell>
          <cell r="S27" t="str">
            <v>578</v>
          </cell>
          <cell r="T27" t="str">
            <v>Partnership South 1H</v>
          </cell>
          <cell r="U27" t="str">
            <v>Adult</v>
          </cell>
          <cell r="V27" t="str">
            <v>Mental Health - Outpatient</v>
          </cell>
          <cell r="W27">
            <v>1248.3943603565961</v>
          </cell>
          <cell r="X27">
            <v>81.419308774022255</v>
          </cell>
          <cell r="Y27">
            <v>8.4702838248018093</v>
          </cell>
        </row>
        <row r="28">
          <cell r="R28" t="str">
            <v>Partnership South 2HAdult</v>
          </cell>
          <cell r="S28" t="str">
            <v>578</v>
          </cell>
          <cell r="T28" t="str">
            <v>Partnership South 2H</v>
          </cell>
          <cell r="U28" t="str">
            <v>Adult</v>
          </cell>
          <cell r="V28" t="str">
            <v>Mental Health - Outpatient</v>
          </cell>
          <cell r="W28">
            <v>1248.2190456405165</v>
          </cell>
          <cell r="X28">
            <v>81.422160553597777</v>
          </cell>
          <cell r="Y28">
            <v>8.4693909616833931</v>
          </cell>
        </row>
        <row r="29">
          <cell r="R29" t="str">
            <v>San Luis ObispoACA Optional Expansion</v>
          </cell>
          <cell r="S29" t="str">
            <v>501</v>
          </cell>
          <cell r="T29" t="str">
            <v>San Luis Obispo</v>
          </cell>
          <cell r="U29" t="str">
            <v>ACA Optional Expansion</v>
          </cell>
          <cell r="V29" t="str">
            <v>Mental Health - Outpatient</v>
          </cell>
          <cell r="W29">
            <v>1385.2482075814553</v>
          </cell>
          <cell r="X29">
            <v>84.029184649198868</v>
          </cell>
          <cell r="Y29">
            <v>9.7001064516528217</v>
          </cell>
        </row>
        <row r="30">
          <cell r="R30" t="str">
            <v>Santa BarbaraACA Optional Expansion</v>
          </cell>
          <cell r="S30" t="str">
            <v>502</v>
          </cell>
          <cell r="T30" t="str">
            <v>Santa Barbara</v>
          </cell>
          <cell r="U30" t="str">
            <v>ACA Optional Expansion</v>
          </cell>
          <cell r="V30" t="str">
            <v>Mental Health - Outpatient</v>
          </cell>
          <cell r="W30">
            <v>1228.6828294412999</v>
          </cell>
          <cell r="X30">
            <v>79.071645623135396</v>
          </cell>
          <cell r="Y30">
            <v>8.0961644394011483</v>
          </cell>
        </row>
        <row r="31">
          <cell r="R31" t="str">
            <v>San MateoACA Optional Expansion</v>
          </cell>
          <cell r="S31" t="str">
            <v>503</v>
          </cell>
          <cell r="T31" t="str">
            <v>San Mateo</v>
          </cell>
          <cell r="U31" t="str">
            <v>ACA Optional Expansion</v>
          </cell>
          <cell r="V31" t="str">
            <v>Mental Health - Outpatient</v>
          </cell>
          <cell r="W31">
            <v>1811.609547275659</v>
          </cell>
          <cell r="X31">
            <v>72.748644197012283</v>
          </cell>
          <cell r="Y31">
            <v>10.982678198222285</v>
          </cell>
        </row>
        <row r="32">
          <cell r="R32" t="str">
            <v>Santa CruzACA Optional Expansion</v>
          </cell>
          <cell r="S32" t="str">
            <v>505</v>
          </cell>
          <cell r="T32" t="str">
            <v>Santa Cruz</v>
          </cell>
          <cell r="U32" t="str">
            <v>ACA Optional Expansion</v>
          </cell>
          <cell r="V32" t="str">
            <v>Mental Health - Outpatient</v>
          </cell>
          <cell r="W32">
            <v>1779.4515244288325</v>
          </cell>
          <cell r="X32">
            <v>62.311506984994161</v>
          </cell>
          <cell r="Y32">
            <v>9.2400255078254752</v>
          </cell>
        </row>
        <row r="33">
          <cell r="R33" t="str">
            <v>OrangeACA Optional Expansion</v>
          </cell>
          <cell r="S33" t="str">
            <v>506</v>
          </cell>
          <cell r="T33" t="str">
            <v>Orange</v>
          </cell>
          <cell r="U33" t="str">
            <v>ACA Optional Expansion</v>
          </cell>
          <cell r="V33" t="str">
            <v>Mental Health - Outpatient</v>
          </cell>
          <cell r="W33">
            <v>813.90005859060545</v>
          </cell>
          <cell r="X33">
            <v>66.663492919321342</v>
          </cell>
          <cell r="Y33">
            <v>4.5214517327408377</v>
          </cell>
        </row>
        <row r="34">
          <cell r="R34" t="str">
            <v>MontereyACA Optional Expansion</v>
          </cell>
          <cell r="S34" t="str">
            <v>508</v>
          </cell>
          <cell r="T34" t="str">
            <v>Monterey</v>
          </cell>
          <cell r="U34" t="str">
            <v>ACA Optional Expansion</v>
          </cell>
          <cell r="V34" t="str">
            <v>Mental Health - Outpatient</v>
          </cell>
          <cell r="W34">
            <v>451.069850760424</v>
          </cell>
          <cell r="X34">
            <v>73.514263718686877</v>
          </cell>
          <cell r="Y34">
            <v>2.7633389970292122</v>
          </cell>
        </row>
        <row r="35">
          <cell r="R35" t="str">
            <v>MercedACA Optional Expansion</v>
          </cell>
          <cell r="S35" t="str">
            <v>514</v>
          </cell>
          <cell r="T35" t="str">
            <v>Merced</v>
          </cell>
          <cell r="U35" t="str">
            <v>ACA Optional Expansion</v>
          </cell>
          <cell r="V35" t="str">
            <v>Mental Health - Outpatient</v>
          </cell>
          <cell r="W35">
            <v>268.41024293024259</v>
          </cell>
          <cell r="X35">
            <v>57.37824514125154</v>
          </cell>
          <cell r="Y35">
            <v>1.2834090597728613</v>
          </cell>
        </row>
        <row r="36">
          <cell r="R36" t="str">
            <v>VenturaACA Optional Expansion</v>
          </cell>
          <cell r="S36" t="str">
            <v>515</v>
          </cell>
          <cell r="T36" t="str">
            <v>Ventura</v>
          </cell>
          <cell r="U36" t="str">
            <v>ACA Optional Expansion</v>
          </cell>
          <cell r="V36" t="str">
            <v>Mental Health - Outpatient</v>
          </cell>
          <cell r="W36">
            <v>1025.1429039409943</v>
          </cell>
          <cell r="X36">
            <v>81.068493795682031</v>
          </cell>
          <cell r="Y36">
            <v>6.9255659289856633</v>
          </cell>
        </row>
        <row r="37">
          <cell r="R37" t="str">
            <v>Partnership NorthACA Optional Expansion</v>
          </cell>
          <cell r="S37" t="str">
            <v>568</v>
          </cell>
          <cell r="T37" t="str">
            <v>Partnership North</v>
          </cell>
          <cell r="U37" t="str">
            <v>ACA Optional Expansion</v>
          </cell>
          <cell r="V37" t="str">
            <v>Mental Health - Outpatient</v>
          </cell>
          <cell r="W37">
            <v>1515.5387836515638</v>
          </cell>
          <cell r="X37">
            <v>89.302973508068177</v>
          </cell>
          <cell r="Y37">
            <v>11.278509987240456</v>
          </cell>
        </row>
        <row r="38">
          <cell r="R38" t="str">
            <v>Partnership South 1HACA Optional Expansion</v>
          </cell>
          <cell r="S38" t="str">
            <v>578</v>
          </cell>
          <cell r="T38" t="str">
            <v>Partnership South 1H</v>
          </cell>
          <cell r="U38" t="str">
            <v>ACA Optional Expansion</v>
          </cell>
          <cell r="V38" t="str">
            <v>Mental Health - Outpatient</v>
          </cell>
          <cell r="W38">
            <v>1530.2278493020251</v>
          </cell>
          <cell r="X38">
            <v>83.56484263408089</v>
          </cell>
          <cell r="Y38">
            <v>10.656104118434314</v>
          </cell>
        </row>
        <row r="39">
          <cell r="R39" t="str">
            <v>Partnership South 2HACA Optional Expansion</v>
          </cell>
          <cell r="S39" t="str">
            <v>578</v>
          </cell>
          <cell r="T39" t="str">
            <v>Partnership South 2H</v>
          </cell>
          <cell r="U39" t="str">
            <v>ACA Optional Expansion</v>
          </cell>
          <cell r="V39" t="str">
            <v>Mental Health - Outpatient</v>
          </cell>
          <cell r="W39">
            <v>1530.52624892426</v>
          </cell>
          <cell r="X39">
            <v>83.571988338849749</v>
          </cell>
          <cell r="Y39">
            <v>10.659093485616809</v>
          </cell>
        </row>
        <row r="40">
          <cell r="R40" t="str">
            <v>San Luis ObispoSPD</v>
          </cell>
          <cell r="S40" t="str">
            <v>501</v>
          </cell>
          <cell r="T40" t="str">
            <v>San Luis Obispo</v>
          </cell>
          <cell r="U40" t="str">
            <v>SPD</v>
          </cell>
          <cell r="V40" t="str">
            <v>Mental Health - Outpatient</v>
          </cell>
          <cell r="W40">
            <v>2419.6643003226031</v>
          </cell>
          <cell r="X40">
            <v>88.696397612250053</v>
          </cell>
          <cell r="Y40">
            <v>17.884625572465037</v>
          </cell>
        </row>
        <row r="41">
          <cell r="R41" t="str">
            <v>Santa BarbaraSPD</v>
          </cell>
          <cell r="S41" t="str">
            <v>502</v>
          </cell>
          <cell r="T41" t="str">
            <v>Santa Barbara</v>
          </cell>
          <cell r="U41" t="str">
            <v>SPD</v>
          </cell>
          <cell r="V41" t="str">
            <v>Mental Health - Outpatient</v>
          </cell>
          <cell r="W41">
            <v>2023.6260547782201</v>
          </cell>
          <cell r="X41">
            <v>84.856007406884757</v>
          </cell>
          <cell r="Y41">
            <v>14.309735624418803</v>
          </cell>
        </row>
        <row r="42">
          <cell r="R42" t="str">
            <v>San MateoSPD</v>
          </cell>
          <cell r="S42" t="str">
            <v>503</v>
          </cell>
          <cell r="T42" t="str">
            <v>San Mateo</v>
          </cell>
          <cell r="U42" t="str">
            <v>SPD</v>
          </cell>
          <cell r="V42" t="str">
            <v>Mental Health - Outpatient</v>
          </cell>
          <cell r="W42">
            <v>983.11820804214381</v>
          </cell>
          <cell r="X42">
            <v>87.275603896404874</v>
          </cell>
          <cell r="Y42">
            <v>7.1501862757024579</v>
          </cell>
        </row>
        <row r="43">
          <cell r="R43" t="str">
            <v>Santa CruzSPD</v>
          </cell>
          <cell r="S43" t="str">
            <v>505</v>
          </cell>
          <cell r="T43" t="str">
            <v>Santa Cruz</v>
          </cell>
          <cell r="U43" t="str">
            <v>SPD</v>
          </cell>
          <cell r="V43" t="str">
            <v>Mental Health - Outpatient</v>
          </cell>
          <cell r="W43">
            <v>2837.9020660996744</v>
          </cell>
          <cell r="X43">
            <v>60.319530882598528</v>
          </cell>
          <cell r="Y43">
            <v>14.265076776490789</v>
          </cell>
        </row>
        <row r="44">
          <cell r="R44" t="str">
            <v>OrangeSPD</v>
          </cell>
          <cell r="S44" t="str">
            <v>506</v>
          </cell>
          <cell r="T44" t="str">
            <v>Orange</v>
          </cell>
          <cell r="U44" t="str">
            <v>SPD</v>
          </cell>
          <cell r="V44" t="str">
            <v>Mental Health - Outpatient</v>
          </cell>
          <cell r="W44">
            <v>1267.4358012132286</v>
          </cell>
          <cell r="X44">
            <v>70.664969820511288</v>
          </cell>
          <cell r="Y44">
            <v>7.4636093868473621</v>
          </cell>
        </row>
        <row r="45">
          <cell r="R45" t="str">
            <v>MontereySPD</v>
          </cell>
          <cell r="S45" t="str">
            <v>508</v>
          </cell>
          <cell r="T45" t="str">
            <v>Monterey</v>
          </cell>
          <cell r="U45" t="str">
            <v>SPD</v>
          </cell>
          <cell r="V45" t="str">
            <v>Mental Health - Outpatient</v>
          </cell>
          <cell r="W45">
            <v>1025.5384143990307</v>
          </cell>
          <cell r="X45">
            <v>79.579508947353261</v>
          </cell>
          <cell r="Y45">
            <v>6.8009869520435116</v>
          </cell>
        </row>
        <row r="46">
          <cell r="R46" t="str">
            <v>MercedSPD</v>
          </cell>
          <cell r="S46" t="str">
            <v>514</v>
          </cell>
          <cell r="T46" t="str">
            <v>Merced</v>
          </cell>
          <cell r="U46" t="str">
            <v>SPD</v>
          </cell>
          <cell r="V46" t="str">
            <v>Mental Health - Outpatient</v>
          </cell>
          <cell r="W46">
            <v>579.70995864309134</v>
          </cell>
          <cell r="X46">
            <v>59.744988317292083</v>
          </cell>
          <cell r="Y46">
            <v>2.8862303922124473</v>
          </cell>
        </row>
        <row r="47">
          <cell r="R47" t="str">
            <v>VenturaSPD</v>
          </cell>
          <cell r="S47" t="str">
            <v>515</v>
          </cell>
          <cell r="T47" t="str">
            <v>Ventura</v>
          </cell>
          <cell r="U47" t="str">
            <v>SPD</v>
          </cell>
          <cell r="V47" t="str">
            <v>Mental Health - Outpatient</v>
          </cell>
          <cell r="W47">
            <v>1981.2058484213333</v>
          </cell>
          <cell r="X47">
            <v>81.040290712250822</v>
          </cell>
          <cell r="Y47">
            <v>13.379791493073032</v>
          </cell>
        </row>
        <row r="48">
          <cell r="R48" t="str">
            <v>Partnership NorthSPD</v>
          </cell>
          <cell r="S48" t="str">
            <v>568</v>
          </cell>
          <cell r="T48" t="str">
            <v>Partnership North</v>
          </cell>
          <cell r="U48" t="str">
            <v>SPD</v>
          </cell>
          <cell r="V48" t="str">
            <v>Mental Health - Outpatient</v>
          </cell>
          <cell r="W48">
            <v>2628.1578380548449</v>
          </cell>
          <cell r="X48">
            <v>86.722076118595638</v>
          </cell>
          <cell r="Y48">
            <v>18.993275340289667</v>
          </cell>
        </row>
        <row r="49">
          <cell r="R49" t="str">
            <v>Partnership South 1HSPD</v>
          </cell>
          <cell r="S49" t="str">
            <v>578</v>
          </cell>
          <cell r="T49" t="str">
            <v>Partnership South 1H</v>
          </cell>
          <cell r="U49" t="str">
            <v>SPD</v>
          </cell>
          <cell r="V49" t="str">
            <v>Mental Health - Outpatient</v>
          </cell>
          <cell r="W49">
            <v>1313.8351480300967</v>
          </cell>
          <cell r="X49">
            <v>88.344326300890188</v>
          </cell>
          <cell r="Y49">
            <v>9.6724900852624351</v>
          </cell>
        </row>
        <row r="50">
          <cell r="R50" t="str">
            <v>Partnership South 2HSPD</v>
          </cell>
          <cell r="S50" t="str">
            <v>578</v>
          </cell>
          <cell r="T50" t="str">
            <v>Partnership South 2H</v>
          </cell>
          <cell r="U50" t="str">
            <v>SPD</v>
          </cell>
          <cell r="V50" t="str">
            <v>Mental Health - Outpatient</v>
          </cell>
          <cell r="W50">
            <v>1331.6496795230369</v>
          </cell>
          <cell r="X50">
            <v>87.800686090169222</v>
          </cell>
          <cell r="Y50">
            <v>9.7433129578230506</v>
          </cell>
        </row>
        <row r="51">
          <cell r="R51" t="str">
            <v>San Luis ObispoBCCTP</v>
          </cell>
          <cell r="S51" t="str">
            <v>501</v>
          </cell>
          <cell r="T51" t="str">
            <v>San Luis Obispo</v>
          </cell>
          <cell r="U51" t="str">
            <v>BCCTP</v>
          </cell>
          <cell r="V51" t="str">
            <v>Mental Health - Outpatient</v>
          </cell>
          <cell r="W51">
            <v>1700.0427595446949</v>
          </cell>
          <cell r="X51">
            <v>90.036485721302384</v>
          </cell>
          <cell r="Y51">
            <v>12.755489637112452</v>
          </cell>
        </row>
        <row r="52">
          <cell r="R52" t="str">
            <v>Santa BarbaraBCCTP</v>
          </cell>
          <cell r="S52" t="str">
            <v>502</v>
          </cell>
          <cell r="T52" t="str">
            <v>Santa Barbara</v>
          </cell>
          <cell r="U52" t="str">
            <v>BCCTP</v>
          </cell>
          <cell r="V52" t="str">
            <v>Mental Health - Outpatient</v>
          </cell>
          <cell r="W52">
            <v>1422.952176459085</v>
          </cell>
          <cell r="X52">
            <v>85.889046527528421</v>
          </cell>
          <cell r="Y52">
            <v>10.184667140861848</v>
          </cell>
        </row>
        <row r="53">
          <cell r="R53" t="str">
            <v>San MateoBCCTP</v>
          </cell>
          <cell r="S53" t="str">
            <v>503</v>
          </cell>
          <cell r="T53" t="str">
            <v>San Mateo</v>
          </cell>
          <cell r="U53" t="str">
            <v>BCCTP</v>
          </cell>
          <cell r="V53" t="str">
            <v>Mental Health - Outpatient</v>
          </cell>
          <cell r="W53">
            <v>735.43182119520873</v>
          </cell>
          <cell r="X53">
            <v>85.798323002284917</v>
          </cell>
          <cell r="Y53">
            <v>5.2582347450887639</v>
          </cell>
        </row>
        <row r="54">
          <cell r="R54" t="str">
            <v>Santa CruzBCCTP</v>
          </cell>
          <cell r="S54" t="str">
            <v>505</v>
          </cell>
          <cell r="T54" t="str">
            <v>Santa Cruz</v>
          </cell>
          <cell r="U54" t="str">
            <v>BCCTP</v>
          </cell>
          <cell r="V54" t="str">
            <v>Mental Health - Outpatient</v>
          </cell>
          <cell r="W54">
            <v>1988.3476856454477</v>
          </cell>
          <cell r="X54">
            <v>60.632081471358106</v>
          </cell>
          <cell r="Y54">
            <v>10.046471572453425</v>
          </cell>
        </row>
        <row r="55">
          <cell r="R55" t="str">
            <v>OrangeBCCTP</v>
          </cell>
          <cell r="S55" t="str">
            <v>506</v>
          </cell>
          <cell r="T55" t="str">
            <v>Orange</v>
          </cell>
          <cell r="U55" t="str">
            <v>BCCTP</v>
          </cell>
          <cell r="V55" t="str">
            <v>Mental Health - Outpatient</v>
          </cell>
          <cell r="W55">
            <v>974.43896245733936</v>
          </cell>
          <cell r="X55">
            <v>67.827782006801741</v>
          </cell>
          <cell r="Y55">
            <v>5.5078361270408731</v>
          </cell>
        </row>
        <row r="56">
          <cell r="R56" t="str">
            <v>MontereyBCCTP</v>
          </cell>
          <cell r="S56" t="str">
            <v>508</v>
          </cell>
          <cell r="T56" t="str">
            <v>Monterey</v>
          </cell>
          <cell r="U56" t="str">
            <v>BCCTP</v>
          </cell>
          <cell r="V56" t="str">
            <v>Mental Health - Outpatient</v>
          </cell>
          <cell r="W56">
            <v>739.02633920885251</v>
          </cell>
          <cell r="X56">
            <v>79.642403842569294</v>
          </cell>
          <cell r="Y56">
            <v>4.9048195131305867</v>
          </cell>
        </row>
        <row r="57">
          <cell r="R57" t="str">
            <v>MercedBCCTP</v>
          </cell>
          <cell r="S57" t="str">
            <v>514</v>
          </cell>
          <cell r="T57" t="str">
            <v>Merced</v>
          </cell>
          <cell r="U57" t="str">
            <v>BCCTP</v>
          </cell>
          <cell r="V57" t="str">
            <v>Mental Health - Outpatient</v>
          </cell>
          <cell r="W57">
            <v>427.61374111124815</v>
          </cell>
          <cell r="X57">
            <v>59.116571833165501</v>
          </cell>
          <cell r="Y57">
            <v>2.1065882036043115</v>
          </cell>
        </row>
        <row r="58">
          <cell r="R58" t="str">
            <v>VenturaBCCTP</v>
          </cell>
          <cell r="S58" t="str">
            <v>515</v>
          </cell>
          <cell r="T58" t="str">
            <v>Ventura</v>
          </cell>
          <cell r="U58" t="str">
            <v>BCCTP</v>
          </cell>
          <cell r="V58" t="str">
            <v>Mental Health - Outpatient</v>
          </cell>
          <cell r="W58">
            <v>1419.3576584454413</v>
          </cell>
          <cell r="X58">
            <v>81.032014367453002</v>
          </cell>
          <cell r="Y58">
            <v>9.5844508476421204</v>
          </cell>
        </row>
        <row r="59">
          <cell r="R59" t="str">
            <v>Partnership NorthBCCTP</v>
          </cell>
          <cell r="S59" t="str">
            <v>568</v>
          </cell>
          <cell r="T59" t="str">
            <v>Partnership North</v>
          </cell>
          <cell r="U59" t="str">
            <v>BCCTP</v>
          </cell>
          <cell r="V59" t="str">
            <v>Mental Health - Outpatient</v>
          </cell>
          <cell r="W59">
            <v>1852.5252445739316</v>
          </cell>
          <cell r="X59">
            <v>87.877698396512542</v>
          </cell>
          <cell r="Y59">
            <v>13.566304559549467</v>
          </cell>
        </row>
        <row r="60">
          <cell r="R60" t="str">
            <v>Partnership South 1HBCCTP</v>
          </cell>
          <cell r="S60" t="str">
            <v>578</v>
          </cell>
          <cell r="T60" t="str">
            <v>Partnership South 1H</v>
          </cell>
          <cell r="U60" t="str">
            <v>BCCTP</v>
          </cell>
          <cell r="V60" t="str">
            <v>Mental Health - Outpatient</v>
          </cell>
          <cell r="W60">
            <v>975.68592627916928</v>
          </cell>
          <cell r="X60">
            <v>86.801453125392555</v>
          </cell>
          <cell r="Y60">
            <v>7.0575796829188784</v>
          </cell>
        </row>
        <row r="61">
          <cell r="R61" t="str">
            <v>Partnership South 2HBCCTP</v>
          </cell>
          <cell r="S61" t="str">
            <v>578</v>
          </cell>
          <cell r="T61" t="str">
            <v>Partnership South 2H</v>
          </cell>
          <cell r="U61" t="str">
            <v>BCCTP</v>
          </cell>
          <cell r="V61" t="str">
            <v>Mental Health - Outpatient</v>
          </cell>
          <cell r="W61">
            <v>975.68592627916928</v>
          </cell>
          <cell r="X61">
            <v>86.80145312539257</v>
          </cell>
          <cell r="Y61">
            <v>7.0575796829188784</v>
          </cell>
        </row>
        <row r="62">
          <cell r="R62" t="str">
            <v>San Luis ObispoLTC</v>
          </cell>
          <cell r="S62" t="str">
            <v>501</v>
          </cell>
          <cell r="T62" t="str">
            <v>San Luis Obispo</v>
          </cell>
          <cell r="U62" t="str">
            <v>LTC</v>
          </cell>
          <cell r="V62" t="str">
            <v>Mental Health - Outpatient</v>
          </cell>
          <cell r="W62">
            <v>1827.2336612126978</v>
          </cell>
          <cell r="X62">
            <v>87.742357936479181</v>
          </cell>
          <cell r="Y62">
            <v>13.360482494642323</v>
          </cell>
        </row>
        <row r="63">
          <cell r="R63" t="str">
            <v>Santa BarbaraLTC</v>
          </cell>
          <cell r="S63" t="str">
            <v>502</v>
          </cell>
          <cell r="T63" t="str">
            <v>Santa Barbara</v>
          </cell>
          <cell r="U63" t="str">
            <v>LTC</v>
          </cell>
          <cell r="V63" t="str">
            <v>Mental Health - Outpatient</v>
          </cell>
          <cell r="W63">
            <v>1531.9729493173731</v>
          </cell>
          <cell r="X63">
            <v>83.838810225091052</v>
          </cell>
          <cell r="Y63">
            <v>10.703232447316024</v>
          </cell>
        </row>
        <row r="64">
          <cell r="R64" t="str">
            <v>San MateoLTC</v>
          </cell>
          <cell r="S64" t="str">
            <v>503</v>
          </cell>
          <cell r="T64" t="str">
            <v>San Mateo</v>
          </cell>
          <cell r="U64" t="str">
            <v>LTC</v>
          </cell>
          <cell r="V64" t="str">
            <v>Mental Health - Outpatient</v>
          </cell>
          <cell r="W64">
            <v>777.82878841787635</v>
          </cell>
          <cell r="X64">
            <v>84.232917766455444</v>
          </cell>
          <cell r="Y64">
            <v>5.4598990309320543</v>
          </cell>
        </row>
        <row r="65">
          <cell r="R65" t="str">
            <v>Santa CruzLTC</v>
          </cell>
          <cell r="S65" t="str">
            <v>505</v>
          </cell>
          <cell r="T65" t="str">
            <v>Santa Cruz</v>
          </cell>
          <cell r="U65" t="str">
            <v>LTC</v>
          </cell>
          <cell r="V65" t="str">
            <v>Mental Health - Outpatient</v>
          </cell>
          <cell r="W65">
            <v>2140.976767647051</v>
          </cell>
          <cell r="X65">
            <v>60.37877569308678</v>
          </cell>
          <cell r="Y65">
            <v>10.772463001489271</v>
          </cell>
        </row>
        <row r="66">
          <cell r="R66" t="str">
            <v>OrangeLTC</v>
          </cell>
          <cell r="S66" t="str">
            <v>506</v>
          </cell>
          <cell r="T66" t="str">
            <v>Orange</v>
          </cell>
          <cell r="U66" t="str">
            <v>LTC</v>
          </cell>
          <cell r="V66" t="str">
            <v>Mental Health - Outpatient</v>
          </cell>
          <cell r="W66">
            <v>1038.0344132913408</v>
          </cell>
          <cell r="X66">
            <v>67.169247740633978</v>
          </cell>
          <cell r="Y66">
            <v>5.8103325558058083</v>
          </cell>
        </row>
        <row r="67">
          <cell r="R67" t="str">
            <v>MontereyLTC</v>
          </cell>
          <cell r="S67" t="str">
            <v>508</v>
          </cell>
          <cell r="T67" t="str">
            <v>Monterey</v>
          </cell>
          <cell r="U67" t="str">
            <v>LTC</v>
          </cell>
          <cell r="V67" t="str">
            <v>Mental Health - Outpatient</v>
          </cell>
          <cell r="W67">
            <v>781.42330643152013</v>
          </cell>
          <cell r="X67">
            <v>78.418195468881365</v>
          </cell>
          <cell r="Y67">
            <v>5.1064837989738772</v>
          </cell>
        </row>
        <row r="68">
          <cell r="R68" t="str">
            <v>MercedLTC</v>
          </cell>
          <cell r="S68" t="str">
            <v>514</v>
          </cell>
          <cell r="T68" t="str">
            <v>Merced</v>
          </cell>
          <cell r="U68" t="str">
            <v>LTC</v>
          </cell>
          <cell r="V68" t="str">
            <v>Mental Health - Outpatient</v>
          </cell>
          <cell r="W68">
            <v>448.81222472258196</v>
          </cell>
          <cell r="X68">
            <v>59.020326762901313</v>
          </cell>
          <cell r="Y68">
            <v>2.2074203465259568</v>
          </cell>
        </row>
        <row r="69">
          <cell r="R69" t="str">
            <v>VenturaLTC</v>
          </cell>
          <cell r="S69" t="str">
            <v>515</v>
          </cell>
          <cell r="T69" t="str">
            <v>Ventura</v>
          </cell>
          <cell r="U69" t="str">
            <v>LTC</v>
          </cell>
          <cell r="V69" t="str">
            <v>Mental Health - Outpatient</v>
          </cell>
          <cell r="W69">
            <v>1528.3784313037295</v>
          </cell>
          <cell r="X69">
            <v>79.323413211045704</v>
          </cell>
          <cell r="Y69">
            <v>10.103016154096297</v>
          </cell>
        </row>
        <row r="70">
          <cell r="R70" t="str">
            <v>Partnership NorthLTC</v>
          </cell>
          <cell r="S70" t="str">
            <v>568</v>
          </cell>
          <cell r="T70" t="str">
            <v>Partnership North</v>
          </cell>
          <cell r="U70" t="str">
            <v>LTC</v>
          </cell>
          <cell r="V70" t="str">
            <v>Mental Health - Outpatient</v>
          </cell>
          <cell r="W70">
            <v>1979.7161462419344</v>
          </cell>
          <cell r="X70">
            <v>85.898965529864469</v>
          </cell>
          <cell r="Y70">
            <v>14.171297417079337</v>
          </cell>
        </row>
        <row r="71">
          <cell r="R71" t="str">
            <v>Partnership South 1HLTC</v>
          </cell>
          <cell r="S71" t="str">
            <v>578</v>
          </cell>
          <cell r="T71" t="str">
            <v>Partnership South 1H</v>
          </cell>
          <cell r="U71" t="str">
            <v>LTC</v>
          </cell>
          <cell r="V71" t="str">
            <v>Mental Health - Outpatient</v>
          </cell>
          <cell r="W71">
            <v>1039.2813771131707</v>
          </cell>
          <cell r="X71">
            <v>84.982676766071037</v>
          </cell>
          <cell r="Y71">
            <v>7.3600761116838136</v>
          </cell>
        </row>
        <row r="72">
          <cell r="R72" t="str">
            <v>Partnership South 2HLTC</v>
          </cell>
          <cell r="S72" t="str">
            <v>578</v>
          </cell>
          <cell r="T72" t="str">
            <v>Partnership South 2H</v>
          </cell>
          <cell r="U72" t="str">
            <v>LTC</v>
          </cell>
          <cell r="V72" t="str">
            <v>Mental Health - Outpatient</v>
          </cell>
          <cell r="W72">
            <v>1039.2813771131707</v>
          </cell>
          <cell r="X72">
            <v>84.982676766071037</v>
          </cell>
          <cell r="Y72">
            <v>7.3600761116838136</v>
          </cell>
        </row>
        <row r="73">
          <cell r="R73" t="str">
            <v>San Luis ObispoSPD/Full-Dual</v>
          </cell>
          <cell r="S73" t="str">
            <v>501</v>
          </cell>
          <cell r="T73" t="str">
            <v>San Luis Obispo</v>
          </cell>
          <cell r="U73" t="str">
            <v>SPD/Full-Dual</v>
          </cell>
          <cell r="V73" t="str">
            <v>Mental Health - Outpatient</v>
          </cell>
          <cell r="W73">
            <v>1209.8321501613016</v>
          </cell>
          <cell r="X73">
            <v>26.608919283675014</v>
          </cell>
          <cell r="Y73">
            <v>2.6826938358697552</v>
          </cell>
        </row>
        <row r="74">
          <cell r="R74" t="str">
            <v>Santa BarbaraSPD/Full-Dual</v>
          </cell>
          <cell r="S74" t="str">
            <v>502</v>
          </cell>
          <cell r="T74" t="str">
            <v>Santa Barbara</v>
          </cell>
          <cell r="U74" t="str">
            <v>SPD/Full-Dual</v>
          </cell>
          <cell r="V74" t="str">
            <v>Mental Health - Outpatient</v>
          </cell>
          <cell r="W74">
            <v>1011.8130273891101</v>
          </cell>
          <cell r="X74">
            <v>25.456802222065427</v>
          </cell>
          <cell r="Y74">
            <v>2.1464603436628202</v>
          </cell>
        </row>
        <row r="75">
          <cell r="R75" t="str">
            <v>San MateoSPD/Full-Dual</v>
          </cell>
          <cell r="S75" t="str">
            <v>503</v>
          </cell>
          <cell r="T75" t="str">
            <v>San Mateo</v>
          </cell>
          <cell r="U75" t="str">
            <v>SPD/Full-Dual</v>
          </cell>
          <cell r="V75" t="str">
            <v>Mental Health - Outpatient</v>
          </cell>
          <cell r="W75">
            <v>491.5591040210719</v>
          </cell>
          <cell r="X75">
            <v>26.182681168921462</v>
          </cell>
          <cell r="Y75">
            <v>1.0725279413553688</v>
          </cell>
        </row>
        <row r="76">
          <cell r="R76" t="str">
            <v>Santa CruzSPD/Full-Dual</v>
          </cell>
          <cell r="S76" t="str">
            <v>505</v>
          </cell>
          <cell r="T76" t="str">
            <v>Santa Cruz</v>
          </cell>
          <cell r="U76" t="str">
            <v>SPD/Full-Dual</v>
          </cell>
          <cell r="V76" t="str">
            <v>Mental Health - Outpatient</v>
          </cell>
          <cell r="W76">
            <v>1418.9510330498372</v>
          </cell>
          <cell r="X76">
            <v>18.095859264779559</v>
          </cell>
          <cell r="Y76">
            <v>2.1397615164736186</v>
          </cell>
        </row>
        <row r="77">
          <cell r="R77" t="str">
            <v>OrangeSPD/Full-Dual</v>
          </cell>
          <cell r="S77" t="str">
            <v>506</v>
          </cell>
          <cell r="T77" t="str">
            <v>Orange</v>
          </cell>
          <cell r="U77" t="str">
            <v>SPD/Full-Dual</v>
          </cell>
          <cell r="V77" t="str">
            <v>Mental Health - Outpatient</v>
          </cell>
          <cell r="W77">
            <v>633.71790060661431</v>
          </cell>
          <cell r="X77">
            <v>21.199490946153386</v>
          </cell>
          <cell r="Y77">
            <v>1.1195414080271042</v>
          </cell>
        </row>
        <row r="78">
          <cell r="R78" t="str">
            <v>MontereySPD/Full-Dual</v>
          </cell>
          <cell r="S78" t="str">
            <v>508</v>
          </cell>
          <cell r="T78" t="str">
            <v>Monterey</v>
          </cell>
          <cell r="U78" t="str">
            <v>SPD/Full-Dual</v>
          </cell>
          <cell r="V78" t="str">
            <v>Mental Health - Outpatient</v>
          </cell>
          <cell r="W78">
            <v>512.76920719951534</v>
          </cell>
          <cell r="X78">
            <v>23.873852684205978</v>
          </cell>
          <cell r="Y78">
            <v>1.0201480428065266</v>
          </cell>
        </row>
        <row r="79">
          <cell r="R79" t="str">
            <v>MercedSPD/Full-Dual</v>
          </cell>
          <cell r="S79" t="str">
            <v>514</v>
          </cell>
          <cell r="T79" t="str">
            <v>Merced</v>
          </cell>
          <cell r="U79" t="str">
            <v>SPD/Full-Dual</v>
          </cell>
          <cell r="V79" t="str">
            <v>Mental Health - Outpatient</v>
          </cell>
          <cell r="W79">
            <v>289.85497932154567</v>
          </cell>
          <cell r="X79">
            <v>17.923496495187624</v>
          </cell>
          <cell r="Y79">
            <v>0.43293455883186716</v>
          </cell>
        </row>
        <row r="80">
          <cell r="R80" t="str">
            <v>VenturaSPD/Full-Dual</v>
          </cell>
          <cell r="S80" t="str">
            <v>515</v>
          </cell>
          <cell r="T80" t="str">
            <v>Ventura</v>
          </cell>
          <cell r="U80" t="str">
            <v>SPD/Full-Dual</v>
          </cell>
          <cell r="V80" t="str">
            <v>Mental Health - Outpatient</v>
          </cell>
          <cell r="W80">
            <v>990.60292421066663</v>
          </cell>
          <cell r="X80">
            <v>24.312087213675245</v>
          </cell>
          <cell r="Y80">
            <v>2.0069687239609548</v>
          </cell>
        </row>
        <row r="81">
          <cell r="R81" t="str">
            <v>Partnership NorthSPD/Full-Dual</v>
          </cell>
          <cell r="S81" t="str">
            <v>568</v>
          </cell>
          <cell r="T81" t="str">
            <v>Partnership North</v>
          </cell>
          <cell r="U81" t="str">
            <v>SPD/Full-Dual</v>
          </cell>
          <cell r="V81" t="str">
            <v>Mental Health - Outpatient</v>
          </cell>
          <cell r="W81">
            <v>1314.0789190274224</v>
          </cell>
          <cell r="X81">
            <v>26.016622835578691</v>
          </cell>
          <cell r="Y81">
            <v>2.8489913010434504</v>
          </cell>
        </row>
        <row r="82">
          <cell r="R82" t="str">
            <v>Partnership South 1HSPD/Full-Dual</v>
          </cell>
          <cell r="S82" t="str">
            <v>578</v>
          </cell>
          <cell r="T82" t="str">
            <v>Partnership South 1H</v>
          </cell>
          <cell r="U82" t="str">
            <v>SPD/Full-Dual</v>
          </cell>
          <cell r="V82" t="str">
            <v>Mental Health - Outpatient</v>
          </cell>
          <cell r="W82">
            <v>656.91757401504833</v>
          </cell>
          <cell r="X82">
            <v>26.503297890267056</v>
          </cell>
          <cell r="Y82">
            <v>1.4508735127893655</v>
          </cell>
        </row>
        <row r="83">
          <cell r="R83" t="str">
            <v>Partnership South 2HSPD/Full-Dual</v>
          </cell>
          <cell r="S83" t="str">
            <v>578</v>
          </cell>
          <cell r="T83" t="str">
            <v>Partnership South 2H</v>
          </cell>
          <cell r="U83" t="str">
            <v>SPD/Full-Dual</v>
          </cell>
          <cell r="V83" t="str">
            <v>Mental Health - Outpatient</v>
          </cell>
          <cell r="W83">
            <v>665.82483976151843</v>
          </cell>
          <cell r="X83">
            <v>26.340205827050767</v>
          </cell>
          <cell r="Y83">
            <v>1.4614969436734575</v>
          </cell>
        </row>
      </sheetData>
      <sheetData sheetId="27"/>
      <sheetData sheetId="28">
        <row r="5">
          <cell r="B5" t="str">
            <v>501</v>
          </cell>
        </row>
      </sheetData>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15">
          <cell r="B15" t="str">
            <v>COA</v>
          </cell>
          <cell r="C15" t="str">
            <v>Carve in MH Dollars for Global MMs</v>
          </cell>
          <cell r="D15" t="str">
            <v>San Luis Obispo</v>
          </cell>
          <cell r="E15" t="str">
            <v>Santa Barbara</v>
          </cell>
          <cell r="F15" t="str">
            <v>San Mateo</v>
          </cell>
          <cell r="G15" t="str">
            <v>Santa Cruz</v>
          </cell>
          <cell r="H15" t="str">
            <v>Orange</v>
          </cell>
          <cell r="I15" t="str">
            <v>Monterey</v>
          </cell>
          <cell r="J15" t="str">
            <v>Merced</v>
          </cell>
          <cell r="K15" t="str">
            <v>Ventura</v>
          </cell>
          <cell r="L15" t="str">
            <v>Partnership North</v>
          </cell>
          <cell r="M15" t="str">
            <v>Partnership South 1H</v>
          </cell>
          <cell r="N15" t="str">
            <v>Partnership South 2H</v>
          </cell>
        </row>
        <row r="16">
          <cell r="B16" t="str">
            <v>Child</v>
          </cell>
          <cell r="C16" t="str">
            <v>Mental Health - Outpatient</v>
          </cell>
          <cell r="D16">
            <v>0</v>
          </cell>
          <cell r="E16"/>
          <cell r="F16">
            <v>272587.62574415415</v>
          </cell>
          <cell r="G16"/>
          <cell r="H16">
            <v>1381639.4815912482</v>
          </cell>
          <cell r="I16"/>
          <cell r="J16"/>
          <cell r="K16">
            <v>147509.06492497635</v>
          </cell>
          <cell r="L16">
            <v>654105.91912178474</v>
          </cell>
          <cell r="M16">
            <v>602579.02427694795</v>
          </cell>
          <cell r="N16">
            <v>602579.02427694795</v>
          </cell>
        </row>
        <row r="17">
          <cell r="B17" t="str">
            <v>Adult</v>
          </cell>
          <cell r="C17" t="str">
            <v>Mental Health - Outpatient</v>
          </cell>
          <cell r="D17">
            <v>0</v>
          </cell>
          <cell r="E17"/>
          <cell r="F17">
            <v>78002.982957086584</v>
          </cell>
          <cell r="G17"/>
          <cell r="H17">
            <v>476774.0608398086</v>
          </cell>
          <cell r="I17"/>
          <cell r="J17"/>
          <cell r="K17">
            <v>33878.300891337298</v>
          </cell>
          <cell r="L17">
            <v>215817.26010291089</v>
          </cell>
          <cell r="M17">
            <v>254020.71435545138</v>
          </cell>
          <cell r="N17">
            <v>254020.71435545138</v>
          </cell>
        </row>
        <row r="18">
          <cell r="B18" t="str">
            <v>ACA Optional Expansion</v>
          </cell>
          <cell r="C18" t="str">
            <v>Mental Health - Outpatient</v>
          </cell>
          <cell r="D18">
            <v>0</v>
          </cell>
          <cell r="E18"/>
          <cell r="F18">
            <v>0</v>
          </cell>
          <cell r="G18"/>
          <cell r="H18">
            <v>0</v>
          </cell>
          <cell r="I18"/>
          <cell r="J18"/>
          <cell r="K18">
            <v>0</v>
          </cell>
          <cell r="L18">
            <v>0</v>
          </cell>
          <cell r="M18">
            <v>0</v>
          </cell>
          <cell r="N18">
            <v>0</v>
          </cell>
        </row>
        <row r="19">
          <cell r="B19" t="str">
            <v>SPD</v>
          </cell>
          <cell r="C19" t="str">
            <v>Mental Health - Outpatient</v>
          </cell>
          <cell r="D19">
            <v>0</v>
          </cell>
          <cell r="E19"/>
          <cell r="F19">
            <v>12653.367813080915</v>
          </cell>
          <cell r="G19"/>
          <cell r="H19">
            <v>231648.53983372738</v>
          </cell>
          <cell r="I19"/>
          <cell r="J19"/>
          <cell r="K19">
            <v>8413.1359648345515</v>
          </cell>
          <cell r="L19">
            <v>115426.6563213886</v>
          </cell>
          <cell r="M19">
            <v>134814.22425819223</v>
          </cell>
          <cell r="N19">
            <v>134814.22425819223</v>
          </cell>
        </row>
        <row r="20">
          <cell r="B20" t="str">
            <v>SPD/Full-Dual</v>
          </cell>
          <cell r="C20" t="str">
            <v>Mental Health - Outpatient</v>
          </cell>
          <cell r="D20">
            <v>0</v>
          </cell>
          <cell r="E20"/>
          <cell r="F20">
            <v>0</v>
          </cell>
          <cell r="G20"/>
          <cell r="H20">
            <v>0</v>
          </cell>
          <cell r="I20"/>
          <cell r="J20"/>
          <cell r="K20">
            <v>0</v>
          </cell>
          <cell r="L20">
            <v>0</v>
          </cell>
          <cell r="M20">
            <v>0</v>
          </cell>
          <cell r="N20">
            <v>0</v>
          </cell>
        </row>
        <row r="21">
          <cell r="B21" t="str">
            <v>BCCTP</v>
          </cell>
          <cell r="C21" t="str">
            <v>Mental Health - Outpatient</v>
          </cell>
          <cell r="D21">
            <v>0</v>
          </cell>
          <cell r="E21"/>
          <cell r="F21">
            <v>14.838324744790063</v>
          </cell>
          <cell r="G21"/>
          <cell r="H21">
            <v>99.937780831745741</v>
          </cell>
          <cell r="I21"/>
          <cell r="J21"/>
          <cell r="K21">
            <v>0</v>
          </cell>
          <cell r="L21">
            <v>200.50835482802137</v>
          </cell>
          <cell r="M21">
            <v>147.34222847981326</v>
          </cell>
          <cell r="N21">
            <v>147.34222847981326</v>
          </cell>
        </row>
        <row r="22">
          <cell r="B22" t="str">
            <v>LTC</v>
          </cell>
          <cell r="C22" t="str">
            <v>Mental Health - Outpatient</v>
          </cell>
          <cell r="D22">
            <v>0</v>
          </cell>
          <cell r="E22"/>
          <cell r="F22">
            <v>174.47828443356954</v>
          </cell>
          <cell r="G22"/>
          <cell r="H22">
            <v>1113.2179957083492</v>
          </cell>
          <cell r="I22"/>
          <cell r="J22"/>
          <cell r="K22">
            <v>0</v>
          </cell>
          <cell r="L22">
            <v>0</v>
          </cell>
          <cell r="M22">
            <v>0</v>
          </cell>
          <cell r="N22">
            <v>0</v>
          </cell>
        </row>
        <row r="23">
          <cell r="B23" t="str">
            <v>LTC/Full-Dual</v>
          </cell>
          <cell r="C23" t="str">
            <v>Mental Health - Outpatient</v>
          </cell>
          <cell r="D23">
            <v>0</v>
          </cell>
          <cell r="E23"/>
          <cell r="F23">
            <v>0</v>
          </cell>
          <cell r="G23"/>
          <cell r="H23">
            <v>0</v>
          </cell>
          <cell r="I23"/>
          <cell r="J23"/>
          <cell r="K23">
            <v>0</v>
          </cell>
          <cell r="L23">
            <v>0</v>
          </cell>
          <cell r="M23">
            <v>0</v>
          </cell>
          <cell r="N23">
            <v>0</v>
          </cell>
        </row>
        <row r="25">
          <cell r="B25"/>
          <cell r="C25" t="str">
            <v>Kaiser Global RDT Sch 1A</v>
          </cell>
          <cell r="D25" t="str">
            <v>San Luis Obispo</v>
          </cell>
          <cell r="E25" t="str">
            <v>Santa Barbara</v>
          </cell>
          <cell r="F25" t="str">
            <v>San Mateo</v>
          </cell>
          <cell r="G25" t="str">
            <v>Santa Cruz</v>
          </cell>
          <cell r="H25" t="str">
            <v>Orange</v>
          </cell>
          <cell r="I25" t="str">
            <v>Monterey</v>
          </cell>
          <cell r="J25" t="str">
            <v>Merced</v>
          </cell>
          <cell r="K25" t="str">
            <v>Ventura</v>
          </cell>
          <cell r="L25" t="str">
            <v>Partnership North</v>
          </cell>
          <cell r="M25" t="str">
            <v>Partnership South 1H</v>
          </cell>
          <cell r="N25" t="str">
            <v>Partnership South 2H</v>
          </cell>
        </row>
        <row r="26">
          <cell r="B26" t="str">
            <v>Child</v>
          </cell>
          <cell r="C26" t="str">
            <v>BHT Services</v>
          </cell>
          <cell r="D26"/>
          <cell r="E26"/>
          <cell r="F26">
            <v>341898.94</v>
          </cell>
          <cell r="G26"/>
          <cell r="H26">
            <v>671666.78056975012</v>
          </cell>
          <cell r="I26"/>
          <cell r="J26"/>
          <cell r="K26">
            <v>115713.65</v>
          </cell>
          <cell r="L26">
            <v>395813</v>
          </cell>
          <cell r="M26">
            <v>741561</v>
          </cell>
          <cell r="N26">
            <v>741561</v>
          </cell>
        </row>
        <row r="27">
          <cell r="B27" t="str">
            <v>Adult</v>
          </cell>
          <cell r="C27" t="str">
            <v>BHT Services</v>
          </cell>
          <cell r="D27"/>
          <cell r="E27"/>
          <cell r="F27">
            <v>0</v>
          </cell>
          <cell r="G27"/>
          <cell r="H27">
            <v>735884.8791909999</v>
          </cell>
          <cell r="I27"/>
          <cell r="J27"/>
          <cell r="K27">
            <v>0</v>
          </cell>
          <cell r="L27">
            <v>0</v>
          </cell>
          <cell r="M27">
            <v>0</v>
          </cell>
          <cell r="N27">
            <v>0</v>
          </cell>
        </row>
        <row r="28">
          <cell r="B28" t="str">
            <v>ACA Optional Expansion</v>
          </cell>
          <cell r="C28" t="str">
            <v>BHT Services</v>
          </cell>
          <cell r="D28"/>
          <cell r="E28"/>
          <cell r="F28">
            <v>0</v>
          </cell>
          <cell r="G28"/>
          <cell r="H28">
            <v>0</v>
          </cell>
          <cell r="I28"/>
          <cell r="J28"/>
          <cell r="K28">
            <v>0</v>
          </cell>
          <cell r="L28">
            <v>0</v>
          </cell>
          <cell r="M28">
            <v>0</v>
          </cell>
          <cell r="N28">
            <v>0</v>
          </cell>
        </row>
        <row r="29">
          <cell r="B29" t="str">
            <v>SPD</v>
          </cell>
          <cell r="C29" t="str">
            <v>BHT Services</v>
          </cell>
          <cell r="D29"/>
          <cell r="E29"/>
          <cell r="F29">
            <v>150632.20000000001</v>
          </cell>
          <cell r="G29"/>
          <cell r="H29">
            <v>1775557.2081222502</v>
          </cell>
          <cell r="I29"/>
          <cell r="J29"/>
          <cell r="K29">
            <v>75890.52</v>
          </cell>
          <cell r="L29">
            <v>673950</v>
          </cell>
          <cell r="M29">
            <v>1262657</v>
          </cell>
          <cell r="N29">
            <v>1262657</v>
          </cell>
        </row>
        <row r="30">
          <cell r="B30" t="str">
            <v>SPD/Full-Dual</v>
          </cell>
          <cell r="C30" t="str">
            <v>BHT Services</v>
          </cell>
          <cell r="D30"/>
          <cell r="E30"/>
          <cell r="F30">
            <v>0</v>
          </cell>
          <cell r="G30"/>
          <cell r="H30">
            <v>0</v>
          </cell>
          <cell r="I30"/>
          <cell r="J30"/>
          <cell r="K30">
            <v>0</v>
          </cell>
          <cell r="L30">
            <v>0</v>
          </cell>
          <cell r="M30">
            <v>0</v>
          </cell>
          <cell r="N30">
            <v>0</v>
          </cell>
        </row>
        <row r="31">
          <cell r="B31" t="str">
            <v>BCCTP</v>
          </cell>
          <cell r="C31" t="str">
            <v>BHT Services</v>
          </cell>
          <cell r="D31"/>
          <cell r="E31"/>
          <cell r="F31">
            <v>0</v>
          </cell>
          <cell r="G31"/>
          <cell r="H31">
            <v>0</v>
          </cell>
          <cell r="I31"/>
          <cell r="J31"/>
          <cell r="K31">
            <v>0</v>
          </cell>
          <cell r="L31">
            <v>0</v>
          </cell>
          <cell r="M31">
            <v>0</v>
          </cell>
          <cell r="N31">
            <v>0</v>
          </cell>
        </row>
        <row r="32">
          <cell r="B32" t="str">
            <v>LTC</v>
          </cell>
          <cell r="C32" t="str">
            <v>BHT Services</v>
          </cell>
          <cell r="D32"/>
          <cell r="E32"/>
          <cell r="F32">
            <v>0</v>
          </cell>
          <cell r="G32"/>
          <cell r="H32">
            <v>0</v>
          </cell>
          <cell r="I32"/>
          <cell r="J32"/>
          <cell r="K32">
            <v>0</v>
          </cell>
          <cell r="L32">
            <v>0</v>
          </cell>
          <cell r="M32">
            <v>0</v>
          </cell>
          <cell r="N32">
            <v>0</v>
          </cell>
        </row>
        <row r="33">
          <cell r="B33" t="str">
            <v>LTC/Full-Dual</v>
          </cell>
          <cell r="C33" t="str">
            <v>BHT Services</v>
          </cell>
          <cell r="D33"/>
          <cell r="E33"/>
          <cell r="F33">
            <v>0</v>
          </cell>
          <cell r="G33"/>
          <cell r="H33">
            <v>0</v>
          </cell>
          <cell r="I33"/>
          <cell r="J33"/>
          <cell r="K33">
            <v>0</v>
          </cell>
          <cell r="L33">
            <v>0</v>
          </cell>
          <cell r="M33">
            <v>0</v>
          </cell>
          <cell r="N33">
            <v>0</v>
          </cell>
        </row>
      </sheetData>
      <sheetData sheetId="43"/>
      <sheetData sheetId="44"/>
      <sheetData sheetId="45"/>
      <sheetData sheetId="46"/>
      <sheetData sheetId="47"/>
      <sheetData sheetId="48"/>
      <sheetData sheetId="49"/>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Key"/>
      <sheetName val="Period"/>
      <sheetName val="CredCrit"/>
      <sheetName val="PHCredibility"/>
      <sheetName val="Assumptions"/>
      <sheetName val="LC_Trend"/>
      <sheetName val="MCadj"/>
      <sheetName val="ProgramChanges"/>
      <sheetName val="Template"/>
      <sheetName val="LC_C"/>
      <sheetName val="LC_V"/>
      <sheetName val="LC_summa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Woolsey, Ryan@DHCS" refreshedDate="45048.576391435185" createdVersion="8" refreshedVersion="8" minRefreshableVersion="3" recordCount="52" xr:uid="{40214245-FA59-4993-AF4B-EB625CA26DD2}">
  <cacheSource type="worksheet">
    <worksheetSource ref="A3:CI55" sheet="UPDATE&gt;&gt;Jul2022-Mar2023 Actuals"/>
  </cacheSource>
  <cacheFields count="87">
    <cacheField name="DHCS Program (DHCS Use Only)" numFmtId="0">
      <sharedItems containsBlank="1"/>
    </cacheField>
    <cacheField name="Dept" numFmtId="0">
      <sharedItems count="6">
        <s v="4140 HCAI"/>
        <s v="4300 DDS"/>
        <s v="5160 DOR"/>
        <s v="5180 DSS"/>
        <s v="4170 CDA"/>
        <s v="4260 DHCS"/>
      </sharedItems>
    </cacheField>
    <cacheField name="Activity" numFmtId="0">
      <sharedItems count="29">
        <s v="Increasing Home and Community Based Clinical Workforce"/>
        <s v="Language Access and Cultural Competency Orientations and Translations"/>
        <s v="Coordinated Family Support Service"/>
        <s v="Enhanced Community Integration for Children and Adolescents"/>
        <s v="Social Recreation and Camp Services for Individuals with Developmental Disabilities"/>
        <s v="Developmental Services Rate Model Implementation"/>
        <s v="Modernize Regional Center Information Technology Systems"/>
        <s v="Traumatic Brain Injury (TBI) Program"/>
        <s v="IHSS HCBS Care Economy Payments"/>
        <s v="In-Home Supportive Services (IHSS) Career Pathways Proposal"/>
        <s v="Community Care Expansion Program"/>
        <s v="Direct Care Workforce (Non-IHSS) Training and Stipends"/>
        <s v="No Wrong Door/Aging and Disability Resource Connections"/>
        <s v="Alzheimer’s Day Care and Resource Centers"/>
        <s v="Older Adult Resiliency and Recovery"/>
        <s v="Adult Family Homes for Older Adults"/>
        <s v="Access to Technology for Seniors and Persons with Disabilities"/>
        <s v="Senior Nutrition Infrastructure"/>
        <s v="Non-IHSS HCBS Care Economy Payments"/>
        <s v="PATH Funds for Homeless and HCBS Direct Care Providers"/>
        <s v="Dementia Aware and Geriatric/Dementia Continuing Education"/>
        <s v="Community Based Residential Continuum Pilots for Vulnerable, Aging and Disabled Populations"/>
        <s v="Eliminating Assisted Living Waiver (ALW) Waitlist"/>
        <s v="Housing and Homelessness Incentive Program"/>
        <s v="Contingency Management"/>
        <s v="Long-Term Services and Supports Data Transparency"/>
        <s v="CalBridge Behavioral Health Pilot Program"/>
        <s v="Unallocated Variance"/>
        <s v="Laguna Honda Enhanced Transition Services Bundles"/>
      </sharedItems>
    </cacheField>
    <cacheField name="Char" numFmtId="0">
      <sharedItems/>
    </cacheField>
    <cacheField name="GF Swap" numFmtId="0">
      <sharedItems containsBlank="1"/>
    </cacheField>
    <cacheField name="State Share Item" numFmtId="0">
      <sharedItems count="11">
        <s v="4140-101-8507"/>
        <s v="4140-001-8507"/>
        <s v="4300-101-8507"/>
        <s v="4300-001-8507"/>
        <s v="5160-001-8507"/>
        <s v="5180-101-8507"/>
        <s v="5180-001-8507"/>
        <s v="4170-001-8507"/>
        <s v="4170-101-8507"/>
        <s v="4260-001-8507"/>
        <s v="4260-101-8507"/>
      </sharedItems>
    </cacheField>
    <cacheField name="FF  Item" numFmtId="0">
      <sharedItems containsBlank="1"/>
    </cacheField>
    <cacheField name="FI$Cal Program" numFmtId="0">
      <sharedItems/>
    </cacheField>
    <cacheField name="SCO Legacy Program " numFmtId="0">
      <sharedItems containsMixedTypes="1" containsNumber="1" minValue="10" maxValue="40"/>
    </cacheField>
    <cacheField name="GB 2023 3-year authority HCBS Fund" numFmtId="164">
      <sharedItems containsSemiMixedTypes="0" containsString="0" containsNumber="1" containsInteger="1" minValue="0" maxValue="925791595"/>
    </cacheField>
    <cacheField name="GB 2023 3-year authority Federal Match" numFmtId="164">
      <sharedItems containsSemiMixedTypes="0" containsString="0" containsNumber="1" containsInteger="1" minValue="0" maxValue="691914000"/>
    </cacheField>
    <cacheField name="GB 2023 3-year authority Total Funds" numFmtId="164">
      <sharedItems containsSemiMixedTypes="0" containsString="0" containsNumber="1" containsInteger="1" minValue="0" maxValue="1483444512"/>
    </cacheField>
    <cacheField name="SFY 2021-22 Q1 HCBS Fund" numFmtId="167">
      <sharedItems containsString="0" containsBlank="1" containsNumber="1" containsInteger="1" minValue="0" maxValue="1869000"/>
    </cacheField>
    <cacheField name="SFY 2021-22 Q1 Federal Match" numFmtId="167">
      <sharedItems containsString="0" containsBlank="1" containsNumber="1" containsInteger="1" minValue="0" maxValue="1869000"/>
    </cacheField>
    <cacheField name="SFY 2021-22 Q1 Total Funds" numFmtId="167">
      <sharedItems containsSemiMixedTypes="0" containsString="0" containsNumber="1" containsInteger="1" minValue="0" maxValue="3738000"/>
    </cacheField>
    <cacheField name="SFY 2021-22 Q2 HCBS Fund" numFmtId="167">
      <sharedItems containsString="0" containsBlank="1" containsNumber="1" containsInteger="1" minValue="0" maxValue="3284000"/>
    </cacheField>
    <cacheField name="SFY 2021-22 Q2 Federal Match" numFmtId="167">
      <sharedItems containsString="0" containsBlank="1" containsNumber="1" containsInteger="1" minValue="0" maxValue="3284000"/>
    </cacheField>
    <cacheField name="SFY 2021-22 Q2 Total Funds" numFmtId="167">
      <sharedItems containsSemiMixedTypes="0" containsString="0" containsNumber="1" containsInteger="1" minValue="0" maxValue="6568000"/>
    </cacheField>
    <cacheField name="SFY 2021-22 Q3 HCBS Fund" numFmtId="167">
      <sharedItems containsString="0" containsBlank="1" containsNumber="1" containsInteger="1" minValue="0" maxValue="118670000"/>
    </cacheField>
    <cacheField name="SFY 2021-22 Q3 Federal Match" numFmtId="167">
      <sharedItems containsString="0" containsBlank="1" containsNumber="1" containsInteger="1" minValue="0" maxValue="168709000"/>
    </cacheField>
    <cacheField name="SFY 2021-22 Q3 Total Funds" numFmtId="167">
      <sharedItems containsSemiMixedTypes="0" containsString="0" containsNumber="1" containsInteger="1" minValue="0" maxValue="287379000"/>
    </cacheField>
    <cacheField name="SFY 2021-22 Q4 HCBS Fund" numFmtId="167">
      <sharedItems containsBlank="1" containsMixedTypes="1" containsNumber="1" containsInteger="1" minValue="0" maxValue="76250000"/>
    </cacheField>
    <cacheField name="SFY 2021-22 Q4 Federal Match" numFmtId="167">
      <sharedItems containsBlank="1" containsMixedTypes="1" containsNumber="1" containsInteger="1" minValue="0" maxValue="50833000"/>
    </cacheField>
    <cacheField name="SFY 2021-22 Q4 Total Funds" numFmtId="167">
      <sharedItems containsMixedTypes="1" containsNumber="1" containsInteger="1" minValue="0" maxValue="127083000"/>
    </cacheField>
    <cacheField name="Total SFY 2021-22 HCBS Fund" numFmtId="164">
      <sharedItems containsSemiMixedTypes="0" containsString="0" containsNumber="1" containsInteger="1" minValue="0" maxValue="118673000"/>
    </cacheField>
    <cacheField name="Total SFY 2021-22 Federal Match" numFmtId="164">
      <sharedItems containsSemiMixedTypes="0" containsString="0" containsNumber="1" containsInteger="1" minValue="0" maxValue="168713000"/>
    </cacheField>
    <cacheField name="Total SFY 2021-22 Total Funds" numFmtId="164">
      <sharedItems containsSemiMixedTypes="0" containsString="0" containsNumber="1" containsInteger="1" minValue="0" maxValue="287386000"/>
    </cacheField>
    <cacheField name="SFY 2022-23 Q1 HCBS Fund" numFmtId="0">
      <sharedItems containsString="0" containsBlank="1" containsNumber="1" containsInteger="1" minValue="0" maxValue="76253000"/>
    </cacheField>
    <cacheField name="SFY 2022-23 Q1 Federal Match" numFmtId="0">
      <sharedItems containsString="0" containsBlank="1" containsNumber="1" containsInteger="1" minValue="0" maxValue="62288000"/>
    </cacheField>
    <cacheField name="SFY 2022-23 Q1 Total Funds" numFmtId="167">
      <sharedItems containsSemiMixedTypes="0" containsString="0" containsNumber="1" containsInteger="1" minValue="0" maxValue="138541000"/>
    </cacheField>
    <cacheField name="SFY 2022-23 Q2 HCBS Fund" numFmtId="0">
      <sharedItems containsString="0" containsBlank="1" containsNumber="1" containsInteger="1" minValue="0" maxValue="84622000"/>
    </cacheField>
    <cacheField name="SFY 2022-23 Q2 Federal Match" numFmtId="0">
      <sharedItems containsString="0" containsBlank="1" containsNumber="1" containsInteger="1" minValue="0" maxValue="108578000"/>
    </cacheField>
    <cacheField name="SFY 2022-23 Q2 Total Funds" numFmtId="167">
      <sharedItems containsSemiMixedTypes="0" containsString="0" containsNumber="1" containsInteger="1" minValue="0" maxValue="193200000"/>
    </cacheField>
    <cacheField name="SFY 2022-23 Q3 HCBS Fund" numFmtId="0">
      <sharedItems containsString="0" containsBlank="1" containsNumber="1" containsInteger="1" minValue="0" maxValue="146201000"/>
    </cacheField>
    <cacheField name="SFY 2022-23 Q3 Federal Match" numFmtId="0">
      <sharedItems containsString="0" containsBlank="1" containsNumber="1" containsInteger="1" minValue="0" maxValue="119426000"/>
    </cacheField>
    <cacheField name="SFY 2022-23 Q3 Total Funds" numFmtId="167">
      <sharedItems containsSemiMixedTypes="0" containsString="0" containsNumber="1" containsInteger="1" minValue="0" maxValue="265627000"/>
    </cacheField>
    <cacheField name="SFY 2022-23 Q4 HCBS Fund" numFmtId="0">
      <sharedItems containsString="0" containsBlank="1" containsNumber="1" containsInteger="1" minValue="0" maxValue="197450000"/>
    </cacheField>
    <cacheField name="SFY 2022-23 Q4 Federal Match" numFmtId="0">
      <sharedItems containsString="0" containsBlank="1" containsNumber="1" containsInteger="1" minValue="0" maxValue="253350000"/>
    </cacheField>
    <cacheField name="SFY 2022-23 Q4 Total Funds" numFmtId="167">
      <sharedItems containsSemiMixedTypes="0" containsString="0" containsNumber="1" containsInteger="1" minValue="0" maxValue="450800000"/>
    </cacheField>
    <cacheField name="Total SFY 2022-23 HCBS Fund" numFmtId="164">
      <sharedItems containsSemiMixedTypes="0" containsString="0" containsNumber="1" containsInteger="1" minValue="0" maxValue="447456000"/>
    </cacheField>
    <cacheField name="Total SFY 2022-23 Federal Match" numFmtId="164">
      <sharedItems containsSemiMixedTypes="0" containsString="0" containsNumber="1" containsInteger="1" minValue="0" maxValue="361928000"/>
    </cacheField>
    <cacheField name="Total SFY 2022-23 Total Funds" numFmtId="167">
      <sharedItems containsSemiMixedTypes="0" containsString="0" containsNumber="1" containsInteger="1" minValue="0" maxValue="808334000"/>
    </cacheField>
    <cacheField name="SFY 2023-24 Q1 HCBS Fund" numFmtId="0">
      <sharedItems containsString="0" containsBlank="1" containsNumber="1" containsInteger="1" minValue="0" maxValue="160708000"/>
    </cacheField>
    <cacheField name="SFY 2023-24 Q1 Federal Match" numFmtId="0">
      <sharedItems containsString="0" containsBlank="1" containsNumber="1" containsInteger="1" minValue="0" maxValue="116375000"/>
    </cacheField>
    <cacheField name="SFY 2023-24 Q1 Total Funds" numFmtId="167">
      <sharedItems containsSemiMixedTypes="0" containsString="0" containsNumber="1" containsInteger="1" minValue="0" maxValue="277083000"/>
    </cacheField>
    <cacheField name="SFY 2023-24 Q2 HCBS Fund" numFmtId="0">
      <sharedItems containsString="0" containsBlank="1" containsNumber="1" containsInteger="1" minValue="0" maxValue="162925000"/>
    </cacheField>
    <cacheField name="SFY 2023-24 Q2 Federal Match" numFmtId="0">
      <sharedItems containsString="0" containsBlank="1" containsNumber="1" containsInteger="1" minValue="0" maxValue="114158000"/>
    </cacheField>
    <cacheField name="SFY 2023-24 Q3 Total Funds" numFmtId="167">
      <sharedItems containsSemiMixedTypes="0" containsString="0" containsNumber="1" containsInteger="1" minValue="0" maxValue="277083000"/>
    </cacheField>
    <cacheField name="SFY 2023-24 Q3 HCBS Fund" numFmtId="0">
      <sharedItems containsString="0" containsBlank="1" containsNumber="1" containsInteger="1" minValue="0" maxValue="297592000"/>
    </cacheField>
    <cacheField name="SFY 2023-24 Q3 Federal Match" numFmtId="0">
      <sharedItems containsString="0" containsBlank="1" containsNumber="1" containsInteger="1" minValue="0" maxValue="346408000"/>
    </cacheField>
    <cacheField name="SFY 2023-24 Q3 Total Funds2" numFmtId="167">
      <sharedItems containsSemiMixedTypes="0" containsString="0" containsNumber="1" containsInteger="1" minValue="0" maxValue="644000000"/>
    </cacheField>
    <cacheField name="SFY 2023-24 Q4 HCBS Fund" numFmtId="167">
      <sharedItems containsString="0" containsBlank="1" containsNumber="1" containsInteger="1" minValue="225000" maxValue="36590000"/>
    </cacheField>
    <cacheField name="SFY 2023-24 Q4 Federal Match" numFmtId="167">
      <sharedItems containsString="0" containsBlank="1" containsNumber="1" containsInteger="1" minValue="11312000" maxValue="11312000"/>
    </cacheField>
    <cacheField name="SFY 2023-24 Q4 Total Funds" numFmtId="167">
      <sharedItems containsSemiMixedTypes="0" containsString="0" containsNumber="1" containsInteger="1" minValue="0" maxValue="36590000"/>
    </cacheField>
    <cacheField name="Total SFY 2023-24 HCBS Fund" numFmtId="164">
      <sharedItems containsSemiMixedTypes="0" containsString="0" containsNumber="1" containsInteger="1" minValue="0" maxValue="426228000"/>
    </cacheField>
    <cacheField name="Total SFY 2023-24 Federal Match" numFmtId="164">
      <sharedItems containsSemiMixedTypes="0" containsString="0" containsNumber="1" containsInteger="1" minValue="0" maxValue="346408000"/>
    </cacheField>
    <cacheField name="Total SFY 2023-24 Total Funds" numFmtId="164">
      <sharedItems containsSemiMixedTypes="0" containsString="0" containsNumber="1" containsInteger="1" minValue="0" maxValue="725157000"/>
    </cacheField>
    <cacheField name="SFY 2024-25 Q1 HCBS Fund" numFmtId="167">
      <sharedItems containsString="0" containsBlank="1" containsNumber="1" containsInteger="1" minValue="1100000" maxValue="71941000"/>
    </cacheField>
    <cacheField name="SFY 2024-25 Q1 Federal Match" numFmtId="167">
      <sharedItems containsNonDate="0" containsString="0" containsBlank="1"/>
    </cacheField>
    <cacheField name="SFY 2024-25 Q1 Total Funds" numFmtId="167">
      <sharedItems containsSemiMixedTypes="0" containsString="0" containsNumber="1" containsInteger="1" minValue="0" maxValue="71941000"/>
    </cacheField>
    <cacheField name="SFY 2024-25 Q2 HCBS Fund" numFmtId="167">
      <sharedItems containsNonDate="0" containsString="0" containsBlank="1"/>
    </cacheField>
    <cacheField name="SFY 2024-25 Q2 Federal Match" numFmtId="167">
      <sharedItems containsNonDate="0" containsString="0" containsBlank="1"/>
    </cacheField>
    <cacheField name="SFY 2024-25 Q3 Total Funds" numFmtId="167">
      <sharedItems containsSemiMixedTypes="0" containsString="0" containsNumber="1" containsInteger="1" minValue="0" maxValue="0"/>
    </cacheField>
    <cacheField name="SFY 2024-25 Q3 HCBS Fund" numFmtId="167">
      <sharedItems containsNonDate="0" containsString="0" containsBlank="1"/>
    </cacheField>
    <cacheField name="SFY 2024-25 Q3 Federal Match" numFmtId="167">
      <sharedItems containsNonDate="0" containsString="0" containsBlank="1"/>
    </cacheField>
    <cacheField name="SFY 2024-25 Q3 Total Funds2" numFmtId="167">
      <sharedItems containsSemiMixedTypes="0" containsString="0" containsNumber="1" containsInteger="1" minValue="0" maxValue="0"/>
    </cacheField>
    <cacheField name="Total SFY 2024-25 HCBS Fund" numFmtId="167">
      <sharedItems containsSemiMixedTypes="0" containsString="0" containsNumber="1" containsInteger="1" minValue="0" maxValue="71941000"/>
    </cacheField>
    <cacheField name="Total SFY 2024-25 Federal Match" numFmtId="167">
      <sharedItems containsSemiMixedTypes="0" containsString="0" containsNumber="1" containsInteger="1" minValue="0" maxValue="0"/>
    </cacheField>
    <cacheField name="Total SFY 2024-25 Total Funds" numFmtId="167">
      <sharedItems containsSemiMixedTypes="0" containsString="0" containsNumber="1" containsInteger="1" minValue="0" maxValue="71941000"/>
    </cacheField>
    <cacheField name="MR 2023 Multiyear Total HCBS Fund " numFmtId="167">
      <sharedItems containsSemiMixedTypes="0" containsString="0" containsNumber="1" containsInteger="1" minValue="0" maxValue="949934000"/>
    </cacheField>
    <cacheField name="MR 2023 Multiyear Total Federal Match" numFmtId="167">
      <sharedItems containsSemiMixedTypes="0" containsString="0" containsNumber="1" containsInteger="1" minValue="0" maxValue="710640000"/>
    </cacheField>
    <cacheField name="MR 2023 Multiyear Total Funds" numFmtId="167">
      <sharedItems containsSemiMixedTypes="0" containsString="0" containsNumber="1" containsInteger="1" minValue="0" maxValue="1660574000"/>
    </cacheField>
    <cacheField name="Change from Prev. Est. - Total SFY 2021-22 HCBS Fund" numFmtId="164">
      <sharedItems containsSemiMixedTypes="0" containsString="0" containsNumber="1" containsInteger="1" minValue="-25000000" maxValue="5955000"/>
    </cacheField>
    <cacheField name="Change from Prev. Est. - Total SFY 2021-22 Federal Match" numFmtId="164">
      <sharedItems containsSemiMixedTypes="0" containsString="0" containsNumber="1" containsInteger="1" minValue="-16667000" maxValue="5955000"/>
    </cacheField>
    <cacheField name="Change from Prev. Est. - Total SFY 2021-22 Total Funds" numFmtId="164">
      <sharedItems containsSemiMixedTypes="0" containsString="0" containsNumber="1" containsInteger="1" minValue="-41667000" maxValue="11910000"/>
    </cacheField>
    <cacheField name="Change from Prev. Est. - Total SFY 2022-23 HCBS Fund" numFmtId="164">
      <sharedItems containsSemiMixedTypes="0" containsString="0" containsNumber="1" containsInteger="1" minValue="-66783000" maxValue="32158405"/>
    </cacheField>
    <cacheField name="Change from Prev. Est. - Total SFY 2022-23 Federal Match" numFmtId="164">
      <sharedItems containsSemiMixedTypes="0" containsString="0" containsNumber="1" containsInteger="1" minValue="-13695104" maxValue="21637083"/>
    </cacheField>
    <cacheField name="Change from Prev. Est. - Total SFY 2022-23 Total Funds" numFmtId="164">
      <sharedItems containsSemiMixedTypes="0" containsString="0" containsNumber="1" containsInteger="1" minValue="-66783000" maxValue="53795488"/>
    </cacheField>
    <cacheField name="Change from Prev. Est. - Total SFY 2023-24 HCBS Fund" numFmtId="164">
      <sharedItems containsSemiMixedTypes="0" containsString="0" containsNumber="1" containsInteger="1" minValue="-16422000" maxValue="32615000"/>
    </cacheField>
    <cacheField name="Change from Prev. Est. - Total SFY 2023-24 Federal Match" numFmtId="164">
      <sharedItems containsSemiMixedTypes="0" containsString="0" containsNumber="1" containsInteger="1" minValue="-1352000" maxValue="131350000"/>
    </cacheField>
    <cacheField name="Change from Prev. Est. - Total SFY 2023-24 Total Funds" numFmtId="164">
      <sharedItems containsSemiMixedTypes="0" containsString="0" containsNumber="1" containsInteger="1" minValue="-6989000" maxValue="123334000"/>
    </cacheField>
    <cacheField name="Change from Prev. Est. - Total SFY 2024-25 HCBS Fund" numFmtId="164">
      <sharedItems containsSemiMixedTypes="0" containsString="0" containsNumber="1" containsInteger="1" minValue="0" maxValue="71941000"/>
    </cacheField>
    <cacheField name="Change from Prev. Est. - Total SFY 2024-25 Federal Match" numFmtId="164">
      <sharedItems containsSemiMixedTypes="0" containsString="0" containsNumber="1" containsInteger="1" minValue="0" maxValue="0"/>
    </cacheField>
    <cacheField name="Change from Prev. Est. - Total SFY 2024-25 Total Funds" numFmtId="164">
      <sharedItems containsSemiMixedTypes="0" containsString="0" containsNumber="1" containsInteger="1" minValue="0" maxValue="71941000"/>
    </cacheField>
    <cacheField name="Change from Prev. Est. - Multiyear Change HCBS Fund" numFmtId="164">
      <sharedItems containsSemiMixedTypes="0" containsString="0" containsNumber="1" containsInteger="1" minValue="-38137896" maxValue="42552000"/>
    </cacheField>
    <cacheField name="Change from Prev. Est. - Multiyear Change Federal Match" numFmtId="164">
      <sharedItems containsSemiMixedTypes="0" containsString="0" containsNumber="1" containsInteger="1" minValue="-22412104" maxValue="152987083"/>
    </cacheField>
    <cacheField name="Change from Prev. Est. - Multiyear Change Total Funds" numFmtId="164">
      <sharedItems containsSemiMixedTypes="0" containsString="0" containsNumber="1" containsInteger="1" minValue="-60550000" maxValue="177129488"/>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Stacey, Erik@DHCS" refreshedDate="45057.588230324072" createdVersion="6" refreshedVersion="8" minRefreshableVersion="3" recordCount="52" xr:uid="{00000000-000A-0000-FFFF-FFFF06000000}">
  <cacheSource type="worksheet">
    <worksheetSource ref="A3:CI55" sheet="GB 2023"/>
  </cacheSource>
  <cacheFields count="87">
    <cacheField name="DHCS Program (DHCS Use Only)" numFmtId="0">
      <sharedItems containsBlank="1"/>
    </cacheField>
    <cacheField name="Dept" numFmtId="0">
      <sharedItems count="6">
        <s v="4140 HCAI"/>
        <s v="4300 DDS"/>
        <s v="5160 DOR"/>
        <s v="5180 DSS"/>
        <s v="4170 CDA"/>
        <s v="4260 DHCS"/>
      </sharedItems>
    </cacheField>
    <cacheField name="Activity" numFmtId="0">
      <sharedItems count="46">
        <s v="Increasing Home and Community Based Clinical Workforce"/>
        <s v="Language Access and Cultural Competency Orientations and Translations"/>
        <s v="Coordinated Family Support Service"/>
        <s v="Enhanced Community Integration for Children and Adolescents"/>
        <s v="Social Recreation and Camp Services for Individuals with Developmental Disabilities"/>
        <s v="Developmental Services Rate Model Implementation"/>
        <s v="Modernize Regional Center Information Technology Systems"/>
        <s v="Traumatic Brain Injury (TBI) Program"/>
        <s v="IHSS HCBS Care Economy Payments"/>
        <s v="In-Home Supportive Services (IHSS) Career Pathways Proposal"/>
        <s v="Community Care Expansion Program"/>
        <s v="Direct Care Workforce (Non-IHSS) Training and Stipends"/>
        <s v="No Wrong Door/Aging and Disability Resource Connections"/>
        <s v="Alzheimer’s Day Care and Resource Centers"/>
        <s v="Older Adult Resiliency and Recovery"/>
        <s v="Adult Family Homes for Older Adults"/>
        <s v="Access to Technology for Seniors and Persons with Disabilities"/>
        <s v="Senior Nutrition Infrastructure"/>
        <s v="Non-IHSS HCBS Care Economy Payments"/>
        <s v="PATH Funds for Homeless and HCBS Direct Care Providers"/>
        <s v="Dementia Aware and Geriatric/Dementia Continuing Education"/>
        <s v="Community Based Residential Continuum Pilots for Vulnerable, Aging and Disabled Populations"/>
        <s v="Eliminating Assisted Living Waiver (ALW) Waitlist"/>
        <s v="Housing and Homelessness Incentive Program"/>
        <s v="Contingency Management"/>
        <s v="Long-Term Services and Supports Data Transparency"/>
        <s v="CalBridge Behavioral Health Pilot Program"/>
        <s v="Unallocated Variance"/>
        <s v="Laguna Honda Enhanced Transition Services Bundles"/>
        <s v="IHSS Career Pathways" u="1"/>
        <s v="IHSS Care Economy Payments " u="1"/>
        <s v="Dementia Aware and Geriatric/Dementia Continuing Education " u="1"/>
        <s v="Direct Care (Non-IHSS) Workforce - Training and Stipends" u="1"/>
        <s v="Modernize Developmental Services Information Technology Systems" u="1"/>
        <s v="Eliminating ALW Waitlist" u="1"/>
        <s v="Social Recreation and Camp Services for Regional Center Consumers" u="1"/>
        <s v="No Wrong Door/Aging and Disability Resource Connections " u="1"/>
        <s v="Contingency Management " u="1"/>
        <s v="PATH funds for Homeless and HCBS Direct Care Providers " u="1"/>
        <s v="Alzheimer's Day Care and Resource Centers" u="1"/>
        <s v="Housing and Homelessness Incentive Program " u="1"/>
        <s v="CalBridge Behavioral Health Program" u="1"/>
        <s v="LTSS Data Transparency " u="1"/>
        <s v="Community Based Residential Continuum Pilots for Vulnerable, Aging and Disabled Populations " u="1"/>
        <s v="Enhanced Community Integration for Children and Adolescents " u="1"/>
        <s v="Non-IHSS HCBS Care Economy Payments " u="1"/>
      </sharedItems>
    </cacheField>
    <cacheField name="Char" numFmtId="0">
      <sharedItems/>
    </cacheField>
    <cacheField name="GF Swap" numFmtId="0">
      <sharedItems containsBlank="1"/>
    </cacheField>
    <cacheField name="State Share Item" numFmtId="0">
      <sharedItems count="11">
        <s v="4140-101-8507"/>
        <s v="4140-001-8507"/>
        <s v="4300-101-8507"/>
        <s v="4300-001-8507"/>
        <s v="5160-001-8507"/>
        <s v="5180-101-8507"/>
        <s v="5180-001-8507"/>
        <s v="4170-001-8507"/>
        <s v="4170-101-8507"/>
        <s v="4260-001-8507"/>
        <s v="4260-101-8507"/>
      </sharedItems>
    </cacheField>
    <cacheField name="FF  Item" numFmtId="0">
      <sharedItems containsBlank="1"/>
    </cacheField>
    <cacheField name="FI$Cal Program" numFmtId="0">
      <sharedItems/>
    </cacheField>
    <cacheField name="SCO Legacy Program " numFmtId="0">
      <sharedItems containsMixedTypes="1" containsNumber="1" minValue="10" maxValue="40"/>
    </cacheField>
    <cacheField name="MR 2022 3-year authority HCBS Fund" numFmtId="164">
      <sharedItems containsSemiMixedTypes="0" containsString="0" containsNumber="1" containsInteger="1" minValue="0" maxValue="842994000"/>
    </cacheField>
    <cacheField name="MR 2022 3-year authority Federal Match" numFmtId="164">
      <sharedItems containsSemiMixedTypes="0" containsString="0" containsNumber="1" containsInteger="1" minValue="0" maxValue="644190000"/>
    </cacheField>
    <cacheField name="MR 2022 3-year authority Total Funds" numFmtId="164">
      <sharedItems containsSemiMixedTypes="0" containsString="0" containsNumber="1" containsInteger="1" minValue="0" maxValue="1288380000"/>
    </cacheField>
    <cacheField name="SFY 2021-22 Q1 HCBS Fund" numFmtId="0">
      <sharedItems containsString="0" containsBlank="1" containsNumber="1" containsInteger="1" minValue="0" maxValue="2500000"/>
    </cacheField>
    <cacheField name="SFY 2021-22 Q1 Federal Match" numFmtId="0">
      <sharedItems containsString="0" containsBlank="1" containsNumber="1" containsInteger="1" minValue="0" maxValue="1667000"/>
    </cacheField>
    <cacheField name="SFY 2021-22 Q1 Total Funds" numFmtId="164">
      <sharedItems containsSemiMixedTypes="0" containsString="0" containsNumber="1" containsInteger="1" minValue="0" maxValue="4167000"/>
    </cacheField>
    <cacheField name="SFY 2021-22 Q2 HCBS Fund" numFmtId="0">
      <sharedItems containsBlank="1" containsMixedTypes="1" containsNumber="1" containsInteger="1" minValue="0" maxValue="2500000"/>
    </cacheField>
    <cacheField name="SFY 2021-22 Q2 Federal Match" numFmtId="0">
      <sharedItems containsBlank="1" containsMixedTypes="1" containsNumber="1" containsInteger="1" minValue="0" maxValue="2323000"/>
    </cacheField>
    <cacheField name="SFY 2021-22 Q2 Total Funds" numFmtId="164">
      <sharedItems containsSemiMixedTypes="0" containsString="0" containsNumber="1" containsInteger="1" minValue="0" maxValue="4646000"/>
    </cacheField>
    <cacheField name="SFY 2021-22 Q3 HCBS Fund" numFmtId="0">
      <sharedItems containsBlank="1" containsMixedTypes="1" containsNumber="1" containsInteger="1" minValue="0" maxValue="118669743"/>
    </cacheField>
    <cacheField name="SFY 2021-22 Q3 Federal Match" numFmtId="0">
      <sharedItems containsBlank="1" containsMixedTypes="1" containsNumber="1" containsInteger="1" minValue="0" maxValue="168709257"/>
    </cacheField>
    <cacheField name="SFY 2021-22 Q3 Total Funds" numFmtId="164">
      <sharedItems containsSemiMixedTypes="0" containsString="0" containsNumber="1" containsInteger="1" minValue="0" maxValue="287379000"/>
    </cacheField>
    <cacheField name="SFY 2021-22 Q4 HCBS Fund" numFmtId="0">
      <sharedItems containsBlank="1" containsMixedTypes="1" containsNumber="1" containsInteger="1" minValue="0" maxValue="76250000"/>
    </cacheField>
    <cacheField name="SFY 2021-22 Q4 Federal Match" numFmtId="0">
      <sharedItems containsBlank="1" containsMixedTypes="1" containsNumber="1" containsInteger="1" minValue="0" maxValue="50833000"/>
    </cacheField>
    <cacheField name="SFY 2021-22 Q4 Total Funds" numFmtId="164">
      <sharedItems containsSemiMixedTypes="0" containsString="0" containsNumber="1" containsInteger="1" minValue="0" maxValue="127083000"/>
    </cacheField>
    <cacheField name="Total SFY 2021-22 HCBS Fund" numFmtId="164">
      <sharedItems containsSemiMixedTypes="0" containsString="0" containsNumber="1" containsInteger="1" minValue="0" maxValue="118672569"/>
    </cacheField>
    <cacheField name="Total SFY 2021-22 Federal Match" numFmtId="164">
      <sharedItems containsSemiMixedTypes="0" containsString="0" containsNumber="1" containsInteger="1" minValue="0" maxValue="168713431"/>
    </cacheField>
    <cacheField name="Total SFY 2021-22 Total Funds" numFmtId="164">
      <sharedItems containsSemiMixedTypes="0" containsString="0" containsNumber="1" containsInteger="1" minValue="0" maxValue="287386000"/>
    </cacheField>
    <cacheField name="SFY 2022-23 Q1 HCBS Fund" numFmtId="0">
      <sharedItems containsString="0" containsBlank="1" containsNumber="1" containsInteger="1" minValue="0" maxValue="76253323"/>
    </cacheField>
    <cacheField name="SFY 2022-23 Q1 Federal Match" numFmtId="0">
      <sharedItems containsString="0" containsBlank="1" containsNumber="1" containsInteger="1" minValue="0" maxValue="62288427"/>
    </cacheField>
    <cacheField name="SFY 2022-23 Q1 Total Funds" numFmtId="164">
      <sharedItems containsSemiMixedTypes="0" containsString="0" containsNumber="1" containsInteger="1" minValue="0" maxValue="138541750"/>
    </cacheField>
    <cacheField name="SFY 2022-23 Q2 HCBS Fund" numFmtId="0">
      <sharedItems containsString="0" containsBlank="1" containsNumber="1" containsInteger="1" minValue="0" maxValue="84534000"/>
    </cacheField>
    <cacheField name="SFY 2022-23 Q2 Federal Match" numFmtId="0">
      <sharedItems containsString="0" containsBlank="1" containsNumber="1" containsInteger="1" minValue="0" maxValue="108466000"/>
    </cacheField>
    <cacheField name="SFY 2022-23 Q2 Total Funds" numFmtId="164">
      <sharedItems containsSemiMixedTypes="0" containsString="0" containsNumber="1" containsInteger="1" minValue="0" maxValue="193000000"/>
    </cacheField>
    <cacheField name="SFY 2022-23 Q3 HCBS Fund" numFmtId="0">
      <sharedItems containsString="0" containsBlank="1" containsNumber="1" containsInteger="1" minValue="0" maxValue="131395475"/>
    </cacheField>
    <cacheField name="SFY 2022-23 Q3 Federal Match" numFmtId="0">
      <sharedItems containsString="0" containsBlank="1" containsNumber="1" containsInteger="1" minValue="0" maxValue="107332032"/>
    </cacheField>
    <cacheField name="SFY 2022-23 Q3 Total Funds" numFmtId="164">
      <sharedItems containsSemiMixedTypes="0" containsString="0" containsNumber="1" containsInteger="1" minValue="0" maxValue="238727507"/>
    </cacheField>
    <cacheField name="SFY 2022-23 Q4 HCBS Fund" numFmtId="0">
      <sharedItems containsBlank="1" containsMixedTypes="1" containsNumber="1" containsInteger="1" minValue="0" maxValue="197538000"/>
    </cacheField>
    <cacheField name="SFY 2022-23 Q4 Federal Match" numFmtId="0">
      <sharedItems containsBlank="1" containsMixedTypes="1" containsNumber="1" containsInteger="1" minValue="0" maxValue="253462000"/>
    </cacheField>
    <cacheField name="SFY 2022-23 Q4 Total Funds" numFmtId="164">
      <sharedItems containsSemiMixedTypes="0" containsString="0" containsNumber="1" containsInteger="1" minValue="0" maxValue="451000000"/>
    </cacheField>
    <cacheField name="Total SFY 2022-23 HCBS Fund" numFmtId="164">
      <sharedItems containsSemiMixedTypes="0" containsString="0" containsNumber="1" containsInteger="1" minValue="0" maxValue="415297595"/>
    </cacheField>
    <cacheField name="Total SFY 2022-23 Federal Match" numFmtId="164">
      <sharedItems containsSemiMixedTypes="0" containsString="0" containsNumber="1" containsInteger="1" minValue="0" maxValue="361928000"/>
    </cacheField>
    <cacheField name="Total SFY 2022-23 Total Funds" numFmtId="164">
      <sharedItems containsSemiMixedTypes="0" containsString="0" containsNumber="1" containsInteger="1" minValue="0" maxValue="754538512"/>
    </cacheField>
    <cacheField name="SFY 2023-24 Q1 HCBS Fund" numFmtId="0">
      <sharedItems containsBlank="1" containsMixedTypes="1" containsNumber="1" containsInteger="1" minValue="0" maxValue="144748000"/>
    </cacheField>
    <cacheField name="SFY 2023-24 Q1 Federal Match" numFmtId="0">
      <sharedItems containsBlank="1" containsMixedTypes="1" containsNumber="1" containsInteger="1" minValue="0" maxValue="55859667"/>
    </cacheField>
    <cacheField name="SFY 2023-24 Q1 Total Funds" numFmtId="164">
      <sharedItems containsSemiMixedTypes="0" containsString="0" containsNumber="1" containsInteger="1" minValue="0" maxValue="200607667"/>
    </cacheField>
    <cacheField name="SFY 2023-24 Q2 HCBS Fund" numFmtId="0">
      <sharedItems containsBlank="1" containsMixedTypes="1" containsNumber="1" containsInteger="1" minValue="0" maxValue="144748000"/>
    </cacheField>
    <cacheField name="SFY 2023-24 Q2 Federal Match" numFmtId="0">
      <sharedItems containsBlank="1" containsMixedTypes="1" containsNumber="1" containsInteger="1" minValue="0" maxValue="55859667"/>
    </cacheField>
    <cacheField name="SFY 2023-24 Q3 Total Funds" numFmtId="164">
      <sharedItems containsSemiMixedTypes="0" containsString="0" containsNumber="1" containsInteger="1" minValue="0" maxValue="200607667"/>
    </cacheField>
    <cacheField name="SFY 2023-24 Q3 HCBS Fund" numFmtId="0">
      <sharedItems containsBlank="1" containsMixedTypes="1" containsNumber="1" containsInteger="1" minValue="0" maxValue="314014000"/>
    </cacheField>
    <cacheField name="SFY 2023-24 Q3 Federal Match" numFmtId="0">
      <sharedItems containsBlank="1" containsMixedTypes="1" containsNumber="1" containsInteger="1" minValue="0" maxValue="329986000"/>
    </cacheField>
    <cacheField name="SFY 2023-24 Q3 Total Funds2" numFmtId="164">
      <sharedItems containsSemiMixedTypes="0" containsString="0" containsNumber="1" containsInteger="1" minValue="0" maxValue="644000000"/>
    </cacheField>
    <cacheField name="SFY 2023-24 Q4 HCBS Fund" numFmtId="164">
      <sharedItems containsNonDate="0" containsString="0" containsBlank="1"/>
    </cacheField>
    <cacheField name="SFY 2023-24 Q4 Federal Match" numFmtId="164">
      <sharedItems containsNonDate="0" containsString="0" containsBlank="1"/>
    </cacheField>
    <cacheField name="SFY 2023-24 Q4 Total Funds" numFmtId="164">
      <sharedItems containsSemiMixedTypes="0" containsString="0" containsNumber="1" containsInteger="1" minValue="0" maxValue="0"/>
    </cacheField>
    <cacheField name="Total SFY 2023-24 HCBS Fund" numFmtId="164">
      <sharedItems containsSemiMixedTypes="0" containsString="0" containsNumber="1" containsInteger="1" minValue="0" maxValue="434244000"/>
    </cacheField>
    <cacheField name="Total SFY 2023-24 Federal Match" numFmtId="164">
      <sharedItems containsSemiMixedTypes="0" containsString="0" containsNumber="1" containsInteger="1" minValue="0" maxValue="329986000"/>
    </cacheField>
    <cacheField name="Total SFY 2023-24 Total Funds" numFmtId="164">
      <sharedItems containsSemiMixedTypes="0" containsString="0" containsNumber="1" containsInteger="1" minValue="0" maxValue="644000000"/>
    </cacheField>
    <cacheField name="SFY 2024-25 Q1 HCBS Fund" numFmtId="164">
      <sharedItems containsNonDate="0" containsString="0" containsBlank="1"/>
    </cacheField>
    <cacheField name="SFY 2024-25 Q1 Federal Match" numFmtId="164">
      <sharedItems containsNonDate="0" containsString="0" containsBlank="1"/>
    </cacheField>
    <cacheField name="SFY 2024-25 Q1 Total Funds" numFmtId="164">
      <sharedItems containsSemiMixedTypes="0" containsString="0" containsNumber="1" containsInteger="1" minValue="0" maxValue="0"/>
    </cacheField>
    <cacheField name="SFY 2024-25 Q2 HCBS Fund" numFmtId="164">
      <sharedItems containsNonDate="0" containsString="0" containsBlank="1"/>
    </cacheField>
    <cacheField name="SFY 2024-25 Q2 Federal Match" numFmtId="164">
      <sharedItems containsNonDate="0" containsString="0" containsBlank="1"/>
    </cacheField>
    <cacheField name="SFY 2024-25 Q3 Total Funds" numFmtId="164">
      <sharedItems containsSemiMixedTypes="0" containsString="0" containsNumber="1" containsInteger="1" minValue="0" maxValue="0"/>
    </cacheField>
    <cacheField name="SFY 2024-25 Q3 HCBS Fund" numFmtId="164">
      <sharedItems containsNonDate="0" containsString="0" containsBlank="1"/>
    </cacheField>
    <cacheField name="SFY 2024-25 Q3 Federal Match" numFmtId="164">
      <sharedItems containsNonDate="0" containsString="0" containsBlank="1"/>
    </cacheField>
    <cacheField name="SFY 2024-25 Q3 Total Funds2" numFmtId="164">
      <sharedItems containsSemiMixedTypes="0" containsString="0" containsNumber="1" containsInteger="1" minValue="0" maxValue="0"/>
    </cacheField>
    <cacheField name="Total SFY 2024-25 HCBS Fund" numFmtId="164">
      <sharedItems containsSemiMixedTypes="0" containsString="0" containsNumber="1" containsInteger="1" minValue="0" maxValue="0"/>
    </cacheField>
    <cacheField name="Total SFY 2024-25 Federal Match" numFmtId="164">
      <sharedItems containsSemiMixedTypes="0" containsString="0" containsNumber="1" containsInteger="1" minValue="0" maxValue="0"/>
    </cacheField>
    <cacheField name="Total SFY 2024-25 Total Funds" numFmtId="164">
      <sharedItems containsSemiMixedTypes="0" containsString="0" containsNumber="1" containsInteger="1" minValue="0" maxValue="0"/>
    </cacheField>
    <cacheField name="GB 2023 Multiyear Total HCBS Fund " numFmtId="164">
      <sharedItems containsSemiMixedTypes="0" containsString="0" containsNumber="1" containsInteger="1" minValue="0" maxValue="925791595"/>
    </cacheField>
    <cacheField name="GB 2023 Multiyear Total Federal Match" numFmtId="164">
      <sharedItems containsSemiMixedTypes="0" containsString="0" containsNumber="1" containsInteger="1" minValue="0" maxValue="691914000"/>
    </cacheField>
    <cacheField name="GB 2023 Multiyear Total MR Total Funds" numFmtId="164">
      <sharedItems containsSemiMixedTypes="0" containsString="0" containsNumber="1" containsInteger="1" minValue="0" maxValue="1483444512"/>
    </cacheField>
    <cacheField name="Change from Prev. Est. - Total SFY 2021-22 HCBS Fund" numFmtId="164">
      <sharedItems/>
    </cacheField>
    <cacheField name="Change from Prev. Est. - Total SFY 2021-22 Federal Match" numFmtId="164">
      <sharedItems/>
    </cacheField>
    <cacheField name="Change from Prev. Est. - Total SFY 2021-22 Total Funds" numFmtId="164">
      <sharedItems/>
    </cacheField>
    <cacheField name="Change from Prev. Est. - Total SFY 2022-23 HCBS Fund" numFmtId="164">
      <sharedItems/>
    </cacheField>
    <cacheField name="Change from Prev. Est. - Total SFY 2022-23 Federal Match" numFmtId="164">
      <sharedItems/>
    </cacheField>
    <cacheField name="Change from Prev. Est. - Total SFY 2022-23 Total Funds" numFmtId="164">
      <sharedItems/>
    </cacheField>
    <cacheField name="Change from Prev. Est. - Total SFY 2023-24 HCBS Fund" numFmtId="164">
      <sharedItems/>
    </cacheField>
    <cacheField name="Change from Prev. Est. - Total SFY 2023-24 Federal Match" numFmtId="164">
      <sharedItems/>
    </cacheField>
    <cacheField name="Change from Prev. Est. - Total SFY 2023-24 Total Funds" numFmtId="164">
      <sharedItems/>
    </cacheField>
    <cacheField name="Change from Prev. Est. - Total SFY 2024-25 HCBS Fund" numFmtId="164">
      <sharedItems/>
    </cacheField>
    <cacheField name="Change from Prev. Est. - Total SFY 2024-25 Federal Match" numFmtId="164">
      <sharedItems/>
    </cacheField>
    <cacheField name="Change from Prev. Est. - Total SFY 2024-25 Total Funds" numFmtId="164">
      <sharedItems/>
    </cacheField>
    <cacheField name="Change from Prev. Est. - Multiyear Change HCBS Fund" numFmtId="164">
      <sharedItems containsSemiMixedTypes="0" containsString="0" containsNumber="1" containsInteger="1" minValue="-63713000" maxValue="82797595"/>
    </cacheField>
    <cacheField name="Change from Prev. Est. - Multiyear Change Federal Match" numFmtId="164">
      <sharedItems containsSemiMixedTypes="0" containsString="0" containsNumber="1" containsInteger="1" minValue="-60801000" maxValue="117573917"/>
    </cacheField>
    <cacheField name="Change from Prev. Est. - Multiyear Change Total Funds" numFmtId="164">
      <sharedItems containsSemiMixedTypes="0" containsString="0" containsNumber="1" containsInteger="1" minValue="-124514000" maxValue="200371512"/>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2">
  <r>
    <m/>
    <x v="0"/>
    <x v="0"/>
    <s v="LA"/>
    <m/>
    <x v="0"/>
    <m/>
    <s v="3835-Health Care Workforce"/>
    <n v="30"/>
    <n v="71250000"/>
    <n v="0"/>
    <n v="71250000"/>
    <m/>
    <m/>
    <n v="0"/>
    <m/>
    <m/>
    <n v="0"/>
    <m/>
    <m/>
    <n v="0"/>
    <m/>
    <m/>
    <n v="0"/>
    <n v="0"/>
    <n v="0"/>
    <n v="0"/>
    <n v="6139000"/>
    <m/>
    <n v="6139000"/>
    <n v="4208000"/>
    <m/>
    <n v="4208000"/>
    <n v="4209000"/>
    <m/>
    <n v="4209000"/>
    <n v="14174000"/>
    <m/>
    <n v="14174000"/>
    <n v="28730000"/>
    <n v="0"/>
    <n v="28730000"/>
    <n v="14174000"/>
    <m/>
    <n v="14174000"/>
    <n v="14173000"/>
    <m/>
    <n v="14173000"/>
    <n v="14173000"/>
    <m/>
    <n v="14173000"/>
    <m/>
    <m/>
    <n v="0"/>
    <n v="42520000"/>
    <n v="0"/>
    <n v="42520000"/>
    <m/>
    <m/>
    <n v="0"/>
    <m/>
    <m/>
    <n v="0"/>
    <m/>
    <m/>
    <n v="0"/>
    <n v="0"/>
    <n v="0"/>
    <n v="0"/>
    <n v="71250000"/>
    <n v="0"/>
    <n v="71250000"/>
    <n v="0"/>
    <n v="0"/>
    <n v="0"/>
    <n v="-9964227"/>
    <n v="0"/>
    <n v="-9964227"/>
    <n v="9964227"/>
    <n v="0"/>
    <n v="9964227"/>
    <n v="0"/>
    <n v="0"/>
    <n v="0"/>
    <n v="0"/>
    <n v="0"/>
    <n v="0"/>
  </r>
  <r>
    <m/>
    <x v="0"/>
    <x v="0"/>
    <s v="SO"/>
    <m/>
    <x v="1"/>
    <m/>
    <s v="3835-Health Care Workforce"/>
    <n v="30"/>
    <n v="3750000"/>
    <n v="0"/>
    <n v="3750000"/>
    <m/>
    <m/>
    <n v="0"/>
    <n v="260000"/>
    <m/>
    <n v="260000"/>
    <n v="361000"/>
    <m/>
    <n v="361000"/>
    <n v="287000"/>
    <m/>
    <n v="287000"/>
    <n v="908000"/>
    <n v="0"/>
    <n v="908000"/>
    <n v="336000"/>
    <m/>
    <n v="336000"/>
    <n v="123000"/>
    <m/>
    <n v="123000"/>
    <n v="477000"/>
    <m/>
    <n v="477000"/>
    <n v="477000"/>
    <m/>
    <n v="477000"/>
    <n v="1413000"/>
    <n v="0"/>
    <n v="1413000"/>
    <n v="477000"/>
    <m/>
    <n v="477000"/>
    <n v="476000"/>
    <m/>
    <n v="476000"/>
    <n v="476000"/>
    <m/>
    <n v="476000"/>
    <m/>
    <m/>
    <n v="0"/>
    <n v="1429000"/>
    <n v="0"/>
    <n v="1429000"/>
    <m/>
    <m/>
    <n v="0"/>
    <m/>
    <m/>
    <n v="0"/>
    <m/>
    <m/>
    <n v="0"/>
    <n v="0"/>
    <n v="0"/>
    <n v="0"/>
    <n v="3750000"/>
    <n v="0"/>
    <n v="3750000"/>
    <n v="377000"/>
    <n v="0"/>
    <n v="377000"/>
    <n v="-703000"/>
    <n v="0"/>
    <n v="-703000"/>
    <n v="326000"/>
    <n v="0"/>
    <n v="326000"/>
    <n v="0"/>
    <n v="0"/>
    <n v="0"/>
    <n v="0"/>
    <n v="0"/>
    <n v="0"/>
  </r>
  <r>
    <m/>
    <x v="1"/>
    <x v="1"/>
    <s v="LA"/>
    <m/>
    <x v="2"/>
    <s v="4300-687-0995"/>
    <s v="4140015-Operations"/>
    <s v="10.10.010"/>
    <n v="26673168"/>
    <n v="19126832"/>
    <n v="45800000"/>
    <m/>
    <m/>
    <n v="0"/>
    <m/>
    <m/>
    <n v="0"/>
    <m/>
    <m/>
    <n v="0"/>
    <n v="977000"/>
    <n v="652000"/>
    <n v="1629000"/>
    <n v="977000"/>
    <n v="652000"/>
    <n v="1629000"/>
    <n v="2810000"/>
    <n v="2297000"/>
    <n v="5107000"/>
    <n v="2810000"/>
    <n v="2297000"/>
    <n v="5107000"/>
    <n v="2810000"/>
    <n v="2297000"/>
    <n v="5107000"/>
    <n v="2860000"/>
    <n v="2247000"/>
    <n v="5107000"/>
    <n v="11290000"/>
    <n v="9138000"/>
    <n v="20428000"/>
    <n v="5688000"/>
    <n v="4106000"/>
    <n v="9794000"/>
    <n v="5766000"/>
    <n v="4028000"/>
    <n v="9794000"/>
    <n v="0"/>
    <m/>
    <n v="0"/>
    <m/>
    <m/>
    <n v="0"/>
    <n v="11454000"/>
    <n v="8134000"/>
    <n v="19588000"/>
    <m/>
    <m/>
    <n v="0"/>
    <m/>
    <m/>
    <n v="0"/>
    <m/>
    <m/>
    <n v="0"/>
    <n v="0"/>
    <n v="0"/>
    <n v="0"/>
    <n v="23721000"/>
    <n v="17924000"/>
    <n v="41645000"/>
    <n v="-9023000"/>
    <n v="-6015000"/>
    <n v="-15038000"/>
    <n v="2116832"/>
    <n v="1643168"/>
    <n v="3760000"/>
    <n v="3954000"/>
    <n v="3169000"/>
    <n v="7123000"/>
    <n v="0"/>
    <n v="0"/>
    <n v="0"/>
    <n v="-2952168"/>
    <n v="-1202832"/>
    <n v="-4155000"/>
  </r>
  <r>
    <m/>
    <x v="1"/>
    <x v="2"/>
    <s v="LA"/>
    <m/>
    <x v="2"/>
    <s v="4300-687-0995"/>
    <s v="4140019-Purchase of Services"/>
    <s v="10.10.020"/>
    <n v="24173416"/>
    <n v="17493584"/>
    <n v="41667000"/>
    <m/>
    <m/>
    <n v="0"/>
    <m/>
    <m/>
    <n v="0"/>
    <m/>
    <m/>
    <n v="0"/>
    <m/>
    <m/>
    <n v="0"/>
    <n v="0"/>
    <n v="0"/>
    <n v="0"/>
    <m/>
    <m/>
    <n v="0"/>
    <m/>
    <m/>
    <n v="0"/>
    <n v="2477000"/>
    <n v="2023000"/>
    <n v="4500000"/>
    <n v="2520000"/>
    <n v="1980000"/>
    <n v="4500000"/>
    <n v="4997000"/>
    <n v="4003000"/>
    <n v="9000000"/>
    <n v="5220000"/>
    <n v="3780000"/>
    <n v="9000000"/>
    <n v="5292000"/>
    <n v="3708000"/>
    <n v="9000000"/>
    <m/>
    <m/>
    <n v="0"/>
    <m/>
    <m/>
    <n v="0"/>
    <n v="10512000"/>
    <n v="7488000"/>
    <n v="18000000"/>
    <m/>
    <m/>
    <n v="0"/>
    <m/>
    <m/>
    <n v="0"/>
    <m/>
    <m/>
    <n v="0"/>
    <n v="0"/>
    <n v="0"/>
    <n v="0"/>
    <n v="15509000"/>
    <n v="11491000"/>
    <n v="27000000"/>
    <n v="-25000000"/>
    <n v="-16667000"/>
    <n v="-41667000"/>
    <n v="5823584"/>
    <n v="3176416"/>
    <n v="9000000"/>
    <n v="10512000"/>
    <n v="7488000"/>
    <n v="18000000"/>
    <n v="0"/>
    <n v="0"/>
    <n v="0"/>
    <n v="-8664416"/>
    <n v="-6002584"/>
    <n v="-14667000"/>
  </r>
  <r>
    <m/>
    <x v="1"/>
    <x v="3"/>
    <s v="SO"/>
    <m/>
    <x v="3"/>
    <s v="4300-587-0995"/>
    <s v="4149001-Program Administration"/>
    <n v="36"/>
    <n v="0"/>
    <n v="0"/>
    <n v="0"/>
    <m/>
    <m/>
    <n v="0"/>
    <m/>
    <m/>
    <n v="0"/>
    <m/>
    <m/>
    <n v="0"/>
    <m/>
    <m/>
    <n v="0"/>
    <n v="0"/>
    <n v="0"/>
    <n v="0"/>
    <m/>
    <m/>
    <n v="0"/>
    <m/>
    <m/>
    <n v="0"/>
    <m/>
    <m/>
    <n v="0"/>
    <m/>
    <m/>
    <n v="0"/>
    <n v="0"/>
    <n v="0"/>
    <n v="0"/>
    <m/>
    <m/>
    <n v="0"/>
    <m/>
    <m/>
    <n v="0"/>
    <m/>
    <m/>
    <n v="0"/>
    <m/>
    <m/>
    <n v="0"/>
    <n v="0"/>
    <n v="0"/>
    <n v="0"/>
    <m/>
    <m/>
    <n v="0"/>
    <m/>
    <m/>
    <n v="0"/>
    <m/>
    <m/>
    <n v="0"/>
    <n v="0"/>
    <n v="0"/>
    <n v="0"/>
    <n v="0"/>
    <n v="0"/>
    <n v="0"/>
    <n v="0"/>
    <n v="0"/>
    <n v="0"/>
    <n v="0"/>
    <n v="0"/>
    <n v="0"/>
    <n v="0"/>
    <n v="0"/>
    <n v="0"/>
    <n v="0"/>
    <n v="0"/>
    <n v="0"/>
    <n v="0"/>
    <n v="0"/>
    <n v="0"/>
  </r>
  <r>
    <m/>
    <x v="1"/>
    <x v="3"/>
    <s v="SO"/>
    <m/>
    <x v="2"/>
    <s v="4300-687-0995"/>
    <s v="4140015-Operations"/>
    <s v="10.10.010"/>
    <n v="12500000"/>
    <n v="0"/>
    <n v="12500000"/>
    <m/>
    <m/>
    <n v="0"/>
    <m/>
    <m/>
    <n v="0"/>
    <m/>
    <m/>
    <n v="0"/>
    <m/>
    <m/>
    <n v="0"/>
    <n v="0"/>
    <n v="0"/>
    <n v="0"/>
    <m/>
    <m/>
    <n v="0"/>
    <m/>
    <m/>
    <n v="0"/>
    <m/>
    <m/>
    <n v="0"/>
    <n v="3125000"/>
    <m/>
    <n v="3125000"/>
    <n v="3125000"/>
    <n v="0"/>
    <n v="3125000"/>
    <n v="3125000"/>
    <m/>
    <n v="3125000"/>
    <n v="3125000"/>
    <m/>
    <n v="3125000"/>
    <n v="3125000"/>
    <m/>
    <n v="3125000"/>
    <m/>
    <m/>
    <n v="0"/>
    <n v="9375000"/>
    <n v="0"/>
    <n v="9375000"/>
    <m/>
    <m/>
    <n v="0"/>
    <m/>
    <m/>
    <n v="0"/>
    <m/>
    <m/>
    <n v="0"/>
    <n v="0"/>
    <n v="0"/>
    <n v="0"/>
    <n v="12500000"/>
    <n v="0"/>
    <n v="12500000"/>
    <n v="-12500000"/>
    <n v="0"/>
    <n v="-12500000"/>
    <n v="3125000"/>
    <n v="0"/>
    <n v="3125000"/>
    <n v="9375000"/>
    <n v="0"/>
    <n v="9375000"/>
    <n v="0"/>
    <n v="0"/>
    <n v="0"/>
    <n v="0"/>
    <n v="0"/>
    <n v="0"/>
  </r>
  <r>
    <m/>
    <x v="1"/>
    <x v="4"/>
    <s v="LA"/>
    <m/>
    <x v="2"/>
    <s v="4300-687-0995"/>
    <s v="4140019-Purchase of Services"/>
    <s v="10.10.020"/>
    <n v="75918896"/>
    <n v="45181104"/>
    <n v="121100000"/>
    <m/>
    <m/>
    <n v="0"/>
    <m/>
    <m/>
    <n v="0"/>
    <m/>
    <m/>
    <n v="0"/>
    <m/>
    <m/>
    <n v="0"/>
    <n v="0"/>
    <n v="0"/>
    <n v="0"/>
    <n v="0"/>
    <m/>
    <n v="0"/>
    <n v="0"/>
    <m/>
    <n v="0"/>
    <n v="5329000"/>
    <n v="3529000"/>
    <n v="8858000"/>
    <n v="5406000"/>
    <n v="3453000"/>
    <n v="8859000"/>
    <n v="10735000"/>
    <n v="6982000"/>
    <n v="17717000"/>
    <n v="13447000"/>
    <n v="7969000"/>
    <n v="21416000"/>
    <n v="13599000"/>
    <n v="7818000"/>
    <n v="21417000"/>
    <n v="0"/>
    <m/>
    <n v="0"/>
    <m/>
    <m/>
    <n v="0"/>
    <n v="27046000"/>
    <n v="15787000"/>
    <n v="42833000"/>
    <m/>
    <m/>
    <n v="0"/>
    <m/>
    <m/>
    <n v="0"/>
    <m/>
    <m/>
    <n v="0"/>
    <n v="0"/>
    <n v="0"/>
    <n v="0"/>
    <n v="37781000"/>
    <n v="22769000"/>
    <n v="60550000"/>
    <n v="-17128000"/>
    <n v="-9404000"/>
    <n v="-26532000"/>
    <n v="-20455896"/>
    <n v="-13695104"/>
    <n v="-34151000"/>
    <n v="-554000"/>
    <n v="687000"/>
    <n v="133000"/>
    <n v="0"/>
    <n v="0"/>
    <n v="0"/>
    <n v="-38137896"/>
    <n v="-22412104"/>
    <n v="-60550000"/>
  </r>
  <r>
    <m/>
    <x v="1"/>
    <x v="5"/>
    <s v="LA"/>
    <s v="P"/>
    <x v="2"/>
    <s v="4300-687-0995"/>
    <s v="4140019-Purchase of Services"/>
    <s v="10.10.020"/>
    <n v="925791595"/>
    <n v="557652917"/>
    <n v="1483444512"/>
    <m/>
    <m/>
    <n v="0"/>
    <m/>
    <m/>
    <n v="0"/>
    <m/>
    <m/>
    <n v="0"/>
    <n v="76250000"/>
    <n v="50833000"/>
    <n v="127083000"/>
    <n v="76250000"/>
    <n v="50833000"/>
    <n v="127083000"/>
    <n v="76253000"/>
    <n v="62288000"/>
    <n v="138541000"/>
    <n v="76253000"/>
    <n v="62288000"/>
    <n v="138541000"/>
    <n v="146201000"/>
    <n v="119426000"/>
    <n v="265627000"/>
    <n v="148749000"/>
    <n v="116876000"/>
    <n v="265625000"/>
    <n v="447456000"/>
    <n v="360878000"/>
    <n v="808334000"/>
    <n v="160708000"/>
    <n v="116375000"/>
    <n v="277083000"/>
    <n v="162925000"/>
    <n v="114158000"/>
    <n v="277083000"/>
    <n v="102595000"/>
    <n v="68396000"/>
    <n v="170991000"/>
    <m/>
    <m/>
    <n v="0"/>
    <n v="426228000"/>
    <n v="298929000"/>
    <n v="725157000"/>
    <m/>
    <m/>
    <n v="0"/>
    <m/>
    <m/>
    <n v="0"/>
    <m/>
    <m/>
    <n v="0"/>
    <n v="0"/>
    <n v="0"/>
    <n v="0"/>
    <n v="949934000"/>
    <n v="710640000"/>
    <n v="1660574000"/>
    <n v="0"/>
    <n v="0"/>
    <n v="0"/>
    <n v="32158405"/>
    <n v="21637083"/>
    <n v="53795488"/>
    <n v="-8016000"/>
    <n v="131350000"/>
    <n v="123334000"/>
    <n v="0"/>
    <n v="0"/>
    <n v="0"/>
    <n v="24142405"/>
    <n v="152987083"/>
    <n v="177129488"/>
  </r>
  <r>
    <m/>
    <x v="1"/>
    <x v="5"/>
    <s v="LA"/>
    <s v="P"/>
    <x v="2"/>
    <s v="4300-687-0995"/>
    <s v="4140015-Operations"/>
    <s v="10.10.010"/>
    <n v="28591172"/>
    <n v="13025828"/>
    <n v="41617000"/>
    <m/>
    <m/>
    <n v="0"/>
    <m/>
    <m/>
    <n v="0"/>
    <m/>
    <m/>
    <n v="0"/>
    <n v="8600000"/>
    <n v="4047000"/>
    <n v="12647000"/>
    <n v="8600000"/>
    <n v="4047000"/>
    <n v="12647000"/>
    <n v="2025000"/>
    <n v="1137000"/>
    <n v="3162000"/>
    <n v="2025000"/>
    <n v="1137000"/>
    <n v="3162000"/>
    <n v="4746000"/>
    <n v="2666000"/>
    <n v="7412000"/>
    <n v="4802000"/>
    <n v="2609000"/>
    <n v="7411000"/>
    <n v="13598000"/>
    <n v="7549000"/>
    <n v="21147000"/>
    <n v="3510000"/>
    <n v="1777000"/>
    <n v="5287000"/>
    <n v="3545000"/>
    <n v="1742000"/>
    <n v="5287000"/>
    <n v="0"/>
    <m/>
    <n v="0"/>
    <m/>
    <m/>
    <n v="0"/>
    <n v="7055000"/>
    <n v="3519000"/>
    <n v="10574000"/>
    <m/>
    <m/>
    <n v="0"/>
    <m/>
    <m/>
    <n v="0"/>
    <m/>
    <m/>
    <n v="0"/>
    <n v="0"/>
    <n v="0"/>
    <n v="0"/>
    <n v="29253000"/>
    <n v="15115000"/>
    <n v="44368000"/>
    <n v="0"/>
    <n v="0"/>
    <n v="0"/>
    <n v="56828"/>
    <n v="-56828"/>
    <n v="0"/>
    <n v="605000"/>
    <n v="2146000"/>
    <n v="2751000"/>
    <n v="0"/>
    <n v="0"/>
    <n v="0"/>
    <n v="661828"/>
    <n v="2089172"/>
    <n v="2751000"/>
  </r>
  <r>
    <m/>
    <x v="1"/>
    <x v="5"/>
    <s v="SO"/>
    <s v="P"/>
    <x v="3"/>
    <s v="4300-587-0995"/>
    <s v="4149001-Program Administration"/>
    <n v="36"/>
    <n v="11047600"/>
    <n v="2456430"/>
    <n v="13504030"/>
    <m/>
    <m/>
    <n v="0"/>
    <m/>
    <m/>
    <n v="0"/>
    <m/>
    <m/>
    <n v="0"/>
    <n v="1498000"/>
    <n v="374000"/>
    <n v="1872000"/>
    <n v="1498000"/>
    <n v="374000"/>
    <n v="1872000"/>
    <n v="1250000"/>
    <n v="312000"/>
    <n v="1562000"/>
    <n v="1250000"/>
    <n v="312000"/>
    <n v="1562000"/>
    <n v="1650000"/>
    <n v="413000"/>
    <n v="2063000"/>
    <n v="1650000"/>
    <n v="413000"/>
    <n v="2063000"/>
    <n v="5800000"/>
    <n v="1450000"/>
    <n v="7250000"/>
    <n v="1450000"/>
    <n v="363000"/>
    <n v="1813000"/>
    <n v="1450000"/>
    <n v="363000"/>
    <n v="1813000"/>
    <n v="1450000"/>
    <n v="363000"/>
    <n v="1813000"/>
    <m/>
    <m/>
    <n v="0"/>
    <n v="4350000"/>
    <n v="1089000"/>
    <n v="5439000"/>
    <m/>
    <m/>
    <n v="0"/>
    <m/>
    <m/>
    <n v="0"/>
    <m/>
    <m/>
    <n v="0"/>
    <n v="0"/>
    <n v="0"/>
    <n v="0"/>
    <n v="11648000"/>
    <n v="2913000"/>
    <n v="14561000"/>
    <n v="400"/>
    <n v="-400"/>
    <n v="0"/>
    <n v="0"/>
    <n v="0"/>
    <n v="0"/>
    <n v="600000"/>
    <n v="456970"/>
    <n v="1056970"/>
    <n v="0"/>
    <n v="0"/>
    <n v="0"/>
    <n v="600400"/>
    <n v="456570"/>
    <n v="1056970"/>
  </r>
  <r>
    <m/>
    <x v="1"/>
    <x v="6"/>
    <s v="SO"/>
    <m/>
    <x v="3"/>
    <s v="4300-587-0995"/>
    <s v="4149001-Program Administration"/>
    <n v="36"/>
    <n v="6000000"/>
    <n v="1500000"/>
    <n v="7500000"/>
    <m/>
    <m/>
    <n v="0"/>
    <m/>
    <m/>
    <n v="0"/>
    <m/>
    <m/>
    <n v="0"/>
    <n v="470000"/>
    <n v="117000"/>
    <n v="587000"/>
    <n v="470000"/>
    <n v="117000"/>
    <n v="587000"/>
    <n v="1382000"/>
    <n v="345000"/>
    <n v="1727000"/>
    <n v="1382000"/>
    <n v="346000"/>
    <n v="1728000"/>
    <n v="1383000"/>
    <n v="346000"/>
    <n v="1729000"/>
    <n v="1383000"/>
    <n v="346000"/>
    <n v="1729000"/>
    <n v="5530000"/>
    <n v="1383000"/>
    <n v="6913000"/>
    <m/>
    <m/>
    <n v="0"/>
    <m/>
    <m/>
    <n v="0"/>
    <m/>
    <m/>
    <n v="0"/>
    <m/>
    <m/>
    <n v="0"/>
    <n v="0"/>
    <n v="0"/>
    <n v="0"/>
    <m/>
    <m/>
    <n v="0"/>
    <m/>
    <m/>
    <n v="0"/>
    <m/>
    <m/>
    <n v="0"/>
    <n v="0"/>
    <n v="0"/>
    <n v="0"/>
    <n v="6000000"/>
    <n v="1500000"/>
    <n v="7500000"/>
    <n v="214"/>
    <n v="-447"/>
    <n v="-233"/>
    <n v="-214"/>
    <n v="447"/>
    <n v="233"/>
    <n v="0"/>
    <n v="0"/>
    <n v="0"/>
    <n v="0"/>
    <n v="0"/>
    <n v="0"/>
    <n v="0"/>
    <n v="0"/>
    <n v="0"/>
  </r>
  <r>
    <m/>
    <x v="2"/>
    <x v="7"/>
    <s v="SO"/>
    <m/>
    <x v="4"/>
    <m/>
    <s v="4215010-Independent Living Services"/>
    <n v="30"/>
    <n v="5000000"/>
    <n v="0"/>
    <n v="5000000"/>
    <m/>
    <m/>
    <n v="0"/>
    <m/>
    <m/>
    <n v="0"/>
    <m/>
    <m/>
    <n v="0"/>
    <n v="0"/>
    <m/>
    <n v="0"/>
    <n v="0"/>
    <n v="0"/>
    <n v="0"/>
    <n v="94000"/>
    <m/>
    <n v="94000"/>
    <n v="228000"/>
    <m/>
    <n v="228000"/>
    <n v="560000"/>
    <m/>
    <n v="560000"/>
    <n v="1036000"/>
    <m/>
    <n v="1036000"/>
    <n v="1918000"/>
    <n v="0"/>
    <n v="1918000"/>
    <n v="1028000"/>
    <m/>
    <n v="1028000"/>
    <n v="1027000"/>
    <m/>
    <n v="1027000"/>
    <n v="1027000"/>
    <m/>
    <n v="1027000"/>
    <m/>
    <m/>
    <n v="0"/>
    <n v="3082000"/>
    <n v="0"/>
    <n v="3082000"/>
    <m/>
    <m/>
    <n v="0"/>
    <m/>
    <m/>
    <n v="0"/>
    <m/>
    <m/>
    <n v="0"/>
    <n v="0"/>
    <n v="0"/>
    <n v="0"/>
    <n v="5000000"/>
    <n v="0"/>
    <n v="5000000"/>
    <n v="0"/>
    <n v="0"/>
    <n v="0"/>
    <n v="-657000"/>
    <n v="0"/>
    <n v="-657000"/>
    <n v="657000"/>
    <n v="0"/>
    <n v="657000"/>
    <n v="0"/>
    <n v="0"/>
    <n v="0"/>
    <n v="0"/>
    <n v="0"/>
    <n v="0"/>
  </r>
  <r>
    <m/>
    <x v="3"/>
    <x v="8"/>
    <s v="LA"/>
    <m/>
    <x v="5"/>
    <s v="5180-687-0995"/>
    <s v="4275010-IHSS"/>
    <n v="25.15"/>
    <n v="121817153"/>
    <n v="173182847"/>
    <n v="295000000"/>
    <m/>
    <m/>
    <n v="0"/>
    <m/>
    <m/>
    <n v="0"/>
    <n v="118670000"/>
    <n v="168709000"/>
    <n v="287379000"/>
    <n v="3000"/>
    <n v="4000"/>
    <n v="7000"/>
    <n v="118673000"/>
    <n v="168713000"/>
    <n v="287386000"/>
    <n v="1000"/>
    <n v="1000"/>
    <n v="2000"/>
    <n v="0"/>
    <n v="0"/>
    <n v="0"/>
    <n v="0"/>
    <n v="0"/>
    <n v="0"/>
    <n v="2000"/>
    <n v="2000"/>
    <n v="4000"/>
    <n v="3000"/>
    <n v="3000"/>
    <n v="6000"/>
    <n v="0"/>
    <m/>
    <n v="0"/>
    <n v="0"/>
    <m/>
    <n v="0"/>
    <n v="0"/>
    <m/>
    <n v="0"/>
    <m/>
    <m/>
    <n v="0"/>
    <n v="0"/>
    <n v="0"/>
    <n v="0"/>
    <m/>
    <m/>
    <n v="0"/>
    <m/>
    <m/>
    <n v="0"/>
    <m/>
    <m/>
    <n v="0"/>
    <n v="0"/>
    <n v="0"/>
    <n v="0"/>
    <n v="118676000"/>
    <n v="168716000"/>
    <n v="287392000"/>
    <n v="431"/>
    <n v="-431"/>
    <n v="0"/>
    <n v="-3141584"/>
    <n v="-4466416"/>
    <n v="-7608000"/>
    <n v="0"/>
    <n v="0"/>
    <n v="0"/>
    <n v="0"/>
    <n v="0"/>
    <n v="0"/>
    <n v="-3141153"/>
    <n v="-4466847"/>
    <n v="-7608000"/>
  </r>
  <r>
    <m/>
    <x v="3"/>
    <x v="9"/>
    <s v="LA"/>
    <m/>
    <x v="5"/>
    <s v="5180-687-0995"/>
    <s v="4275010-IHSS"/>
    <n v="25.15"/>
    <n v="288347000"/>
    <n v="0"/>
    <n v="288347000"/>
    <m/>
    <m/>
    <n v="0"/>
    <m/>
    <m/>
    <n v="0"/>
    <m/>
    <m/>
    <n v="0"/>
    <m/>
    <m/>
    <n v="0"/>
    <n v="0"/>
    <n v="0"/>
    <n v="0"/>
    <n v="1015000"/>
    <m/>
    <n v="1015000"/>
    <n v="458000"/>
    <n v="0"/>
    <n v="458000"/>
    <n v="33186000"/>
    <m/>
    <n v="33186000"/>
    <n v="33187000"/>
    <m/>
    <n v="33187000"/>
    <n v="67846000"/>
    <n v="0"/>
    <n v="67846000"/>
    <n v="36590000"/>
    <m/>
    <n v="36590000"/>
    <n v="36590000"/>
    <m/>
    <n v="36590000"/>
    <n v="36590000"/>
    <m/>
    <n v="36590000"/>
    <n v="36590000"/>
    <m/>
    <n v="36590000"/>
    <n v="146360000"/>
    <n v="0"/>
    <n v="146360000"/>
    <n v="71941000"/>
    <m/>
    <n v="71941000"/>
    <m/>
    <m/>
    <n v="0"/>
    <m/>
    <m/>
    <n v="0"/>
    <n v="71941000"/>
    <n v="0"/>
    <n v="71941000"/>
    <n v="286147000"/>
    <n v="0"/>
    <n v="286147000"/>
    <n v="-369000"/>
    <n v="0"/>
    <n v="-369000"/>
    <n v="-66783000"/>
    <n v="0"/>
    <n v="-66783000"/>
    <n v="-6989000"/>
    <n v="0"/>
    <n v="-6989000"/>
    <n v="71941000"/>
    <n v="0"/>
    <n v="71941000"/>
    <n v="-2200000"/>
    <n v="0"/>
    <n v="-2200000"/>
  </r>
  <r>
    <m/>
    <x v="3"/>
    <x v="9"/>
    <s v="SO"/>
    <m/>
    <x v="6"/>
    <m/>
    <s v="4275-Social Services and Licensing"/>
    <n v="25"/>
    <n v="6786000"/>
    <n v="0"/>
    <n v="6786000"/>
    <m/>
    <m/>
    <n v="0"/>
    <m/>
    <m/>
    <n v="0"/>
    <n v="1000"/>
    <m/>
    <n v="1000"/>
    <n v="229000"/>
    <m/>
    <n v="229000"/>
    <n v="230000"/>
    <n v="0"/>
    <n v="230000"/>
    <n v="387000"/>
    <m/>
    <n v="387000"/>
    <n v="514000"/>
    <n v="0"/>
    <n v="514000"/>
    <n v="1188000"/>
    <m/>
    <n v="1188000"/>
    <n v="1185000"/>
    <m/>
    <n v="1185000"/>
    <n v="3274000"/>
    <n v="0"/>
    <n v="3274000"/>
    <n v="1094000"/>
    <m/>
    <n v="1094000"/>
    <n v="1094000"/>
    <m/>
    <n v="1094000"/>
    <n v="1094000"/>
    <m/>
    <n v="1094000"/>
    <n v="1100000"/>
    <m/>
    <n v="1100000"/>
    <n v="4382000"/>
    <n v="0"/>
    <n v="4382000"/>
    <n v="1100000"/>
    <m/>
    <n v="1100000"/>
    <m/>
    <m/>
    <n v="0"/>
    <m/>
    <m/>
    <n v="0"/>
    <n v="1100000"/>
    <n v="0"/>
    <n v="1100000"/>
    <n v="8986000"/>
    <n v="0"/>
    <n v="8986000"/>
    <n v="2000"/>
    <n v="0"/>
    <n v="2000"/>
    <n v="-2000"/>
    <n v="0"/>
    <n v="-2000"/>
    <n v="1100000"/>
    <n v="0"/>
    <n v="1100000"/>
    <n v="1100000"/>
    <n v="0"/>
    <n v="1100000"/>
    <n v="2200000"/>
    <n v="0"/>
    <n v="2200000"/>
  </r>
  <r>
    <m/>
    <x v="3"/>
    <x v="10"/>
    <s v="LA"/>
    <s v="P"/>
    <x v="5"/>
    <s v="5180-687-0995"/>
    <s v="4275028-Special Programs"/>
    <n v="25.35"/>
    <n v="53400000"/>
    <n v="0"/>
    <n v="53400000"/>
    <m/>
    <m/>
    <n v="0"/>
    <m/>
    <m/>
    <n v="0"/>
    <m/>
    <m/>
    <n v="0"/>
    <m/>
    <m/>
    <n v="0"/>
    <n v="0"/>
    <n v="0"/>
    <n v="0"/>
    <m/>
    <m/>
    <n v="0"/>
    <n v="9702000"/>
    <n v="0"/>
    <n v="9702000"/>
    <n v="1043000"/>
    <m/>
    <n v="1043000"/>
    <n v="14030000"/>
    <m/>
    <n v="14030000"/>
    <n v="24775000"/>
    <n v="0"/>
    <n v="24775000"/>
    <n v="20478000"/>
    <m/>
    <n v="20478000"/>
    <n v="8147000"/>
    <m/>
    <n v="8147000"/>
    <m/>
    <m/>
    <n v="0"/>
    <m/>
    <m/>
    <n v="0"/>
    <n v="28625000"/>
    <n v="0"/>
    <n v="28625000"/>
    <m/>
    <m/>
    <n v="0"/>
    <m/>
    <m/>
    <n v="0"/>
    <m/>
    <m/>
    <n v="0"/>
    <n v="0"/>
    <n v="0"/>
    <n v="0"/>
    <n v="53400000"/>
    <n v="0"/>
    <n v="53400000"/>
    <n v="0"/>
    <n v="0"/>
    <n v="0"/>
    <n v="-2058000"/>
    <n v="0"/>
    <n v="-2058000"/>
    <n v="2058000"/>
    <n v="0"/>
    <n v="2058000"/>
    <n v="0"/>
    <n v="0"/>
    <n v="0"/>
    <n v="0"/>
    <n v="0"/>
    <n v="0"/>
  </r>
  <r>
    <m/>
    <x v="4"/>
    <x v="11"/>
    <s v="SO"/>
    <m/>
    <x v="7"/>
    <m/>
    <s v="3900 -Supportive Services"/>
    <n v="30"/>
    <n v="7500000"/>
    <n v="0"/>
    <n v="7500000"/>
    <m/>
    <m/>
    <n v="0"/>
    <m/>
    <m/>
    <n v="0"/>
    <m/>
    <m/>
    <n v="0"/>
    <m/>
    <m/>
    <n v="0"/>
    <n v="0"/>
    <n v="0"/>
    <n v="0"/>
    <n v="0"/>
    <m/>
    <n v="0"/>
    <n v="0"/>
    <m/>
    <n v="0"/>
    <n v="1500000"/>
    <m/>
    <n v="1500000"/>
    <n v="1500000"/>
    <m/>
    <n v="1500000"/>
    <n v="3000000"/>
    <n v="0"/>
    <n v="3000000"/>
    <n v="1125000"/>
    <m/>
    <n v="1125000"/>
    <n v="1125000"/>
    <m/>
    <n v="1125000"/>
    <n v="1125000"/>
    <m/>
    <n v="1125000"/>
    <n v="1125000"/>
    <m/>
    <n v="1125000"/>
    <n v="4500000"/>
    <n v="0"/>
    <n v="4500000"/>
    <m/>
    <m/>
    <n v="0"/>
    <m/>
    <m/>
    <n v="0"/>
    <m/>
    <m/>
    <n v="0"/>
    <n v="0"/>
    <n v="0"/>
    <n v="0"/>
    <n v="7500000"/>
    <n v="0"/>
    <n v="7500000"/>
    <n v="0"/>
    <n v="0"/>
    <n v="0"/>
    <n v="-750000"/>
    <n v="0"/>
    <n v="-750000"/>
    <n v="750000"/>
    <n v="0"/>
    <n v="750000"/>
    <n v="0"/>
    <n v="0"/>
    <n v="0"/>
    <n v="0"/>
    <n v="0"/>
    <n v="0"/>
  </r>
  <r>
    <m/>
    <x v="4"/>
    <x v="11"/>
    <s v="LA"/>
    <m/>
    <x v="8"/>
    <m/>
    <s v="3900 -Supportive Services"/>
    <n v="30"/>
    <n v="142500000"/>
    <n v="0"/>
    <n v="142500000"/>
    <m/>
    <m/>
    <n v="0"/>
    <m/>
    <m/>
    <n v="0"/>
    <m/>
    <m/>
    <n v="0"/>
    <m/>
    <m/>
    <n v="0"/>
    <n v="0"/>
    <n v="0"/>
    <n v="0"/>
    <n v="1789000"/>
    <m/>
    <n v="1789000"/>
    <n v="970000"/>
    <m/>
    <n v="970000"/>
    <n v="27948000"/>
    <m/>
    <n v="27948000"/>
    <n v="27948000"/>
    <m/>
    <n v="27948000"/>
    <n v="58655000"/>
    <n v="0"/>
    <n v="58655000"/>
    <n v="20961000"/>
    <m/>
    <n v="20961000"/>
    <n v="20961000"/>
    <m/>
    <n v="20961000"/>
    <n v="20961000"/>
    <m/>
    <n v="20961000"/>
    <n v="20962000"/>
    <m/>
    <n v="20962000"/>
    <n v="83845000"/>
    <n v="0"/>
    <n v="83845000"/>
    <m/>
    <m/>
    <n v="0"/>
    <m/>
    <m/>
    <n v="0"/>
    <m/>
    <m/>
    <n v="0"/>
    <n v="0"/>
    <n v="0"/>
    <n v="0"/>
    <n v="142500000"/>
    <n v="0"/>
    <n v="142500000"/>
    <n v="0"/>
    <n v="0"/>
    <n v="0"/>
    <n v="-12595000"/>
    <n v="0"/>
    <n v="-12595000"/>
    <n v="12595000"/>
    <n v="0"/>
    <n v="12595000"/>
    <n v="0"/>
    <n v="0"/>
    <n v="0"/>
    <n v="0"/>
    <n v="0"/>
    <n v="0"/>
  </r>
  <r>
    <m/>
    <x v="4"/>
    <x v="12"/>
    <s v="SO"/>
    <m/>
    <x v="7"/>
    <m/>
    <s v="3900 -Supportive Services"/>
    <n v="30"/>
    <n v="5000000"/>
    <n v="0"/>
    <n v="5000000"/>
    <m/>
    <m/>
    <n v="0"/>
    <m/>
    <m/>
    <n v="0"/>
    <m/>
    <m/>
    <n v="0"/>
    <m/>
    <m/>
    <n v="0"/>
    <n v="0"/>
    <n v="0"/>
    <n v="0"/>
    <n v="0"/>
    <m/>
    <n v="0"/>
    <n v="3000"/>
    <m/>
    <n v="3000"/>
    <n v="999000"/>
    <m/>
    <n v="999000"/>
    <n v="999000"/>
    <m/>
    <n v="999000"/>
    <n v="2001000"/>
    <n v="0"/>
    <n v="2001000"/>
    <n v="999000"/>
    <m/>
    <n v="999000"/>
    <n v="1000000"/>
    <m/>
    <n v="1000000"/>
    <n v="1000000"/>
    <m/>
    <n v="1000000"/>
    <m/>
    <m/>
    <n v="0"/>
    <n v="2999000"/>
    <n v="0"/>
    <n v="2999000"/>
    <m/>
    <m/>
    <n v="0"/>
    <m/>
    <m/>
    <n v="0"/>
    <m/>
    <m/>
    <n v="0"/>
    <n v="0"/>
    <n v="0"/>
    <n v="0"/>
    <n v="5000000"/>
    <n v="0"/>
    <n v="5000000"/>
    <n v="0"/>
    <n v="0"/>
    <n v="0"/>
    <n v="-499000"/>
    <n v="0"/>
    <n v="-499000"/>
    <n v="499000"/>
    <n v="0"/>
    <n v="499000"/>
    <n v="0"/>
    <n v="0"/>
    <n v="0"/>
    <n v="0"/>
    <n v="0"/>
    <n v="0"/>
  </r>
  <r>
    <m/>
    <x v="4"/>
    <x v="13"/>
    <s v="SO"/>
    <m/>
    <x v="7"/>
    <m/>
    <s v="3905-Community-Based Programs and Projects"/>
    <n v="40"/>
    <n v="500000"/>
    <n v="0"/>
    <n v="500000"/>
    <m/>
    <m/>
    <n v="0"/>
    <m/>
    <m/>
    <n v="0"/>
    <m/>
    <m/>
    <n v="0"/>
    <m/>
    <m/>
    <n v="0"/>
    <n v="0"/>
    <n v="0"/>
    <n v="0"/>
    <n v="0"/>
    <m/>
    <n v="0"/>
    <n v="0"/>
    <m/>
    <n v="0"/>
    <n v="100000"/>
    <m/>
    <n v="100000"/>
    <n v="100000"/>
    <m/>
    <n v="100000"/>
    <n v="200000"/>
    <n v="0"/>
    <n v="200000"/>
    <n v="100000"/>
    <m/>
    <n v="100000"/>
    <n v="100000"/>
    <m/>
    <n v="100000"/>
    <n v="100000"/>
    <m/>
    <n v="100000"/>
    <m/>
    <m/>
    <n v="0"/>
    <n v="300000"/>
    <n v="0"/>
    <n v="300000"/>
    <m/>
    <m/>
    <n v="0"/>
    <m/>
    <m/>
    <n v="0"/>
    <m/>
    <m/>
    <n v="0"/>
    <n v="0"/>
    <n v="0"/>
    <n v="0"/>
    <n v="500000"/>
    <n v="0"/>
    <n v="500000"/>
    <n v="0"/>
    <n v="0"/>
    <n v="0"/>
    <n v="-49000"/>
    <n v="0"/>
    <n v="-49000"/>
    <n v="49000"/>
    <n v="0"/>
    <n v="49000"/>
    <n v="0"/>
    <n v="0"/>
    <n v="0"/>
    <n v="0"/>
    <n v="0"/>
    <n v="0"/>
  </r>
  <r>
    <m/>
    <x v="4"/>
    <x v="13"/>
    <s v="LA"/>
    <m/>
    <x v="8"/>
    <m/>
    <s v="3905-Community-Based Programs and Projects"/>
    <n v="40"/>
    <n v="4500000"/>
    <n v="0"/>
    <n v="4500000"/>
    <m/>
    <m/>
    <n v="0"/>
    <m/>
    <m/>
    <n v="0"/>
    <m/>
    <m/>
    <n v="0"/>
    <m/>
    <m/>
    <n v="0"/>
    <n v="0"/>
    <n v="0"/>
    <n v="0"/>
    <n v="173000"/>
    <m/>
    <n v="173000"/>
    <n v="286000"/>
    <m/>
    <n v="286000"/>
    <n v="808000"/>
    <m/>
    <n v="808000"/>
    <n v="808000"/>
    <m/>
    <n v="808000"/>
    <n v="2075000"/>
    <n v="0"/>
    <n v="2075000"/>
    <n v="808000"/>
    <m/>
    <n v="808000"/>
    <n v="808000"/>
    <m/>
    <n v="808000"/>
    <n v="809000"/>
    <m/>
    <n v="809000"/>
    <m/>
    <m/>
    <n v="0"/>
    <n v="2425000"/>
    <n v="0"/>
    <n v="2425000"/>
    <m/>
    <m/>
    <n v="0"/>
    <m/>
    <m/>
    <n v="0"/>
    <m/>
    <m/>
    <n v="0"/>
    <n v="0"/>
    <n v="0"/>
    <n v="0"/>
    <n v="4500000"/>
    <n v="0"/>
    <n v="4500000"/>
    <n v="0"/>
    <n v="0"/>
    <n v="0"/>
    <n v="-625000"/>
    <n v="0"/>
    <n v="-625000"/>
    <n v="625000"/>
    <n v="0"/>
    <n v="625000"/>
    <n v="0"/>
    <n v="0"/>
    <n v="0"/>
    <n v="0"/>
    <n v="0"/>
    <n v="0"/>
  </r>
  <r>
    <m/>
    <x v="4"/>
    <x v="14"/>
    <s v="SO"/>
    <s v="Y"/>
    <x v="7"/>
    <m/>
    <s v="3900 -Supportive Services"/>
    <n v="30"/>
    <n v="3700000"/>
    <n v="0"/>
    <n v="3700000"/>
    <m/>
    <m/>
    <n v="0"/>
    <m/>
    <m/>
    <n v="0"/>
    <m/>
    <m/>
    <n v="0"/>
    <m/>
    <m/>
    <n v="0"/>
    <n v="0"/>
    <n v="0"/>
    <n v="0"/>
    <n v="0"/>
    <m/>
    <n v="0"/>
    <n v="1000"/>
    <m/>
    <n v="1000"/>
    <n v="740000"/>
    <m/>
    <n v="740000"/>
    <n v="740000"/>
    <m/>
    <n v="740000"/>
    <n v="1481000"/>
    <n v="0"/>
    <n v="1481000"/>
    <n v="555000"/>
    <m/>
    <n v="555000"/>
    <n v="555000"/>
    <m/>
    <n v="555000"/>
    <n v="555000"/>
    <m/>
    <n v="555000"/>
    <n v="555000"/>
    <m/>
    <n v="555000"/>
    <n v="2220000"/>
    <n v="0"/>
    <n v="2220000"/>
    <m/>
    <m/>
    <n v="0"/>
    <m/>
    <m/>
    <n v="0"/>
    <m/>
    <m/>
    <n v="0"/>
    <n v="0"/>
    <n v="0"/>
    <n v="0"/>
    <n v="3701000"/>
    <n v="0"/>
    <n v="3701000"/>
    <n v="0"/>
    <n v="0"/>
    <n v="0"/>
    <n v="-369000"/>
    <n v="0"/>
    <n v="-369000"/>
    <n v="370000"/>
    <n v="0"/>
    <n v="370000"/>
    <n v="0"/>
    <n v="0"/>
    <n v="0"/>
    <n v="1000"/>
    <n v="0"/>
    <n v="1000"/>
  </r>
  <r>
    <m/>
    <x v="4"/>
    <x v="14"/>
    <s v="SO"/>
    <s v="Y"/>
    <x v="7"/>
    <m/>
    <s v="3890-Nutrition"/>
    <n v="10"/>
    <n v="1300000"/>
    <n v="0"/>
    <n v="1300000"/>
    <m/>
    <m/>
    <n v="0"/>
    <m/>
    <m/>
    <n v="0"/>
    <m/>
    <m/>
    <n v="0"/>
    <m/>
    <m/>
    <n v="0"/>
    <n v="0"/>
    <n v="0"/>
    <n v="0"/>
    <n v="78000"/>
    <m/>
    <n v="78000"/>
    <n v="352000"/>
    <m/>
    <n v="352000"/>
    <n v="174000"/>
    <m/>
    <n v="174000"/>
    <n v="174000"/>
    <m/>
    <n v="174000"/>
    <n v="778000"/>
    <n v="0"/>
    <n v="778000"/>
    <n v="174000"/>
    <m/>
    <n v="174000"/>
    <n v="174000"/>
    <m/>
    <n v="174000"/>
    <n v="174000"/>
    <m/>
    <n v="174000"/>
    <m/>
    <m/>
    <n v="0"/>
    <n v="522000"/>
    <n v="0"/>
    <n v="522000"/>
    <m/>
    <m/>
    <n v="0"/>
    <m/>
    <m/>
    <n v="0"/>
    <m/>
    <m/>
    <n v="0"/>
    <n v="0"/>
    <n v="0"/>
    <n v="0"/>
    <n v="1300000"/>
    <n v="0"/>
    <n v="1300000"/>
    <n v="0"/>
    <n v="0"/>
    <n v="0"/>
    <n v="128000"/>
    <n v="0"/>
    <n v="128000"/>
    <n v="-128000"/>
    <n v="0"/>
    <n v="-128000"/>
    <n v="0"/>
    <n v="0"/>
    <n v="0"/>
    <n v="0"/>
    <n v="0"/>
    <n v="0"/>
  </r>
  <r>
    <m/>
    <x v="4"/>
    <x v="14"/>
    <s v="SO"/>
    <s v="Y"/>
    <x v="7"/>
    <m/>
    <s v="3895-Senior Community Employment Service"/>
    <n v="20"/>
    <n v="1000000"/>
    <n v="0"/>
    <n v="1000000"/>
    <m/>
    <m/>
    <n v="0"/>
    <m/>
    <m/>
    <n v="0"/>
    <m/>
    <m/>
    <n v="0"/>
    <m/>
    <m/>
    <n v="0"/>
    <n v="0"/>
    <n v="0"/>
    <n v="0"/>
    <n v="0"/>
    <m/>
    <n v="0"/>
    <n v="0"/>
    <m/>
    <n v="0"/>
    <n v="200000"/>
    <m/>
    <n v="200000"/>
    <n v="200000"/>
    <m/>
    <n v="200000"/>
    <n v="400000"/>
    <n v="0"/>
    <n v="400000"/>
    <n v="200000"/>
    <m/>
    <n v="200000"/>
    <n v="200000"/>
    <m/>
    <n v="200000"/>
    <n v="200000"/>
    <m/>
    <n v="200000"/>
    <m/>
    <m/>
    <n v="0"/>
    <n v="600000"/>
    <n v="0"/>
    <n v="600000"/>
    <m/>
    <m/>
    <n v="0"/>
    <m/>
    <m/>
    <n v="0"/>
    <m/>
    <m/>
    <n v="0"/>
    <n v="0"/>
    <n v="0"/>
    <n v="0"/>
    <n v="1000000"/>
    <n v="0"/>
    <n v="1000000"/>
    <n v="0"/>
    <n v="0"/>
    <n v="0"/>
    <n v="-100000"/>
    <n v="0"/>
    <n v="-100000"/>
    <n v="100000"/>
    <n v="0"/>
    <n v="100000"/>
    <n v="0"/>
    <n v="0"/>
    <n v="0"/>
    <n v="0"/>
    <n v="0"/>
    <n v="0"/>
  </r>
  <r>
    <m/>
    <x v="4"/>
    <x v="14"/>
    <s v="LA"/>
    <s v="Y"/>
    <x v="8"/>
    <m/>
    <s v="3900 -Supportive Services"/>
    <n v="30"/>
    <n v="62300000"/>
    <n v="0"/>
    <n v="62300000"/>
    <m/>
    <m/>
    <n v="0"/>
    <m/>
    <m/>
    <n v="0"/>
    <n v="474000"/>
    <m/>
    <n v="474000"/>
    <m/>
    <m/>
    <n v="0"/>
    <n v="474000"/>
    <n v="0"/>
    <n v="474000"/>
    <n v="0"/>
    <m/>
    <n v="0"/>
    <n v="1404000"/>
    <m/>
    <n v="1404000"/>
    <n v="12084000"/>
    <m/>
    <n v="12084000"/>
    <n v="12084000"/>
    <m/>
    <n v="12084000"/>
    <n v="25572000"/>
    <n v="0"/>
    <n v="25572000"/>
    <n v="9063000"/>
    <m/>
    <n v="9063000"/>
    <n v="9063000"/>
    <m/>
    <n v="9063000"/>
    <n v="9063000"/>
    <m/>
    <n v="9063000"/>
    <n v="9062000"/>
    <m/>
    <n v="9062000"/>
    <n v="36251000"/>
    <n v="0"/>
    <n v="36251000"/>
    <m/>
    <m/>
    <n v="0"/>
    <m/>
    <m/>
    <n v="0"/>
    <m/>
    <m/>
    <n v="0"/>
    <n v="0"/>
    <n v="0"/>
    <n v="0"/>
    <n v="62297000"/>
    <n v="0"/>
    <n v="62297000"/>
    <n v="-286"/>
    <n v="0"/>
    <n v="-286"/>
    <n v="-5340858"/>
    <n v="0"/>
    <n v="-5340858"/>
    <n v="5338144"/>
    <n v="0"/>
    <n v="5338144"/>
    <n v="0"/>
    <n v="0"/>
    <n v="0"/>
    <n v="-3000"/>
    <n v="0"/>
    <n v="-3000"/>
  </r>
  <r>
    <m/>
    <x v="4"/>
    <x v="14"/>
    <s v="LA"/>
    <s v="Y"/>
    <x v="8"/>
    <m/>
    <s v="3890-Nutrition"/>
    <n v="10"/>
    <n v="20700000"/>
    <n v="0"/>
    <n v="20700000"/>
    <m/>
    <m/>
    <n v="0"/>
    <m/>
    <m/>
    <n v="0"/>
    <m/>
    <m/>
    <n v="0"/>
    <m/>
    <m/>
    <n v="0"/>
    <n v="0"/>
    <n v="0"/>
    <n v="0"/>
    <n v="0"/>
    <m/>
    <n v="0"/>
    <n v="877000"/>
    <m/>
    <n v="877000"/>
    <n v="3965000"/>
    <m/>
    <n v="3965000"/>
    <n v="3965000"/>
    <m/>
    <n v="3965000"/>
    <n v="8807000"/>
    <n v="0"/>
    <n v="8807000"/>
    <n v="3965000"/>
    <m/>
    <n v="3965000"/>
    <n v="3965000"/>
    <m/>
    <n v="3965000"/>
    <n v="3965000"/>
    <m/>
    <n v="3965000"/>
    <m/>
    <m/>
    <n v="0"/>
    <n v="11895000"/>
    <n v="0"/>
    <n v="11895000"/>
    <m/>
    <m/>
    <n v="0"/>
    <m/>
    <m/>
    <n v="0"/>
    <m/>
    <m/>
    <n v="0"/>
    <n v="0"/>
    <n v="0"/>
    <n v="0"/>
    <n v="20702000"/>
    <n v="0"/>
    <n v="20702000"/>
    <n v="0"/>
    <n v="0"/>
    <n v="0"/>
    <n v="-1543000"/>
    <n v="0"/>
    <n v="-1543000"/>
    <n v="1545000"/>
    <n v="0"/>
    <n v="1545000"/>
    <n v="0"/>
    <n v="0"/>
    <n v="0"/>
    <n v="2000"/>
    <n v="0"/>
    <n v="2000"/>
  </r>
  <r>
    <m/>
    <x v="4"/>
    <x v="14"/>
    <s v="LA"/>
    <s v="Y"/>
    <x v="8"/>
    <m/>
    <s v="3895-Senior Community Employment Service"/>
    <n v="20"/>
    <n v="17000000"/>
    <n v="0"/>
    <n v="17000000"/>
    <m/>
    <m/>
    <n v="0"/>
    <m/>
    <m/>
    <n v="0"/>
    <m/>
    <m/>
    <n v="0"/>
    <m/>
    <m/>
    <n v="0"/>
    <n v="0"/>
    <n v="0"/>
    <n v="0"/>
    <n v="326000"/>
    <m/>
    <n v="326000"/>
    <n v="184000"/>
    <m/>
    <n v="184000"/>
    <n v="3298000"/>
    <m/>
    <n v="3298000"/>
    <n v="3298000"/>
    <m/>
    <n v="3298000"/>
    <n v="7106000"/>
    <n v="0"/>
    <n v="7106000"/>
    <n v="3298000"/>
    <m/>
    <n v="3298000"/>
    <n v="3298000"/>
    <m/>
    <n v="3298000"/>
    <n v="3298000"/>
    <m/>
    <n v="3298000"/>
    <m/>
    <m/>
    <n v="0"/>
    <n v="9894000"/>
    <n v="0"/>
    <n v="9894000"/>
    <m/>
    <m/>
    <n v="0"/>
    <m/>
    <m/>
    <n v="0"/>
    <m/>
    <m/>
    <n v="0"/>
    <n v="0"/>
    <n v="0"/>
    <n v="0"/>
    <n v="17000000"/>
    <n v="0"/>
    <n v="17000000"/>
    <n v="0"/>
    <n v="0"/>
    <n v="0"/>
    <n v="-1394000"/>
    <n v="0"/>
    <n v="-1394000"/>
    <n v="1394000"/>
    <n v="0"/>
    <n v="1394000"/>
    <n v="0"/>
    <n v="0"/>
    <n v="0"/>
    <n v="0"/>
    <n v="0"/>
    <n v="0"/>
  </r>
  <r>
    <m/>
    <x v="4"/>
    <x v="15"/>
    <s v="SO"/>
    <m/>
    <x v="7"/>
    <m/>
    <s v="3900 -Supportive Services"/>
    <n v="30"/>
    <n v="0"/>
    <n v="0"/>
    <n v="0"/>
    <m/>
    <m/>
    <n v="0"/>
    <m/>
    <m/>
    <n v="0"/>
    <m/>
    <m/>
    <n v="0"/>
    <m/>
    <m/>
    <n v="0"/>
    <n v="0"/>
    <n v="0"/>
    <n v="0"/>
    <n v="0"/>
    <m/>
    <n v="0"/>
    <n v="0"/>
    <m/>
    <n v="0"/>
    <n v="0"/>
    <m/>
    <n v="0"/>
    <n v="0"/>
    <m/>
    <n v="0"/>
    <n v="0"/>
    <n v="0"/>
    <n v="0"/>
    <n v="0"/>
    <m/>
    <n v="0"/>
    <n v="0"/>
    <m/>
    <n v="0"/>
    <n v="0"/>
    <m/>
    <n v="0"/>
    <m/>
    <m/>
    <n v="0"/>
    <n v="0"/>
    <n v="0"/>
    <n v="0"/>
    <m/>
    <m/>
    <n v="0"/>
    <m/>
    <m/>
    <n v="0"/>
    <m/>
    <m/>
    <n v="0"/>
    <n v="0"/>
    <n v="0"/>
    <n v="0"/>
    <n v="0"/>
    <n v="0"/>
    <n v="0"/>
    <n v="0"/>
    <n v="0"/>
    <n v="0"/>
    <n v="0"/>
    <n v="0"/>
    <n v="0"/>
    <n v="0"/>
    <n v="0"/>
    <n v="0"/>
    <n v="0"/>
    <n v="0"/>
    <n v="0"/>
    <n v="0"/>
    <n v="0"/>
    <n v="0"/>
  </r>
  <r>
    <m/>
    <x v="4"/>
    <x v="15"/>
    <s v="LA"/>
    <m/>
    <x v="8"/>
    <m/>
    <s v="3900 -Supportive Services"/>
    <n v="30"/>
    <n v="0"/>
    <n v="0"/>
    <n v="0"/>
    <m/>
    <m/>
    <n v="0"/>
    <m/>
    <m/>
    <n v="0"/>
    <m/>
    <m/>
    <n v="0"/>
    <m/>
    <m/>
    <n v="0"/>
    <n v="0"/>
    <n v="0"/>
    <n v="0"/>
    <n v="0"/>
    <m/>
    <n v="0"/>
    <n v="0"/>
    <m/>
    <n v="0"/>
    <n v="0"/>
    <m/>
    <n v="0"/>
    <n v="0"/>
    <m/>
    <n v="0"/>
    <n v="0"/>
    <n v="0"/>
    <n v="0"/>
    <n v="0"/>
    <m/>
    <n v="0"/>
    <n v="0"/>
    <m/>
    <n v="0"/>
    <n v="0"/>
    <m/>
    <n v="0"/>
    <m/>
    <m/>
    <n v="0"/>
    <n v="0"/>
    <n v="0"/>
    <n v="0"/>
    <m/>
    <m/>
    <n v="0"/>
    <m/>
    <m/>
    <n v="0"/>
    <m/>
    <m/>
    <n v="0"/>
    <n v="0"/>
    <n v="0"/>
    <n v="0"/>
    <n v="0"/>
    <n v="0"/>
    <n v="0"/>
    <n v="0"/>
    <n v="0"/>
    <n v="0"/>
    <n v="0"/>
    <n v="0"/>
    <n v="0"/>
    <n v="0"/>
    <n v="0"/>
    <n v="0"/>
    <n v="0"/>
    <n v="0"/>
    <n v="0"/>
    <n v="0"/>
    <n v="0"/>
    <n v="0"/>
  </r>
  <r>
    <m/>
    <x v="4"/>
    <x v="16"/>
    <s v="SO"/>
    <s v="Y"/>
    <x v="7"/>
    <m/>
    <s v="3900 -Supportive Services"/>
    <n v="30"/>
    <n v="1500000"/>
    <n v="0"/>
    <n v="1500000"/>
    <m/>
    <m/>
    <n v="0"/>
    <m/>
    <m/>
    <n v="0"/>
    <m/>
    <m/>
    <n v="0"/>
    <m/>
    <m/>
    <n v="0"/>
    <n v="0"/>
    <n v="0"/>
    <n v="0"/>
    <n v="0"/>
    <m/>
    <n v="0"/>
    <n v="0"/>
    <m/>
    <n v="0"/>
    <n v="300000"/>
    <m/>
    <n v="300000"/>
    <n v="300000"/>
    <m/>
    <n v="300000"/>
    <n v="600000"/>
    <n v="0"/>
    <n v="600000"/>
    <n v="225000"/>
    <m/>
    <n v="225000"/>
    <n v="225000"/>
    <m/>
    <n v="225000"/>
    <n v="225000"/>
    <m/>
    <n v="225000"/>
    <n v="225000"/>
    <m/>
    <n v="225000"/>
    <n v="900000"/>
    <n v="0"/>
    <n v="900000"/>
    <m/>
    <m/>
    <n v="0"/>
    <m/>
    <m/>
    <n v="0"/>
    <m/>
    <m/>
    <n v="0"/>
    <n v="0"/>
    <n v="0"/>
    <n v="0"/>
    <n v="1500000"/>
    <n v="0"/>
    <n v="1500000"/>
    <n v="0"/>
    <n v="0"/>
    <n v="0"/>
    <n v="-150000"/>
    <n v="0"/>
    <n v="-150000"/>
    <n v="150000"/>
    <n v="0"/>
    <n v="150000"/>
    <n v="0"/>
    <n v="0"/>
    <n v="0"/>
    <n v="0"/>
    <n v="0"/>
    <n v="0"/>
  </r>
  <r>
    <m/>
    <x v="4"/>
    <x v="16"/>
    <s v="LA"/>
    <s v="Y"/>
    <x v="8"/>
    <m/>
    <s v="3900 -Supportive Services"/>
    <n v="30"/>
    <n v="48500000"/>
    <n v="0"/>
    <n v="48500000"/>
    <m/>
    <m/>
    <n v="0"/>
    <m/>
    <m/>
    <n v="0"/>
    <m/>
    <m/>
    <n v="0"/>
    <m/>
    <m/>
    <n v="0"/>
    <n v="0"/>
    <n v="0"/>
    <n v="0"/>
    <n v="0"/>
    <m/>
    <n v="0"/>
    <n v="0"/>
    <m/>
    <n v="0"/>
    <n v="9700000"/>
    <m/>
    <n v="9700000"/>
    <n v="9700000"/>
    <m/>
    <n v="9700000"/>
    <n v="19400000"/>
    <n v="0"/>
    <n v="19400000"/>
    <n v="7275000"/>
    <m/>
    <n v="7275000"/>
    <n v="7275000"/>
    <m/>
    <n v="7275000"/>
    <n v="7275000"/>
    <m/>
    <n v="7275000"/>
    <n v="7275000"/>
    <m/>
    <n v="7275000"/>
    <n v="29100000"/>
    <n v="0"/>
    <n v="29100000"/>
    <m/>
    <m/>
    <n v="0"/>
    <m/>
    <m/>
    <n v="0"/>
    <m/>
    <m/>
    <n v="0"/>
    <n v="0"/>
    <n v="0"/>
    <n v="0"/>
    <n v="48500000"/>
    <n v="0"/>
    <n v="48500000"/>
    <n v="0"/>
    <n v="0"/>
    <n v="0"/>
    <n v="-9700000"/>
    <n v="0"/>
    <n v="-9700000"/>
    <n v="9700000"/>
    <n v="0"/>
    <n v="9700000"/>
    <n v="0"/>
    <n v="0"/>
    <n v="0"/>
    <n v="0"/>
    <n v="0"/>
    <n v="0"/>
  </r>
  <r>
    <m/>
    <x v="4"/>
    <x v="17"/>
    <s v="SO"/>
    <s v="Y"/>
    <x v="7"/>
    <m/>
    <s v="3890-Nutrition"/>
    <n v="10"/>
    <n v="2000000"/>
    <n v="0"/>
    <n v="2000000"/>
    <m/>
    <m/>
    <n v="0"/>
    <m/>
    <m/>
    <n v="0"/>
    <m/>
    <m/>
    <n v="0"/>
    <m/>
    <m/>
    <n v="0"/>
    <n v="0"/>
    <n v="0"/>
    <n v="0"/>
    <n v="0"/>
    <m/>
    <n v="0"/>
    <n v="0"/>
    <m/>
    <n v="0"/>
    <n v="400000"/>
    <m/>
    <n v="400000"/>
    <n v="400000"/>
    <m/>
    <n v="400000"/>
    <n v="800000"/>
    <n v="0"/>
    <n v="800000"/>
    <n v="300000"/>
    <m/>
    <n v="300000"/>
    <n v="300000"/>
    <m/>
    <n v="300000"/>
    <n v="300000"/>
    <m/>
    <n v="300000"/>
    <n v="300000"/>
    <m/>
    <n v="300000"/>
    <n v="1200000"/>
    <n v="0"/>
    <n v="1200000"/>
    <m/>
    <m/>
    <n v="0"/>
    <m/>
    <m/>
    <n v="0"/>
    <m/>
    <m/>
    <n v="0"/>
    <n v="0"/>
    <n v="0"/>
    <n v="0"/>
    <n v="2000000"/>
    <n v="0"/>
    <n v="2000000"/>
    <n v="0"/>
    <n v="0"/>
    <n v="0"/>
    <n v="-200000"/>
    <n v="0"/>
    <n v="-200000"/>
    <n v="200000"/>
    <n v="0"/>
    <n v="200000"/>
    <n v="0"/>
    <n v="0"/>
    <n v="0"/>
    <n v="0"/>
    <n v="0"/>
    <n v="0"/>
  </r>
  <r>
    <m/>
    <x v="4"/>
    <x v="17"/>
    <s v="LA"/>
    <s v="Y"/>
    <x v="8"/>
    <m/>
    <s v="3890-Nutrition"/>
    <n v="10"/>
    <n v="38000000"/>
    <n v="0"/>
    <n v="38000000"/>
    <m/>
    <m/>
    <n v="0"/>
    <m/>
    <m/>
    <n v="0"/>
    <m/>
    <m/>
    <n v="0"/>
    <m/>
    <m/>
    <n v="0"/>
    <n v="0"/>
    <n v="0"/>
    <n v="0"/>
    <n v="0"/>
    <m/>
    <n v="0"/>
    <n v="2866000"/>
    <m/>
    <n v="2866000"/>
    <n v="7027000"/>
    <m/>
    <n v="7027000"/>
    <n v="7027000"/>
    <m/>
    <n v="7027000"/>
    <n v="16920000"/>
    <n v="0"/>
    <n v="16920000"/>
    <n v="5270000"/>
    <m/>
    <n v="5270000"/>
    <n v="5270000"/>
    <m/>
    <n v="5270000"/>
    <n v="5270000"/>
    <m/>
    <n v="5270000"/>
    <n v="5270000"/>
    <m/>
    <n v="5270000"/>
    <n v="21080000"/>
    <n v="0"/>
    <n v="21080000"/>
    <m/>
    <m/>
    <n v="0"/>
    <m/>
    <m/>
    <n v="0"/>
    <m/>
    <m/>
    <n v="0"/>
    <n v="0"/>
    <n v="0"/>
    <n v="0"/>
    <n v="38000000"/>
    <n v="0"/>
    <n v="38000000"/>
    <n v="0"/>
    <n v="0"/>
    <n v="0"/>
    <n v="-5880000"/>
    <n v="0"/>
    <n v="-5880000"/>
    <n v="5880000"/>
    <n v="0"/>
    <n v="5880000"/>
    <n v="0"/>
    <n v="0"/>
    <n v="0"/>
    <n v="0"/>
    <n v="0"/>
    <n v="0"/>
  </r>
  <r>
    <s v="ISCD"/>
    <x v="5"/>
    <x v="18"/>
    <s v="SO"/>
    <m/>
    <x v="9"/>
    <s v="4260-001-0890"/>
    <s v="3960-Health Care Services"/>
    <n v="20"/>
    <n v="125000"/>
    <n v="125000"/>
    <n v="250000"/>
    <m/>
    <m/>
    <n v="0"/>
    <m/>
    <m/>
    <n v="0"/>
    <m/>
    <m/>
    <n v="0"/>
    <m/>
    <m/>
    <n v="0"/>
    <n v="0"/>
    <n v="0"/>
    <n v="0"/>
    <n v="0"/>
    <n v="0"/>
    <n v="0"/>
    <n v="0"/>
    <n v="0"/>
    <n v="0"/>
    <m/>
    <m/>
    <n v="0"/>
    <n v="50000"/>
    <n v="50000"/>
    <n v="100000"/>
    <n v="50000"/>
    <n v="50000"/>
    <n v="100000"/>
    <n v="21000"/>
    <n v="21000"/>
    <n v="42000"/>
    <n v="21000"/>
    <n v="21000"/>
    <n v="42000"/>
    <m/>
    <m/>
    <n v="0"/>
    <m/>
    <m/>
    <n v="0"/>
    <n v="42000"/>
    <n v="42000"/>
    <n v="84000"/>
    <m/>
    <m/>
    <n v="0"/>
    <m/>
    <m/>
    <n v="0"/>
    <m/>
    <m/>
    <n v="0"/>
    <n v="0"/>
    <n v="0"/>
    <n v="0"/>
    <n v="92000"/>
    <n v="92000"/>
    <n v="184000"/>
    <n v="0"/>
    <n v="0"/>
    <n v="0"/>
    <n v="-75000"/>
    <n v="-75000"/>
    <n v="-150000"/>
    <n v="42000"/>
    <n v="42000"/>
    <n v="84000"/>
    <n v="0"/>
    <n v="0"/>
    <n v="0"/>
    <n v="-33000"/>
    <n v="-33000"/>
    <n v="-66000"/>
  </r>
  <r>
    <s v="MCQMD"/>
    <x v="5"/>
    <x v="19"/>
    <s v="SO"/>
    <m/>
    <x v="9"/>
    <s v="4260-001-0890"/>
    <s v="3960-Health Care Services"/>
    <n v="20"/>
    <n v="5765000"/>
    <n v="5765000"/>
    <n v="11530000"/>
    <n v="0"/>
    <n v="0"/>
    <n v="0"/>
    <n v="0"/>
    <n v="0"/>
    <n v="0"/>
    <n v="0"/>
    <n v="0"/>
    <n v="0"/>
    <n v="0"/>
    <n v="0"/>
    <n v="0"/>
    <n v="0"/>
    <n v="0"/>
    <n v="0"/>
    <n v="0"/>
    <n v="0"/>
    <n v="0"/>
    <n v="0"/>
    <n v="0"/>
    <n v="0"/>
    <n v="0"/>
    <n v="0"/>
    <n v="0"/>
    <n v="5765000"/>
    <n v="5765000"/>
    <n v="11530000"/>
    <n v="5765000"/>
    <n v="5765000"/>
    <n v="11530000"/>
    <m/>
    <m/>
    <n v="0"/>
    <m/>
    <m/>
    <n v="0"/>
    <m/>
    <m/>
    <n v="0"/>
    <m/>
    <m/>
    <n v="0"/>
    <n v="0"/>
    <n v="0"/>
    <n v="0"/>
    <m/>
    <m/>
    <n v="0"/>
    <m/>
    <m/>
    <n v="0"/>
    <m/>
    <m/>
    <n v="0"/>
    <n v="0"/>
    <n v="0"/>
    <n v="0"/>
    <n v="5765000"/>
    <n v="5765000"/>
    <n v="11530000"/>
    <n v="0"/>
    <n v="0"/>
    <n v="0"/>
    <n v="0"/>
    <n v="0"/>
    <n v="0"/>
    <n v="0"/>
    <n v="0"/>
    <n v="0"/>
    <n v="0"/>
    <n v="0"/>
    <n v="0"/>
    <n v="0"/>
    <n v="0"/>
    <n v="0"/>
  </r>
  <r>
    <s v="QPHM"/>
    <x v="5"/>
    <x v="20"/>
    <s v="SO"/>
    <m/>
    <x v="9"/>
    <s v="4260-001-0890"/>
    <s v="3960-Health Care Services"/>
    <n v="20"/>
    <n v="25000000"/>
    <n v="0"/>
    <n v="25000000"/>
    <m/>
    <m/>
    <n v="0"/>
    <m/>
    <m/>
    <n v="0"/>
    <m/>
    <m/>
    <n v="0"/>
    <n v="0"/>
    <m/>
    <n v="0"/>
    <n v="0"/>
    <n v="0"/>
    <n v="0"/>
    <n v="446000"/>
    <m/>
    <n v="446000"/>
    <n v="478000"/>
    <m/>
    <n v="478000"/>
    <n v="6338000"/>
    <m/>
    <n v="6338000"/>
    <n v="5453000"/>
    <m/>
    <n v="5453000"/>
    <n v="12715000"/>
    <n v="0"/>
    <n v="12715000"/>
    <n v="4095000"/>
    <m/>
    <n v="4095000"/>
    <n v="4095000"/>
    <m/>
    <n v="4095000"/>
    <n v="4095000"/>
    <m/>
    <n v="4095000"/>
    <m/>
    <m/>
    <n v="0"/>
    <n v="12285000"/>
    <n v="0"/>
    <n v="12285000"/>
    <m/>
    <m/>
    <n v="0"/>
    <m/>
    <m/>
    <n v="0"/>
    <m/>
    <m/>
    <n v="0"/>
    <n v="0"/>
    <n v="0"/>
    <n v="0"/>
    <n v="25000000"/>
    <n v="0"/>
    <n v="25000000"/>
    <n v="-2248000"/>
    <n v="0"/>
    <n v="-2248000"/>
    <n v="-105000"/>
    <n v="0"/>
    <n v="-105000"/>
    <n v="2353000"/>
    <n v="0"/>
    <n v="2353000"/>
    <n v="0"/>
    <n v="0"/>
    <n v="0"/>
    <n v="0"/>
    <n v="0"/>
    <n v="0"/>
  </r>
  <r>
    <s v="HCDS"/>
    <x v="5"/>
    <x v="21"/>
    <s v="SO"/>
    <m/>
    <x v="9"/>
    <s v="4260-001-0890"/>
    <s v="3960-Health Care Services"/>
    <n v="20"/>
    <n v="0"/>
    <n v="0"/>
    <n v="0"/>
    <m/>
    <m/>
    <n v="0"/>
    <m/>
    <m/>
    <n v="0"/>
    <m/>
    <m/>
    <n v="0"/>
    <m/>
    <m/>
    <n v="0"/>
    <n v="0"/>
    <n v="0"/>
    <n v="0"/>
    <m/>
    <m/>
    <n v="0"/>
    <m/>
    <m/>
    <n v="0"/>
    <m/>
    <m/>
    <n v="0"/>
    <m/>
    <m/>
    <n v="0"/>
    <n v="0"/>
    <n v="0"/>
    <n v="0"/>
    <m/>
    <m/>
    <n v="0"/>
    <m/>
    <m/>
    <n v="0"/>
    <m/>
    <m/>
    <n v="0"/>
    <m/>
    <m/>
    <n v="0"/>
    <n v="0"/>
    <n v="0"/>
    <n v="0"/>
    <m/>
    <m/>
    <n v="0"/>
    <m/>
    <m/>
    <n v="0"/>
    <m/>
    <m/>
    <n v="0"/>
    <n v="0"/>
    <n v="0"/>
    <n v="0"/>
    <n v="0"/>
    <n v="0"/>
    <n v="0"/>
    <n v="0"/>
    <n v="0"/>
    <n v="0"/>
    <n v="0"/>
    <n v="0"/>
    <n v="0"/>
    <n v="0"/>
    <n v="0"/>
    <n v="0"/>
    <n v="0"/>
    <n v="0"/>
    <n v="0"/>
    <n v="0"/>
    <n v="0"/>
    <n v="0"/>
  </r>
  <r>
    <s v="ISCD"/>
    <x v="5"/>
    <x v="22"/>
    <s v="SO"/>
    <m/>
    <x v="9"/>
    <s v="4260-001-0890"/>
    <s v="3960-Health Care Services"/>
    <n v="20"/>
    <n v="2699000"/>
    <n v="5479000"/>
    <n v="8178000"/>
    <m/>
    <m/>
    <n v="0"/>
    <m/>
    <m/>
    <n v="0"/>
    <m/>
    <m/>
    <n v="0"/>
    <n v="3000"/>
    <n v="5000"/>
    <n v="8000"/>
    <n v="3000"/>
    <n v="5000"/>
    <n v="8000"/>
    <n v="24000"/>
    <n v="49000"/>
    <n v="73000"/>
    <n v="38000"/>
    <n v="78000"/>
    <n v="116000"/>
    <n v="78000"/>
    <n v="159000"/>
    <n v="237000"/>
    <n v="115000"/>
    <n v="234000"/>
    <n v="349000"/>
    <n v="255000"/>
    <n v="520000"/>
    <n v="775000"/>
    <n v="115000"/>
    <n v="234000"/>
    <n v="349000"/>
    <n v="115000"/>
    <n v="234000"/>
    <n v="349000"/>
    <n v="115000"/>
    <n v="234000"/>
    <n v="349000"/>
    <m/>
    <m/>
    <n v="0"/>
    <n v="345000"/>
    <n v="702000"/>
    <n v="1047000"/>
    <m/>
    <m/>
    <n v="0"/>
    <m/>
    <m/>
    <n v="0"/>
    <m/>
    <m/>
    <n v="0"/>
    <n v="0"/>
    <n v="0"/>
    <n v="0"/>
    <n v="603000"/>
    <n v="1227000"/>
    <n v="1830000"/>
    <n v="-334000"/>
    <n v="-680000"/>
    <n v="-1014000"/>
    <n v="-1093000"/>
    <n v="-2220000"/>
    <n v="-3313000"/>
    <n v="-669000"/>
    <n v="-1352000"/>
    <n v="-2021000"/>
    <n v="0"/>
    <n v="0"/>
    <n v="0"/>
    <n v="-2096000"/>
    <n v="-4252000"/>
    <n v="-6348000"/>
  </r>
  <r>
    <s v="CRDD"/>
    <x v="5"/>
    <x v="23"/>
    <s v="SO"/>
    <m/>
    <x v="9"/>
    <s v="4260-001-0890"/>
    <s v="3960-Health Care Services"/>
    <n v="20"/>
    <n v="5810000"/>
    <n v="5810000"/>
    <n v="11620000"/>
    <m/>
    <m/>
    <n v="0"/>
    <m/>
    <m/>
    <n v="0"/>
    <m/>
    <m/>
    <n v="0"/>
    <n v="214000"/>
    <n v="214000"/>
    <n v="428000"/>
    <n v="214000"/>
    <n v="214000"/>
    <n v="428000"/>
    <n v="486000"/>
    <n v="486000"/>
    <n v="972000"/>
    <n v="601000"/>
    <n v="601000"/>
    <n v="1202000"/>
    <n v="500000"/>
    <n v="500000"/>
    <n v="1000000"/>
    <n v="500000"/>
    <n v="500000"/>
    <n v="1000000"/>
    <n v="2087000"/>
    <n v="2087000"/>
    <n v="4174000"/>
    <n v="600000"/>
    <n v="600000"/>
    <n v="1200000"/>
    <n v="600000"/>
    <n v="600000"/>
    <n v="1200000"/>
    <n v="600000"/>
    <n v="600000"/>
    <n v="1200000"/>
    <m/>
    <m/>
    <n v="0"/>
    <n v="1800000"/>
    <n v="1800000"/>
    <n v="3600000"/>
    <m/>
    <m/>
    <n v="0"/>
    <m/>
    <m/>
    <n v="0"/>
    <m/>
    <m/>
    <n v="0"/>
    <n v="0"/>
    <n v="0"/>
    <n v="0"/>
    <n v="4101000"/>
    <n v="4101000"/>
    <n v="8202000"/>
    <n v="0"/>
    <n v="0"/>
    <n v="0"/>
    <n v="-904000"/>
    <n v="-904000"/>
    <n v="-1808000"/>
    <n v="-805000"/>
    <n v="-805000"/>
    <n v="-1610000"/>
    <n v="0"/>
    <n v="0"/>
    <n v="0"/>
    <n v="-1709000"/>
    <n v="-1709000"/>
    <n v="-3418000"/>
  </r>
  <r>
    <s v="MCBHD/LGFD"/>
    <x v="5"/>
    <x v="24"/>
    <s v="SO"/>
    <m/>
    <x v="9"/>
    <s v="4260-001-0890"/>
    <s v="3960-Health Care Services"/>
    <n v="20"/>
    <n v="1500000"/>
    <n v="1500000"/>
    <n v="3000000"/>
    <m/>
    <m/>
    <n v="0"/>
    <m/>
    <m/>
    <n v="0"/>
    <m/>
    <m/>
    <n v="0"/>
    <m/>
    <m/>
    <n v="0"/>
    <n v="0"/>
    <n v="0"/>
    <n v="0"/>
    <m/>
    <m/>
    <n v="0"/>
    <m/>
    <m/>
    <n v="0"/>
    <n v="1096000"/>
    <n v="1096000"/>
    <n v="2192000"/>
    <n v="202000"/>
    <n v="202000"/>
    <n v="404000"/>
    <n v="1298000"/>
    <n v="1298000"/>
    <n v="2596000"/>
    <n v="202000"/>
    <n v="202000"/>
    <n v="404000"/>
    <m/>
    <m/>
    <n v="0"/>
    <m/>
    <m/>
    <n v="0"/>
    <m/>
    <m/>
    <n v="0"/>
    <n v="202000"/>
    <n v="202000"/>
    <n v="404000"/>
    <m/>
    <m/>
    <n v="0"/>
    <m/>
    <m/>
    <n v="0"/>
    <m/>
    <m/>
    <n v="0"/>
    <n v="0"/>
    <n v="0"/>
    <n v="0"/>
    <n v="1500000"/>
    <n v="1500000"/>
    <n v="3000000"/>
    <n v="0"/>
    <n v="0"/>
    <n v="0"/>
    <n v="-202000"/>
    <n v="-202000"/>
    <n v="-404000"/>
    <n v="202000"/>
    <n v="202000"/>
    <n v="404000"/>
    <n v="0"/>
    <n v="0"/>
    <n v="0"/>
    <n v="0"/>
    <n v="0"/>
    <n v="0"/>
  </r>
  <r>
    <s v="QPHM"/>
    <x v="5"/>
    <x v="25"/>
    <s v="SO"/>
    <m/>
    <x v="9"/>
    <s v="4260-001-0890"/>
    <s v="3960-Health Care Services"/>
    <n v="20"/>
    <n v="4000000"/>
    <n v="0"/>
    <n v="4000000"/>
    <m/>
    <m/>
    <n v="0"/>
    <m/>
    <m/>
    <n v="0"/>
    <m/>
    <m/>
    <n v="0"/>
    <n v="0"/>
    <m/>
    <n v="0"/>
    <n v="0"/>
    <n v="0"/>
    <n v="0"/>
    <n v="13000"/>
    <m/>
    <n v="13000"/>
    <n v="78000"/>
    <m/>
    <n v="78000"/>
    <n v="987000"/>
    <m/>
    <n v="987000"/>
    <n v="1000000"/>
    <m/>
    <n v="1000000"/>
    <n v="2078000"/>
    <n v="0"/>
    <n v="2078000"/>
    <n v="641000"/>
    <m/>
    <n v="641000"/>
    <n v="641000"/>
    <m/>
    <n v="641000"/>
    <n v="640000"/>
    <m/>
    <n v="640000"/>
    <m/>
    <m/>
    <n v="0"/>
    <n v="1922000"/>
    <n v="0"/>
    <n v="1922000"/>
    <m/>
    <m/>
    <n v="0"/>
    <m/>
    <m/>
    <n v="0"/>
    <m/>
    <m/>
    <n v="0"/>
    <n v="0"/>
    <n v="0"/>
    <n v="0"/>
    <n v="4000000"/>
    <n v="0"/>
    <n v="4000000"/>
    <n v="-500000"/>
    <n v="0"/>
    <n v="-500000"/>
    <n v="78000"/>
    <n v="0"/>
    <n v="78000"/>
    <n v="422000"/>
    <n v="0"/>
    <n v="422000"/>
    <n v="0"/>
    <n v="0"/>
    <n v="0"/>
    <n v="0"/>
    <n v="0"/>
    <n v="0"/>
  </r>
  <r>
    <s v="ISCD"/>
    <x v="5"/>
    <x v="18"/>
    <s v="LA"/>
    <m/>
    <x v="10"/>
    <s v="4260-101-0890"/>
    <s v="3960022-Benefits (Medical Care and Services)"/>
    <s v="20.10.030"/>
    <n v="5365000"/>
    <n v="6885000"/>
    <n v="12250000"/>
    <m/>
    <m/>
    <n v="0"/>
    <m/>
    <m/>
    <n v="0"/>
    <m/>
    <m/>
    <n v="0"/>
    <m/>
    <m/>
    <n v="0"/>
    <n v="0"/>
    <n v="0"/>
    <n v="0"/>
    <n v="0"/>
    <n v="0"/>
    <n v="0"/>
    <n v="0"/>
    <n v="0"/>
    <n v="0"/>
    <n v="0"/>
    <n v="0"/>
    <n v="0"/>
    <n v="0"/>
    <n v="0"/>
    <n v="0"/>
    <n v="0"/>
    <n v="0"/>
    <n v="0"/>
    <n v="2909000"/>
    <n v="3216000"/>
    <n v="6125000"/>
    <n v="2971000"/>
    <n v="3154000"/>
    <n v="6125000"/>
    <n v="0"/>
    <n v="0"/>
    <n v="0"/>
    <m/>
    <m/>
    <n v="0"/>
    <n v="5880000"/>
    <n v="6370000"/>
    <n v="12250000"/>
    <m/>
    <m/>
    <n v="0"/>
    <m/>
    <m/>
    <n v="0"/>
    <m/>
    <m/>
    <n v="0"/>
    <n v="0"/>
    <n v="0"/>
    <n v="0"/>
    <n v="5880000"/>
    <n v="6370000"/>
    <n v="12250000"/>
    <n v="0"/>
    <n v="0"/>
    <n v="0"/>
    <n v="-5365000"/>
    <n v="-6885000"/>
    <n v="-12250000"/>
    <n v="5880000"/>
    <n v="6370000"/>
    <n v="12250000"/>
    <n v="0"/>
    <n v="0"/>
    <n v="0"/>
    <n v="515000"/>
    <n v="-515000"/>
    <n v="0"/>
  </r>
  <r>
    <s v="MCQMD"/>
    <x v="5"/>
    <x v="19"/>
    <s v="LA"/>
    <m/>
    <x v="10"/>
    <s v="4260-101-0890"/>
    <s v="3960014-Eligibility (County Administration)"/>
    <s v="20.10.010"/>
    <n v="44235000"/>
    <n v="44235000"/>
    <n v="88470000"/>
    <n v="0"/>
    <n v="0"/>
    <n v="0"/>
    <n v="0"/>
    <n v="0"/>
    <n v="0"/>
    <n v="0"/>
    <n v="0"/>
    <n v="0"/>
    <n v="0"/>
    <n v="0"/>
    <n v="0"/>
    <n v="0"/>
    <n v="0"/>
    <n v="0"/>
    <n v="0"/>
    <n v="0"/>
    <n v="0"/>
    <n v="0"/>
    <n v="0"/>
    <n v="0"/>
    <n v="0"/>
    <n v="0"/>
    <n v="0"/>
    <n v="44235000"/>
    <n v="44235000"/>
    <n v="88470000"/>
    <n v="44235000"/>
    <n v="44235000"/>
    <n v="88470000"/>
    <n v="0"/>
    <n v="0"/>
    <n v="0"/>
    <n v="0"/>
    <n v="0"/>
    <n v="0"/>
    <n v="0"/>
    <n v="0"/>
    <n v="0"/>
    <m/>
    <m/>
    <n v="0"/>
    <n v="0"/>
    <n v="0"/>
    <n v="0"/>
    <m/>
    <m/>
    <n v="0"/>
    <m/>
    <m/>
    <n v="0"/>
    <m/>
    <m/>
    <n v="0"/>
    <n v="0"/>
    <n v="0"/>
    <n v="0"/>
    <n v="44235000"/>
    <n v="44235000"/>
    <n v="88470000"/>
    <n v="0"/>
    <n v="0"/>
    <n v="0"/>
    <n v="0"/>
    <n v="0"/>
    <n v="0"/>
    <n v="0"/>
    <n v="0"/>
    <n v="0"/>
    <n v="0"/>
    <n v="0"/>
    <n v="0"/>
    <n v="0"/>
    <n v="0"/>
    <n v="0"/>
  </r>
  <r>
    <s v="BH"/>
    <x v="5"/>
    <x v="26"/>
    <s v="LA"/>
    <m/>
    <x v="10"/>
    <s v="4260-101-0890"/>
    <s v="3960022-Benefits (Medical Care and Services)"/>
    <s v="20.10.030"/>
    <n v="40000000"/>
    <n v="0"/>
    <n v="40000000"/>
    <m/>
    <m/>
    <n v="0"/>
    <m/>
    <m/>
    <n v="0"/>
    <m/>
    <m/>
    <n v="0"/>
    <n v="9053000"/>
    <m/>
    <n v="9053000"/>
    <n v="9053000"/>
    <n v="0"/>
    <n v="9053000"/>
    <m/>
    <m/>
    <n v="0"/>
    <n v="19411000"/>
    <m/>
    <n v="19411000"/>
    <n v="0"/>
    <m/>
    <n v="0"/>
    <n v="10391000"/>
    <m/>
    <n v="10391000"/>
    <n v="29802000"/>
    <n v="0"/>
    <n v="29802000"/>
    <n v="324000"/>
    <m/>
    <n v="324000"/>
    <n v="220000"/>
    <m/>
    <n v="220000"/>
    <n v="601000"/>
    <m/>
    <n v="601000"/>
    <m/>
    <m/>
    <n v="0"/>
    <n v="1145000"/>
    <n v="0"/>
    <n v="1145000"/>
    <m/>
    <m/>
    <n v="0"/>
    <m/>
    <m/>
    <n v="0"/>
    <m/>
    <m/>
    <n v="0"/>
    <n v="0"/>
    <n v="0"/>
    <n v="0"/>
    <n v="40000000"/>
    <n v="0"/>
    <n v="40000000"/>
    <n v="0"/>
    <n v="0"/>
    <n v="0"/>
    <n v="151000"/>
    <n v="0"/>
    <n v="151000"/>
    <n v="-151000"/>
    <n v="0"/>
    <n v="-151000"/>
    <n v="0"/>
    <n v="0"/>
    <n v="0"/>
    <n v="0"/>
    <n v="0"/>
    <n v="0"/>
  </r>
  <r>
    <s v="HCDS"/>
    <x v="5"/>
    <x v="21"/>
    <s v="LA"/>
    <m/>
    <x v="10"/>
    <s v="4260-101-0890"/>
    <s v="3960022-Benefits (Medical Care and Services)"/>
    <s v="20.10.030"/>
    <n v="0"/>
    <n v="0"/>
    <n v="0"/>
    <m/>
    <m/>
    <n v="0"/>
    <m/>
    <m/>
    <n v="0"/>
    <m/>
    <m/>
    <n v="0"/>
    <m/>
    <m/>
    <n v="0"/>
    <n v="0"/>
    <n v="0"/>
    <n v="0"/>
    <m/>
    <m/>
    <n v="0"/>
    <m/>
    <m/>
    <n v="0"/>
    <m/>
    <m/>
    <n v="0"/>
    <m/>
    <m/>
    <n v="0"/>
    <n v="0"/>
    <n v="0"/>
    <n v="0"/>
    <m/>
    <m/>
    <n v="0"/>
    <m/>
    <m/>
    <n v="0"/>
    <m/>
    <m/>
    <n v="0"/>
    <m/>
    <m/>
    <n v="0"/>
    <n v="0"/>
    <n v="0"/>
    <n v="0"/>
    <m/>
    <m/>
    <n v="0"/>
    <m/>
    <m/>
    <n v="0"/>
    <m/>
    <m/>
    <n v="0"/>
    <n v="0"/>
    <n v="0"/>
    <n v="0"/>
    <n v="0"/>
    <n v="0"/>
    <n v="0"/>
    <n v="0"/>
    <n v="0"/>
    <n v="0"/>
    <n v="0"/>
    <n v="0"/>
    <n v="0"/>
    <n v="0"/>
    <n v="0"/>
    <n v="0"/>
    <n v="0"/>
    <n v="0"/>
    <n v="0"/>
    <n v="0"/>
    <n v="0"/>
    <n v="0"/>
  </r>
  <r>
    <s v="ISCD"/>
    <x v="5"/>
    <x v="22"/>
    <s v="LA"/>
    <m/>
    <x v="10"/>
    <s v="4260-101-0890"/>
    <s v="3960022-Benefits (Medical Care and Services)"/>
    <s v="20.10.030"/>
    <n v="40511000"/>
    <n v="43418000"/>
    <n v="83929000"/>
    <n v="1869000"/>
    <n v="1869000"/>
    <n v="3738000"/>
    <n v="3284000"/>
    <n v="3284000"/>
    <n v="6568000"/>
    <n v="6225000"/>
    <n v="6225000"/>
    <n v="12450000"/>
    <n v="6830000"/>
    <n v="6830000"/>
    <n v="13660000"/>
    <n v="18208000"/>
    <n v="18208000"/>
    <n v="36416000"/>
    <n v="2356000"/>
    <n v="2732000"/>
    <n v="5088000"/>
    <n v="4565000"/>
    <n v="5295000"/>
    <n v="9860000"/>
    <n v="5985000"/>
    <n v="6942000"/>
    <n v="12927000"/>
    <n v="6991000"/>
    <n v="8108000"/>
    <n v="15099000"/>
    <n v="19897000"/>
    <n v="23077000"/>
    <n v="42974000"/>
    <n v="9536000"/>
    <n v="9496000"/>
    <n v="19032000"/>
    <n v="10735000"/>
    <n v="10690000"/>
    <n v="21425000"/>
    <n v="13375000"/>
    <n v="13317000"/>
    <n v="26692000"/>
    <n v="11312000"/>
    <n v="11312000"/>
    <n v="22624000"/>
    <n v="44958000"/>
    <n v="44815000"/>
    <n v="89773000"/>
    <m/>
    <m/>
    <n v="0"/>
    <m/>
    <m/>
    <n v="0"/>
    <m/>
    <m/>
    <n v="0"/>
    <n v="0"/>
    <n v="0"/>
    <n v="0"/>
    <n v="83063000"/>
    <n v="86100000"/>
    <n v="169163000"/>
    <n v="5955000"/>
    <n v="5955000"/>
    <n v="11910000"/>
    <n v="3982000"/>
    <n v="4254000"/>
    <n v="8236000"/>
    <n v="32615000"/>
    <n v="32473000"/>
    <n v="65088000"/>
    <n v="0"/>
    <n v="0"/>
    <n v="0"/>
    <n v="42552000"/>
    <n v="42682000"/>
    <n v="85234000"/>
  </r>
  <r>
    <s v="CRDD"/>
    <x v="5"/>
    <x v="23"/>
    <s v="LA"/>
    <m/>
    <x v="10"/>
    <s v="4260-101-0890"/>
    <s v="3960022-Benefits (Medical Care and Services)"/>
    <s v="20.10.030"/>
    <n v="596086000"/>
    <n v="691914000"/>
    <n v="1288000000"/>
    <n v="0"/>
    <n v="0"/>
    <n v="0"/>
    <n v="0"/>
    <n v="0"/>
    <n v="0"/>
    <n v="0"/>
    <n v="0"/>
    <n v="0"/>
    <n v="0"/>
    <n v="0"/>
    <n v="0"/>
    <n v="0"/>
    <n v="0"/>
    <n v="0"/>
    <n v="0"/>
    <n v="0"/>
    <n v="0"/>
    <n v="84622000"/>
    <n v="108578000"/>
    <n v="193200000"/>
    <n v="0"/>
    <n v="0"/>
    <n v="0"/>
    <n v="197450000"/>
    <n v="253350000"/>
    <n v="450800000"/>
    <n v="282072000"/>
    <n v="361928000"/>
    <n v="644000000"/>
    <n v="0"/>
    <n v="0"/>
    <n v="0"/>
    <n v="0"/>
    <n v="0"/>
    <n v="0"/>
    <n v="297592000"/>
    <n v="346408000"/>
    <n v="644000000"/>
    <m/>
    <m/>
    <n v="0"/>
    <n v="297592000"/>
    <n v="346408000"/>
    <n v="644000000"/>
    <m/>
    <m/>
    <n v="0"/>
    <m/>
    <m/>
    <n v="0"/>
    <m/>
    <m/>
    <n v="0"/>
    <n v="0"/>
    <n v="0"/>
    <n v="0"/>
    <n v="579664000"/>
    <n v="708336000"/>
    <n v="1288000000"/>
    <n v="0"/>
    <n v="0"/>
    <n v="0"/>
    <n v="0"/>
    <n v="0"/>
    <n v="0"/>
    <n v="-16422000"/>
    <n v="16422000"/>
    <n v="0"/>
    <n v="0"/>
    <n v="0"/>
    <n v="0"/>
    <n v="-16422000"/>
    <n v="16422000"/>
    <n v="0"/>
  </r>
  <r>
    <s v="MCBHD/LGFD"/>
    <x v="5"/>
    <x v="24"/>
    <s v="LA"/>
    <m/>
    <x v="10"/>
    <s v="4260-101-0890"/>
    <s v="3960022-Benefits (Medical Care and Services)"/>
    <s v="20.10.030"/>
    <n v="14475000"/>
    <n v="26864000"/>
    <n v="41339000"/>
    <n v="0"/>
    <m/>
    <n v="0"/>
    <m/>
    <m/>
    <n v="0"/>
    <m/>
    <m/>
    <n v="0"/>
    <n v="3535000"/>
    <m/>
    <n v="3535000"/>
    <n v="3535000"/>
    <n v="0"/>
    <n v="3535000"/>
    <n v="0"/>
    <n v="0"/>
    <n v="0"/>
    <n v="0"/>
    <n v="0"/>
    <n v="0"/>
    <n v="0"/>
    <n v="0"/>
    <n v="0"/>
    <n v="4066000"/>
    <n v="4001000"/>
    <n v="8067000"/>
    <n v="4066000"/>
    <n v="4001000"/>
    <n v="8067000"/>
    <n v="2033000"/>
    <n v="7039000"/>
    <n v="9072000"/>
    <n v="2033000"/>
    <n v="7039000"/>
    <n v="9072000"/>
    <n v="2032000"/>
    <n v="7039000"/>
    <n v="9071000"/>
    <m/>
    <m/>
    <n v="0"/>
    <n v="6098000"/>
    <n v="21117000"/>
    <n v="27215000"/>
    <m/>
    <m/>
    <n v="0"/>
    <m/>
    <m/>
    <n v="0"/>
    <m/>
    <m/>
    <n v="0"/>
    <n v="0"/>
    <n v="0"/>
    <n v="0"/>
    <n v="13699000"/>
    <n v="25118000"/>
    <n v="38817000"/>
    <n v="0"/>
    <n v="0"/>
    <n v="0"/>
    <n v="-426000"/>
    <n v="-1353000"/>
    <n v="-1779000"/>
    <n v="-350000"/>
    <n v="-393000"/>
    <n v="-743000"/>
    <n v="0"/>
    <n v="0"/>
    <n v="0"/>
    <n v="-776000"/>
    <n v="-1746000"/>
    <n v="-2522000"/>
  </r>
  <r>
    <s v="N/A"/>
    <x v="5"/>
    <x v="27"/>
    <s v="LA"/>
    <m/>
    <x v="10"/>
    <s v="4260-101-0890"/>
    <s v="3960022-Benefits (Medical Care and Services)"/>
    <s v="20.10.030"/>
    <n v="0"/>
    <n v="0"/>
    <n v="0"/>
    <m/>
    <m/>
    <n v="0"/>
    <m/>
    <m/>
    <n v="0"/>
    <m/>
    <m/>
    <n v="0"/>
    <s v="    "/>
    <s v="    "/>
    <e v="#VALUE!"/>
    <n v="0"/>
    <n v="0"/>
    <n v="0"/>
    <m/>
    <m/>
    <n v="0"/>
    <m/>
    <m/>
    <n v="0"/>
    <m/>
    <m/>
    <n v="0"/>
    <m/>
    <m/>
    <n v="0"/>
    <n v="0"/>
    <n v="0"/>
    <n v="0"/>
    <m/>
    <m/>
    <n v="0"/>
    <m/>
    <m/>
    <n v="0"/>
    <m/>
    <m/>
    <n v="0"/>
    <m/>
    <m/>
    <n v="0"/>
    <n v="0"/>
    <n v="0"/>
    <n v="0"/>
    <m/>
    <m/>
    <n v="0"/>
    <m/>
    <m/>
    <n v="0"/>
    <m/>
    <m/>
    <n v="0"/>
    <n v="0"/>
    <n v="0"/>
    <n v="0"/>
    <n v="0"/>
    <n v="0"/>
    <n v="0"/>
    <n v="0"/>
    <n v="0"/>
    <n v="0"/>
    <n v="0"/>
    <n v="0"/>
    <n v="0"/>
    <n v="0"/>
    <n v="0"/>
    <n v="0"/>
    <n v="0"/>
    <n v="0"/>
    <n v="0"/>
    <n v="0"/>
    <n v="0"/>
    <n v="0"/>
  </r>
  <r>
    <s v="N/A"/>
    <x v="5"/>
    <x v="27"/>
    <s v="SO"/>
    <m/>
    <x v="9"/>
    <s v="4260-001-0890"/>
    <s v="3960-Health Care Services"/>
    <n v="20"/>
    <n v="0"/>
    <n v="0"/>
    <n v="0"/>
    <m/>
    <m/>
    <n v="0"/>
    <m/>
    <m/>
    <n v="0"/>
    <m/>
    <m/>
    <n v="0"/>
    <m/>
    <m/>
    <n v="0"/>
    <n v="0"/>
    <n v="0"/>
    <n v="0"/>
    <m/>
    <m/>
    <n v="0"/>
    <m/>
    <m/>
    <n v="0"/>
    <m/>
    <m/>
    <n v="0"/>
    <m/>
    <m/>
    <n v="0"/>
    <n v="0"/>
    <n v="0"/>
    <n v="0"/>
    <m/>
    <m/>
    <n v="0"/>
    <m/>
    <m/>
    <n v="0"/>
    <m/>
    <m/>
    <n v="0"/>
    <m/>
    <m/>
    <n v="0"/>
    <n v="0"/>
    <n v="0"/>
    <n v="0"/>
    <m/>
    <m/>
    <n v="0"/>
    <m/>
    <m/>
    <n v="0"/>
    <m/>
    <m/>
    <n v="0"/>
    <n v="0"/>
    <n v="0"/>
    <n v="0"/>
    <n v="0"/>
    <n v="0"/>
    <n v="0"/>
    <n v="0"/>
    <n v="0"/>
    <n v="0"/>
    <n v="0"/>
    <n v="0"/>
    <n v="0"/>
    <n v="0"/>
    <n v="0"/>
    <n v="0"/>
    <n v="0"/>
    <n v="0"/>
    <n v="0"/>
    <n v="0"/>
    <n v="0"/>
    <n v="0"/>
  </r>
  <r>
    <s v="MCBHD/LGFD"/>
    <x v="5"/>
    <x v="24"/>
    <s v="LA"/>
    <m/>
    <x v="10"/>
    <s v="4260-101-0890"/>
    <s v="3960014-Eligibility (County Administration)"/>
    <s v="20.10.010"/>
    <n v="2917000"/>
    <n v="2917000"/>
    <n v="5834000"/>
    <m/>
    <m/>
    <n v="0"/>
    <m/>
    <m/>
    <n v="0"/>
    <m/>
    <m/>
    <n v="0"/>
    <s v="    "/>
    <s v="    "/>
    <e v="#VALUE!"/>
    <n v="0"/>
    <n v="0"/>
    <n v="0"/>
    <n v="0"/>
    <n v="0"/>
    <n v="0"/>
    <n v="0"/>
    <n v="0"/>
    <n v="0"/>
    <n v="0"/>
    <n v="0"/>
    <n v="0"/>
    <n v="209000"/>
    <n v="209000"/>
    <n v="418000"/>
    <n v="209000"/>
    <n v="209000"/>
    <n v="418000"/>
    <n v="625000"/>
    <n v="625000"/>
    <n v="1250000"/>
    <n v="625000"/>
    <n v="625000"/>
    <n v="1250000"/>
    <n v="625000"/>
    <n v="625000"/>
    <n v="1250000"/>
    <m/>
    <m/>
    <n v="0"/>
    <n v="1875000"/>
    <n v="1875000"/>
    <n v="3750000"/>
    <m/>
    <m/>
    <n v="0"/>
    <m/>
    <m/>
    <n v="0"/>
    <m/>
    <m/>
    <n v="0"/>
    <n v="0"/>
    <n v="0"/>
    <n v="0"/>
    <n v="2084000"/>
    <n v="2084000"/>
    <n v="4168000"/>
    <n v="0"/>
    <n v="0"/>
    <n v="0"/>
    <n v="-833000"/>
    <n v="-833000"/>
    <n v="-1666000"/>
    <n v="0"/>
    <n v="0"/>
    <n v="0"/>
    <n v="0"/>
    <n v="0"/>
    <n v="0"/>
    <n v="-833000"/>
    <n v="-833000"/>
    <n v="-1666000"/>
  </r>
  <r>
    <s v="ISCD"/>
    <x v="5"/>
    <x v="28"/>
    <s v="LA"/>
    <m/>
    <x v="10"/>
    <m/>
    <s v="3960022-Benefits (Medical Care and Services)"/>
    <s v="20.10.030"/>
    <n v="600000"/>
    <n v="0"/>
    <n v="600000"/>
    <m/>
    <m/>
    <n v="0"/>
    <m/>
    <m/>
    <n v="0"/>
    <m/>
    <m/>
    <n v="0"/>
    <s v="    "/>
    <s v="    "/>
    <e v="#VALUE!"/>
    <n v="0"/>
    <n v="0"/>
    <n v="0"/>
    <n v="0"/>
    <n v="0"/>
    <n v="0"/>
    <n v="0"/>
    <n v="0"/>
    <n v="0"/>
    <n v="0"/>
    <n v="0"/>
    <n v="0"/>
    <n v="50000"/>
    <n v="0"/>
    <n v="50000"/>
    <n v="50000"/>
    <n v="0"/>
    <n v="50000"/>
    <n v="275000"/>
    <n v="0"/>
    <n v="275000"/>
    <n v="275000"/>
    <n v="0"/>
    <n v="275000"/>
    <n v="0"/>
    <n v="0"/>
    <n v="0"/>
    <m/>
    <m/>
    <n v="0"/>
    <n v="550000"/>
    <n v="0"/>
    <n v="550000"/>
    <m/>
    <m/>
    <n v="0"/>
    <m/>
    <m/>
    <n v="0"/>
    <m/>
    <m/>
    <n v="0"/>
    <n v="0"/>
    <n v="0"/>
    <n v="0"/>
    <n v="600000"/>
    <n v="0"/>
    <n v="600000"/>
    <n v="0"/>
    <n v="0"/>
    <n v="0"/>
    <n v="-550000"/>
    <n v="0"/>
    <n v="-550000"/>
    <n v="550000"/>
    <n v="0"/>
    <n v="550000"/>
    <n v="0"/>
    <n v="0"/>
    <n v="0"/>
    <n v="0"/>
    <n v="0"/>
    <n v="0"/>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2">
  <r>
    <m/>
    <x v="0"/>
    <x v="0"/>
    <s v="LA"/>
    <m/>
    <x v="0"/>
    <m/>
    <s v="3835-Health Care Workforce"/>
    <n v="30"/>
    <n v="71250000"/>
    <n v="0"/>
    <n v="71250000"/>
    <m/>
    <m/>
    <n v="0"/>
    <m/>
    <m/>
    <n v="0"/>
    <m/>
    <m/>
    <n v="0"/>
    <m/>
    <m/>
    <n v="0"/>
    <n v="0"/>
    <n v="0"/>
    <n v="0"/>
    <n v="6139455"/>
    <m/>
    <n v="6139455"/>
    <n v="10852258"/>
    <m/>
    <n v="10852258"/>
    <n v="10851257"/>
    <m/>
    <n v="10851257"/>
    <n v="10851257"/>
    <m/>
    <n v="10851257"/>
    <n v="38694227"/>
    <n v="0"/>
    <n v="38694227"/>
    <n v="10852258"/>
    <m/>
    <n v="10852258"/>
    <n v="10852257"/>
    <m/>
    <n v="10852257"/>
    <n v="10851258"/>
    <m/>
    <n v="10851258"/>
    <m/>
    <m/>
    <n v="0"/>
    <n v="32555773"/>
    <n v="0"/>
    <n v="32555773"/>
    <m/>
    <m/>
    <n v="0"/>
    <m/>
    <m/>
    <n v="0"/>
    <m/>
    <m/>
    <n v="0"/>
    <n v="0"/>
    <n v="0"/>
    <n v="0"/>
    <n v="71250000"/>
    <n v="0"/>
    <n v="71250000"/>
    <e v="#REF!"/>
    <e v="#REF!"/>
    <e v="#REF!"/>
    <e v="#REF!"/>
    <e v="#REF!"/>
    <e v="#REF!"/>
    <e v="#REF!"/>
    <e v="#REF!"/>
    <e v="#REF!"/>
    <e v="#REF!"/>
    <e v="#REF!"/>
    <e v="#REF!"/>
    <n v="0"/>
    <n v="0"/>
    <n v="0"/>
  </r>
  <r>
    <m/>
    <x v="0"/>
    <x v="0"/>
    <s v="SO"/>
    <m/>
    <x v="1"/>
    <m/>
    <s v="3835-Health Care Workforce"/>
    <n v="30"/>
    <n v="3750000"/>
    <n v="0"/>
    <n v="3750000"/>
    <m/>
    <m/>
    <n v="0"/>
    <s v="    "/>
    <m/>
    <n v="0"/>
    <n v="145000"/>
    <m/>
    <n v="145000"/>
    <n v="386000"/>
    <m/>
    <n v="386000"/>
    <n v="531000"/>
    <n v="0"/>
    <n v="531000"/>
    <n v="366000"/>
    <m/>
    <n v="366000"/>
    <n v="750000"/>
    <m/>
    <n v="750000"/>
    <n v="500000"/>
    <m/>
    <n v="500000"/>
    <n v="500000"/>
    <m/>
    <n v="500000"/>
    <n v="2116000"/>
    <n v="0"/>
    <n v="2116000"/>
    <n v="500000"/>
    <m/>
    <n v="500000"/>
    <n v="275000"/>
    <m/>
    <n v="275000"/>
    <n v="328000"/>
    <m/>
    <n v="328000"/>
    <m/>
    <m/>
    <n v="0"/>
    <n v="1103000"/>
    <n v="0"/>
    <n v="1103000"/>
    <m/>
    <m/>
    <n v="0"/>
    <m/>
    <m/>
    <n v="0"/>
    <m/>
    <m/>
    <n v="0"/>
    <n v="0"/>
    <n v="0"/>
    <n v="0"/>
    <n v="3750000"/>
    <n v="0"/>
    <n v="3750000"/>
    <e v="#REF!"/>
    <e v="#REF!"/>
    <e v="#REF!"/>
    <e v="#REF!"/>
    <e v="#REF!"/>
    <e v="#REF!"/>
    <e v="#REF!"/>
    <e v="#REF!"/>
    <e v="#REF!"/>
    <e v="#REF!"/>
    <e v="#REF!"/>
    <e v="#REF!"/>
    <n v="0"/>
    <n v="0"/>
    <n v="0"/>
  </r>
  <r>
    <m/>
    <x v="1"/>
    <x v="1"/>
    <s v="LA"/>
    <m/>
    <x v="2"/>
    <s v="4300-687-0995"/>
    <s v="4140015-Operations"/>
    <s v="10.10.010"/>
    <n v="27500000"/>
    <n v="18300000"/>
    <n v="45800000"/>
    <n v="2500000"/>
    <n v="1667000"/>
    <n v="4167000"/>
    <n v="2500000"/>
    <n v="1667000"/>
    <n v="4167000"/>
    <n v="2500000"/>
    <n v="1667000"/>
    <n v="4167000"/>
    <n v="2500000"/>
    <n v="1666000"/>
    <n v="4166000"/>
    <n v="10000000"/>
    <n v="6667000"/>
    <n v="16667000"/>
    <n v="2293292"/>
    <n v="1873708"/>
    <n v="4167000"/>
    <n v="2293292"/>
    <n v="1873708"/>
    <n v="4167000"/>
    <n v="2293292"/>
    <n v="1873708"/>
    <n v="4167000"/>
    <n v="2293292"/>
    <n v="1873708"/>
    <n v="4167000"/>
    <n v="9173168"/>
    <n v="7494832"/>
    <n v="16668000"/>
    <n v="2500000"/>
    <n v="1655000"/>
    <n v="4155000"/>
    <n v="2500000"/>
    <n v="1655000"/>
    <n v="4155000"/>
    <n v="2500000"/>
    <n v="1655000"/>
    <n v="4155000"/>
    <m/>
    <m/>
    <n v="0"/>
    <n v="7500000"/>
    <n v="4965000"/>
    <n v="12465000"/>
    <m/>
    <m/>
    <n v="0"/>
    <m/>
    <m/>
    <n v="0"/>
    <m/>
    <m/>
    <n v="0"/>
    <n v="0"/>
    <n v="0"/>
    <n v="0"/>
    <n v="26673168"/>
    <n v="19126832"/>
    <n v="45800000"/>
    <e v="#REF!"/>
    <e v="#REF!"/>
    <e v="#REF!"/>
    <e v="#REF!"/>
    <e v="#REF!"/>
    <e v="#REF!"/>
    <e v="#REF!"/>
    <e v="#REF!"/>
    <e v="#REF!"/>
    <e v="#REF!"/>
    <e v="#REF!"/>
    <e v="#REF!"/>
    <n v="-826832"/>
    <n v="826832"/>
    <n v="0"/>
  </r>
  <r>
    <m/>
    <x v="1"/>
    <x v="2"/>
    <s v="LA"/>
    <m/>
    <x v="2"/>
    <s v="4300-687-0995"/>
    <s v="4140019-Purchase of Services"/>
    <s v="10.10.020"/>
    <n v="25000000"/>
    <n v="16667000"/>
    <n v="41667000"/>
    <m/>
    <m/>
    <n v="0"/>
    <s v="    "/>
    <s v="    "/>
    <n v="0"/>
    <m/>
    <m/>
    <n v="0"/>
    <m/>
    <m/>
    <n v="0"/>
    <n v="0"/>
    <n v="0"/>
    <n v="0"/>
    <m/>
    <m/>
    <n v="0"/>
    <m/>
    <m/>
    <n v="0"/>
    <n v="4586708"/>
    <n v="3746292"/>
    <n v="8333000"/>
    <n v="4586708"/>
    <n v="3746292"/>
    <n v="8333000"/>
    <n v="9173416"/>
    <n v="7492584"/>
    <n v="16666000"/>
    <n v="5000000"/>
    <n v="3333000"/>
    <n v="8333000"/>
    <n v="5000000"/>
    <n v="3333000"/>
    <n v="8333000"/>
    <n v="5000000"/>
    <n v="3335000"/>
    <n v="8335000"/>
    <m/>
    <m/>
    <n v="0"/>
    <n v="15000000"/>
    <n v="10001000"/>
    <n v="25001000"/>
    <m/>
    <m/>
    <n v="0"/>
    <m/>
    <m/>
    <n v="0"/>
    <m/>
    <m/>
    <n v="0"/>
    <n v="0"/>
    <n v="0"/>
    <n v="0"/>
    <n v="24173416"/>
    <n v="17493584"/>
    <n v="41667000"/>
    <e v="#REF!"/>
    <e v="#REF!"/>
    <e v="#REF!"/>
    <e v="#REF!"/>
    <e v="#REF!"/>
    <e v="#REF!"/>
    <e v="#REF!"/>
    <e v="#REF!"/>
    <e v="#REF!"/>
    <e v="#REF!"/>
    <e v="#REF!"/>
    <e v="#REF!"/>
    <n v="-826584"/>
    <n v="826584"/>
    <n v="0"/>
  </r>
  <r>
    <m/>
    <x v="1"/>
    <x v="3"/>
    <s v="SO"/>
    <m/>
    <x v="3"/>
    <s v="4300-587-0995"/>
    <s v="4149001-Program Administration"/>
    <n v="36"/>
    <n v="0"/>
    <n v="0"/>
    <n v="0"/>
    <m/>
    <m/>
    <n v="0"/>
    <s v="    "/>
    <s v="    "/>
    <n v="0"/>
    <m/>
    <m/>
    <n v="0"/>
    <m/>
    <m/>
    <n v="0"/>
    <n v="0"/>
    <n v="0"/>
    <n v="0"/>
    <m/>
    <m/>
    <n v="0"/>
    <m/>
    <m/>
    <n v="0"/>
    <m/>
    <m/>
    <n v="0"/>
    <s v="    "/>
    <m/>
    <n v="0"/>
    <n v="0"/>
    <n v="0"/>
    <n v="0"/>
    <s v="    "/>
    <s v="    "/>
    <n v="0"/>
    <s v="    "/>
    <s v="    "/>
    <n v="0"/>
    <s v="    "/>
    <s v="    "/>
    <n v="0"/>
    <m/>
    <m/>
    <n v="0"/>
    <n v="0"/>
    <n v="0"/>
    <n v="0"/>
    <m/>
    <m/>
    <n v="0"/>
    <m/>
    <m/>
    <n v="0"/>
    <m/>
    <m/>
    <n v="0"/>
    <n v="0"/>
    <n v="0"/>
    <n v="0"/>
    <n v="0"/>
    <n v="0"/>
    <n v="0"/>
    <e v="#REF!"/>
    <e v="#REF!"/>
    <e v="#REF!"/>
    <e v="#REF!"/>
    <e v="#REF!"/>
    <e v="#REF!"/>
    <e v="#REF!"/>
    <e v="#REF!"/>
    <e v="#REF!"/>
    <e v="#REF!"/>
    <e v="#REF!"/>
    <e v="#REF!"/>
    <n v="0"/>
    <n v="0"/>
    <n v="0"/>
  </r>
  <r>
    <m/>
    <x v="1"/>
    <x v="3"/>
    <s v="SO"/>
    <m/>
    <x v="2"/>
    <s v="4300-687-0995"/>
    <s v="4140015-Operations"/>
    <s v="10.10.010"/>
    <n v="12500000"/>
    <n v="0"/>
    <n v="12500000"/>
    <m/>
    <m/>
    <n v="0"/>
    <s v="    "/>
    <s v="    "/>
    <n v="0"/>
    <m/>
    <m/>
    <n v="0"/>
    <m/>
    <m/>
    <n v="0"/>
    <n v="0"/>
    <n v="0"/>
    <n v="0"/>
    <m/>
    <m/>
    <n v="0"/>
    <m/>
    <m/>
    <n v="0"/>
    <m/>
    <m/>
    <n v="0"/>
    <n v="3125000"/>
    <m/>
    <n v="3125000"/>
    <n v="3125000"/>
    <n v="0"/>
    <n v="3125000"/>
    <n v="3125000"/>
    <s v="    "/>
    <n v="3125000"/>
    <n v="3125000"/>
    <s v="    "/>
    <n v="3125000"/>
    <n v="3125000"/>
    <s v="    "/>
    <n v="3125000"/>
    <m/>
    <m/>
    <n v="0"/>
    <n v="9375000"/>
    <n v="0"/>
    <n v="9375000"/>
    <m/>
    <m/>
    <n v="0"/>
    <m/>
    <m/>
    <n v="0"/>
    <m/>
    <m/>
    <n v="0"/>
    <n v="0"/>
    <n v="0"/>
    <n v="0"/>
    <n v="12500000"/>
    <n v="0"/>
    <n v="12500000"/>
    <e v="#REF!"/>
    <e v="#REF!"/>
    <e v="#REF!"/>
    <e v="#REF!"/>
    <e v="#REF!"/>
    <e v="#REF!"/>
    <e v="#REF!"/>
    <e v="#REF!"/>
    <e v="#REF!"/>
    <e v="#REF!"/>
    <e v="#REF!"/>
    <e v="#REF!"/>
    <n v="0"/>
    <n v="0"/>
    <n v="0"/>
  </r>
  <r>
    <m/>
    <x v="1"/>
    <x v="4"/>
    <s v="LA"/>
    <m/>
    <x v="2"/>
    <s v="4300-687-0995"/>
    <s v="4140019-Purchase of Services"/>
    <s v="10.10.020"/>
    <n v="78200000"/>
    <n v="42900000"/>
    <n v="121100000"/>
    <m/>
    <m/>
    <n v="0"/>
    <m/>
    <m/>
    <n v="0"/>
    <m/>
    <m/>
    <n v="0"/>
    <n v="17128000"/>
    <n v="9404000"/>
    <n v="26532000"/>
    <n v="17128000"/>
    <n v="9404000"/>
    <n v="26532000"/>
    <n v="7797724"/>
    <n v="5169276"/>
    <n v="12967000"/>
    <n v="7797724"/>
    <n v="5169276"/>
    <n v="12967000"/>
    <n v="7797724"/>
    <n v="5169276"/>
    <n v="12967000"/>
    <n v="7797724"/>
    <n v="5169276"/>
    <n v="12967000"/>
    <n v="31190896"/>
    <n v="20677104"/>
    <n v="51868000"/>
    <n v="9200000"/>
    <n v="5033333"/>
    <n v="14233333"/>
    <n v="9200000"/>
    <n v="5033333"/>
    <n v="14233333"/>
    <n v="9200000"/>
    <n v="5033334"/>
    <n v="14233334"/>
    <m/>
    <m/>
    <n v="0"/>
    <n v="27600000"/>
    <n v="15100000"/>
    <n v="42700000"/>
    <m/>
    <m/>
    <n v="0"/>
    <m/>
    <m/>
    <n v="0"/>
    <m/>
    <m/>
    <n v="0"/>
    <n v="0"/>
    <n v="0"/>
    <n v="0"/>
    <n v="75918896"/>
    <n v="45181104"/>
    <n v="121100000"/>
    <e v="#REF!"/>
    <e v="#REF!"/>
    <e v="#REF!"/>
    <e v="#REF!"/>
    <e v="#REF!"/>
    <e v="#REF!"/>
    <e v="#REF!"/>
    <e v="#REF!"/>
    <e v="#REF!"/>
    <e v="#REF!"/>
    <e v="#REF!"/>
    <e v="#REF!"/>
    <n v="-2281104"/>
    <n v="2281104"/>
    <n v="0"/>
  </r>
  <r>
    <m/>
    <x v="1"/>
    <x v="5"/>
    <s v="LA"/>
    <s v="P"/>
    <x v="2"/>
    <s v="4300-687-0995"/>
    <s v="4140019-Purchase of Services"/>
    <s v="10.10.020"/>
    <n v="842994000"/>
    <n v="440079000"/>
    <n v="1283073000"/>
    <m/>
    <m/>
    <n v="0"/>
    <s v="    "/>
    <s v="    "/>
    <n v="0"/>
    <m/>
    <m/>
    <n v="0"/>
    <n v="76250000"/>
    <n v="50833000"/>
    <n v="127083000"/>
    <n v="76250000"/>
    <n v="50833000"/>
    <n v="127083000"/>
    <n v="76253323"/>
    <n v="62288427"/>
    <n v="138541750"/>
    <n v="76253323"/>
    <n v="62288427"/>
    <n v="138541750"/>
    <n v="131395475"/>
    <n v="107332032"/>
    <n v="238727507"/>
    <n v="131395474"/>
    <n v="107332031"/>
    <n v="238727505"/>
    <n v="415297595"/>
    <n v="339240917"/>
    <n v="754538512"/>
    <n v="144748000"/>
    <n v="55859667"/>
    <n v="200607667"/>
    <n v="144748000"/>
    <n v="55859667"/>
    <n v="200607667"/>
    <n v="144748000"/>
    <n v="55859666"/>
    <n v="200607666"/>
    <m/>
    <m/>
    <n v="0"/>
    <n v="434244000"/>
    <n v="167579000"/>
    <n v="601823000"/>
    <m/>
    <m/>
    <n v="0"/>
    <m/>
    <m/>
    <n v="0"/>
    <m/>
    <m/>
    <n v="0"/>
    <n v="0"/>
    <n v="0"/>
    <n v="0"/>
    <n v="925791595"/>
    <n v="557652917"/>
    <n v="1483444512"/>
    <e v="#REF!"/>
    <e v="#REF!"/>
    <e v="#REF!"/>
    <e v="#REF!"/>
    <e v="#REF!"/>
    <e v="#REF!"/>
    <e v="#REF!"/>
    <e v="#REF!"/>
    <e v="#REF!"/>
    <e v="#REF!"/>
    <e v="#REF!"/>
    <e v="#REF!"/>
    <n v="82797595"/>
    <n v="117573917"/>
    <n v="200371512"/>
  </r>
  <r>
    <m/>
    <x v="1"/>
    <x v="5"/>
    <s v="LA"/>
    <s v="P"/>
    <x v="2"/>
    <s v="4300-687-0995"/>
    <s v="4140015-Operations"/>
    <s v="10.10.010"/>
    <n v="23650000"/>
    <n v="9467000"/>
    <n v="33117000"/>
    <m/>
    <m/>
    <n v="0"/>
    <s v="    "/>
    <s v="    "/>
    <n v="0"/>
    <m/>
    <m/>
    <n v="0"/>
    <n v="8600000"/>
    <n v="4047000"/>
    <n v="12647000"/>
    <n v="8600000"/>
    <n v="4047000"/>
    <n v="12647000"/>
    <n v="2024543"/>
    <n v="1137207"/>
    <n v="3161750"/>
    <n v="2024543"/>
    <n v="1137207"/>
    <n v="3161750"/>
    <n v="4746043"/>
    <n v="2665707"/>
    <n v="7411750"/>
    <n v="4746043"/>
    <n v="2665707"/>
    <n v="7411750"/>
    <n v="13541172"/>
    <n v="7605828"/>
    <n v="21147000"/>
    <n v="2150000"/>
    <n v="457667"/>
    <n v="2607667"/>
    <n v="2150000"/>
    <n v="457667"/>
    <n v="2607667"/>
    <n v="2150000"/>
    <n v="457666"/>
    <n v="2607666"/>
    <m/>
    <m/>
    <n v="0"/>
    <n v="6450000"/>
    <n v="1373000"/>
    <n v="7823000"/>
    <m/>
    <m/>
    <n v="0"/>
    <m/>
    <m/>
    <n v="0"/>
    <m/>
    <m/>
    <n v="0"/>
    <n v="0"/>
    <n v="0"/>
    <n v="0"/>
    <n v="28591172"/>
    <n v="13025828"/>
    <n v="41617000"/>
    <e v="#REF!"/>
    <e v="#REF!"/>
    <e v="#REF!"/>
    <e v="#REF!"/>
    <e v="#REF!"/>
    <e v="#REF!"/>
    <e v="#REF!"/>
    <e v="#REF!"/>
    <e v="#REF!"/>
    <e v="#REF!"/>
    <e v="#REF!"/>
    <e v="#REF!"/>
    <n v="4941172"/>
    <n v="3558828"/>
    <n v="8500000"/>
  </r>
  <r>
    <m/>
    <x v="1"/>
    <x v="5"/>
    <s v="SO"/>
    <s v="P"/>
    <x v="3"/>
    <s v="4300-587-0995"/>
    <s v="4149001-Program Administration"/>
    <n v="36"/>
    <n v="13750000"/>
    <n v="3132000"/>
    <n v="16882000"/>
    <m/>
    <m/>
    <n v="0"/>
    <s v="    "/>
    <s v="    "/>
    <n v="0"/>
    <m/>
    <m/>
    <n v="0"/>
    <n v="1497600"/>
    <n v="374400"/>
    <n v="1872000"/>
    <n v="1497600"/>
    <n v="374400"/>
    <n v="1872000"/>
    <n v="1250000"/>
    <n v="312500"/>
    <n v="1562500"/>
    <n v="1250000"/>
    <n v="312500"/>
    <n v="1562500"/>
    <n v="1650000"/>
    <n v="412500"/>
    <n v="2062500"/>
    <n v="1650000"/>
    <n v="412500"/>
    <n v="2062500"/>
    <n v="5800000"/>
    <n v="1450000"/>
    <n v="7250000"/>
    <n v="1250000"/>
    <n v="210677"/>
    <n v="1460677"/>
    <n v="1250000"/>
    <n v="210677"/>
    <n v="1460677"/>
    <n v="1250000"/>
    <n v="210676"/>
    <n v="1460676"/>
    <m/>
    <m/>
    <n v="0"/>
    <n v="3750000"/>
    <n v="632030"/>
    <n v="4382030"/>
    <m/>
    <m/>
    <n v="0"/>
    <m/>
    <m/>
    <n v="0"/>
    <m/>
    <m/>
    <n v="0"/>
    <n v="0"/>
    <n v="0"/>
    <n v="0"/>
    <n v="11047600"/>
    <n v="2456430"/>
    <n v="13504030"/>
    <e v="#REF!"/>
    <e v="#REF!"/>
    <e v="#REF!"/>
    <e v="#REF!"/>
    <e v="#REF!"/>
    <e v="#REF!"/>
    <e v="#REF!"/>
    <e v="#REF!"/>
    <e v="#REF!"/>
    <e v="#REF!"/>
    <e v="#REF!"/>
    <e v="#REF!"/>
    <n v="-2702400"/>
    <n v="-675570"/>
    <n v="-3377970"/>
  </r>
  <r>
    <m/>
    <x v="1"/>
    <x v="6"/>
    <s v="SO"/>
    <m/>
    <x v="3"/>
    <s v="4300-587-0995"/>
    <s v="4149001-Program Administration"/>
    <n v="36"/>
    <n v="6000000"/>
    <n v="1500000"/>
    <n v="7500000"/>
    <m/>
    <m/>
    <n v="0"/>
    <s v="    "/>
    <s v="    "/>
    <n v="0"/>
    <m/>
    <m/>
    <n v="0"/>
    <n v="469786"/>
    <n v="117447"/>
    <n v="587233"/>
    <n v="469786"/>
    <n v="117447"/>
    <n v="587233"/>
    <n v="1382553"/>
    <n v="345638"/>
    <n v="1728191"/>
    <n v="1382553"/>
    <n v="345638"/>
    <n v="1728191"/>
    <n v="1382553"/>
    <n v="345638"/>
    <n v="1728191"/>
    <n v="1382555"/>
    <n v="345639"/>
    <n v="1728194"/>
    <n v="5530214"/>
    <n v="1382553"/>
    <n v="6912767"/>
    <s v="    "/>
    <s v="    "/>
    <n v="0"/>
    <s v="    "/>
    <s v="    "/>
    <n v="0"/>
    <s v="    "/>
    <s v="    "/>
    <n v="0"/>
    <m/>
    <m/>
    <n v="0"/>
    <n v="0"/>
    <n v="0"/>
    <n v="0"/>
    <m/>
    <m/>
    <n v="0"/>
    <m/>
    <m/>
    <n v="0"/>
    <m/>
    <m/>
    <n v="0"/>
    <n v="0"/>
    <n v="0"/>
    <n v="0"/>
    <n v="6000000"/>
    <n v="1500000"/>
    <n v="7500000"/>
    <e v="#REF!"/>
    <e v="#REF!"/>
    <e v="#REF!"/>
    <e v="#REF!"/>
    <e v="#REF!"/>
    <e v="#REF!"/>
    <e v="#REF!"/>
    <e v="#REF!"/>
    <e v="#REF!"/>
    <e v="#REF!"/>
    <e v="#REF!"/>
    <e v="#REF!"/>
    <n v="0"/>
    <n v="0"/>
    <n v="0"/>
  </r>
  <r>
    <m/>
    <x v="2"/>
    <x v="7"/>
    <s v="SO"/>
    <m/>
    <x v="4"/>
    <m/>
    <s v="4215010-Independent Living Services"/>
    <n v="30"/>
    <n v="5000000"/>
    <n v="0"/>
    <n v="5000000"/>
    <m/>
    <m/>
    <n v="0"/>
    <s v="    "/>
    <s v="    "/>
    <n v="0"/>
    <m/>
    <m/>
    <n v="0"/>
    <n v="0"/>
    <m/>
    <n v="0"/>
    <n v="0"/>
    <n v="0"/>
    <n v="0"/>
    <n v="644000"/>
    <m/>
    <n v="644000"/>
    <n v="644000"/>
    <m/>
    <n v="644000"/>
    <n v="644000"/>
    <m/>
    <n v="644000"/>
    <n v="643000"/>
    <s v="    "/>
    <n v="643000"/>
    <n v="2575000"/>
    <n v="0"/>
    <n v="2575000"/>
    <n v="809000"/>
    <m/>
    <n v="809000"/>
    <n v="809000"/>
    <m/>
    <n v="809000"/>
    <n v="807000"/>
    <m/>
    <n v="807000"/>
    <m/>
    <m/>
    <n v="0"/>
    <n v="2425000"/>
    <n v="0"/>
    <n v="2425000"/>
    <m/>
    <m/>
    <n v="0"/>
    <m/>
    <m/>
    <n v="0"/>
    <m/>
    <m/>
    <n v="0"/>
    <n v="0"/>
    <n v="0"/>
    <n v="0"/>
    <n v="5000000"/>
    <n v="0"/>
    <n v="5000000"/>
    <e v="#REF!"/>
    <e v="#REF!"/>
    <e v="#REF!"/>
    <e v="#REF!"/>
    <e v="#REF!"/>
    <e v="#REF!"/>
    <e v="#REF!"/>
    <e v="#REF!"/>
    <e v="#REF!"/>
    <e v="#REF!"/>
    <e v="#REF!"/>
    <e v="#REF!"/>
    <n v="0"/>
    <n v="0"/>
    <n v="0"/>
  </r>
  <r>
    <m/>
    <x v="3"/>
    <x v="8"/>
    <s v="LA"/>
    <m/>
    <x v="5"/>
    <s v="5180-687-0995"/>
    <s v="4275010-IHSS"/>
    <n v="25.15"/>
    <n v="129210000"/>
    <n v="165790000"/>
    <n v="295000000"/>
    <m/>
    <m/>
    <n v="0"/>
    <s v="    "/>
    <s v="    "/>
    <n v="0"/>
    <n v="118669743"/>
    <n v="168709257"/>
    <n v="287379000"/>
    <n v="2826"/>
    <n v="4174"/>
    <n v="7000"/>
    <n v="118672569"/>
    <n v="168713431"/>
    <n v="287386000"/>
    <n v="786146"/>
    <n v="1117354"/>
    <n v="1903500"/>
    <n v="786146"/>
    <n v="1117354"/>
    <n v="1903500"/>
    <n v="786146"/>
    <n v="1117354"/>
    <n v="1903500"/>
    <n v="786146"/>
    <n v="1117354"/>
    <n v="1903500"/>
    <n v="3144584"/>
    <n v="4469416"/>
    <n v="7614000"/>
    <n v="0"/>
    <s v="    "/>
    <n v="0"/>
    <n v="0"/>
    <s v="    "/>
    <n v="0"/>
    <n v="0"/>
    <s v="    "/>
    <n v="0"/>
    <m/>
    <m/>
    <n v="0"/>
    <n v="0"/>
    <n v="0"/>
    <n v="0"/>
    <m/>
    <m/>
    <n v="0"/>
    <m/>
    <m/>
    <n v="0"/>
    <m/>
    <m/>
    <n v="0"/>
    <n v="0"/>
    <n v="0"/>
    <n v="0"/>
    <n v="121817153"/>
    <n v="173182847"/>
    <n v="295000000"/>
    <e v="#REF!"/>
    <e v="#REF!"/>
    <e v="#REF!"/>
    <e v="#REF!"/>
    <e v="#REF!"/>
    <e v="#REF!"/>
    <e v="#REF!"/>
    <e v="#REF!"/>
    <e v="#REF!"/>
    <e v="#REF!"/>
    <e v="#REF!"/>
    <e v="#REF!"/>
    <n v="-7392847"/>
    <n v="7392847"/>
    <n v="0"/>
  </r>
  <r>
    <m/>
    <x v="3"/>
    <x v="9"/>
    <s v="LA"/>
    <m/>
    <x v="5"/>
    <s v="5180-687-0995"/>
    <s v="4275010-IHSS"/>
    <n v="25.15"/>
    <n v="288347000"/>
    <n v="0"/>
    <n v="288347000"/>
    <m/>
    <m/>
    <n v="0"/>
    <s v="    "/>
    <s v="    "/>
    <n v="0"/>
    <n v="102383"/>
    <m/>
    <n v="102383"/>
    <n v="266617"/>
    <m/>
    <n v="266617"/>
    <n v="369000"/>
    <n v="0"/>
    <n v="369000"/>
    <n v="2419687"/>
    <m/>
    <n v="2419687"/>
    <n v="28904270"/>
    <m/>
    <n v="28904270"/>
    <n v="42527508"/>
    <m/>
    <n v="42527508"/>
    <n v="60777535"/>
    <m/>
    <n v="60777535"/>
    <n v="134629000"/>
    <n v="0"/>
    <n v="134629000"/>
    <n v="51116333"/>
    <s v="    "/>
    <n v="51116333"/>
    <n v="51116333"/>
    <s v="    "/>
    <n v="51116333"/>
    <n v="51116334"/>
    <s v="    "/>
    <n v="51116334"/>
    <m/>
    <m/>
    <n v="0"/>
    <n v="153349000"/>
    <n v="0"/>
    <n v="153349000"/>
    <m/>
    <m/>
    <n v="0"/>
    <m/>
    <m/>
    <n v="0"/>
    <m/>
    <m/>
    <n v="0"/>
    <n v="0"/>
    <n v="0"/>
    <n v="0"/>
    <n v="288347000"/>
    <n v="0"/>
    <n v="288347000"/>
    <e v="#REF!"/>
    <e v="#REF!"/>
    <e v="#REF!"/>
    <e v="#REF!"/>
    <e v="#REF!"/>
    <e v="#REF!"/>
    <e v="#REF!"/>
    <e v="#REF!"/>
    <e v="#REF!"/>
    <e v="#REF!"/>
    <e v="#REF!"/>
    <e v="#REF!"/>
    <n v="0"/>
    <n v="0"/>
    <n v="0"/>
  </r>
  <r>
    <m/>
    <x v="3"/>
    <x v="9"/>
    <s v="SO"/>
    <m/>
    <x v="6"/>
    <m/>
    <s v="4275-Social Services and Licensing"/>
    <n v="25"/>
    <n v="6786000"/>
    <n v="0"/>
    <n v="6786000"/>
    <m/>
    <m/>
    <n v="0"/>
    <s v="    "/>
    <s v="    "/>
    <n v="0"/>
    <n v="1092"/>
    <m/>
    <n v="1092"/>
    <n v="226908"/>
    <m/>
    <n v="226908"/>
    <n v="228000"/>
    <n v="0"/>
    <n v="228000"/>
    <n v="819000"/>
    <m/>
    <n v="819000"/>
    <n v="819000"/>
    <m/>
    <n v="819000"/>
    <n v="819000"/>
    <m/>
    <n v="819000"/>
    <n v="819000"/>
    <m/>
    <n v="819000"/>
    <n v="3276000"/>
    <n v="0"/>
    <n v="3276000"/>
    <n v="1094000"/>
    <s v="    "/>
    <n v="1094000"/>
    <n v="1094000"/>
    <s v="    "/>
    <n v="1094000"/>
    <n v="1094000"/>
    <s v="    "/>
    <n v="1094000"/>
    <m/>
    <m/>
    <n v="0"/>
    <n v="3282000"/>
    <n v="0"/>
    <n v="3282000"/>
    <m/>
    <m/>
    <n v="0"/>
    <m/>
    <m/>
    <n v="0"/>
    <m/>
    <m/>
    <n v="0"/>
    <n v="0"/>
    <n v="0"/>
    <n v="0"/>
    <n v="6786000"/>
    <n v="0"/>
    <n v="6786000"/>
    <e v="#REF!"/>
    <e v="#REF!"/>
    <e v="#REF!"/>
    <e v="#REF!"/>
    <e v="#REF!"/>
    <e v="#REF!"/>
    <e v="#REF!"/>
    <e v="#REF!"/>
    <e v="#REF!"/>
    <e v="#REF!"/>
    <e v="#REF!"/>
    <e v="#REF!"/>
    <n v="0"/>
    <n v="0"/>
    <n v="0"/>
  </r>
  <r>
    <m/>
    <x v="3"/>
    <x v="10"/>
    <s v="LA"/>
    <s v="P"/>
    <x v="5"/>
    <s v="5180-687-0995"/>
    <s v="4275028-Special Programs"/>
    <n v="25.35"/>
    <n v="53400000"/>
    <n v="0"/>
    <n v="53400000"/>
    <m/>
    <m/>
    <n v="0"/>
    <s v="    "/>
    <s v="    "/>
    <n v="0"/>
    <m/>
    <m/>
    <n v="0"/>
    <m/>
    <m/>
    <n v="0"/>
    <n v="0"/>
    <n v="0"/>
    <n v="0"/>
    <m/>
    <m/>
    <n v="0"/>
    <n v="4726000"/>
    <m/>
    <n v="4726000"/>
    <n v="9492000"/>
    <m/>
    <n v="9492000"/>
    <n v="12615000"/>
    <s v="    "/>
    <n v="12615000"/>
    <n v="26833000"/>
    <n v="0"/>
    <n v="26833000"/>
    <n v="17177000"/>
    <s v="    "/>
    <n v="17177000"/>
    <n v="9390000"/>
    <s v="    "/>
    <n v="9390000"/>
    <s v="    "/>
    <s v="    "/>
    <n v="0"/>
    <m/>
    <m/>
    <n v="0"/>
    <n v="26567000"/>
    <n v="0"/>
    <n v="26567000"/>
    <m/>
    <m/>
    <n v="0"/>
    <m/>
    <m/>
    <n v="0"/>
    <m/>
    <m/>
    <n v="0"/>
    <n v="0"/>
    <n v="0"/>
    <n v="0"/>
    <n v="53400000"/>
    <n v="0"/>
    <n v="53400000"/>
    <e v="#REF!"/>
    <e v="#REF!"/>
    <e v="#REF!"/>
    <e v="#REF!"/>
    <e v="#REF!"/>
    <e v="#REF!"/>
    <e v="#REF!"/>
    <e v="#REF!"/>
    <e v="#REF!"/>
    <e v="#REF!"/>
    <e v="#REF!"/>
    <e v="#REF!"/>
    <n v="0"/>
    <n v="0"/>
    <n v="0"/>
  </r>
  <r>
    <m/>
    <x v="4"/>
    <x v="11"/>
    <s v="SO"/>
    <m/>
    <x v="7"/>
    <m/>
    <s v="3900 -Supportive Services"/>
    <n v="30"/>
    <n v="7500000"/>
    <n v="0"/>
    <n v="7500000"/>
    <m/>
    <m/>
    <n v="0"/>
    <m/>
    <m/>
    <n v="0"/>
    <m/>
    <m/>
    <n v="0"/>
    <m/>
    <m/>
    <n v="0"/>
    <n v="0"/>
    <n v="0"/>
    <n v="0"/>
    <m/>
    <m/>
    <n v="0"/>
    <n v="1250000"/>
    <m/>
    <n v="1250000"/>
    <n v="1250000"/>
    <m/>
    <n v="1250000"/>
    <n v="1250000"/>
    <m/>
    <n v="1250000"/>
    <n v="3750000"/>
    <n v="0"/>
    <n v="3750000"/>
    <n v="1250000"/>
    <m/>
    <n v="1250000"/>
    <n v="1250000"/>
    <m/>
    <n v="1250000"/>
    <n v="1250000"/>
    <m/>
    <n v="1250000"/>
    <m/>
    <m/>
    <n v="0"/>
    <n v="3750000"/>
    <n v="0"/>
    <n v="3750000"/>
    <m/>
    <m/>
    <n v="0"/>
    <m/>
    <m/>
    <n v="0"/>
    <m/>
    <m/>
    <n v="0"/>
    <n v="0"/>
    <n v="0"/>
    <n v="0"/>
    <n v="7500000"/>
    <n v="0"/>
    <n v="7500000"/>
    <e v="#REF!"/>
    <e v="#REF!"/>
    <e v="#REF!"/>
    <e v="#REF!"/>
    <e v="#REF!"/>
    <e v="#REF!"/>
    <e v="#REF!"/>
    <e v="#REF!"/>
    <e v="#REF!"/>
    <e v="#REF!"/>
    <e v="#REF!"/>
    <e v="#REF!"/>
    <n v="0"/>
    <n v="0"/>
    <n v="0"/>
  </r>
  <r>
    <m/>
    <x v="4"/>
    <x v="11"/>
    <s v="LA"/>
    <m/>
    <x v="8"/>
    <m/>
    <s v="3900 -Supportive Services"/>
    <n v="30"/>
    <n v="142500000"/>
    <n v="0"/>
    <n v="142500000"/>
    <m/>
    <m/>
    <n v="0"/>
    <m/>
    <m/>
    <n v="0"/>
    <m/>
    <m/>
    <n v="0"/>
    <m/>
    <m/>
    <n v="0"/>
    <n v="0"/>
    <n v="0"/>
    <n v="0"/>
    <m/>
    <m/>
    <n v="0"/>
    <n v="23750000"/>
    <m/>
    <n v="23750000"/>
    <n v="23750000"/>
    <m/>
    <n v="23750000"/>
    <n v="23750000"/>
    <m/>
    <n v="23750000"/>
    <n v="71250000"/>
    <n v="0"/>
    <n v="71250000"/>
    <n v="23750000"/>
    <m/>
    <n v="23750000"/>
    <n v="23750000"/>
    <m/>
    <n v="23750000"/>
    <n v="23750000"/>
    <m/>
    <n v="23750000"/>
    <m/>
    <m/>
    <n v="0"/>
    <n v="71250000"/>
    <n v="0"/>
    <n v="71250000"/>
    <m/>
    <m/>
    <n v="0"/>
    <m/>
    <m/>
    <n v="0"/>
    <m/>
    <m/>
    <n v="0"/>
    <n v="0"/>
    <n v="0"/>
    <n v="0"/>
    <n v="142500000"/>
    <n v="0"/>
    <n v="142500000"/>
    <e v="#REF!"/>
    <e v="#REF!"/>
    <e v="#REF!"/>
    <e v="#REF!"/>
    <e v="#REF!"/>
    <e v="#REF!"/>
    <e v="#REF!"/>
    <e v="#REF!"/>
    <e v="#REF!"/>
    <e v="#REF!"/>
    <e v="#REF!"/>
    <e v="#REF!"/>
    <n v="0"/>
    <n v="0"/>
    <n v="0"/>
  </r>
  <r>
    <m/>
    <x v="4"/>
    <x v="12"/>
    <s v="SO"/>
    <m/>
    <x v="7"/>
    <m/>
    <s v="3900 -Supportive Services"/>
    <n v="30"/>
    <n v="5000000"/>
    <n v="0"/>
    <n v="5000000"/>
    <m/>
    <m/>
    <n v="0"/>
    <m/>
    <m/>
    <n v="0"/>
    <m/>
    <m/>
    <n v="0"/>
    <m/>
    <m/>
    <n v="0"/>
    <n v="0"/>
    <n v="0"/>
    <n v="0"/>
    <m/>
    <m/>
    <n v="0"/>
    <n v="833333"/>
    <m/>
    <n v="833333"/>
    <n v="833333"/>
    <m/>
    <n v="833333"/>
    <n v="833334"/>
    <m/>
    <n v="833334"/>
    <n v="2500000"/>
    <n v="0"/>
    <n v="2500000"/>
    <n v="833333"/>
    <m/>
    <n v="833333"/>
    <n v="833333"/>
    <m/>
    <n v="833333"/>
    <n v="833334"/>
    <m/>
    <n v="833334"/>
    <m/>
    <m/>
    <n v="0"/>
    <n v="2500000"/>
    <n v="0"/>
    <n v="2500000"/>
    <m/>
    <m/>
    <n v="0"/>
    <m/>
    <m/>
    <n v="0"/>
    <m/>
    <m/>
    <n v="0"/>
    <n v="0"/>
    <n v="0"/>
    <n v="0"/>
    <n v="5000000"/>
    <n v="0"/>
    <n v="5000000"/>
    <e v="#REF!"/>
    <e v="#REF!"/>
    <e v="#REF!"/>
    <e v="#REF!"/>
    <e v="#REF!"/>
    <e v="#REF!"/>
    <e v="#REF!"/>
    <e v="#REF!"/>
    <e v="#REF!"/>
    <e v="#REF!"/>
    <e v="#REF!"/>
    <e v="#REF!"/>
    <n v="0"/>
    <n v="0"/>
    <n v="0"/>
  </r>
  <r>
    <m/>
    <x v="4"/>
    <x v="13"/>
    <s v="SO"/>
    <m/>
    <x v="7"/>
    <m/>
    <s v="3905-Community-Based Programs and Projects"/>
    <n v="40"/>
    <n v="500000"/>
    <n v="0"/>
    <n v="500000"/>
    <m/>
    <m/>
    <n v="0"/>
    <m/>
    <m/>
    <n v="0"/>
    <m/>
    <m/>
    <n v="0"/>
    <m/>
    <m/>
    <n v="0"/>
    <n v="0"/>
    <n v="0"/>
    <n v="0"/>
    <m/>
    <m/>
    <n v="0"/>
    <n v="83000"/>
    <m/>
    <n v="83000"/>
    <n v="83000"/>
    <m/>
    <n v="83000"/>
    <n v="83000"/>
    <m/>
    <n v="83000"/>
    <n v="249000"/>
    <n v="0"/>
    <n v="249000"/>
    <n v="84000"/>
    <m/>
    <n v="84000"/>
    <n v="84000"/>
    <m/>
    <n v="84000"/>
    <n v="83000"/>
    <m/>
    <n v="83000"/>
    <m/>
    <m/>
    <n v="0"/>
    <n v="251000"/>
    <n v="0"/>
    <n v="251000"/>
    <m/>
    <m/>
    <n v="0"/>
    <m/>
    <m/>
    <n v="0"/>
    <m/>
    <m/>
    <n v="0"/>
    <n v="0"/>
    <n v="0"/>
    <n v="0"/>
    <n v="500000"/>
    <n v="0"/>
    <n v="500000"/>
    <e v="#REF!"/>
    <e v="#REF!"/>
    <e v="#REF!"/>
    <e v="#REF!"/>
    <e v="#REF!"/>
    <e v="#REF!"/>
    <e v="#REF!"/>
    <e v="#REF!"/>
    <e v="#REF!"/>
    <e v="#REF!"/>
    <e v="#REF!"/>
    <e v="#REF!"/>
    <n v="0"/>
    <n v="0"/>
    <n v="0"/>
  </r>
  <r>
    <m/>
    <x v="4"/>
    <x v="13"/>
    <s v="LA"/>
    <m/>
    <x v="8"/>
    <m/>
    <s v="3905-Community-Based Programs and Projects"/>
    <n v="40"/>
    <n v="4500000"/>
    <n v="0"/>
    <n v="4500000"/>
    <m/>
    <m/>
    <n v="0"/>
    <m/>
    <m/>
    <n v="0"/>
    <m/>
    <m/>
    <n v="0"/>
    <m/>
    <m/>
    <n v="0"/>
    <n v="0"/>
    <n v="0"/>
    <n v="0"/>
    <m/>
    <m/>
    <n v="0"/>
    <n v="900000"/>
    <m/>
    <n v="900000"/>
    <n v="900000"/>
    <m/>
    <n v="900000"/>
    <n v="900000"/>
    <m/>
    <n v="900000"/>
    <n v="2700000"/>
    <n v="0"/>
    <n v="2700000"/>
    <n v="900000"/>
    <m/>
    <n v="900000"/>
    <n v="900000"/>
    <m/>
    <n v="900000"/>
    <s v="    "/>
    <m/>
    <n v="0"/>
    <m/>
    <m/>
    <n v="0"/>
    <n v="1800000"/>
    <n v="0"/>
    <n v="1800000"/>
    <m/>
    <m/>
    <n v="0"/>
    <m/>
    <m/>
    <n v="0"/>
    <m/>
    <m/>
    <n v="0"/>
    <n v="0"/>
    <n v="0"/>
    <n v="0"/>
    <n v="4500000"/>
    <n v="0"/>
    <n v="4500000"/>
    <e v="#REF!"/>
    <e v="#REF!"/>
    <e v="#REF!"/>
    <e v="#REF!"/>
    <e v="#REF!"/>
    <e v="#REF!"/>
    <e v="#REF!"/>
    <e v="#REF!"/>
    <e v="#REF!"/>
    <e v="#REF!"/>
    <e v="#REF!"/>
    <e v="#REF!"/>
    <n v="0"/>
    <n v="0"/>
    <n v="0"/>
  </r>
  <r>
    <m/>
    <x v="4"/>
    <x v="14"/>
    <s v="SO"/>
    <s v="Y"/>
    <x v="7"/>
    <m/>
    <s v="3900 -Supportive Services"/>
    <n v="30"/>
    <n v="3700000"/>
    <n v="0"/>
    <n v="3700000"/>
    <m/>
    <m/>
    <n v="0"/>
    <m/>
    <m/>
    <n v="0"/>
    <m/>
    <m/>
    <n v="0"/>
    <m/>
    <m/>
    <n v="0"/>
    <n v="0"/>
    <n v="0"/>
    <n v="0"/>
    <m/>
    <m/>
    <n v="0"/>
    <n v="616667"/>
    <m/>
    <n v="616667"/>
    <n v="616667"/>
    <m/>
    <n v="616667"/>
    <n v="616666"/>
    <m/>
    <n v="616666"/>
    <n v="1850000"/>
    <n v="0"/>
    <n v="1850000"/>
    <n v="616667"/>
    <m/>
    <n v="616667"/>
    <n v="616667"/>
    <m/>
    <n v="616667"/>
    <n v="616666"/>
    <m/>
    <n v="616666"/>
    <m/>
    <m/>
    <n v="0"/>
    <n v="1850000"/>
    <n v="0"/>
    <n v="1850000"/>
    <m/>
    <m/>
    <n v="0"/>
    <m/>
    <m/>
    <n v="0"/>
    <m/>
    <m/>
    <n v="0"/>
    <n v="0"/>
    <n v="0"/>
    <n v="0"/>
    <n v="3700000"/>
    <n v="0"/>
    <n v="3700000"/>
    <e v="#REF!"/>
    <e v="#REF!"/>
    <e v="#REF!"/>
    <e v="#REF!"/>
    <e v="#REF!"/>
    <e v="#REF!"/>
    <e v="#REF!"/>
    <e v="#REF!"/>
    <e v="#REF!"/>
    <e v="#REF!"/>
    <e v="#REF!"/>
    <e v="#REF!"/>
    <n v="0"/>
    <n v="0"/>
    <n v="0"/>
  </r>
  <r>
    <m/>
    <x v="4"/>
    <x v="14"/>
    <s v="SO"/>
    <s v="Y"/>
    <x v="7"/>
    <m/>
    <s v="3890-Nutrition"/>
    <n v="10"/>
    <n v="1300000"/>
    <n v="0"/>
    <n v="1300000"/>
    <m/>
    <m/>
    <n v="0"/>
    <m/>
    <m/>
    <n v="0"/>
    <m/>
    <m/>
    <n v="0"/>
    <m/>
    <m/>
    <n v="0"/>
    <n v="0"/>
    <n v="0"/>
    <n v="0"/>
    <m/>
    <m/>
    <n v="0"/>
    <n v="216667"/>
    <m/>
    <n v="216667"/>
    <n v="216667"/>
    <m/>
    <n v="216667"/>
    <n v="216666"/>
    <m/>
    <n v="216666"/>
    <n v="650000"/>
    <n v="0"/>
    <n v="650000"/>
    <n v="216667"/>
    <m/>
    <n v="216667"/>
    <n v="216667"/>
    <m/>
    <n v="216667"/>
    <n v="216666"/>
    <m/>
    <n v="216666"/>
    <m/>
    <m/>
    <n v="0"/>
    <n v="650000"/>
    <n v="0"/>
    <n v="650000"/>
    <m/>
    <m/>
    <n v="0"/>
    <m/>
    <m/>
    <n v="0"/>
    <m/>
    <m/>
    <n v="0"/>
    <n v="0"/>
    <n v="0"/>
    <n v="0"/>
    <n v="1300000"/>
    <n v="0"/>
    <n v="1300000"/>
    <e v="#REF!"/>
    <e v="#REF!"/>
    <e v="#REF!"/>
    <e v="#REF!"/>
    <e v="#REF!"/>
    <e v="#REF!"/>
    <e v="#REF!"/>
    <e v="#REF!"/>
    <e v="#REF!"/>
    <e v="#REF!"/>
    <e v="#REF!"/>
    <e v="#REF!"/>
    <n v="0"/>
    <n v="0"/>
    <n v="0"/>
  </r>
  <r>
    <m/>
    <x v="4"/>
    <x v="14"/>
    <s v="SO"/>
    <s v="Y"/>
    <x v="7"/>
    <m/>
    <s v="3895-Senior Community Employment Service"/>
    <n v="20"/>
    <n v="1000000"/>
    <n v="0"/>
    <n v="1000000"/>
    <m/>
    <m/>
    <n v="0"/>
    <m/>
    <m/>
    <n v="0"/>
    <m/>
    <m/>
    <n v="0"/>
    <m/>
    <m/>
    <n v="0"/>
    <n v="0"/>
    <n v="0"/>
    <n v="0"/>
    <m/>
    <m/>
    <n v="0"/>
    <n v="166667"/>
    <m/>
    <n v="166667"/>
    <n v="166667"/>
    <m/>
    <n v="166667"/>
    <n v="166666"/>
    <m/>
    <n v="166666"/>
    <n v="500000"/>
    <n v="0"/>
    <n v="500000"/>
    <n v="166667"/>
    <m/>
    <n v="166667"/>
    <n v="166667"/>
    <m/>
    <n v="166667"/>
    <n v="166666"/>
    <m/>
    <n v="166666"/>
    <m/>
    <m/>
    <n v="0"/>
    <n v="500000"/>
    <n v="0"/>
    <n v="500000"/>
    <m/>
    <m/>
    <n v="0"/>
    <m/>
    <m/>
    <n v="0"/>
    <m/>
    <m/>
    <n v="0"/>
    <n v="0"/>
    <n v="0"/>
    <n v="0"/>
    <n v="1000000"/>
    <n v="0"/>
    <n v="1000000"/>
    <e v="#REF!"/>
    <e v="#REF!"/>
    <e v="#REF!"/>
    <e v="#REF!"/>
    <e v="#REF!"/>
    <e v="#REF!"/>
    <e v="#REF!"/>
    <e v="#REF!"/>
    <e v="#REF!"/>
    <e v="#REF!"/>
    <e v="#REF!"/>
    <e v="#REF!"/>
    <n v="0"/>
    <n v="0"/>
    <n v="0"/>
  </r>
  <r>
    <m/>
    <x v="4"/>
    <x v="14"/>
    <s v="LA"/>
    <s v="Y"/>
    <x v="8"/>
    <m/>
    <s v="3900 -Supportive Services"/>
    <n v="30"/>
    <n v="62300000"/>
    <n v="0"/>
    <n v="62300000"/>
    <m/>
    <m/>
    <n v="0"/>
    <m/>
    <m/>
    <n v="0"/>
    <n v="474286"/>
    <m/>
    <n v="474286"/>
    <m/>
    <m/>
    <n v="0"/>
    <n v="474286"/>
    <n v="0"/>
    <n v="474286"/>
    <m/>
    <m/>
    <n v="0"/>
    <n v="10304286"/>
    <m/>
    <n v="10304286"/>
    <n v="10304286"/>
    <m/>
    <n v="10304286"/>
    <n v="10304286"/>
    <m/>
    <n v="10304286"/>
    <n v="30912858"/>
    <n v="0"/>
    <n v="30912858"/>
    <n v="10304286"/>
    <m/>
    <n v="10304286"/>
    <n v="10304286"/>
    <m/>
    <n v="10304286"/>
    <n v="10304284"/>
    <m/>
    <n v="10304284"/>
    <m/>
    <m/>
    <n v="0"/>
    <n v="30912856"/>
    <n v="0"/>
    <n v="30912856"/>
    <m/>
    <m/>
    <n v="0"/>
    <m/>
    <m/>
    <n v="0"/>
    <m/>
    <m/>
    <n v="0"/>
    <n v="0"/>
    <n v="0"/>
    <n v="0"/>
    <n v="62300000"/>
    <n v="0"/>
    <n v="62300000"/>
    <e v="#REF!"/>
    <e v="#REF!"/>
    <e v="#REF!"/>
    <e v="#REF!"/>
    <e v="#REF!"/>
    <e v="#REF!"/>
    <e v="#REF!"/>
    <e v="#REF!"/>
    <e v="#REF!"/>
    <e v="#REF!"/>
    <e v="#REF!"/>
    <e v="#REF!"/>
    <n v="0"/>
    <n v="0"/>
    <n v="0"/>
  </r>
  <r>
    <m/>
    <x v="4"/>
    <x v="14"/>
    <s v="LA"/>
    <s v="Y"/>
    <x v="8"/>
    <m/>
    <s v="3890-Nutrition"/>
    <n v="10"/>
    <n v="20700000"/>
    <n v="0"/>
    <n v="20700000"/>
    <m/>
    <m/>
    <n v="0"/>
    <m/>
    <m/>
    <n v="0"/>
    <m/>
    <m/>
    <n v="0"/>
    <m/>
    <m/>
    <n v="0"/>
    <n v="0"/>
    <n v="0"/>
    <n v="0"/>
    <m/>
    <m/>
    <n v="0"/>
    <n v="3450000"/>
    <m/>
    <n v="3450000"/>
    <n v="3450000"/>
    <m/>
    <n v="3450000"/>
    <n v="3450000"/>
    <m/>
    <n v="3450000"/>
    <n v="10350000"/>
    <n v="0"/>
    <n v="10350000"/>
    <n v="3450000"/>
    <m/>
    <n v="3450000"/>
    <n v="3450000"/>
    <m/>
    <n v="3450000"/>
    <n v="3450000"/>
    <m/>
    <n v="3450000"/>
    <m/>
    <m/>
    <n v="0"/>
    <n v="10350000"/>
    <n v="0"/>
    <n v="10350000"/>
    <m/>
    <m/>
    <n v="0"/>
    <m/>
    <m/>
    <n v="0"/>
    <m/>
    <m/>
    <n v="0"/>
    <n v="0"/>
    <n v="0"/>
    <n v="0"/>
    <n v="20700000"/>
    <n v="0"/>
    <n v="20700000"/>
    <e v="#REF!"/>
    <e v="#REF!"/>
    <e v="#REF!"/>
    <e v="#REF!"/>
    <e v="#REF!"/>
    <e v="#REF!"/>
    <e v="#REF!"/>
    <e v="#REF!"/>
    <e v="#REF!"/>
    <e v="#REF!"/>
    <e v="#REF!"/>
    <e v="#REF!"/>
    <n v="0"/>
    <n v="0"/>
    <n v="0"/>
  </r>
  <r>
    <m/>
    <x v="4"/>
    <x v="14"/>
    <s v="LA"/>
    <s v="Y"/>
    <x v="8"/>
    <m/>
    <s v="3895-Senior Community Employment Service"/>
    <n v="20"/>
    <n v="17000000"/>
    <n v="0"/>
    <n v="17000000"/>
    <m/>
    <m/>
    <n v="0"/>
    <m/>
    <m/>
    <n v="0"/>
    <m/>
    <m/>
    <n v="0"/>
    <m/>
    <m/>
    <n v="0"/>
    <n v="0"/>
    <n v="0"/>
    <n v="0"/>
    <m/>
    <m/>
    <n v="0"/>
    <n v="2833333"/>
    <m/>
    <n v="2833333"/>
    <n v="2833333"/>
    <m/>
    <n v="2833333"/>
    <n v="2833334"/>
    <m/>
    <n v="2833334"/>
    <n v="8500000"/>
    <n v="0"/>
    <n v="8500000"/>
    <n v="2833333"/>
    <m/>
    <n v="2833333"/>
    <n v="2833333"/>
    <m/>
    <n v="2833333"/>
    <n v="2833334"/>
    <m/>
    <n v="2833334"/>
    <m/>
    <m/>
    <n v="0"/>
    <n v="8500000"/>
    <n v="0"/>
    <n v="8500000"/>
    <m/>
    <m/>
    <n v="0"/>
    <m/>
    <m/>
    <n v="0"/>
    <m/>
    <m/>
    <n v="0"/>
    <n v="0"/>
    <n v="0"/>
    <n v="0"/>
    <n v="17000000"/>
    <n v="0"/>
    <n v="17000000"/>
    <e v="#REF!"/>
    <e v="#REF!"/>
    <e v="#REF!"/>
    <e v="#REF!"/>
    <e v="#REF!"/>
    <e v="#REF!"/>
    <e v="#REF!"/>
    <e v="#REF!"/>
    <e v="#REF!"/>
    <e v="#REF!"/>
    <e v="#REF!"/>
    <e v="#REF!"/>
    <n v="0"/>
    <n v="0"/>
    <n v="0"/>
  </r>
  <r>
    <m/>
    <x v="4"/>
    <x v="15"/>
    <s v="SO"/>
    <m/>
    <x v="7"/>
    <m/>
    <s v="3900 -Supportive Services"/>
    <n v="30"/>
    <n v="2955000"/>
    <n v="0"/>
    <n v="2955000"/>
    <m/>
    <m/>
    <n v="0"/>
    <m/>
    <m/>
    <n v="0"/>
    <m/>
    <m/>
    <n v="0"/>
    <m/>
    <m/>
    <n v="0"/>
    <n v="0"/>
    <n v="0"/>
    <n v="0"/>
    <m/>
    <m/>
    <n v="0"/>
    <n v="0"/>
    <m/>
    <n v="0"/>
    <n v="0"/>
    <m/>
    <n v="0"/>
    <n v="0"/>
    <m/>
    <n v="0"/>
    <n v="0"/>
    <n v="0"/>
    <n v="0"/>
    <n v="0"/>
    <m/>
    <n v="0"/>
    <n v="0"/>
    <m/>
    <n v="0"/>
    <n v="0"/>
    <m/>
    <n v="0"/>
    <m/>
    <m/>
    <n v="0"/>
    <n v="0"/>
    <n v="0"/>
    <n v="0"/>
    <m/>
    <m/>
    <n v="0"/>
    <m/>
    <m/>
    <n v="0"/>
    <m/>
    <m/>
    <n v="0"/>
    <n v="0"/>
    <n v="0"/>
    <n v="0"/>
    <n v="0"/>
    <n v="0"/>
    <n v="0"/>
    <e v="#REF!"/>
    <e v="#REF!"/>
    <e v="#REF!"/>
    <e v="#REF!"/>
    <e v="#REF!"/>
    <e v="#REF!"/>
    <e v="#REF!"/>
    <e v="#REF!"/>
    <e v="#REF!"/>
    <e v="#REF!"/>
    <e v="#REF!"/>
    <e v="#REF!"/>
    <n v="-2955000"/>
    <n v="0"/>
    <n v="-2955000"/>
  </r>
  <r>
    <m/>
    <x v="4"/>
    <x v="15"/>
    <s v="LA"/>
    <m/>
    <x v="8"/>
    <m/>
    <s v="3900 -Supportive Services"/>
    <n v="30"/>
    <n v="6045000"/>
    <n v="0"/>
    <n v="6045000"/>
    <m/>
    <m/>
    <n v="0"/>
    <m/>
    <m/>
    <n v="0"/>
    <m/>
    <m/>
    <n v="0"/>
    <m/>
    <m/>
    <n v="0"/>
    <n v="0"/>
    <n v="0"/>
    <n v="0"/>
    <m/>
    <m/>
    <n v="0"/>
    <n v="0"/>
    <m/>
    <n v="0"/>
    <n v="0"/>
    <m/>
    <n v="0"/>
    <n v="0"/>
    <m/>
    <n v="0"/>
    <n v="0"/>
    <n v="0"/>
    <n v="0"/>
    <n v="0"/>
    <m/>
    <n v="0"/>
    <n v="0"/>
    <m/>
    <n v="0"/>
    <n v="0"/>
    <m/>
    <n v="0"/>
    <m/>
    <m/>
    <n v="0"/>
    <n v="0"/>
    <n v="0"/>
    <n v="0"/>
    <m/>
    <m/>
    <n v="0"/>
    <m/>
    <m/>
    <n v="0"/>
    <m/>
    <m/>
    <n v="0"/>
    <n v="0"/>
    <n v="0"/>
    <n v="0"/>
    <n v="0"/>
    <n v="0"/>
    <n v="0"/>
    <e v="#REF!"/>
    <e v="#REF!"/>
    <e v="#REF!"/>
    <e v="#REF!"/>
    <e v="#REF!"/>
    <e v="#REF!"/>
    <e v="#REF!"/>
    <e v="#REF!"/>
    <e v="#REF!"/>
    <e v="#REF!"/>
    <e v="#REF!"/>
    <e v="#REF!"/>
    <n v="-6045000"/>
    <n v="0"/>
    <n v="-6045000"/>
  </r>
  <r>
    <m/>
    <x v="4"/>
    <x v="16"/>
    <s v="SO"/>
    <s v="Y"/>
    <x v="7"/>
    <m/>
    <s v="3900 -Supportive Services"/>
    <n v="30"/>
    <n v="1500000"/>
    <n v="0"/>
    <n v="1500000"/>
    <m/>
    <m/>
    <n v="0"/>
    <m/>
    <m/>
    <n v="0"/>
    <m/>
    <m/>
    <n v="0"/>
    <m/>
    <m/>
    <n v="0"/>
    <n v="0"/>
    <n v="0"/>
    <n v="0"/>
    <m/>
    <m/>
    <n v="0"/>
    <n v="250000"/>
    <m/>
    <n v="250000"/>
    <n v="250000"/>
    <m/>
    <n v="250000"/>
    <n v="250000"/>
    <m/>
    <n v="250000"/>
    <n v="750000"/>
    <n v="0"/>
    <n v="750000"/>
    <n v="250000"/>
    <m/>
    <n v="250000"/>
    <n v="250000"/>
    <m/>
    <n v="250000"/>
    <n v="250000"/>
    <m/>
    <n v="250000"/>
    <m/>
    <m/>
    <n v="0"/>
    <n v="750000"/>
    <n v="0"/>
    <n v="750000"/>
    <m/>
    <m/>
    <n v="0"/>
    <m/>
    <m/>
    <n v="0"/>
    <m/>
    <m/>
    <n v="0"/>
    <n v="0"/>
    <n v="0"/>
    <n v="0"/>
    <n v="1500000"/>
    <n v="0"/>
    <n v="1500000"/>
    <e v="#REF!"/>
    <e v="#REF!"/>
    <e v="#REF!"/>
    <e v="#REF!"/>
    <e v="#REF!"/>
    <e v="#REF!"/>
    <e v="#REF!"/>
    <e v="#REF!"/>
    <e v="#REF!"/>
    <e v="#REF!"/>
    <e v="#REF!"/>
    <e v="#REF!"/>
    <n v="0"/>
    <n v="0"/>
    <n v="0"/>
  </r>
  <r>
    <m/>
    <x v="4"/>
    <x v="16"/>
    <s v="LA"/>
    <s v="Y"/>
    <x v="8"/>
    <m/>
    <s v="3900 -Supportive Services"/>
    <n v="30"/>
    <n v="48500000"/>
    <n v="0"/>
    <n v="48500000"/>
    <m/>
    <m/>
    <n v="0"/>
    <m/>
    <m/>
    <n v="0"/>
    <m/>
    <m/>
    <n v="0"/>
    <m/>
    <m/>
    <n v="0"/>
    <n v="0"/>
    <n v="0"/>
    <n v="0"/>
    <m/>
    <m/>
    <n v="0"/>
    <n v="9700000"/>
    <m/>
    <n v="9700000"/>
    <n v="9700000"/>
    <m/>
    <n v="9700000"/>
    <n v="9700000"/>
    <m/>
    <n v="9700000"/>
    <n v="29100000"/>
    <n v="0"/>
    <n v="29100000"/>
    <n v="9700000"/>
    <m/>
    <n v="9700000"/>
    <n v="9700000"/>
    <m/>
    <n v="9700000"/>
    <m/>
    <m/>
    <n v="0"/>
    <m/>
    <m/>
    <n v="0"/>
    <n v="19400000"/>
    <n v="0"/>
    <n v="19400000"/>
    <m/>
    <m/>
    <n v="0"/>
    <m/>
    <m/>
    <n v="0"/>
    <m/>
    <m/>
    <n v="0"/>
    <n v="0"/>
    <n v="0"/>
    <n v="0"/>
    <n v="48500000"/>
    <n v="0"/>
    <n v="48500000"/>
    <e v="#REF!"/>
    <e v="#REF!"/>
    <e v="#REF!"/>
    <e v="#REF!"/>
    <e v="#REF!"/>
    <e v="#REF!"/>
    <e v="#REF!"/>
    <e v="#REF!"/>
    <e v="#REF!"/>
    <e v="#REF!"/>
    <e v="#REF!"/>
    <e v="#REF!"/>
    <n v="0"/>
    <n v="0"/>
    <n v="0"/>
  </r>
  <r>
    <m/>
    <x v="4"/>
    <x v="17"/>
    <s v="SO"/>
    <s v="Y"/>
    <x v="7"/>
    <m/>
    <s v="3890-Nutrition"/>
    <n v="10"/>
    <n v="2000000"/>
    <n v="0"/>
    <n v="2000000"/>
    <m/>
    <m/>
    <n v="0"/>
    <m/>
    <m/>
    <n v="0"/>
    <m/>
    <m/>
    <n v="0"/>
    <m/>
    <m/>
    <n v="0"/>
    <n v="0"/>
    <n v="0"/>
    <n v="0"/>
    <m/>
    <m/>
    <n v="0"/>
    <n v="333333"/>
    <m/>
    <n v="333333"/>
    <n v="333333"/>
    <m/>
    <n v="333333"/>
    <n v="333334"/>
    <m/>
    <n v="333334"/>
    <n v="1000000"/>
    <n v="0"/>
    <n v="1000000"/>
    <n v="333333"/>
    <m/>
    <n v="333333"/>
    <n v="333333"/>
    <m/>
    <n v="333333"/>
    <n v="333334"/>
    <m/>
    <n v="333334"/>
    <m/>
    <m/>
    <n v="0"/>
    <n v="1000000"/>
    <n v="0"/>
    <n v="1000000"/>
    <m/>
    <m/>
    <n v="0"/>
    <m/>
    <m/>
    <n v="0"/>
    <m/>
    <m/>
    <n v="0"/>
    <n v="0"/>
    <n v="0"/>
    <n v="0"/>
    <n v="2000000"/>
    <n v="0"/>
    <n v="2000000"/>
    <e v="#REF!"/>
    <e v="#REF!"/>
    <e v="#REF!"/>
    <e v="#REF!"/>
    <e v="#REF!"/>
    <e v="#REF!"/>
    <e v="#REF!"/>
    <e v="#REF!"/>
    <e v="#REF!"/>
    <e v="#REF!"/>
    <e v="#REF!"/>
    <e v="#REF!"/>
    <n v="0"/>
    <n v="0"/>
    <n v="0"/>
  </r>
  <r>
    <m/>
    <x v="4"/>
    <x v="17"/>
    <s v="LA"/>
    <s v="Y"/>
    <x v="8"/>
    <m/>
    <s v="3890-Nutrition"/>
    <n v="10"/>
    <n v="38000000"/>
    <n v="0"/>
    <n v="38000000"/>
    <m/>
    <m/>
    <n v="0"/>
    <m/>
    <m/>
    <n v="0"/>
    <m/>
    <m/>
    <n v="0"/>
    <m/>
    <m/>
    <n v="0"/>
    <n v="0"/>
    <n v="0"/>
    <n v="0"/>
    <m/>
    <m/>
    <n v="0"/>
    <n v="7600000"/>
    <m/>
    <n v="7600000"/>
    <n v="7600000"/>
    <m/>
    <n v="7600000"/>
    <n v="7600000"/>
    <m/>
    <n v="7600000"/>
    <n v="22800000"/>
    <n v="0"/>
    <n v="22800000"/>
    <n v="7600000"/>
    <m/>
    <n v="7600000"/>
    <n v="7600000"/>
    <m/>
    <n v="7600000"/>
    <s v="    "/>
    <m/>
    <n v="0"/>
    <m/>
    <m/>
    <n v="0"/>
    <n v="15200000"/>
    <n v="0"/>
    <n v="15200000"/>
    <m/>
    <m/>
    <n v="0"/>
    <m/>
    <m/>
    <n v="0"/>
    <m/>
    <m/>
    <n v="0"/>
    <n v="0"/>
    <n v="0"/>
    <n v="0"/>
    <n v="38000000"/>
    <n v="0"/>
    <n v="38000000"/>
    <e v="#REF!"/>
    <e v="#REF!"/>
    <e v="#REF!"/>
    <e v="#REF!"/>
    <e v="#REF!"/>
    <e v="#REF!"/>
    <e v="#REF!"/>
    <e v="#REF!"/>
    <e v="#REF!"/>
    <e v="#REF!"/>
    <e v="#REF!"/>
    <e v="#REF!"/>
    <n v="0"/>
    <n v="0"/>
    <n v="0"/>
  </r>
  <r>
    <s v="ISCD"/>
    <x v="5"/>
    <x v="18"/>
    <s v="SO"/>
    <m/>
    <x v="9"/>
    <s v="4260-001-0890"/>
    <s v="3960-Health Care Services"/>
    <n v="20"/>
    <n v="125000"/>
    <n v="125000"/>
    <n v="250000"/>
    <m/>
    <m/>
    <n v="0"/>
    <s v="    "/>
    <s v="    "/>
    <n v="0"/>
    <m/>
    <m/>
    <n v="0"/>
    <m/>
    <m/>
    <n v="0"/>
    <n v="0"/>
    <n v="0"/>
    <n v="0"/>
    <n v="62500"/>
    <n v="62500"/>
    <n v="125000"/>
    <n v="62500"/>
    <n v="62500"/>
    <n v="125000"/>
    <m/>
    <m/>
    <n v="0"/>
    <s v="    "/>
    <s v="    "/>
    <n v="0"/>
    <n v="125000"/>
    <n v="125000"/>
    <n v="250000"/>
    <s v="    "/>
    <s v="    "/>
    <n v="0"/>
    <s v="    "/>
    <s v="    "/>
    <n v="0"/>
    <s v="    "/>
    <s v="    "/>
    <n v="0"/>
    <m/>
    <m/>
    <n v="0"/>
    <n v="0"/>
    <n v="0"/>
    <n v="0"/>
    <m/>
    <m/>
    <n v="0"/>
    <m/>
    <m/>
    <n v="0"/>
    <m/>
    <m/>
    <n v="0"/>
    <n v="0"/>
    <n v="0"/>
    <n v="0"/>
    <n v="125000"/>
    <n v="125000"/>
    <n v="250000"/>
    <e v="#REF!"/>
    <e v="#REF!"/>
    <e v="#REF!"/>
    <e v="#REF!"/>
    <e v="#REF!"/>
    <e v="#REF!"/>
    <e v="#REF!"/>
    <e v="#REF!"/>
    <e v="#REF!"/>
    <e v="#REF!"/>
    <e v="#REF!"/>
    <e v="#REF!"/>
    <n v="0"/>
    <n v="0"/>
    <n v="0"/>
  </r>
  <r>
    <s v="MCQMD"/>
    <x v="5"/>
    <x v="19"/>
    <s v="SO"/>
    <m/>
    <x v="9"/>
    <s v="4260-001-0890"/>
    <s v="3960-Health Care Services"/>
    <n v="20"/>
    <n v="5765000"/>
    <n v="5765000"/>
    <n v="11530000"/>
    <n v="0"/>
    <n v="0"/>
    <n v="0"/>
    <n v="0"/>
    <n v="0"/>
    <n v="0"/>
    <n v="0"/>
    <n v="0"/>
    <n v="0"/>
    <n v="0"/>
    <n v="0"/>
    <n v="0"/>
    <n v="0"/>
    <n v="0"/>
    <n v="0"/>
    <n v="0"/>
    <n v="0"/>
    <n v="0"/>
    <n v="1922000"/>
    <n v="1922000"/>
    <n v="3844000"/>
    <n v="1922000"/>
    <n v="1922000"/>
    <n v="3844000"/>
    <n v="1921000"/>
    <n v="1921000"/>
    <n v="3842000"/>
    <n v="5765000"/>
    <n v="5765000"/>
    <n v="11530000"/>
    <m/>
    <m/>
    <n v="0"/>
    <m/>
    <m/>
    <n v="0"/>
    <m/>
    <m/>
    <n v="0"/>
    <m/>
    <m/>
    <n v="0"/>
    <n v="0"/>
    <n v="0"/>
    <n v="0"/>
    <m/>
    <m/>
    <n v="0"/>
    <m/>
    <m/>
    <n v="0"/>
    <m/>
    <m/>
    <n v="0"/>
    <n v="0"/>
    <n v="0"/>
    <n v="0"/>
    <n v="5765000"/>
    <n v="5765000"/>
    <n v="11530000"/>
    <e v="#REF!"/>
    <e v="#REF!"/>
    <e v="#REF!"/>
    <e v="#REF!"/>
    <e v="#REF!"/>
    <e v="#REF!"/>
    <e v="#REF!"/>
    <e v="#REF!"/>
    <e v="#REF!"/>
    <e v="#REF!"/>
    <e v="#REF!"/>
    <e v="#REF!"/>
    <n v="0"/>
    <n v="0"/>
    <n v="0"/>
  </r>
  <r>
    <s v="QPHM"/>
    <x v="5"/>
    <x v="20"/>
    <s v="SO"/>
    <m/>
    <x v="9"/>
    <s v="4260-001-0890"/>
    <s v="3960-Health Care Services"/>
    <n v="20"/>
    <n v="25000000"/>
    <n v="0"/>
    <n v="25000000"/>
    <m/>
    <m/>
    <n v="0"/>
    <s v="    "/>
    <s v="    "/>
    <n v="0"/>
    <m/>
    <m/>
    <n v="0"/>
    <n v="2248000"/>
    <m/>
    <n v="2248000"/>
    <n v="2248000"/>
    <n v="0"/>
    <n v="2248000"/>
    <n v="3205000"/>
    <m/>
    <n v="3205000"/>
    <n v="3205000"/>
    <m/>
    <n v="3205000"/>
    <n v="3205000"/>
    <m/>
    <n v="3205000"/>
    <n v="3205000"/>
    <m/>
    <n v="3205000"/>
    <n v="12820000"/>
    <n v="0"/>
    <n v="12820000"/>
    <n v="3310667"/>
    <m/>
    <n v="3310667"/>
    <n v="3310667"/>
    <m/>
    <n v="3310667"/>
    <n v="3310666"/>
    <m/>
    <n v="3310666"/>
    <m/>
    <m/>
    <n v="0"/>
    <n v="9932000"/>
    <n v="0"/>
    <n v="9932000"/>
    <m/>
    <m/>
    <n v="0"/>
    <m/>
    <m/>
    <n v="0"/>
    <m/>
    <m/>
    <n v="0"/>
    <n v="0"/>
    <n v="0"/>
    <n v="0"/>
    <n v="25000000"/>
    <n v="0"/>
    <n v="25000000"/>
    <e v="#REF!"/>
    <e v="#REF!"/>
    <e v="#REF!"/>
    <e v="#REF!"/>
    <e v="#REF!"/>
    <e v="#REF!"/>
    <e v="#REF!"/>
    <e v="#REF!"/>
    <e v="#REF!"/>
    <e v="#REF!"/>
    <e v="#REF!"/>
    <e v="#REF!"/>
    <n v="0"/>
    <n v="0"/>
    <n v="0"/>
  </r>
  <r>
    <s v="HCDS"/>
    <x v="5"/>
    <x v="21"/>
    <s v="SO"/>
    <m/>
    <x v="9"/>
    <s v="4260-001-0890"/>
    <s v="3960-Health Care Services"/>
    <n v="20"/>
    <n v="0"/>
    <n v="0"/>
    <n v="0"/>
    <m/>
    <m/>
    <n v="0"/>
    <s v="    "/>
    <s v="    "/>
    <n v="0"/>
    <m/>
    <m/>
    <n v="0"/>
    <m/>
    <m/>
    <n v="0"/>
    <n v="0"/>
    <n v="0"/>
    <n v="0"/>
    <m/>
    <m/>
    <n v="0"/>
    <m/>
    <m/>
    <n v="0"/>
    <m/>
    <m/>
    <n v="0"/>
    <m/>
    <s v="    "/>
    <n v="0"/>
    <n v="0"/>
    <n v="0"/>
    <n v="0"/>
    <s v="    "/>
    <s v="    "/>
    <n v="0"/>
    <s v="    "/>
    <s v="    "/>
    <n v="0"/>
    <s v="    "/>
    <s v="    "/>
    <n v="0"/>
    <m/>
    <m/>
    <n v="0"/>
    <n v="0"/>
    <n v="0"/>
    <n v="0"/>
    <m/>
    <m/>
    <n v="0"/>
    <m/>
    <m/>
    <n v="0"/>
    <m/>
    <m/>
    <n v="0"/>
    <n v="0"/>
    <n v="0"/>
    <n v="0"/>
    <n v="0"/>
    <n v="0"/>
    <n v="0"/>
    <e v="#REF!"/>
    <e v="#REF!"/>
    <e v="#REF!"/>
    <e v="#REF!"/>
    <e v="#REF!"/>
    <e v="#REF!"/>
    <e v="#REF!"/>
    <e v="#REF!"/>
    <e v="#REF!"/>
    <e v="#REF!"/>
    <e v="#REF!"/>
    <e v="#REF!"/>
    <n v="0"/>
    <n v="0"/>
    <n v="0"/>
  </r>
  <r>
    <s v="ISCD"/>
    <x v="5"/>
    <x v="22"/>
    <s v="SO"/>
    <m/>
    <x v="9"/>
    <s v="4260-001-0890"/>
    <s v="3960-Health Care Services"/>
    <n v="20"/>
    <n v="2699000"/>
    <n v="5479000"/>
    <n v="8178000"/>
    <m/>
    <m/>
    <n v="0"/>
    <s v="    "/>
    <s v="    "/>
    <n v="0"/>
    <m/>
    <m/>
    <n v="0"/>
    <n v="337000"/>
    <n v="685000"/>
    <n v="1022000"/>
    <n v="337000"/>
    <n v="685000"/>
    <n v="1022000"/>
    <n v="337000"/>
    <n v="685000"/>
    <n v="1022000"/>
    <n v="337000"/>
    <n v="685000"/>
    <n v="1022000"/>
    <n v="337000"/>
    <n v="685000"/>
    <n v="1022000"/>
    <n v="337000"/>
    <n v="685000"/>
    <n v="1022000"/>
    <n v="1348000"/>
    <n v="2740000"/>
    <n v="4088000"/>
    <n v="338000"/>
    <n v="685000"/>
    <n v="1023000"/>
    <n v="338000"/>
    <n v="685000"/>
    <n v="1023000"/>
    <n v="338000"/>
    <n v="684000"/>
    <n v="1022000"/>
    <m/>
    <m/>
    <n v="0"/>
    <n v="1014000"/>
    <n v="2054000"/>
    <n v="3068000"/>
    <m/>
    <m/>
    <n v="0"/>
    <m/>
    <m/>
    <n v="0"/>
    <m/>
    <m/>
    <n v="0"/>
    <n v="0"/>
    <n v="0"/>
    <n v="0"/>
    <n v="2699000"/>
    <n v="5479000"/>
    <n v="8178000"/>
    <e v="#REF!"/>
    <e v="#REF!"/>
    <e v="#REF!"/>
    <e v="#REF!"/>
    <e v="#REF!"/>
    <e v="#REF!"/>
    <e v="#REF!"/>
    <e v="#REF!"/>
    <e v="#REF!"/>
    <e v="#REF!"/>
    <e v="#REF!"/>
    <e v="#REF!"/>
    <n v="0"/>
    <n v="0"/>
    <n v="0"/>
  </r>
  <r>
    <s v="CRDD"/>
    <x v="5"/>
    <x v="23"/>
    <s v="SO"/>
    <m/>
    <x v="9"/>
    <s v="4260-001-0890"/>
    <s v="3960-Health Care Services"/>
    <n v="20"/>
    <n v="5810000"/>
    <n v="5810000"/>
    <n v="11620000"/>
    <m/>
    <m/>
    <n v="0"/>
    <s v="    "/>
    <s v="    "/>
    <n v="0"/>
    <m/>
    <m/>
    <n v="0"/>
    <n v="214000"/>
    <n v="214000"/>
    <n v="428000"/>
    <n v="214000"/>
    <n v="214000"/>
    <n v="428000"/>
    <n v="385875"/>
    <n v="385875"/>
    <n v="771750"/>
    <n v="868375"/>
    <n v="868375"/>
    <n v="1736750"/>
    <n v="868375"/>
    <n v="868375"/>
    <n v="1736750"/>
    <n v="868375"/>
    <n v="868375"/>
    <n v="1736750"/>
    <n v="2991000"/>
    <n v="2991000"/>
    <n v="5982000"/>
    <n v="868375"/>
    <n v="868375"/>
    <n v="1736750"/>
    <n v="868375"/>
    <n v="868375"/>
    <n v="1736750"/>
    <n v="868250"/>
    <n v="868250"/>
    <n v="1736500"/>
    <m/>
    <m/>
    <n v="0"/>
    <n v="2605000"/>
    <n v="2605000"/>
    <n v="5210000"/>
    <m/>
    <m/>
    <n v="0"/>
    <m/>
    <m/>
    <n v="0"/>
    <m/>
    <m/>
    <n v="0"/>
    <n v="0"/>
    <n v="0"/>
    <n v="0"/>
    <n v="5810000"/>
    <n v="5810000"/>
    <n v="11620000"/>
    <e v="#REF!"/>
    <e v="#REF!"/>
    <e v="#REF!"/>
    <e v="#REF!"/>
    <e v="#REF!"/>
    <e v="#REF!"/>
    <e v="#REF!"/>
    <e v="#REF!"/>
    <e v="#REF!"/>
    <e v="#REF!"/>
    <e v="#REF!"/>
    <e v="#REF!"/>
    <n v="0"/>
    <n v="0"/>
    <n v="0"/>
  </r>
  <r>
    <s v="MCBHD/LGFD"/>
    <x v="5"/>
    <x v="24"/>
    <s v="SO"/>
    <m/>
    <x v="9"/>
    <s v="4260-001-0890"/>
    <s v="3960-Health Care Services"/>
    <n v="20"/>
    <n v="1401000"/>
    <n v="1401000"/>
    <n v="2802000"/>
    <m/>
    <m/>
    <n v="0"/>
    <s v="    "/>
    <s v="    "/>
    <n v="0"/>
    <m/>
    <m/>
    <n v="0"/>
    <m/>
    <m/>
    <n v="0"/>
    <n v="0"/>
    <n v="0"/>
    <n v="0"/>
    <m/>
    <m/>
    <n v="0"/>
    <m/>
    <m/>
    <n v="0"/>
    <n v="1500000"/>
    <n v="1500000"/>
    <n v="3000000"/>
    <m/>
    <m/>
    <n v="0"/>
    <n v="1500000"/>
    <n v="1500000"/>
    <n v="3000000"/>
    <m/>
    <m/>
    <n v="0"/>
    <m/>
    <m/>
    <n v="0"/>
    <m/>
    <m/>
    <n v="0"/>
    <m/>
    <m/>
    <n v="0"/>
    <n v="0"/>
    <n v="0"/>
    <n v="0"/>
    <m/>
    <m/>
    <n v="0"/>
    <m/>
    <m/>
    <n v="0"/>
    <m/>
    <m/>
    <n v="0"/>
    <n v="0"/>
    <n v="0"/>
    <n v="0"/>
    <n v="1500000"/>
    <n v="1500000"/>
    <n v="3000000"/>
    <e v="#REF!"/>
    <e v="#REF!"/>
    <e v="#REF!"/>
    <e v="#REF!"/>
    <e v="#REF!"/>
    <e v="#REF!"/>
    <e v="#REF!"/>
    <e v="#REF!"/>
    <e v="#REF!"/>
    <e v="#REF!"/>
    <e v="#REF!"/>
    <e v="#REF!"/>
    <n v="99000"/>
    <n v="99000"/>
    <n v="198000"/>
  </r>
  <r>
    <s v="QPHM"/>
    <x v="5"/>
    <x v="25"/>
    <s v="SO"/>
    <m/>
    <x v="9"/>
    <s v="4260-001-0890"/>
    <s v="3960-Health Care Services"/>
    <n v="20"/>
    <n v="4000000"/>
    <n v="0"/>
    <n v="4000000"/>
    <m/>
    <m/>
    <n v="0"/>
    <s v="    "/>
    <s v="    "/>
    <n v="0"/>
    <m/>
    <m/>
    <n v="0"/>
    <n v="500000"/>
    <m/>
    <n v="500000"/>
    <n v="500000"/>
    <n v="0"/>
    <n v="500000"/>
    <n v="500000"/>
    <m/>
    <n v="500000"/>
    <n v="500000"/>
    <m/>
    <n v="500000"/>
    <n v="500000"/>
    <m/>
    <n v="500000"/>
    <n v="500000"/>
    <s v="    "/>
    <n v="500000"/>
    <n v="2000000"/>
    <n v="0"/>
    <n v="2000000"/>
    <n v="500000"/>
    <s v="    "/>
    <n v="500000"/>
    <n v="500000"/>
    <s v="    "/>
    <n v="500000"/>
    <n v="500000"/>
    <s v="    "/>
    <n v="500000"/>
    <m/>
    <m/>
    <n v="0"/>
    <n v="1500000"/>
    <n v="0"/>
    <n v="1500000"/>
    <m/>
    <m/>
    <n v="0"/>
    <m/>
    <m/>
    <n v="0"/>
    <m/>
    <m/>
    <n v="0"/>
    <n v="0"/>
    <n v="0"/>
    <n v="0"/>
    <n v="4000000"/>
    <n v="0"/>
    <n v="4000000"/>
    <e v="#REF!"/>
    <e v="#REF!"/>
    <e v="#REF!"/>
    <e v="#REF!"/>
    <e v="#REF!"/>
    <e v="#REF!"/>
    <e v="#REF!"/>
    <e v="#REF!"/>
    <e v="#REF!"/>
    <e v="#REF!"/>
    <e v="#REF!"/>
    <e v="#REF!"/>
    <n v="0"/>
    <n v="0"/>
    <n v="0"/>
  </r>
  <r>
    <s v="ISCD"/>
    <x v="5"/>
    <x v="18"/>
    <s v="LA"/>
    <m/>
    <x v="10"/>
    <s v="4260-101-0890"/>
    <s v="3960022-Benefits (Medical Care and Services)"/>
    <s v="20.10.030"/>
    <n v="6125000"/>
    <n v="6125000"/>
    <n v="12250000"/>
    <m/>
    <m/>
    <n v="0"/>
    <s v="    "/>
    <s v="    "/>
    <n v="0"/>
    <m/>
    <m/>
    <n v="0"/>
    <m/>
    <m/>
    <n v="0"/>
    <n v="0"/>
    <n v="0"/>
    <n v="0"/>
    <n v="0"/>
    <n v="0"/>
    <n v="0"/>
    <n v="0"/>
    <n v="0"/>
    <n v="0"/>
    <n v="5365000"/>
    <n v="6885000"/>
    <n v="12250000"/>
    <n v="0"/>
    <n v="0"/>
    <n v="0"/>
    <n v="5365000"/>
    <n v="6885000"/>
    <n v="12250000"/>
    <n v="0"/>
    <n v="0"/>
    <n v="0"/>
    <n v="0"/>
    <n v="0"/>
    <n v="0"/>
    <n v="0"/>
    <n v="0"/>
    <n v="0"/>
    <m/>
    <m/>
    <n v="0"/>
    <n v="0"/>
    <n v="0"/>
    <n v="0"/>
    <m/>
    <m/>
    <n v="0"/>
    <m/>
    <m/>
    <n v="0"/>
    <m/>
    <m/>
    <n v="0"/>
    <n v="0"/>
    <n v="0"/>
    <n v="0"/>
    <n v="5365000"/>
    <n v="6885000"/>
    <n v="12250000"/>
    <e v="#REF!"/>
    <e v="#REF!"/>
    <e v="#REF!"/>
    <e v="#REF!"/>
    <e v="#REF!"/>
    <e v="#REF!"/>
    <e v="#REF!"/>
    <e v="#REF!"/>
    <e v="#REF!"/>
    <e v="#REF!"/>
    <e v="#REF!"/>
    <e v="#REF!"/>
    <n v="-760000"/>
    <n v="760000"/>
    <n v="0"/>
  </r>
  <r>
    <s v="MCQMD"/>
    <x v="5"/>
    <x v="19"/>
    <s v="LA"/>
    <m/>
    <x v="10"/>
    <s v="4260-101-0890"/>
    <s v="3960014-Eligibility (County Administration)"/>
    <s v="20.10.030"/>
    <n v="44235000"/>
    <n v="44235000"/>
    <n v="88470000"/>
    <n v="0"/>
    <n v="0"/>
    <n v="0"/>
    <n v="0"/>
    <n v="0"/>
    <n v="0"/>
    <n v="0"/>
    <n v="0"/>
    <n v="0"/>
    <n v="0"/>
    <n v="0"/>
    <n v="0"/>
    <n v="0"/>
    <n v="0"/>
    <n v="0"/>
    <n v="0"/>
    <n v="0"/>
    <n v="0"/>
    <n v="14745000"/>
    <n v="14745000"/>
    <n v="29490000"/>
    <n v="14745000"/>
    <n v="14745000"/>
    <n v="29490000"/>
    <n v="14745000"/>
    <n v="14745000"/>
    <n v="29490000"/>
    <n v="44235000"/>
    <n v="44235000"/>
    <n v="88470000"/>
    <n v="0"/>
    <n v="0"/>
    <n v="0"/>
    <n v="0"/>
    <n v="0"/>
    <n v="0"/>
    <n v="0"/>
    <n v="0"/>
    <n v="0"/>
    <m/>
    <m/>
    <n v="0"/>
    <n v="0"/>
    <n v="0"/>
    <n v="0"/>
    <m/>
    <m/>
    <n v="0"/>
    <m/>
    <m/>
    <n v="0"/>
    <m/>
    <m/>
    <n v="0"/>
    <n v="0"/>
    <n v="0"/>
    <n v="0"/>
    <n v="44235000"/>
    <n v="44235000"/>
    <n v="88470000"/>
    <e v="#REF!"/>
    <e v="#REF!"/>
    <e v="#REF!"/>
    <e v="#REF!"/>
    <e v="#REF!"/>
    <e v="#REF!"/>
    <e v="#REF!"/>
    <e v="#REF!"/>
    <e v="#REF!"/>
    <e v="#REF!"/>
    <e v="#REF!"/>
    <e v="#REF!"/>
    <n v="0"/>
    <n v="0"/>
    <n v="0"/>
  </r>
  <r>
    <s v="BH"/>
    <x v="5"/>
    <x v="26"/>
    <s v="LA"/>
    <m/>
    <x v="10"/>
    <s v="4260-101-0890"/>
    <s v="3960022-Benefits (Medical Care and Services)"/>
    <s v="20.10.030"/>
    <n v="40000000"/>
    <n v="0"/>
    <n v="40000000"/>
    <m/>
    <m/>
    <n v="0"/>
    <s v="    "/>
    <s v="    "/>
    <n v="0"/>
    <m/>
    <m/>
    <n v="0"/>
    <n v="9053000"/>
    <m/>
    <n v="9053000"/>
    <n v="9053000"/>
    <n v="0"/>
    <n v="9053000"/>
    <m/>
    <m/>
    <n v="0"/>
    <n v="19118000"/>
    <m/>
    <n v="19118000"/>
    <n v="682000"/>
    <m/>
    <n v="682000"/>
    <n v="9851000"/>
    <s v="    "/>
    <n v="9851000"/>
    <n v="29651000"/>
    <n v="0"/>
    <n v="29651000"/>
    <n v="475000"/>
    <s v="    "/>
    <n v="475000"/>
    <n v="220000"/>
    <s v="    "/>
    <n v="220000"/>
    <n v="601000"/>
    <s v="    "/>
    <n v="601000"/>
    <m/>
    <m/>
    <n v="0"/>
    <n v="1296000"/>
    <n v="0"/>
    <n v="1296000"/>
    <m/>
    <m/>
    <n v="0"/>
    <m/>
    <m/>
    <n v="0"/>
    <m/>
    <m/>
    <n v="0"/>
    <n v="0"/>
    <n v="0"/>
    <n v="0"/>
    <n v="40000000"/>
    <n v="0"/>
    <n v="40000000"/>
    <e v="#REF!"/>
    <e v="#REF!"/>
    <e v="#REF!"/>
    <e v="#REF!"/>
    <e v="#REF!"/>
    <e v="#REF!"/>
    <e v="#REF!"/>
    <e v="#REF!"/>
    <e v="#REF!"/>
    <e v="#REF!"/>
    <e v="#REF!"/>
    <e v="#REF!"/>
    <n v="0"/>
    <n v="0"/>
    <n v="0"/>
  </r>
  <r>
    <s v="HCDS"/>
    <x v="5"/>
    <x v="21"/>
    <s v="LA"/>
    <m/>
    <x v="10"/>
    <s v="4260-101-0890"/>
    <s v="3960022-Benefits (Medical Care and Services)"/>
    <s v="20.10.030"/>
    <n v="0"/>
    <n v="0"/>
    <n v="0"/>
    <m/>
    <m/>
    <n v="0"/>
    <s v="    "/>
    <s v="    "/>
    <n v="0"/>
    <m/>
    <m/>
    <n v="0"/>
    <m/>
    <m/>
    <n v="0"/>
    <n v="0"/>
    <n v="0"/>
    <n v="0"/>
    <m/>
    <m/>
    <n v="0"/>
    <m/>
    <m/>
    <n v="0"/>
    <m/>
    <m/>
    <n v="0"/>
    <s v="    "/>
    <s v="    "/>
    <n v="0"/>
    <n v="0"/>
    <n v="0"/>
    <n v="0"/>
    <s v="    "/>
    <s v="    "/>
    <n v="0"/>
    <s v="    "/>
    <s v="    "/>
    <n v="0"/>
    <s v="    "/>
    <s v="    "/>
    <n v="0"/>
    <m/>
    <m/>
    <n v="0"/>
    <n v="0"/>
    <n v="0"/>
    <n v="0"/>
    <m/>
    <m/>
    <n v="0"/>
    <m/>
    <m/>
    <n v="0"/>
    <m/>
    <m/>
    <n v="0"/>
    <n v="0"/>
    <n v="0"/>
    <n v="0"/>
    <n v="0"/>
    <n v="0"/>
    <n v="0"/>
    <e v="#REF!"/>
    <e v="#REF!"/>
    <e v="#REF!"/>
    <e v="#REF!"/>
    <e v="#REF!"/>
    <e v="#REF!"/>
    <e v="#REF!"/>
    <e v="#REF!"/>
    <e v="#REF!"/>
    <e v="#REF!"/>
    <e v="#REF!"/>
    <e v="#REF!"/>
    <n v="0"/>
    <n v="0"/>
    <n v="0"/>
  </r>
  <r>
    <s v="ISCD"/>
    <x v="5"/>
    <x v="22"/>
    <s v="LA"/>
    <m/>
    <x v="10"/>
    <s v="4260-101-0890"/>
    <s v="3960022-Benefits (Medical Care and Services)"/>
    <s v="20.10.030"/>
    <n v="104224000"/>
    <n v="104219000"/>
    <n v="208443000"/>
    <n v="951000"/>
    <n v="951000"/>
    <n v="1902000"/>
    <n v="2323000"/>
    <n v="2323000"/>
    <n v="4646000"/>
    <n v="5242000"/>
    <n v="5242000"/>
    <n v="10484000"/>
    <n v="3737000"/>
    <n v="3737000"/>
    <n v="7474000"/>
    <n v="12253000"/>
    <n v="12253000"/>
    <n v="24506000"/>
    <n v="2670000"/>
    <n v="3425000"/>
    <n v="6095000"/>
    <n v="3426000"/>
    <n v="4395000"/>
    <n v="7821000"/>
    <n v="4182000"/>
    <n v="5366000"/>
    <n v="9548000"/>
    <n v="5637000"/>
    <n v="5637000"/>
    <n v="11274000"/>
    <n v="15915000"/>
    <n v="18823000"/>
    <n v="34738000"/>
    <n v="3632000"/>
    <n v="3632000"/>
    <n v="7264000"/>
    <n v="4114000"/>
    <n v="4114000"/>
    <n v="8228000"/>
    <n v="4597000"/>
    <n v="4596000"/>
    <n v="9193000"/>
    <m/>
    <m/>
    <n v="0"/>
    <n v="12343000"/>
    <n v="12342000"/>
    <n v="24685000"/>
    <m/>
    <m/>
    <n v="0"/>
    <m/>
    <m/>
    <n v="0"/>
    <m/>
    <m/>
    <n v="0"/>
    <n v="0"/>
    <n v="0"/>
    <n v="0"/>
    <n v="40511000"/>
    <n v="43418000"/>
    <n v="83929000"/>
    <e v="#REF!"/>
    <e v="#REF!"/>
    <e v="#REF!"/>
    <e v="#REF!"/>
    <e v="#REF!"/>
    <e v="#REF!"/>
    <e v="#REF!"/>
    <e v="#REF!"/>
    <e v="#REF!"/>
    <e v="#REF!"/>
    <e v="#REF!"/>
    <e v="#REF!"/>
    <n v="-63713000"/>
    <n v="-60801000"/>
    <n v="-124514000"/>
  </r>
  <r>
    <s v="CRDD"/>
    <x v="5"/>
    <x v="23"/>
    <s v="LA"/>
    <m/>
    <x v="10"/>
    <s v="4260-101-0890"/>
    <s v="3960022-Benefits (Medical Care and Services)"/>
    <s v="20.10.030"/>
    <n v="644190000"/>
    <n v="644190000"/>
    <n v="1288380000"/>
    <n v="0"/>
    <n v="0"/>
    <n v="0"/>
    <n v="0"/>
    <n v="0"/>
    <n v="0"/>
    <n v="0"/>
    <n v="0"/>
    <n v="0"/>
    <n v="0"/>
    <n v="0"/>
    <n v="0"/>
    <n v="0"/>
    <n v="0"/>
    <n v="0"/>
    <n v="0"/>
    <n v="0"/>
    <n v="0"/>
    <n v="84534000"/>
    <n v="108466000"/>
    <n v="193000000"/>
    <n v="0"/>
    <n v="0"/>
    <n v="0"/>
    <n v="197538000"/>
    <n v="253462000"/>
    <n v="451000000"/>
    <n v="282072000"/>
    <n v="361928000"/>
    <n v="644000000"/>
    <n v="0"/>
    <n v="0"/>
    <n v="0"/>
    <n v="0"/>
    <n v="0"/>
    <n v="0"/>
    <n v="314014000"/>
    <n v="329986000"/>
    <n v="644000000"/>
    <m/>
    <m/>
    <n v="0"/>
    <n v="314014000"/>
    <n v="329986000"/>
    <n v="644000000"/>
    <m/>
    <m/>
    <n v="0"/>
    <m/>
    <m/>
    <n v="0"/>
    <m/>
    <m/>
    <n v="0"/>
    <n v="0"/>
    <n v="0"/>
    <n v="0"/>
    <n v="596086000"/>
    <n v="691914000"/>
    <n v="1288000000"/>
    <e v="#REF!"/>
    <e v="#REF!"/>
    <e v="#REF!"/>
    <e v="#REF!"/>
    <e v="#REF!"/>
    <e v="#REF!"/>
    <e v="#REF!"/>
    <e v="#REF!"/>
    <e v="#REF!"/>
    <e v="#REF!"/>
    <e v="#REF!"/>
    <e v="#REF!"/>
    <n v="-48104000"/>
    <n v="47724000"/>
    <n v="-380000"/>
  </r>
  <r>
    <s v="MCBHD/LGFD"/>
    <x v="5"/>
    <x v="24"/>
    <s v="LA"/>
    <m/>
    <x v="10"/>
    <s v="4260-101-0890"/>
    <s v="3960022-Benefits (Medical Care and Services)"/>
    <s v="20.10.030"/>
    <n v="21260000"/>
    <n v="43195000"/>
    <n v="64455000"/>
    <n v="0"/>
    <m/>
    <n v="0"/>
    <s v="    "/>
    <s v="    "/>
    <n v="0"/>
    <s v="    "/>
    <s v="    "/>
    <n v="0"/>
    <n v="3535000"/>
    <m/>
    <n v="3535000"/>
    <n v="3535000"/>
    <n v="0"/>
    <n v="3535000"/>
    <n v="0"/>
    <n v="0"/>
    <n v="0"/>
    <n v="990000"/>
    <n v="858000"/>
    <n v="1848000"/>
    <n v="1751000"/>
    <n v="2248000"/>
    <n v="3999000"/>
    <n v="1751000"/>
    <n v="2248000"/>
    <n v="3999000"/>
    <n v="4492000"/>
    <n v="5354000"/>
    <n v="9846000"/>
    <n v="2150000"/>
    <n v="7170000"/>
    <n v="9320000"/>
    <n v="2149000"/>
    <n v="7170000"/>
    <n v="9319000"/>
    <n v="2149000"/>
    <n v="7170000"/>
    <n v="9319000"/>
    <m/>
    <m/>
    <n v="0"/>
    <n v="6448000"/>
    <n v="21510000"/>
    <n v="27958000"/>
    <m/>
    <m/>
    <n v="0"/>
    <m/>
    <m/>
    <n v="0"/>
    <m/>
    <m/>
    <n v="0"/>
    <n v="0"/>
    <n v="0"/>
    <n v="0"/>
    <n v="14475000"/>
    <n v="26864000"/>
    <n v="41339000"/>
    <e v="#REF!"/>
    <e v="#REF!"/>
    <e v="#REF!"/>
    <e v="#REF!"/>
    <e v="#REF!"/>
    <e v="#REF!"/>
    <e v="#REF!"/>
    <e v="#REF!"/>
    <e v="#REF!"/>
    <e v="#REF!"/>
    <e v="#REF!"/>
    <e v="#REF!"/>
    <n v="-6785000"/>
    <n v="-16331000"/>
    <n v="-23116000"/>
  </r>
  <r>
    <s v="N/A"/>
    <x v="5"/>
    <x v="27"/>
    <s v="LA"/>
    <m/>
    <x v="10"/>
    <s v="4260-101-0890"/>
    <s v="3960022-Benefits (Medical Care and Services)"/>
    <s v="20.10.030"/>
    <n v="0"/>
    <n v="0"/>
    <n v="0"/>
    <m/>
    <m/>
    <n v="0"/>
    <s v="    "/>
    <s v="    "/>
    <n v="0"/>
    <s v="    "/>
    <s v="    "/>
    <n v="0"/>
    <s v="    "/>
    <s v="    "/>
    <n v="0"/>
    <n v="0"/>
    <n v="0"/>
    <n v="0"/>
    <m/>
    <m/>
    <n v="0"/>
    <m/>
    <m/>
    <n v="0"/>
    <m/>
    <m/>
    <n v="0"/>
    <s v="    "/>
    <s v="    "/>
    <n v="0"/>
    <n v="0"/>
    <n v="0"/>
    <n v="0"/>
    <s v="    "/>
    <s v="    "/>
    <n v="0"/>
    <s v="    "/>
    <s v="    "/>
    <n v="0"/>
    <s v="    "/>
    <s v="    "/>
    <n v="0"/>
    <m/>
    <m/>
    <n v="0"/>
    <n v="0"/>
    <n v="0"/>
    <n v="0"/>
    <m/>
    <m/>
    <n v="0"/>
    <m/>
    <m/>
    <n v="0"/>
    <m/>
    <m/>
    <n v="0"/>
    <n v="0"/>
    <n v="0"/>
    <n v="0"/>
    <n v="0"/>
    <n v="0"/>
    <n v="0"/>
    <e v="#REF!"/>
    <e v="#REF!"/>
    <e v="#REF!"/>
    <e v="#REF!"/>
    <e v="#REF!"/>
    <e v="#REF!"/>
    <e v="#REF!"/>
    <e v="#REF!"/>
    <e v="#REF!"/>
    <e v="#REF!"/>
    <e v="#REF!"/>
    <e v="#REF!"/>
    <n v="0"/>
    <n v="0"/>
    <n v="0"/>
  </r>
  <r>
    <s v="N/A"/>
    <x v="5"/>
    <x v="27"/>
    <s v="SO"/>
    <m/>
    <x v="9"/>
    <s v="4260-001-0890"/>
    <s v="3960-Health Care Services"/>
    <n v="20"/>
    <n v="0"/>
    <n v="0"/>
    <n v="0"/>
    <m/>
    <m/>
    <n v="0"/>
    <m/>
    <m/>
    <n v="0"/>
    <m/>
    <m/>
    <n v="0"/>
    <m/>
    <m/>
    <n v="0"/>
    <n v="0"/>
    <n v="0"/>
    <n v="0"/>
    <m/>
    <m/>
    <n v="0"/>
    <m/>
    <m/>
    <n v="0"/>
    <m/>
    <m/>
    <n v="0"/>
    <m/>
    <m/>
    <n v="0"/>
    <n v="0"/>
    <n v="0"/>
    <n v="0"/>
    <m/>
    <m/>
    <n v="0"/>
    <m/>
    <m/>
    <n v="0"/>
    <m/>
    <m/>
    <n v="0"/>
    <m/>
    <m/>
    <n v="0"/>
    <n v="0"/>
    <n v="0"/>
    <n v="0"/>
    <m/>
    <m/>
    <n v="0"/>
    <m/>
    <m/>
    <n v="0"/>
    <m/>
    <m/>
    <n v="0"/>
    <n v="0"/>
    <n v="0"/>
    <n v="0"/>
    <n v="0"/>
    <n v="0"/>
    <n v="0"/>
    <e v="#REF!"/>
    <e v="#REF!"/>
    <e v="#REF!"/>
    <e v="#REF!"/>
    <e v="#REF!"/>
    <e v="#REF!"/>
    <e v="#REF!"/>
    <e v="#REF!"/>
    <e v="#REF!"/>
    <e v="#REF!"/>
    <e v="#REF!"/>
    <e v="#REF!"/>
    <n v="0"/>
    <n v="0"/>
    <n v="0"/>
  </r>
  <r>
    <s v="MCBHD/LGFD"/>
    <x v="5"/>
    <x v="24"/>
    <s v="LA"/>
    <m/>
    <x v="10"/>
    <s v="4260-101-0890"/>
    <s v="3960014-Eligibility (County Administration)"/>
    <s v="20.10.010"/>
    <n v="9003000"/>
    <n v="9003000"/>
    <n v="18006000"/>
    <m/>
    <m/>
    <n v="0"/>
    <s v="    "/>
    <s v="    "/>
    <n v="0"/>
    <s v="    "/>
    <s v="    "/>
    <n v="0"/>
    <s v="    "/>
    <s v="    "/>
    <n v="0"/>
    <n v="0"/>
    <n v="0"/>
    <n v="0"/>
    <n v="0"/>
    <n v="0"/>
    <n v="0"/>
    <n v="0"/>
    <n v="0"/>
    <n v="0"/>
    <n v="417000"/>
    <n v="417000"/>
    <n v="834000"/>
    <n v="625000"/>
    <n v="625000"/>
    <n v="1250000"/>
    <n v="1042000"/>
    <n v="1042000"/>
    <n v="2084000"/>
    <n v="625000"/>
    <n v="625000"/>
    <n v="1250000"/>
    <n v="625000"/>
    <n v="625000"/>
    <n v="1250000"/>
    <n v="625000"/>
    <n v="625000"/>
    <n v="1250000"/>
    <m/>
    <m/>
    <n v="0"/>
    <n v="1875000"/>
    <n v="1875000"/>
    <n v="3750000"/>
    <m/>
    <m/>
    <n v="0"/>
    <m/>
    <m/>
    <n v="0"/>
    <m/>
    <m/>
    <n v="0"/>
    <n v="0"/>
    <n v="0"/>
    <n v="0"/>
    <n v="2917000"/>
    <n v="2917000"/>
    <n v="5834000"/>
    <e v="#REF!"/>
    <e v="#REF!"/>
    <e v="#REF!"/>
    <e v="#REF!"/>
    <e v="#REF!"/>
    <e v="#REF!"/>
    <e v="#REF!"/>
    <e v="#REF!"/>
    <e v="#REF!"/>
    <e v="#REF!"/>
    <e v="#REF!"/>
    <e v="#REF!"/>
    <n v="-6086000"/>
    <n v="-6086000"/>
    <n v="-12172000"/>
  </r>
  <r>
    <s v="ISCD"/>
    <x v="5"/>
    <x v="28"/>
    <s v="LA"/>
    <m/>
    <x v="10"/>
    <m/>
    <s v="3960022-Benefits (Medical Care and Services)"/>
    <s v="20.10.030"/>
    <n v="0"/>
    <n v="0"/>
    <n v="0"/>
    <m/>
    <m/>
    <n v="0"/>
    <s v="    "/>
    <s v="    "/>
    <n v="0"/>
    <s v="    "/>
    <s v="    "/>
    <n v="0"/>
    <s v="    "/>
    <s v="    "/>
    <n v="0"/>
    <n v="0"/>
    <n v="0"/>
    <n v="0"/>
    <n v="60000"/>
    <n v="0"/>
    <n v="60000"/>
    <n v="180000"/>
    <n v="0"/>
    <n v="180000"/>
    <n v="180000"/>
    <n v="0"/>
    <n v="180000"/>
    <n v="180000"/>
    <n v="0"/>
    <n v="180000"/>
    <n v="600000"/>
    <n v="0"/>
    <n v="600000"/>
    <n v="0"/>
    <n v="0"/>
    <n v="0"/>
    <n v="0"/>
    <n v="0"/>
    <n v="0"/>
    <n v="0"/>
    <n v="0"/>
    <n v="0"/>
    <m/>
    <m/>
    <n v="0"/>
    <n v="0"/>
    <n v="0"/>
    <n v="0"/>
    <m/>
    <m/>
    <n v="0"/>
    <m/>
    <m/>
    <n v="0"/>
    <m/>
    <m/>
    <n v="0"/>
    <n v="0"/>
    <n v="0"/>
    <n v="0"/>
    <n v="600000"/>
    <n v="0"/>
    <n v="600000"/>
    <e v="#REF!"/>
    <e v="#REF!"/>
    <e v="#REF!"/>
    <e v="#REF!"/>
    <e v="#REF!"/>
    <e v="#REF!"/>
    <e v="#REF!"/>
    <e v="#REF!"/>
    <e v="#REF!"/>
    <e v="#REF!"/>
    <e v="#REF!"/>
    <e v="#REF!"/>
    <n v="600000"/>
    <n v="0"/>
    <n v="60000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200-000000000000}" name="PivotTable1" cacheId="1" applyNumberFormats="0" applyBorderFormats="0" applyFontFormats="0" applyPatternFormats="0" applyAlignmentFormats="0" applyWidthHeightFormats="1" dataCaption="Values" updatedVersion="8" minRefreshableVersion="3" useAutoFormatting="1" itemPrintTitles="1" createdVersion="6" indent="0" outline="1" outlineData="1" multipleFieldFilters="0">
  <location ref="A3:J39" firstHeaderRow="0" firstDataRow="1" firstDataCol="1"/>
  <pivotFields count="87">
    <pivotField showAll="0"/>
    <pivotField axis="axisRow" showAll="0" defaultSubtotal="0">
      <items count="6">
        <item x="0"/>
        <item x="4"/>
        <item x="5"/>
        <item x="1"/>
        <item x="2"/>
        <item x="3"/>
      </items>
    </pivotField>
    <pivotField axis="axisRow" multipleItemSelectionAllowed="1" showAll="0">
      <items count="47">
        <item sd="0" x="16"/>
        <item sd="0" x="15"/>
        <item sd="0" m="1" x="39"/>
        <item sd="0" m="1" x="41"/>
        <item m="1" x="43"/>
        <item sd="0" x="10"/>
        <item sd="0" m="1" x="37"/>
        <item sd="0" x="2"/>
        <item sd="0" m="1" x="31"/>
        <item sd="0" x="5"/>
        <item sd="0" m="1" x="32"/>
        <item sd="0" m="1" x="34"/>
        <item sd="0" m="1" x="44"/>
        <item sd="0" m="1" x="40"/>
        <item sd="0" m="1" x="30"/>
        <item sd="0" m="1" x="29"/>
        <item sd="0" x="0"/>
        <item sd="0" x="1"/>
        <item sd="0" m="1" x="42"/>
        <item sd="0" m="1" x="33"/>
        <item sd="0" m="1" x="36"/>
        <item sd="0" m="1" x="45"/>
        <item sd="0" x="14"/>
        <item sd="0" m="1" x="38"/>
        <item sd="0" x="17"/>
        <item sd="0" m="1" x="35"/>
        <item sd="0" x="7"/>
        <item sd="0" x="27"/>
        <item sd="0" x="28"/>
        <item sd="0" x="3"/>
        <item sd="0" x="4"/>
        <item sd="0" x="6"/>
        <item sd="0" x="8"/>
        <item sd="0" x="9"/>
        <item sd="0" x="11"/>
        <item sd="0" x="12"/>
        <item sd="0" x="13"/>
        <item sd="0" x="18"/>
        <item sd="0" x="19"/>
        <item sd="0" x="20"/>
        <item sd="0" x="21"/>
        <item sd="0" x="22"/>
        <item sd="0" x="23"/>
        <item sd="0" x="24"/>
        <item sd="0" x="25"/>
        <item sd="0" x="26"/>
        <item t="default"/>
      </items>
    </pivotField>
    <pivotField showAll="0"/>
    <pivotField showAll="0"/>
    <pivotField axis="axisRow" showAll="0">
      <items count="12">
        <item x="1"/>
        <item x="0"/>
        <item x="7"/>
        <item x="8"/>
        <item x="9"/>
        <item x="10"/>
        <item x="3"/>
        <item x="2"/>
        <item x="4"/>
        <item x="6"/>
        <item x="5"/>
        <item t="default"/>
      </items>
    </pivotField>
    <pivotField showAll="0"/>
    <pivotField showAll="0"/>
    <pivotField showAll="0"/>
    <pivotField dataField="1" numFmtId="164" showAll="0" defaultSubtotal="0"/>
    <pivotField dataField="1" numFmtId="164" showAll="0" defaultSubtotal="0"/>
    <pivotField dataField="1" numFmtId="164" showAll="0" defaultSubtotal="0"/>
    <pivotField showAll="0"/>
    <pivotField showAll="0"/>
    <pivotField numFmtId="164" showAll="0"/>
    <pivotField showAll="0"/>
    <pivotField showAll="0"/>
    <pivotField numFmtId="164" showAll="0"/>
    <pivotField showAll="0"/>
    <pivotField showAll="0"/>
    <pivotField numFmtId="164" showAll="0"/>
    <pivotField showAll="0"/>
    <pivotField showAll="0"/>
    <pivotField numFmtId="164" showAll="0"/>
    <pivotField numFmtId="164" showAll="0"/>
    <pivotField numFmtId="164" showAll="0"/>
    <pivotField numFmtId="164" showAll="0"/>
    <pivotField showAll="0"/>
    <pivotField showAll="0"/>
    <pivotField numFmtId="164" showAll="0"/>
    <pivotField showAll="0"/>
    <pivotField showAll="0"/>
    <pivotField numFmtId="164" showAll="0"/>
    <pivotField showAll="0"/>
    <pivotField showAll="0"/>
    <pivotField numFmtId="164" showAll="0"/>
    <pivotField showAll="0"/>
    <pivotField showAll="0"/>
    <pivotField numFmtId="164" showAll="0"/>
    <pivotField numFmtId="164" showAll="0"/>
    <pivotField numFmtId="164" showAll="0"/>
    <pivotField numFmtId="164" showAll="0"/>
    <pivotField showAll="0"/>
    <pivotField showAll="0"/>
    <pivotField numFmtId="164" showAll="0"/>
    <pivotField showAll="0"/>
    <pivotField showAll="0"/>
    <pivotField numFmtId="164" showAll="0"/>
    <pivotField showAll="0"/>
    <pivotField showAll="0"/>
    <pivotField numFmtId="164" showAll="0"/>
    <pivotField showAll="0"/>
    <pivotField showAll="0"/>
    <pivotField numFmtId="164" showAll="0"/>
    <pivotField numFmtId="164" showAll="0"/>
    <pivotField numFmtId="164" showAll="0"/>
    <pivotField numFmtId="164" showAll="0"/>
    <pivotField showAll="0"/>
    <pivotField showAll="0"/>
    <pivotField numFmtId="164" showAll="0"/>
    <pivotField showAll="0"/>
    <pivotField showAll="0"/>
    <pivotField numFmtId="164" showAll="0"/>
    <pivotField showAll="0"/>
    <pivotField showAll="0"/>
    <pivotField numFmtId="164" showAll="0"/>
    <pivotField numFmtId="164" showAll="0"/>
    <pivotField numFmtId="164" showAll="0"/>
    <pivotField numFmtId="164" showAll="0"/>
    <pivotField dataField="1" numFmtId="164" showAll="0" defaultSubtotal="0"/>
    <pivotField dataField="1" numFmtId="164" showAll="0" defaultSubtotal="0"/>
    <pivotField dataField="1" numFmtId="164" showAll="0" defaultSubtotal="0"/>
    <pivotField numFmtId="164" showAll="0" defaultSubtotal="0"/>
    <pivotField numFmtId="164" showAll="0" defaultSubtotal="0"/>
    <pivotField numFmtId="164" showAll="0" defaultSubtotal="0"/>
    <pivotField numFmtId="164" showAll="0" defaultSubtotal="0"/>
    <pivotField numFmtId="164" showAll="0" defaultSubtotal="0"/>
    <pivotField numFmtId="164" showAll="0" defaultSubtotal="0"/>
    <pivotField numFmtId="164" showAll="0" defaultSubtotal="0"/>
    <pivotField numFmtId="164" showAll="0" defaultSubtotal="0"/>
    <pivotField numFmtId="164" showAll="0" defaultSubtotal="0"/>
    <pivotField numFmtId="164" showAll="0" defaultSubtotal="0"/>
    <pivotField numFmtId="164" showAll="0" defaultSubtotal="0"/>
    <pivotField numFmtId="164" showAll="0" defaultSubtotal="0"/>
    <pivotField dataField="1" numFmtId="164" showAll="0" defaultSubtotal="0"/>
    <pivotField dataField="1" numFmtId="164" showAll="0" defaultSubtotal="0"/>
    <pivotField dataField="1" numFmtId="164" showAll="0" defaultSubtotal="0"/>
  </pivotFields>
  <rowFields count="3">
    <field x="1"/>
    <field x="2"/>
    <field x="5"/>
  </rowFields>
  <rowItems count="36">
    <i>
      <x/>
    </i>
    <i r="1">
      <x v="16"/>
    </i>
    <i>
      <x v="1"/>
    </i>
    <i r="1">
      <x/>
    </i>
    <i r="1">
      <x v="1"/>
    </i>
    <i r="1">
      <x v="22"/>
    </i>
    <i r="1">
      <x v="24"/>
    </i>
    <i r="1">
      <x v="34"/>
    </i>
    <i r="1">
      <x v="35"/>
    </i>
    <i r="1">
      <x v="36"/>
    </i>
    <i>
      <x v="2"/>
    </i>
    <i r="1">
      <x v="27"/>
    </i>
    <i r="1">
      <x v="28"/>
    </i>
    <i r="1">
      <x v="37"/>
    </i>
    <i r="1">
      <x v="38"/>
    </i>
    <i r="1">
      <x v="39"/>
    </i>
    <i r="1">
      <x v="40"/>
    </i>
    <i r="1">
      <x v="41"/>
    </i>
    <i r="1">
      <x v="42"/>
    </i>
    <i r="1">
      <x v="43"/>
    </i>
    <i r="1">
      <x v="44"/>
    </i>
    <i r="1">
      <x v="45"/>
    </i>
    <i>
      <x v="3"/>
    </i>
    <i r="1">
      <x v="7"/>
    </i>
    <i r="1">
      <x v="9"/>
    </i>
    <i r="1">
      <x v="17"/>
    </i>
    <i r="1">
      <x v="29"/>
    </i>
    <i r="1">
      <x v="30"/>
    </i>
    <i r="1">
      <x v="31"/>
    </i>
    <i>
      <x v="4"/>
    </i>
    <i r="1">
      <x v="26"/>
    </i>
    <i>
      <x v="5"/>
    </i>
    <i r="1">
      <x v="5"/>
    </i>
    <i r="1">
      <x v="32"/>
    </i>
    <i r="1">
      <x v="33"/>
    </i>
    <i t="grand">
      <x/>
    </i>
  </rowItems>
  <colFields count="1">
    <field x="-2"/>
  </colFields>
  <colItems count="9">
    <i>
      <x/>
    </i>
    <i i="1">
      <x v="1"/>
    </i>
    <i i="2">
      <x v="2"/>
    </i>
    <i i="3">
      <x v="3"/>
    </i>
    <i i="4">
      <x v="4"/>
    </i>
    <i i="5">
      <x v="5"/>
    </i>
    <i i="6">
      <x v="6"/>
    </i>
    <i i="7">
      <x v="7"/>
    </i>
    <i i="8">
      <x v="8"/>
    </i>
  </colItems>
  <dataFields count="9">
    <dataField name="Sum of MR 2022 3-year authority HCBS Fund" fld="9" baseField="0" baseItem="0"/>
    <dataField name="Sum of MR 2022 3-year authority Federal Match" fld="10" baseField="0" baseItem="0"/>
    <dataField name="Sum of MR 2022 3-year authority Total Funds" fld="11" baseField="0" baseItem="0"/>
    <dataField name="Sum of GB 2023 Multiyear Total HCBS Fund " fld="69" baseField="0" baseItem="0"/>
    <dataField name="Sum of GB 2023 Multiyear Total Federal Match" fld="70" baseField="0" baseItem="0"/>
    <dataField name="Sum of GB 2023 Multiyear Total MR Total Funds" fld="71" baseField="0" baseItem="0"/>
    <dataField name="Sum of Change from Prev. Est. - Multiyear Change HCBS Fund" fld="84" baseField="0" baseItem="0"/>
    <dataField name="Sum of Change from Prev. Est. - Multiyear Change Federal Match" fld="85" baseField="0" baseItem="0"/>
    <dataField name="Sum of Change from Prev. Est. - Multiyear Change Total Funds" fld="86" baseField="0" baseItem="0"/>
  </dataFields>
  <formats count="11">
    <format dxfId="24">
      <pivotArea outline="0" collapsedLevelsAreSubtotals="1" fieldPosition="0"/>
    </format>
    <format dxfId="23">
      <pivotArea outline="0" collapsedLevelsAreSubtotals="1" fieldPosition="0"/>
    </format>
    <format dxfId="22">
      <pivotArea outline="0" collapsedLevelsAreSubtotals="1" fieldPosition="0"/>
    </format>
    <format dxfId="21">
      <pivotArea field="1" type="button" dataOnly="0" labelOnly="1" outline="0" axis="axisRow" fieldPosition="0"/>
    </format>
    <format dxfId="20">
      <pivotArea dataOnly="0" labelOnly="1" outline="0" fieldPosition="0">
        <references count="1">
          <reference field="4294967294" count="9">
            <x v="0"/>
            <x v="1"/>
            <x v="2"/>
            <x v="3"/>
            <x v="4"/>
            <x v="5"/>
            <x v="6"/>
            <x v="7"/>
            <x v="8"/>
          </reference>
        </references>
      </pivotArea>
    </format>
    <format dxfId="19">
      <pivotArea outline="0" collapsedLevelsAreSubtotals="1" fieldPosition="0">
        <references count="1">
          <reference field="4294967294" count="3" selected="0">
            <x v="0"/>
            <x v="1"/>
            <x v="2"/>
          </reference>
        </references>
      </pivotArea>
    </format>
    <format dxfId="18">
      <pivotArea dataOnly="0" labelOnly="1" outline="0" fieldPosition="0">
        <references count="1">
          <reference field="4294967294" count="3">
            <x v="0"/>
            <x v="1"/>
            <x v="2"/>
          </reference>
        </references>
      </pivotArea>
    </format>
    <format dxfId="17">
      <pivotArea outline="0" collapsedLevelsAreSubtotals="1" fieldPosition="0">
        <references count="1">
          <reference field="4294967294" count="3" selected="0">
            <x v="3"/>
            <x v="4"/>
            <x v="5"/>
          </reference>
        </references>
      </pivotArea>
    </format>
    <format dxfId="16">
      <pivotArea dataOnly="0" labelOnly="1" outline="0" fieldPosition="0">
        <references count="1">
          <reference field="4294967294" count="3">
            <x v="3"/>
            <x v="4"/>
            <x v="5"/>
          </reference>
        </references>
      </pivotArea>
    </format>
    <format dxfId="15">
      <pivotArea outline="0" collapsedLevelsAreSubtotals="1" fieldPosition="0">
        <references count="1">
          <reference field="4294967294" count="3" selected="0">
            <x v="6"/>
            <x v="7"/>
            <x v="8"/>
          </reference>
        </references>
      </pivotArea>
    </format>
    <format dxfId="14">
      <pivotArea dataOnly="0" labelOnly="1" outline="0" fieldPosition="0">
        <references count="1">
          <reference field="4294967294" count="3">
            <x v="6"/>
            <x v="7"/>
            <x v="8"/>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E865CF4B-E65E-4E41-BA7D-253B77EB5505}" name="PivotTable1" cacheId="0" applyNumberFormats="0" applyBorderFormats="0" applyFontFormats="0" applyPatternFormats="0" applyAlignmentFormats="0" applyWidthHeightFormats="1" dataCaption="Values" updatedVersion="8" minRefreshableVersion="3" useAutoFormatting="1" itemPrintTitles="1" createdVersion="6" indent="0" outline="1" outlineData="1" multipleFieldFilters="0">
  <location ref="A3:J39" firstHeaderRow="0" firstDataRow="1" firstDataCol="1"/>
  <pivotFields count="87">
    <pivotField showAll="0"/>
    <pivotField axis="axisRow" showAll="0" defaultSubtotal="0">
      <items count="6">
        <item x="0"/>
        <item x="4"/>
        <item x="5"/>
        <item x="1"/>
        <item x="2"/>
        <item x="3"/>
      </items>
    </pivotField>
    <pivotField axis="axisRow" multipleItemSelectionAllowed="1" showAll="0">
      <items count="30">
        <item sd="0" x="16"/>
        <item sd="0" x="15"/>
        <item sd="0" x="10"/>
        <item sd="0" x="2"/>
        <item sd="0" x="5"/>
        <item sd="0" x="0"/>
        <item sd="0" x="1"/>
        <item sd="0" x="14"/>
        <item sd="0" x="17"/>
        <item sd="0" x="7"/>
        <item sd="0" x="27"/>
        <item sd="0" x="28"/>
        <item sd="0" x="3"/>
        <item sd="0" x="4"/>
        <item sd="0" x="6"/>
        <item sd="0" x="8"/>
        <item sd="0" x="9"/>
        <item sd="0" x="11"/>
        <item sd="0" x="12"/>
        <item sd="0" x="13"/>
        <item sd="0" x="18"/>
        <item sd="0" x="19"/>
        <item sd="0" x="20"/>
        <item sd="0" x="21"/>
        <item sd="0" x="22"/>
        <item sd="0" x="23"/>
        <item sd="0" x="24"/>
        <item sd="0" x="25"/>
        <item sd="0" x="26"/>
        <item t="default"/>
      </items>
    </pivotField>
    <pivotField showAll="0"/>
    <pivotField showAll="0"/>
    <pivotField axis="axisRow" showAll="0">
      <items count="12">
        <item x="1"/>
        <item x="0"/>
        <item x="7"/>
        <item x="8"/>
        <item x="9"/>
        <item x="10"/>
        <item x="3"/>
        <item x="2"/>
        <item x="4"/>
        <item x="6"/>
        <item x="5"/>
        <item t="default"/>
      </items>
    </pivotField>
    <pivotField showAll="0"/>
    <pivotField showAll="0"/>
    <pivotField showAll="0"/>
    <pivotField dataField="1" numFmtId="164" showAll="0"/>
    <pivotField dataField="1" numFmtId="164" showAll="0"/>
    <pivotField dataField="1" numFmtId="164" showAll="0"/>
    <pivotField showAll="0"/>
    <pivotField showAll="0"/>
    <pivotField numFmtId="164" showAll="0"/>
    <pivotField showAll="0"/>
    <pivotField showAll="0"/>
    <pivotField numFmtId="164" showAll="0"/>
    <pivotField showAll="0"/>
    <pivotField showAll="0"/>
    <pivotField numFmtId="164" showAll="0"/>
    <pivotField showAll="0"/>
    <pivotField showAll="0"/>
    <pivotField numFmtId="164" showAll="0"/>
    <pivotField numFmtId="164" showAll="0"/>
    <pivotField numFmtId="164" showAll="0"/>
    <pivotField numFmtId="164" showAll="0"/>
    <pivotField showAll="0"/>
    <pivotField showAll="0"/>
    <pivotField numFmtId="164" showAll="0"/>
    <pivotField showAll="0"/>
    <pivotField showAll="0"/>
    <pivotField numFmtId="164" showAll="0"/>
    <pivotField showAll="0"/>
    <pivotField showAll="0"/>
    <pivotField numFmtId="164" showAll="0"/>
    <pivotField showAll="0"/>
    <pivotField showAll="0"/>
    <pivotField numFmtId="164" showAll="0"/>
    <pivotField numFmtId="164" showAll="0"/>
    <pivotField numFmtId="164" showAll="0"/>
    <pivotField numFmtId="164" showAll="0"/>
    <pivotField showAll="0"/>
    <pivotField showAll="0"/>
    <pivotField numFmtId="164" showAll="0"/>
    <pivotField showAll="0"/>
    <pivotField showAll="0"/>
    <pivotField numFmtId="164" showAll="0"/>
    <pivotField showAll="0"/>
    <pivotField showAll="0"/>
    <pivotField numFmtId="164" showAll="0"/>
    <pivotField showAll="0"/>
    <pivotField showAll="0"/>
    <pivotField numFmtId="164" showAll="0"/>
    <pivotField numFmtId="164" showAll="0"/>
    <pivotField numFmtId="164" showAll="0"/>
    <pivotField numFmtId="164" showAll="0"/>
    <pivotField showAll="0"/>
    <pivotField showAll="0"/>
    <pivotField numFmtId="164" showAll="0"/>
    <pivotField showAll="0"/>
    <pivotField showAll="0"/>
    <pivotField numFmtId="164" showAll="0"/>
    <pivotField showAll="0"/>
    <pivotField showAll="0"/>
    <pivotField numFmtId="164" showAll="0"/>
    <pivotField numFmtId="164" showAll="0"/>
    <pivotField numFmtId="164" showAll="0"/>
    <pivotField numFmtId="164" showAll="0"/>
    <pivotField dataField="1" numFmtId="167" showAll="0"/>
    <pivotField dataField="1" numFmtId="167" showAll="0"/>
    <pivotField dataField="1" numFmtId="167" showAll="0"/>
    <pivotField numFmtId="164" showAll="0" defaultSubtotal="0"/>
    <pivotField numFmtId="164" showAll="0" defaultSubtotal="0"/>
    <pivotField numFmtId="164" showAll="0" defaultSubtotal="0"/>
    <pivotField numFmtId="164" showAll="0" defaultSubtotal="0"/>
    <pivotField numFmtId="164" showAll="0" defaultSubtotal="0"/>
    <pivotField numFmtId="164" showAll="0" defaultSubtotal="0"/>
    <pivotField numFmtId="164" showAll="0" defaultSubtotal="0"/>
    <pivotField numFmtId="164" showAll="0" defaultSubtotal="0"/>
    <pivotField numFmtId="164" showAll="0" defaultSubtotal="0"/>
    <pivotField numFmtId="164" showAll="0" defaultSubtotal="0"/>
    <pivotField numFmtId="164" showAll="0" defaultSubtotal="0"/>
    <pivotField numFmtId="164" showAll="0" defaultSubtotal="0"/>
    <pivotField dataField="1" numFmtId="164" showAll="0" defaultSubtotal="0"/>
    <pivotField dataField="1" numFmtId="164" showAll="0" defaultSubtotal="0"/>
    <pivotField dataField="1" numFmtId="164" showAll="0" defaultSubtotal="0"/>
  </pivotFields>
  <rowFields count="3">
    <field x="1"/>
    <field x="2"/>
    <field x="5"/>
  </rowFields>
  <rowItems count="36">
    <i>
      <x/>
    </i>
    <i r="1">
      <x v="5"/>
    </i>
    <i>
      <x v="1"/>
    </i>
    <i r="1">
      <x/>
    </i>
    <i r="1">
      <x v="1"/>
    </i>
    <i r="1">
      <x v="7"/>
    </i>
    <i r="1">
      <x v="8"/>
    </i>
    <i r="1">
      <x v="17"/>
    </i>
    <i r="1">
      <x v="18"/>
    </i>
    <i r="1">
      <x v="19"/>
    </i>
    <i>
      <x v="2"/>
    </i>
    <i r="1">
      <x v="10"/>
    </i>
    <i r="1">
      <x v="11"/>
    </i>
    <i r="1">
      <x v="20"/>
    </i>
    <i r="1">
      <x v="21"/>
    </i>
    <i r="1">
      <x v="22"/>
    </i>
    <i r="1">
      <x v="23"/>
    </i>
    <i r="1">
      <x v="24"/>
    </i>
    <i r="1">
      <x v="25"/>
    </i>
    <i r="1">
      <x v="26"/>
    </i>
    <i r="1">
      <x v="27"/>
    </i>
    <i r="1">
      <x v="28"/>
    </i>
    <i>
      <x v="3"/>
    </i>
    <i r="1">
      <x v="3"/>
    </i>
    <i r="1">
      <x v="4"/>
    </i>
    <i r="1">
      <x v="6"/>
    </i>
    <i r="1">
      <x v="12"/>
    </i>
    <i r="1">
      <x v="13"/>
    </i>
    <i r="1">
      <x v="14"/>
    </i>
    <i>
      <x v="4"/>
    </i>
    <i r="1">
      <x v="9"/>
    </i>
    <i>
      <x v="5"/>
    </i>
    <i r="1">
      <x v="2"/>
    </i>
    <i r="1">
      <x v="15"/>
    </i>
    <i r="1">
      <x v="16"/>
    </i>
    <i t="grand">
      <x/>
    </i>
  </rowItems>
  <colFields count="1">
    <field x="-2"/>
  </colFields>
  <colItems count="9">
    <i>
      <x/>
    </i>
    <i i="1">
      <x v="1"/>
    </i>
    <i i="2">
      <x v="2"/>
    </i>
    <i i="3">
      <x v="3"/>
    </i>
    <i i="4">
      <x v="4"/>
    </i>
    <i i="5">
      <x v="5"/>
    </i>
    <i i="6">
      <x v="6"/>
    </i>
    <i i="7">
      <x v="7"/>
    </i>
    <i i="8">
      <x v="8"/>
    </i>
  </colItems>
  <dataFields count="9">
    <dataField name="Sum of GB 2023 3-year authority HCBS Fund" fld="9" baseField="0" baseItem="0"/>
    <dataField name="Sum of GB 2023 3-year authority Federal Match" fld="10" baseField="0" baseItem="0"/>
    <dataField name="Sum of GB 2023 3-year authority Total Funds" fld="11" baseField="0" baseItem="0"/>
    <dataField name="Sum of MR 2023 Multiyear Total HCBS Fund " fld="69" baseField="0" baseItem="0"/>
    <dataField name="Sum of MR 2023 Multiyear Total Federal Match" fld="70" baseField="0" baseItem="0"/>
    <dataField name="Sum of MR 2023 Multiyear Total Funds" fld="71" baseField="0" baseItem="0"/>
    <dataField name="Sum of Change from Prev. Est. - Multiyear Change HCBS Fund" fld="84" baseField="0" baseItem="0"/>
    <dataField name="Sum of Change from Prev. Est. - Multiyear Change Federal Match" fld="85" baseField="0" baseItem="0"/>
    <dataField name="Sum of Change from Prev. Est. - Multiyear Change Total Funds" fld="86" baseField="0" baseItem="0"/>
  </dataFields>
  <formats count="14">
    <format dxfId="13">
      <pivotArea outline="0" collapsedLevelsAreSubtotals="1" fieldPosition="0"/>
    </format>
    <format dxfId="12">
      <pivotArea outline="0" collapsedLevelsAreSubtotals="1" fieldPosition="0"/>
    </format>
    <format dxfId="11">
      <pivotArea outline="0" collapsedLevelsAreSubtotals="1" fieldPosition="0"/>
    </format>
    <format dxfId="10">
      <pivotArea field="1" type="button" dataOnly="0" labelOnly="1" outline="0" axis="axisRow" fieldPosition="0"/>
    </format>
    <format dxfId="9">
      <pivotArea dataOnly="0" labelOnly="1" outline="0" fieldPosition="0">
        <references count="1">
          <reference field="4294967294" count="3">
            <x v="6"/>
            <x v="7"/>
            <x v="8"/>
          </reference>
        </references>
      </pivotArea>
    </format>
    <format dxfId="8">
      <pivotArea outline="0" collapsedLevelsAreSubtotals="1" fieldPosition="0">
        <references count="1">
          <reference field="4294967294" count="3" selected="0">
            <x v="6"/>
            <x v="7"/>
            <x v="8"/>
          </reference>
        </references>
      </pivotArea>
    </format>
    <format dxfId="7">
      <pivotArea dataOnly="0" labelOnly="1" outline="0" fieldPosition="0">
        <references count="1">
          <reference field="4294967294" count="3">
            <x v="6"/>
            <x v="7"/>
            <x v="8"/>
          </reference>
        </references>
      </pivotArea>
    </format>
    <format dxfId="6">
      <pivotArea field="1" type="button" dataOnly="0" labelOnly="1" outline="0" axis="axisRow" fieldPosition="0"/>
    </format>
    <format dxfId="5">
      <pivotArea outline="0" collapsedLevelsAreSubtotals="1" fieldPosition="0">
        <references count="1">
          <reference field="4294967294" count="3" selected="0">
            <x v="6"/>
            <x v="7"/>
            <x v="8"/>
          </reference>
        </references>
      </pivotArea>
    </format>
    <format dxfId="4">
      <pivotArea dataOnly="0" labelOnly="1" outline="0" fieldPosition="0">
        <references count="1">
          <reference field="4294967294" count="3">
            <x v="6"/>
            <x v="7"/>
            <x v="8"/>
          </reference>
        </references>
      </pivotArea>
    </format>
    <format dxfId="3">
      <pivotArea outline="0" collapsedLevelsAreSubtotals="1" fieldPosition="0">
        <references count="1">
          <reference field="4294967294" count="3" selected="0">
            <x v="3"/>
            <x v="4"/>
            <x v="5"/>
          </reference>
        </references>
      </pivotArea>
    </format>
    <format dxfId="2">
      <pivotArea dataOnly="0" labelOnly="1" outline="0" fieldPosition="0">
        <references count="1">
          <reference field="4294967294" count="3">
            <x v="3"/>
            <x v="4"/>
            <x v="5"/>
          </reference>
        </references>
      </pivotArea>
    </format>
    <format dxfId="1">
      <pivotArea outline="0" collapsedLevelsAreSubtotals="1" fieldPosition="0">
        <references count="1">
          <reference field="4294967294" count="3" selected="0">
            <x v="0"/>
            <x v="1"/>
            <x v="2"/>
          </reference>
        </references>
      </pivotArea>
    </format>
    <format dxfId="0">
      <pivotArea dataOnly="0" labelOnly="1" outline="0" fieldPosition="0">
        <references count="1">
          <reference field="4294967294" count="3">
            <x v="0"/>
            <x v="1"/>
            <x v="2"/>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10.bin"/><Relationship Id="rId1" Type="http://schemas.openxmlformats.org/officeDocument/2006/relationships/pivotTable" Target="../pivotTables/pivotTable2.xml"/><Relationship Id="rId4"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7.bin"/><Relationship Id="rId1" Type="http://schemas.openxmlformats.org/officeDocument/2006/relationships/pivotTable" Target="../pivotTables/pivotTable1.xml"/><Relationship Id="rId4" Type="http://schemas.openxmlformats.org/officeDocument/2006/relationships/comments" Target="../comments1.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112155-6D89-4486-B374-AEF0B643C334}">
  <dimension ref="A1:WVI10"/>
  <sheetViews>
    <sheetView tabSelected="1" zoomScale="80" zoomScaleNormal="80" workbookViewId="0">
      <selection activeCell="A3" sqref="A3"/>
    </sheetView>
  </sheetViews>
  <sheetFormatPr defaultColWidth="0" defaultRowHeight="14.45" customHeight="1" zeroHeight="1" x14ac:dyDescent="0.25"/>
  <cols>
    <col min="1" max="1" width="113.42578125" style="169" customWidth="1"/>
    <col min="2" max="255" width="8.7109375" style="169" hidden="1"/>
    <col min="256" max="256" width="3.42578125" style="169" hidden="1" customWidth="1"/>
    <col min="257" max="257" width="113.42578125" style="169" hidden="1" customWidth="1"/>
    <col min="258" max="512" width="8.7109375" style="169" hidden="1"/>
    <col min="513" max="513" width="113.42578125" style="169" hidden="1" customWidth="1"/>
    <col min="514" max="768" width="8.7109375" style="169" hidden="1"/>
    <col min="769" max="769" width="113.42578125" style="169" hidden="1" customWidth="1"/>
    <col min="770" max="1024" width="8.7109375" style="169" hidden="1"/>
    <col min="1025" max="1025" width="113.42578125" style="169" hidden="1" customWidth="1"/>
    <col min="1026" max="1280" width="8.7109375" style="169" hidden="1"/>
    <col min="1281" max="1281" width="113.42578125" style="169" hidden="1" customWidth="1"/>
    <col min="1282" max="1536" width="8.7109375" style="169" hidden="1"/>
    <col min="1537" max="1537" width="113.42578125" style="169" hidden="1" customWidth="1"/>
    <col min="1538" max="1792" width="8.7109375" style="169" hidden="1"/>
    <col min="1793" max="1793" width="113.42578125" style="169" hidden="1" customWidth="1"/>
    <col min="1794" max="2048" width="8.7109375" style="169" hidden="1"/>
    <col min="2049" max="2049" width="113.42578125" style="169" hidden="1" customWidth="1"/>
    <col min="2050" max="2304" width="8.7109375" style="169" hidden="1"/>
    <col min="2305" max="2305" width="113.42578125" style="169" hidden="1" customWidth="1"/>
    <col min="2306" max="2560" width="8.7109375" style="169" hidden="1"/>
    <col min="2561" max="2561" width="113.42578125" style="169" hidden="1" customWidth="1"/>
    <col min="2562" max="2816" width="8.7109375" style="169" hidden="1"/>
    <col min="2817" max="2817" width="113.42578125" style="169" hidden="1" customWidth="1"/>
    <col min="2818" max="3072" width="8.7109375" style="169" hidden="1"/>
    <col min="3073" max="3073" width="113.42578125" style="169" hidden="1" customWidth="1"/>
    <col min="3074" max="3328" width="8.7109375" style="169" hidden="1"/>
    <col min="3329" max="3329" width="113.42578125" style="169" hidden="1" customWidth="1"/>
    <col min="3330" max="3584" width="8.7109375" style="169" hidden="1"/>
    <col min="3585" max="3585" width="113.42578125" style="169" hidden="1" customWidth="1"/>
    <col min="3586" max="3840" width="8.7109375" style="169" hidden="1"/>
    <col min="3841" max="3841" width="113.42578125" style="169" hidden="1" customWidth="1"/>
    <col min="3842" max="4096" width="8.7109375" style="169" hidden="1"/>
    <col min="4097" max="4097" width="113.42578125" style="169" hidden="1" customWidth="1"/>
    <col min="4098" max="4352" width="8.7109375" style="169" hidden="1"/>
    <col min="4353" max="4353" width="113.42578125" style="169" hidden="1" customWidth="1"/>
    <col min="4354" max="4608" width="8.7109375" style="169" hidden="1"/>
    <col min="4609" max="4609" width="113.42578125" style="169" hidden="1" customWidth="1"/>
    <col min="4610" max="4864" width="8.7109375" style="169" hidden="1"/>
    <col min="4865" max="4865" width="113.42578125" style="169" hidden="1" customWidth="1"/>
    <col min="4866" max="5120" width="8.7109375" style="169" hidden="1"/>
    <col min="5121" max="5121" width="113.42578125" style="169" hidden="1" customWidth="1"/>
    <col min="5122" max="5376" width="8.7109375" style="169" hidden="1"/>
    <col min="5377" max="5377" width="113.42578125" style="169" hidden="1" customWidth="1"/>
    <col min="5378" max="5632" width="8.7109375" style="169" hidden="1"/>
    <col min="5633" max="5633" width="113.42578125" style="169" hidden="1" customWidth="1"/>
    <col min="5634" max="5888" width="8.7109375" style="169" hidden="1"/>
    <col min="5889" max="5889" width="113.42578125" style="169" hidden="1" customWidth="1"/>
    <col min="5890" max="6144" width="8.7109375" style="169" hidden="1"/>
    <col min="6145" max="6145" width="113.42578125" style="169" hidden="1" customWidth="1"/>
    <col min="6146" max="6400" width="8.7109375" style="169" hidden="1"/>
    <col min="6401" max="6401" width="113.42578125" style="169" hidden="1" customWidth="1"/>
    <col min="6402" max="6656" width="8.7109375" style="169" hidden="1"/>
    <col min="6657" max="6657" width="113.42578125" style="169" hidden="1" customWidth="1"/>
    <col min="6658" max="6912" width="8.7109375" style="169" hidden="1"/>
    <col min="6913" max="6913" width="113.42578125" style="169" hidden="1" customWidth="1"/>
    <col min="6914" max="7168" width="8.7109375" style="169" hidden="1"/>
    <col min="7169" max="7169" width="113.42578125" style="169" hidden="1" customWidth="1"/>
    <col min="7170" max="7424" width="8.7109375" style="169" hidden="1"/>
    <col min="7425" max="7425" width="113.42578125" style="169" hidden="1" customWidth="1"/>
    <col min="7426" max="7680" width="8.7109375" style="169" hidden="1"/>
    <col min="7681" max="7681" width="113.42578125" style="169" hidden="1" customWidth="1"/>
    <col min="7682" max="7936" width="8.7109375" style="169" hidden="1"/>
    <col min="7937" max="7937" width="113.42578125" style="169" hidden="1" customWidth="1"/>
    <col min="7938" max="8192" width="8.7109375" style="169" hidden="1"/>
    <col min="8193" max="8193" width="113.42578125" style="169" hidden="1" customWidth="1"/>
    <col min="8194" max="8448" width="8.7109375" style="169" hidden="1"/>
    <col min="8449" max="8449" width="113.42578125" style="169" hidden="1" customWidth="1"/>
    <col min="8450" max="8704" width="8.7109375" style="169" hidden="1"/>
    <col min="8705" max="8705" width="113.42578125" style="169" hidden="1" customWidth="1"/>
    <col min="8706" max="8960" width="8.7109375" style="169" hidden="1"/>
    <col min="8961" max="8961" width="113.42578125" style="169" hidden="1" customWidth="1"/>
    <col min="8962" max="9216" width="8.7109375" style="169" hidden="1"/>
    <col min="9217" max="9217" width="113.42578125" style="169" hidden="1" customWidth="1"/>
    <col min="9218" max="9472" width="8.7109375" style="169" hidden="1"/>
    <col min="9473" max="9473" width="113.42578125" style="169" hidden="1" customWidth="1"/>
    <col min="9474" max="9728" width="8.7109375" style="169" hidden="1"/>
    <col min="9729" max="9729" width="113.42578125" style="169" hidden="1" customWidth="1"/>
    <col min="9730" max="9984" width="8.7109375" style="169" hidden="1"/>
    <col min="9985" max="9985" width="113.42578125" style="169" hidden="1" customWidth="1"/>
    <col min="9986" max="10240" width="8.7109375" style="169" hidden="1"/>
    <col min="10241" max="10241" width="113.42578125" style="169" hidden="1" customWidth="1"/>
    <col min="10242" max="10496" width="8.7109375" style="169" hidden="1"/>
    <col min="10497" max="10497" width="113.42578125" style="169" hidden="1" customWidth="1"/>
    <col min="10498" max="10752" width="8.7109375" style="169" hidden="1"/>
    <col min="10753" max="10753" width="113.42578125" style="169" hidden="1" customWidth="1"/>
    <col min="10754" max="11008" width="8.7109375" style="169" hidden="1"/>
    <col min="11009" max="11009" width="113.42578125" style="169" hidden="1" customWidth="1"/>
    <col min="11010" max="11264" width="8.7109375" style="169" hidden="1"/>
    <col min="11265" max="11265" width="113.42578125" style="169" hidden="1" customWidth="1"/>
    <col min="11266" max="11520" width="8.7109375" style="169" hidden="1"/>
    <col min="11521" max="11521" width="113.42578125" style="169" hidden="1" customWidth="1"/>
    <col min="11522" max="11776" width="8.7109375" style="169" hidden="1"/>
    <col min="11777" max="11777" width="113.42578125" style="169" hidden="1" customWidth="1"/>
    <col min="11778" max="12032" width="8.7109375" style="169" hidden="1"/>
    <col min="12033" max="12033" width="113.42578125" style="169" hidden="1" customWidth="1"/>
    <col min="12034" max="12288" width="8.7109375" style="169" hidden="1"/>
    <col min="12289" max="12289" width="113.42578125" style="169" hidden="1" customWidth="1"/>
    <col min="12290" max="12544" width="8.7109375" style="169" hidden="1"/>
    <col min="12545" max="12545" width="113.42578125" style="169" hidden="1" customWidth="1"/>
    <col min="12546" max="12800" width="8.7109375" style="169" hidden="1"/>
    <col min="12801" max="12801" width="113.42578125" style="169" hidden="1" customWidth="1"/>
    <col min="12802" max="13056" width="8.7109375" style="169" hidden="1"/>
    <col min="13057" max="13057" width="113.42578125" style="169" hidden="1" customWidth="1"/>
    <col min="13058" max="13312" width="8.7109375" style="169" hidden="1"/>
    <col min="13313" max="13313" width="113.42578125" style="169" hidden="1" customWidth="1"/>
    <col min="13314" max="13568" width="8.7109375" style="169" hidden="1"/>
    <col min="13569" max="13569" width="113.42578125" style="169" hidden="1" customWidth="1"/>
    <col min="13570" max="13824" width="8.7109375" style="169" hidden="1"/>
    <col min="13825" max="13825" width="113.42578125" style="169" hidden="1" customWidth="1"/>
    <col min="13826" max="14080" width="8.7109375" style="169" hidden="1"/>
    <col min="14081" max="14081" width="113.42578125" style="169" hidden="1" customWidth="1"/>
    <col min="14082" max="14336" width="8.7109375" style="169" hidden="1"/>
    <col min="14337" max="14337" width="113.42578125" style="169" hidden="1" customWidth="1"/>
    <col min="14338" max="14592" width="8.7109375" style="169" hidden="1"/>
    <col min="14593" max="14593" width="113.42578125" style="169" hidden="1" customWidth="1"/>
    <col min="14594" max="14848" width="8.7109375" style="169" hidden="1"/>
    <col min="14849" max="14849" width="113.42578125" style="169" hidden="1" customWidth="1"/>
    <col min="14850" max="15104" width="8.7109375" style="169" hidden="1"/>
    <col min="15105" max="15105" width="113.42578125" style="169" hidden="1" customWidth="1"/>
    <col min="15106" max="15360" width="8.7109375" style="169" hidden="1"/>
    <col min="15361" max="15361" width="113.42578125" style="169" hidden="1" customWidth="1"/>
    <col min="15362" max="15616" width="8.7109375" style="169" hidden="1"/>
    <col min="15617" max="15617" width="113.42578125" style="169" hidden="1" customWidth="1"/>
    <col min="15618" max="15872" width="8.7109375" style="169" hidden="1"/>
    <col min="15873" max="15873" width="113.42578125" style="169" hidden="1" customWidth="1"/>
    <col min="15874" max="16128" width="8.7109375" style="169" hidden="1"/>
    <col min="16129" max="16129" width="113.42578125" style="169" hidden="1" customWidth="1"/>
    <col min="16130" max="16384" width="8.7109375" style="169" hidden="1"/>
  </cols>
  <sheetData>
    <row r="1" spans="1:1" ht="15" x14ac:dyDescent="0.25">
      <c r="A1" s="312" t="s">
        <v>363</v>
      </c>
    </row>
    <row r="2" spans="1:1" ht="21.75" x14ac:dyDescent="0.25">
      <c r="A2" s="313" t="s">
        <v>364</v>
      </c>
    </row>
    <row r="3" spans="1:1" ht="21.75" x14ac:dyDescent="0.25">
      <c r="A3" s="313" t="s">
        <v>365</v>
      </c>
    </row>
    <row r="4" spans="1:1" ht="180" customHeight="1" x14ac:dyDescent="0.25">
      <c r="A4" s="232"/>
    </row>
    <row r="5" spans="1:1" ht="31.5" customHeight="1" x14ac:dyDescent="0.25">
      <c r="A5" s="313" t="s">
        <v>366</v>
      </c>
    </row>
    <row r="6" spans="1:1" ht="63" customHeight="1" x14ac:dyDescent="0.25">
      <c r="A6" s="314" t="s">
        <v>367</v>
      </c>
    </row>
    <row r="7" spans="1:1" ht="24" x14ac:dyDescent="0.25">
      <c r="A7" s="315"/>
    </row>
    <row r="8" spans="1:1" ht="21.75" x14ac:dyDescent="0.25">
      <c r="A8" s="313" t="s">
        <v>368</v>
      </c>
    </row>
    <row r="9" spans="1:1" ht="21.75" hidden="1" x14ac:dyDescent="0.25">
      <c r="A9" s="316"/>
    </row>
    <row r="10" spans="1:1" ht="21.75" hidden="1" x14ac:dyDescent="0.25">
      <c r="A10" s="317"/>
    </row>
  </sheetData>
  <sheetProtection sheet="1" objects="1" scenarios="1" selectLockedCells="1"/>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702A60-098C-4BF4-B1D8-75AA554A6792}">
  <dimension ref="A1:M20"/>
  <sheetViews>
    <sheetView workbookViewId="0">
      <selection activeCell="A3" sqref="A3"/>
    </sheetView>
  </sheetViews>
  <sheetFormatPr defaultColWidth="0" defaultRowHeight="15" zeroHeight="1" x14ac:dyDescent="0.25"/>
  <cols>
    <col min="1" max="1" width="52.5703125" style="169" customWidth="1"/>
    <col min="2" max="7" width="17.85546875" style="169" customWidth="1"/>
    <col min="8" max="11" width="17.85546875" style="232" customWidth="1"/>
    <col min="12" max="13" width="0" style="169" hidden="1" customWidth="1"/>
    <col min="14" max="16384" width="8.7109375" style="169" hidden="1"/>
  </cols>
  <sheetData>
    <row r="1" spans="1:13" ht="15.75" x14ac:dyDescent="0.25">
      <c r="A1" s="320" t="s">
        <v>374</v>
      </c>
      <c r="B1" s="321"/>
      <c r="C1" s="321"/>
      <c r="D1" s="321"/>
      <c r="E1" s="321"/>
      <c r="F1" s="321"/>
      <c r="G1" s="321"/>
      <c r="H1" s="321"/>
      <c r="I1" s="321"/>
      <c r="J1" s="321"/>
      <c r="K1" s="321"/>
    </row>
    <row r="2" spans="1:13" x14ac:dyDescent="0.25">
      <c r="A2" s="170"/>
      <c r="H2" s="169"/>
      <c r="I2" s="169"/>
      <c r="J2" s="169"/>
      <c r="K2" s="169"/>
    </row>
    <row r="3" spans="1:13" ht="165" x14ac:dyDescent="0.25">
      <c r="A3" s="278" t="s">
        <v>392</v>
      </c>
      <c r="B3" s="319"/>
      <c r="C3" s="319"/>
      <c r="D3" s="319"/>
      <c r="E3" s="319"/>
      <c r="F3" s="319"/>
      <c r="G3" s="319"/>
      <c r="H3" s="319"/>
      <c r="I3" s="319"/>
      <c r="J3" s="319"/>
      <c r="K3" s="319"/>
    </row>
    <row r="4" spans="1:13" ht="15.75" thickBot="1" x14ac:dyDescent="0.3">
      <c r="H4" s="169"/>
      <c r="I4" s="169"/>
      <c r="J4" s="169"/>
      <c r="K4" s="169"/>
    </row>
    <row r="5" spans="1:13" ht="48" thickBot="1" x14ac:dyDescent="0.3">
      <c r="B5" s="350" t="s">
        <v>375</v>
      </c>
      <c r="C5" s="322"/>
      <c r="D5" s="323" t="s">
        <v>269</v>
      </c>
      <c r="E5" s="324"/>
      <c r="F5" s="324"/>
      <c r="G5" s="324"/>
      <c r="H5" s="350" t="s">
        <v>270</v>
      </c>
      <c r="I5" s="351"/>
      <c r="J5" s="351"/>
      <c r="K5" s="325"/>
      <c r="L5" s="326"/>
    </row>
    <row r="6" spans="1:13" ht="32.25" thickBot="1" x14ac:dyDescent="0.3">
      <c r="A6" s="327" t="s">
        <v>376</v>
      </c>
      <c r="B6" s="350" t="s">
        <v>377</v>
      </c>
      <c r="C6" s="328" t="s">
        <v>378</v>
      </c>
      <c r="D6" s="350" t="s">
        <v>7</v>
      </c>
      <c r="E6" s="328" t="s">
        <v>379</v>
      </c>
      <c r="F6" s="350" t="s">
        <v>9</v>
      </c>
      <c r="G6" s="350" t="s">
        <v>11</v>
      </c>
      <c r="H6" s="329" t="s">
        <v>12</v>
      </c>
      <c r="I6" s="329" t="s">
        <v>13</v>
      </c>
      <c r="J6" s="329" t="s">
        <v>14</v>
      </c>
      <c r="K6" s="330" t="s">
        <v>290</v>
      </c>
      <c r="L6" s="326"/>
    </row>
    <row r="7" spans="1:13" ht="15.75" x14ac:dyDescent="0.25">
      <c r="A7" s="331" t="s">
        <v>380</v>
      </c>
      <c r="B7" s="332">
        <v>0</v>
      </c>
      <c r="C7" s="332">
        <v>0</v>
      </c>
      <c r="D7" s="332">
        <v>0</v>
      </c>
      <c r="E7" s="332">
        <v>328000</v>
      </c>
      <c r="F7" s="332">
        <v>17029000</v>
      </c>
      <c r="G7" s="332">
        <v>0</v>
      </c>
      <c r="H7" s="332">
        <v>-166000</v>
      </c>
      <c r="I7" s="332">
        <v>0</v>
      </c>
      <c r="J7" s="333">
        <v>0</v>
      </c>
      <c r="K7" s="343">
        <v>17191000</v>
      </c>
      <c r="M7" s="110"/>
    </row>
    <row r="8" spans="1:13" ht="15.75" x14ac:dyDescent="0.25">
      <c r="A8" s="331" t="s">
        <v>381</v>
      </c>
      <c r="B8" s="332">
        <v>0</v>
      </c>
      <c r="C8" s="332">
        <v>0</v>
      </c>
      <c r="D8" s="332">
        <v>0</v>
      </c>
      <c r="E8" s="332">
        <v>0</v>
      </c>
      <c r="F8" s="332">
        <v>0</v>
      </c>
      <c r="G8" s="332">
        <v>0</v>
      </c>
      <c r="H8" s="332">
        <v>139303000</v>
      </c>
      <c r="I8" s="332">
        <v>0</v>
      </c>
      <c r="J8" s="333">
        <v>0</v>
      </c>
      <c r="K8" s="343">
        <v>139303000</v>
      </c>
      <c r="M8" s="110"/>
    </row>
    <row r="9" spans="1:13" ht="30" x14ac:dyDescent="0.25">
      <c r="A9" s="331" t="s">
        <v>382</v>
      </c>
      <c r="B9" s="332">
        <v>0</v>
      </c>
      <c r="C9" s="332">
        <v>0</v>
      </c>
      <c r="D9" s="332">
        <v>336248000</v>
      </c>
      <c r="E9" s="332">
        <v>85169000</v>
      </c>
      <c r="F9" s="332">
        <v>98800000</v>
      </c>
      <c r="G9" s="332">
        <v>12565000</v>
      </c>
      <c r="H9" s="332">
        <v>-302000</v>
      </c>
      <c r="I9" s="332">
        <v>-13000</v>
      </c>
      <c r="J9" s="333">
        <v>-1000</v>
      </c>
      <c r="K9" s="343">
        <v>532466000</v>
      </c>
      <c r="M9" s="110"/>
    </row>
    <row r="10" spans="1:13" ht="30" x14ac:dyDescent="0.25">
      <c r="A10" s="331" t="s">
        <v>383</v>
      </c>
      <c r="B10" s="332">
        <v>0</v>
      </c>
      <c r="C10" s="332">
        <v>0</v>
      </c>
      <c r="D10" s="332">
        <v>63141000</v>
      </c>
      <c r="E10" s="332">
        <v>10478000</v>
      </c>
      <c r="F10" s="332">
        <v>20399000</v>
      </c>
      <c r="G10" s="332">
        <v>0</v>
      </c>
      <c r="H10" s="332">
        <v>-10000</v>
      </c>
      <c r="I10" s="332">
        <v>20000</v>
      </c>
      <c r="J10" s="333">
        <v>0</v>
      </c>
      <c r="K10" s="343">
        <v>94028000</v>
      </c>
      <c r="M10" s="110"/>
    </row>
    <row r="11" spans="1:13" ht="45.75" x14ac:dyDescent="0.25">
      <c r="A11" s="334" t="s">
        <v>384</v>
      </c>
      <c r="B11" s="332">
        <v>0</v>
      </c>
      <c r="C11" s="332">
        <v>0</v>
      </c>
      <c r="D11" s="332">
        <v>652410000</v>
      </c>
      <c r="E11" s="332">
        <v>265634000</v>
      </c>
      <c r="F11" s="332">
        <v>76447000</v>
      </c>
      <c r="G11" s="332">
        <v>15920000</v>
      </c>
      <c r="H11" s="332">
        <v>15268000</v>
      </c>
      <c r="I11" s="332">
        <v>-49000</v>
      </c>
      <c r="J11" s="333">
        <v>1476000</v>
      </c>
      <c r="K11" s="343">
        <v>1027106000</v>
      </c>
      <c r="M11" s="110"/>
    </row>
    <row r="12" spans="1:13" ht="30" x14ac:dyDescent="0.25">
      <c r="A12" s="331" t="s">
        <v>385</v>
      </c>
      <c r="B12" s="332">
        <v>0</v>
      </c>
      <c r="C12" s="332">
        <v>0</v>
      </c>
      <c r="D12" s="332">
        <v>64685000</v>
      </c>
      <c r="E12" s="332">
        <v>24379000</v>
      </c>
      <c r="F12" s="332">
        <v>725000</v>
      </c>
      <c r="G12" s="332">
        <v>414000</v>
      </c>
      <c r="H12" s="332">
        <v>141000</v>
      </c>
      <c r="I12" s="332">
        <v>39000</v>
      </c>
      <c r="J12" s="333">
        <v>-1000</v>
      </c>
      <c r="K12" s="343">
        <v>90382000</v>
      </c>
      <c r="M12" s="110"/>
    </row>
    <row r="13" spans="1:13" ht="30" x14ac:dyDescent="0.25">
      <c r="A13" s="331" t="s">
        <v>386</v>
      </c>
      <c r="B13" s="332">
        <v>0</v>
      </c>
      <c r="C13" s="332">
        <v>0</v>
      </c>
      <c r="D13" s="332">
        <v>316281000</v>
      </c>
      <c r="E13" s="332">
        <v>143845000</v>
      </c>
      <c r="F13" s="332">
        <v>27907000</v>
      </c>
      <c r="G13" s="332">
        <v>13134000</v>
      </c>
      <c r="H13" s="332">
        <v>-668000</v>
      </c>
      <c r="I13" s="332">
        <v>206000</v>
      </c>
      <c r="J13" s="333">
        <v>1954000</v>
      </c>
      <c r="K13" s="343">
        <v>502659000</v>
      </c>
      <c r="M13" s="110"/>
    </row>
    <row r="14" spans="1:13" ht="15.75" x14ac:dyDescent="0.25">
      <c r="A14" s="331" t="s">
        <v>387</v>
      </c>
      <c r="B14" s="332">
        <v>0</v>
      </c>
      <c r="C14" s="332">
        <v>0</v>
      </c>
      <c r="D14" s="332">
        <v>11119000</v>
      </c>
      <c r="E14" s="332">
        <v>5012000</v>
      </c>
      <c r="F14" s="332">
        <v>1045000</v>
      </c>
      <c r="G14" s="332">
        <v>-474000</v>
      </c>
      <c r="H14" s="332">
        <v>62000</v>
      </c>
      <c r="I14" s="332">
        <v>-93000</v>
      </c>
      <c r="J14" s="333">
        <v>37000</v>
      </c>
      <c r="K14" s="343">
        <v>16708000</v>
      </c>
      <c r="M14" s="110"/>
    </row>
    <row r="15" spans="1:13" ht="30" x14ac:dyDescent="0.25">
      <c r="A15" s="331" t="s">
        <v>388</v>
      </c>
      <c r="B15" s="332">
        <v>0</v>
      </c>
      <c r="C15" s="332">
        <v>0</v>
      </c>
      <c r="D15" s="332">
        <v>12016000</v>
      </c>
      <c r="E15" s="332">
        <v>52968000</v>
      </c>
      <c r="F15" s="332">
        <v>10048000</v>
      </c>
      <c r="G15" s="332">
        <v>2861000</v>
      </c>
      <c r="H15" s="332">
        <v>526000</v>
      </c>
      <c r="I15" s="332">
        <v>-157000</v>
      </c>
      <c r="J15" s="333">
        <v>7000</v>
      </c>
      <c r="K15" s="343">
        <v>78269000</v>
      </c>
      <c r="M15" s="110"/>
    </row>
    <row r="16" spans="1:13" ht="15.75" x14ac:dyDescent="0.25">
      <c r="A16" s="331" t="s">
        <v>389</v>
      </c>
      <c r="B16" s="332">
        <v>0</v>
      </c>
      <c r="C16" s="332">
        <v>0</v>
      </c>
      <c r="D16" s="332">
        <v>330000</v>
      </c>
      <c r="E16" s="332">
        <v>205000</v>
      </c>
      <c r="F16" s="332">
        <v>439000</v>
      </c>
      <c r="G16" s="332">
        <v>575000</v>
      </c>
      <c r="H16" s="332">
        <v>709000</v>
      </c>
      <c r="I16" s="332">
        <v>71000</v>
      </c>
      <c r="J16" s="333">
        <v>536000</v>
      </c>
      <c r="K16" s="343">
        <v>2865000</v>
      </c>
      <c r="M16" s="110"/>
    </row>
    <row r="17" spans="1:13" ht="16.5" thickBot="1" x14ac:dyDescent="0.3">
      <c r="A17" s="335" t="s">
        <v>390</v>
      </c>
      <c r="B17" s="332">
        <v>0</v>
      </c>
      <c r="C17" s="332">
        <v>0</v>
      </c>
      <c r="D17" s="332">
        <v>0</v>
      </c>
      <c r="E17" s="332">
        <v>142000</v>
      </c>
      <c r="F17" s="332">
        <v>270399000</v>
      </c>
      <c r="G17" s="332">
        <v>27764000</v>
      </c>
      <c r="H17" s="332">
        <v>4181000</v>
      </c>
      <c r="I17" s="332">
        <v>-344000</v>
      </c>
      <c r="J17" s="333">
        <v>421000</v>
      </c>
      <c r="K17" s="343">
        <v>302563000</v>
      </c>
      <c r="M17" s="110"/>
    </row>
    <row r="18" spans="1:13" ht="16.5" thickBot="1" x14ac:dyDescent="0.3">
      <c r="A18" s="336" t="s">
        <v>391</v>
      </c>
      <c r="B18" s="337">
        <v>0</v>
      </c>
      <c r="C18" s="337">
        <v>0</v>
      </c>
      <c r="D18" s="337">
        <v>1456230000</v>
      </c>
      <c r="E18" s="337">
        <v>588160000</v>
      </c>
      <c r="F18" s="337">
        <v>523238000</v>
      </c>
      <c r="G18" s="337">
        <v>72759000</v>
      </c>
      <c r="H18" s="337">
        <v>159044000</v>
      </c>
      <c r="I18" s="337">
        <v>-320000</v>
      </c>
      <c r="J18" s="337">
        <v>4429000</v>
      </c>
      <c r="K18" s="337">
        <v>2803540000</v>
      </c>
    </row>
    <row r="20" spans="1:13" hidden="1" x14ac:dyDescent="0.25">
      <c r="B20" s="110"/>
      <c r="C20" s="110"/>
      <c r="D20" s="110"/>
      <c r="E20" s="110"/>
      <c r="F20" s="110"/>
      <c r="G20" s="110"/>
      <c r="H20" s="370"/>
      <c r="I20" s="370"/>
      <c r="J20" s="370"/>
      <c r="K20" s="370"/>
    </row>
  </sheetData>
  <sheetProtection sheet="1" objects="1" scenarios="1" selectLockedCells="1"/>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9463AF-2FE7-46A5-BE52-2DD6D2DEB8FF}">
  <dimension ref="A1:AQ78"/>
  <sheetViews>
    <sheetView workbookViewId="0"/>
  </sheetViews>
  <sheetFormatPr defaultColWidth="0" defaultRowHeight="14.25" zeroHeight="1" x14ac:dyDescent="0.2"/>
  <cols>
    <col min="1" max="1" width="36.7109375" style="50" customWidth="1"/>
    <col min="2" max="2" width="81.28515625" style="50" bestFit="1" customWidth="1"/>
    <col min="3" max="3" width="18.140625" style="50" customWidth="1"/>
    <col min="4" max="5" width="15.42578125" style="50" bestFit="1" customWidth="1"/>
    <col min="6" max="41" width="16.5703125" style="50" customWidth="1"/>
    <col min="42" max="43" width="0" style="50" hidden="1" customWidth="1"/>
    <col min="44" max="16384" width="8.7109375" style="50" hidden="1"/>
  </cols>
  <sheetData>
    <row r="1" spans="1:41" ht="15.75" x14ac:dyDescent="0.2">
      <c r="A1" s="277" t="s">
        <v>265</v>
      </c>
    </row>
    <row r="2" spans="1:41" ht="15" x14ac:dyDescent="0.2">
      <c r="A2" s="170"/>
    </row>
    <row r="3" spans="1:41" ht="112.5" customHeight="1" x14ac:dyDescent="0.2">
      <c r="A3" s="278" t="s">
        <v>335</v>
      </c>
      <c r="B3" s="272"/>
      <c r="C3" s="272"/>
      <c r="D3" s="272"/>
      <c r="E3" s="272"/>
    </row>
    <row r="4" spans="1:41" ht="15.75" thickBot="1" x14ac:dyDescent="0.3">
      <c r="A4" s="272"/>
      <c r="B4" s="272"/>
      <c r="C4" s="272"/>
      <c r="D4" s="272"/>
      <c r="E4" s="272"/>
      <c r="F4" s="279" t="s">
        <v>267</v>
      </c>
    </row>
    <row r="5" spans="1:41" s="51" customFormat="1" ht="15.75" thickBot="1" x14ac:dyDescent="0.3">
      <c r="C5" s="52"/>
      <c r="F5" s="280" t="s">
        <v>268</v>
      </c>
      <c r="G5" s="54"/>
      <c r="H5" s="54"/>
      <c r="I5" s="54"/>
      <c r="J5" s="54"/>
      <c r="K5" s="55"/>
      <c r="L5" s="280" t="s">
        <v>269</v>
      </c>
      <c r="M5" s="54"/>
      <c r="N5" s="54"/>
      <c r="O5" s="54"/>
      <c r="P5" s="54"/>
      <c r="Q5" s="54"/>
      <c r="R5" s="54"/>
      <c r="S5" s="54"/>
      <c r="T5" s="54"/>
      <c r="U5" s="54"/>
      <c r="V5" s="54"/>
      <c r="W5" s="55"/>
      <c r="X5" s="280" t="s">
        <v>270</v>
      </c>
      <c r="Y5" s="54"/>
      <c r="Z5" s="54"/>
      <c r="AA5" s="54"/>
      <c r="AB5" s="54"/>
      <c r="AC5" s="54"/>
      <c r="AD5" s="54"/>
      <c r="AE5" s="54"/>
      <c r="AF5" s="54"/>
      <c r="AG5" s="54"/>
      <c r="AH5" s="54"/>
      <c r="AI5" s="55"/>
      <c r="AJ5" s="280" t="s">
        <v>271</v>
      </c>
      <c r="AK5" s="54"/>
      <c r="AL5" s="54"/>
      <c r="AM5" s="54"/>
      <c r="AN5" s="54"/>
      <c r="AO5" s="55"/>
    </row>
    <row r="6" spans="1:41" s="51" customFormat="1" ht="15.75" thickBot="1" x14ac:dyDescent="0.3">
      <c r="C6" s="279" t="s">
        <v>272</v>
      </c>
      <c r="F6" s="280" t="s">
        <v>273</v>
      </c>
      <c r="G6" s="54"/>
      <c r="H6" s="56"/>
      <c r="I6" s="281" t="s">
        <v>261</v>
      </c>
      <c r="J6" s="54"/>
      <c r="K6" s="55"/>
      <c r="L6" s="280" t="s">
        <v>262</v>
      </c>
      <c r="M6" s="54"/>
      <c r="N6" s="56"/>
      <c r="O6" s="281" t="s">
        <v>263</v>
      </c>
      <c r="P6" s="54"/>
      <c r="Q6" s="56"/>
      <c r="R6" s="281" t="s">
        <v>264</v>
      </c>
      <c r="S6" s="54"/>
      <c r="T6" s="56"/>
      <c r="U6" s="281" t="s">
        <v>274</v>
      </c>
      <c r="V6" s="54"/>
      <c r="W6" s="55"/>
      <c r="X6" s="280" t="s">
        <v>318</v>
      </c>
      <c r="Y6" s="54"/>
      <c r="Z6" s="56"/>
      <c r="AA6" s="281" t="s">
        <v>276</v>
      </c>
      <c r="AB6" s="54"/>
      <c r="AC6" s="56"/>
      <c r="AD6" s="281" t="s">
        <v>277</v>
      </c>
      <c r="AE6" s="54"/>
      <c r="AF6" s="56"/>
      <c r="AG6" s="281" t="s">
        <v>278</v>
      </c>
      <c r="AH6" s="54"/>
      <c r="AI6" s="55"/>
      <c r="AJ6" s="280" t="s">
        <v>279</v>
      </c>
      <c r="AK6" s="54"/>
      <c r="AL6" s="56"/>
      <c r="AM6" s="281" t="s">
        <v>280</v>
      </c>
      <c r="AN6" s="54"/>
      <c r="AO6" s="55"/>
    </row>
    <row r="7" spans="1:41" s="57" customFormat="1" ht="30" x14ac:dyDescent="0.25">
      <c r="B7" s="282" t="s">
        <v>281</v>
      </c>
      <c r="C7" s="283" t="s">
        <v>282</v>
      </c>
      <c r="D7" s="283" t="s">
        <v>283</v>
      </c>
      <c r="E7" s="283" t="s">
        <v>284</v>
      </c>
      <c r="F7" s="284" t="s">
        <v>282</v>
      </c>
      <c r="G7" s="285" t="s">
        <v>283</v>
      </c>
      <c r="H7" s="286" t="s">
        <v>284</v>
      </c>
      <c r="I7" s="285" t="s">
        <v>282</v>
      </c>
      <c r="J7" s="285" t="s">
        <v>283</v>
      </c>
      <c r="K7" s="287" t="s">
        <v>284</v>
      </c>
      <c r="L7" s="284" t="s">
        <v>282</v>
      </c>
      <c r="M7" s="285" t="s">
        <v>283</v>
      </c>
      <c r="N7" s="286" t="s">
        <v>284</v>
      </c>
      <c r="O7" s="285" t="s">
        <v>282</v>
      </c>
      <c r="P7" s="285" t="s">
        <v>283</v>
      </c>
      <c r="Q7" s="286" t="s">
        <v>284</v>
      </c>
      <c r="R7" s="285" t="s">
        <v>282</v>
      </c>
      <c r="S7" s="285" t="s">
        <v>283</v>
      </c>
      <c r="T7" s="286" t="s">
        <v>284</v>
      </c>
      <c r="U7" s="285" t="s">
        <v>282</v>
      </c>
      <c r="V7" s="285" t="s">
        <v>283</v>
      </c>
      <c r="W7" s="287" t="s">
        <v>284</v>
      </c>
      <c r="X7" s="284" t="s">
        <v>282</v>
      </c>
      <c r="Y7" s="285" t="s">
        <v>283</v>
      </c>
      <c r="Z7" s="286" t="s">
        <v>284</v>
      </c>
      <c r="AA7" s="285" t="s">
        <v>282</v>
      </c>
      <c r="AB7" s="285" t="s">
        <v>283</v>
      </c>
      <c r="AC7" s="286" t="s">
        <v>284</v>
      </c>
      <c r="AD7" s="285" t="s">
        <v>282</v>
      </c>
      <c r="AE7" s="285" t="s">
        <v>283</v>
      </c>
      <c r="AF7" s="286" t="s">
        <v>284</v>
      </c>
      <c r="AG7" s="285" t="s">
        <v>282</v>
      </c>
      <c r="AH7" s="285" t="s">
        <v>283</v>
      </c>
      <c r="AI7" s="287" t="s">
        <v>284</v>
      </c>
      <c r="AJ7" s="284" t="s">
        <v>282</v>
      </c>
      <c r="AK7" s="285" t="s">
        <v>283</v>
      </c>
      <c r="AL7" s="286" t="s">
        <v>284</v>
      </c>
      <c r="AM7" s="285" t="s">
        <v>282</v>
      </c>
      <c r="AN7" s="285" t="s">
        <v>283</v>
      </c>
      <c r="AO7" s="287" t="s">
        <v>284</v>
      </c>
    </row>
    <row r="8" spans="1:41" ht="14.25" customHeight="1" x14ac:dyDescent="0.2">
      <c r="A8" s="288" t="s">
        <v>285</v>
      </c>
      <c r="B8" s="289" t="s">
        <v>151</v>
      </c>
      <c r="C8" s="290">
        <v>295133000</v>
      </c>
      <c r="D8" s="290">
        <v>0</v>
      </c>
      <c r="E8" s="290">
        <v>295133000</v>
      </c>
      <c r="F8" s="291">
        <v>0</v>
      </c>
      <c r="G8" s="292">
        <v>0</v>
      </c>
      <c r="H8" s="293">
        <v>0</v>
      </c>
      <c r="I8" s="292">
        <v>0</v>
      </c>
      <c r="J8" s="292">
        <v>0</v>
      </c>
      <c r="K8" s="294">
        <v>0</v>
      </c>
      <c r="L8" s="291">
        <v>0</v>
      </c>
      <c r="M8" s="292">
        <v>0</v>
      </c>
      <c r="N8" s="293">
        <v>0</v>
      </c>
      <c r="O8" s="292">
        <v>103000</v>
      </c>
      <c r="P8" s="292">
        <v>0</v>
      </c>
      <c r="Q8" s="293">
        <v>103000</v>
      </c>
      <c r="R8" s="292">
        <v>494000</v>
      </c>
      <c r="S8" s="292">
        <v>0</v>
      </c>
      <c r="T8" s="293">
        <v>494000</v>
      </c>
      <c r="U8" s="292">
        <v>1395000</v>
      </c>
      <c r="V8" s="292">
        <v>0</v>
      </c>
      <c r="W8" s="294">
        <v>1395000</v>
      </c>
      <c r="X8" s="291">
        <v>972000</v>
      </c>
      <c r="Y8" s="292">
        <v>0</v>
      </c>
      <c r="Z8" s="293">
        <v>972000</v>
      </c>
      <c r="AA8" s="292">
        <v>58644000</v>
      </c>
      <c r="AB8" s="292">
        <v>0</v>
      </c>
      <c r="AC8" s="293">
        <v>58644000</v>
      </c>
      <c r="AD8" s="292">
        <v>76894000</v>
      </c>
      <c r="AE8" s="292">
        <v>0</v>
      </c>
      <c r="AF8" s="293">
        <v>76894000</v>
      </c>
      <c r="AG8" s="292">
        <v>52211000</v>
      </c>
      <c r="AH8" s="292">
        <v>0</v>
      </c>
      <c r="AI8" s="294">
        <v>52211000</v>
      </c>
      <c r="AJ8" s="291">
        <v>52210000</v>
      </c>
      <c r="AK8" s="292">
        <v>0</v>
      </c>
      <c r="AL8" s="293">
        <v>52210000</v>
      </c>
      <c r="AM8" s="292">
        <v>52210000</v>
      </c>
      <c r="AN8" s="292">
        <v>0</v>
      </c>
      <c r="AO8" s="294">
        <v>52210000</v>
      </c>
    </row>
    <row r="9" spans="1:41" ht="14.25" customHeight="1" x14ac:dyDescent="0.2">
      <c r="A9" s="273"/>
      <c r="B9" s="289" t="s">
        <v>157</v>
      </c>
      <c r="C9" s="290">
        <v>150000000</v>
      </c>
      <c r="D9" s="290">
        <v>0</v>
      </c>
      <c r="E9" s="290">
        <v>150000000</v>
      </c>
      <c r="F9" s="291">
        <v>0</v>
      </c>
      <c r="G9" s="292">
        <v>0</v>
      </c>
      <c r="H9" s="293">
        <v>0</v>
      </c>
      <c r="I9" s="292">
        <v>0</v>
      </c>
      <c r="J9" s="292">
        <v>0</v>
      </c>
      <c r="K9" s="294">
        <v>0</v>
      </c>
      <c r="L9" s="291">
        <v>0</v>
      </c>
      <c r="M9" s="292">
        <v>0</v>
      </c>
      <c r="N9" s="293">
        <v>0</v>
      </c>
      <c r="O9" s="292">
        <v>0</v>
      </c>
      <c r="P9" s="292">
        <v>0</v>
      </c>
      <c r="Q9" s="293">
        <v>0</v>
      </c>
      <c r="R9" s="292">
        <v>0</v>
      </c>
      <c r="S9" s="292">
        <v>0</v>
      </c>
      <c r="T9" s="293">
        <v>0</v>
      </c>
      <c r="U9" s="292">
        <v>1789000</v>
      </c>
      <c r="V9" s="292">
        <v>0</v>
      </c>
      <c r="W9" s="294">
        <v>1789000</v>
      </c>
      <c r="X9" s="291">
        <v>970000</v>
      </c>
      <c r="Y9" s="292">
        <v>0</v>
      </c>
      <c r="Z9" s="293">
        <v>970000</v>
      </c>
      <c r="AA9" s="292">
        <v>36121000</v>
      </c>
      <c r="AB9" s="292">
        <v>0</v>
      </c>
      <c r="AC9" s="293">
        <v>36121000</v>
      </c>
      <c r="AD9" s="292">
        <v>36120000</v>
      </c>
      <c r="AE9" s="292">
        <v>0</v>
      </c>
      <c r="AF9" s="293">
        <v>36120000</v>
      </c>
      <c r="AG9" s="292">
        <v>25000000</v>
      </c>
      <c r="AH9" s="292">
        <v>0</v>
      </c>
      <c r="AI9" s="294">
        <v>25000000</v>
      </c>
      <c r="AJ9" s="291">
        <v>25000000</v>
      </c>
      <c r="AK9" s="292">
        <v>0</v>
      </c>
      <c r="AL9" s="293">
        <v>25000000</v>
      </c>
      <c r="AM9" s="292">
        <v>25000000</v>
      </c>
      <c r="AN9" s="292">
        <v>0</v>
      </c>
      <c r="AO9" s="294">
        <v>25000000</v>
      </c>
    </row>
    <row r="10" spans="1:41" ht="14.25" customHeight="1" x14ac:dyDescent="0.2">
      <c r="A10" s="273"/>
      <c r="B10" s="289" t="s">
        <v>147</v>
      </c>
      <c r="C10" s="290">
        <v>121817000</v>
      </c>
      <c r="D10" s="290">
        <v>173183000</v>
      </c>
      <c r="E10" s="290">
        <v>295000000</v>
      </c>
      <c r="F10" s="291">
        <v>0</v>
      </c>
      <c r="G10" s="292">
        <v>0</v>
      </c>
      <c r="H10" s="293">
        <v>0</v>
      </c>
      <c r="I10" s="292">
        <v>0</v>
      </c>
      <c r="J10" s="292">
        <v>0</v>
      </c>
      <c r="K10" s="294">
        <v>0</v>
      </c>
      <c r="L10" s="291">
        <v>0</v>
      </c>
      <c r="M10" s="292">
        <v>0</v>
      </c>
      <c r="N10" s="293">
        <v>0</v>
      </c>
      <c r="O10" s="292">
        <v>118670000</v>
      </c>
      <c r="P10" s="292">
        <v>168709000</v>
      </c>
      <c r="Q10" s="293">
        <v>287379000</v>
      </c>
      <c r="R10" s="292">
        <v>3000</v>
      </c>
      <c r="S10" s="292">
        <v>4000</v>
      </c>
      <c r="T10" s="293">
        <v>7000</v>
      </c>
      <c r="U10" s="292">
        <v>1000</v>
      </c>
      <c r="V10" s="292">
        <v>1000</v>
      </c>
      <c r="W10" s="294">
        <v>2000</v>
      </c>
      <c r="X10" s="291">
        <v>0</v>
      </c>
      <c r="Y10" s="292">
        <v>0</v>
      </c>
      <c r="Z10" s="293">
        <v>0</v>
      </c>
      <c r="AA10" s="292">
        <v>1572000</v>
      </c>
      <c r="AB10" s="292">
        <v>2234000</v>
      </c>
      <c r="AC10" s="293">
        <v>3806000</v>
      </c>
      <c r="AD10" s="292">
        <v>1571000</v>
      </c>
      <c r="AE10" s="292">
        <v>2235000</v>
      </c>
      <c r="AF10" s="293">
        <v>3806000</v>
      </c>
      <c r="AG10" s="292">
        <v>0</v>
      </c>
      <c r="AH10" s="292">
        <v>0</v>
      </c>
      <c r="AI10" s="294">
        <v>0</v>
      </c>
      <c r="AJ10" s="291">
        <v>0</v>
      </c>
      <c r="AK10" s="292">
        <v>0</v>
      </c>
      <c r="AL10" s="293">
        <v>0</v>
      </c>
      <c r="AM10" s="292">
        <v>0</v>
      </c>
      <c r="AN10" s="292">
        <v>0</v>
      </c>
      <c r="AO10" s="294">
        <v>0</v>
      </c>
    </row>
    <row r="11" spans="1:41" ht="14.25" customHeight="1" x14ac:dyDescent="0.2">
      <c r="A11" s="273"/>
      <c r="B11" s="289" t="s">
        <v>174</v>
      </c>
      <c r="C11" s="290">
        <v>5490000</v>
      </c>
      <c r="D11" s="290">
        <v>7010000</v>
      </c>
      <c r="E11" s="290">
        <v>12500000</v>
      </c>
      <c r="F11" s="291">
        <v>0</v>
      </c>
      <c r="G11" s="292">
        <v>0</v>
      </c>
      <c r="H11" s="293">
        <v>0</v>
      </c>
      <c r="I11" s="292">
        <v>0</v>
      </c>
      <c r="J11" s="292">
        <v>0</v>
      </c>
      <c r="K11" s="294">
        <v>0</v>
      </c>
      <c r="L11" s="291">
        <v>0</v>
      </c>
      <c r="M11" s="292">
        <v>0</v>
      </c>
      <c r="N11" s="293">
        <v>0</v>
      </c>
      <c r="O11" s="292">
        <v>0</v>
      </c>
      <c r="P11" s="292">
        <v>0</v>
      </c>
      <c r="Q11" s="293">
        <v>0</v>
      </c>
      <c r="R11" s="292">
        <v>0</v>
      </c>
      <c r="S11" s="292">
        <v>0</v>
      </c>
      <c r="T11" s="293">
        <v>0</v>
      </c>
      <c r="U11" s="292">
        <v>0</v>
      </c>
      <c r="V11" s="292">
        <v>0</v>
      </c>
      <c r="W11" s="294">
        <v>0</v>
      </c>
      <c r="X11" s="291">
        <v>0</v>
      </c>
      <c r="Y11" s="292">
        <v>0</v>
      </c>
      <c r="Z11" s="293">
        <v>0</v>
      </c>
      <c r="AA11" s="292">
        <v>5428000</v>
      </c>
      <c r="AB11" s="292">
        <v>6948000</v>
      </c>
      <c r="AC11" s="293">
        <v>12376000</v>
      </c>
      <c r="AD11" s="292">
        <v>62000</v>
      </c>
      <c r="AE11" s="292">
        <v>62000</v>
      </c>
      <c r="AF11" s="293">
        <v>124000</v>
      </c>
      <c r="AG11" s="292">
        <v>0</v>
      </c>
      <c r="AH11" s="292">
        <v>0</v>
      </c>
      <c r="AI11" s="294">
        <v>0</v>
      </c>
      <c r="AJ11" s="291">
        <v>0</v>
      </c>
      <c r="AK11" s="292">
        <v>0</v>
      </c>
      <c r="AL11" s="293">
        <v>0</v>
      </c>
      <c r="AM11" s="292">
        <v>0</v>
      </c>
      <c r="AN11" s="292">
        <v>0</v>
      </c>
      <c r="AO11" s="294">
        <v>0</v>
      </c>
    </row>
    <row r="12" spans="1:41" ht="14.25" customHeight="1" x14ac:dyDescent="0.2">
      <c r="A12" s="273"/>
      <c r="B12" s="289" t="s">
        <v>116</v>
      </c>
      <c r="C12" s="290">
        <v>75000000</v>
      </c>
      <c r="D12" s="290">
        <v>0</v>
      </c>
      <c r="E12" s="290">
        <v>75000000</v>
      </c>
      <c r="F12" s="291">
        <v>0</v>
      </c>
      <c r="G12" s="292">
        <v>0</v>
      </c>
      <c r="H12" s="293">
        <v>0</v>
      </c>
      <c r="I12" s="292">
        <v>0</v>
      </c>
      <c r="J12" s="292">
        <v>0</v>
      </c>
      <c r="K12" s="294">
        <v>0</v>
      </c>
      <c r="L12" s="291">
        <v>0</v>
      </c>
      <c r="M12" s="292">
        <v>0</v>
      </c>
      <c r="N12" s="293">
        <v>0</v>
      </c>
      <c r="O12" s="292">
        <v>145000</v>
      </c>
      <c r="P12" s="292">
        <v>0</v>
      </c>
      <c r="Q12" s="293">
        <v>145000</v>
      </c>
      <c r="R12" s="292">
        <v>386000</v>
      </c>
      <c r="S12" s="292">
        <v>0</v>
      </c>
      <c r="T12" s="293">
        <v>386000</v>
      </c>
      <c r="U12" s="292">
        <v>6475000</v>
      </c>
      <c r="V12" s="292">
        <v>0</v>
      </c>
      <c r="W12" s="294">
        <v>6475000</v>
      </c>
      <c r="X12" s="291">
        <v>4331000</v>
      </c>
      <c r="Y12" s="292">
        <v>0</v>
      </c>
      <c r="Z12" s="293">
        <v>4331000</v>
      </c>
      <c r="AA12" s="292">
        <v>15003000</v>
      </c>
      <c r="AB12" s="292">
        <v>0</v>
      </c>
      <c r="AC12" s="293">
        <v>15003000</v>
      </c>
      <c r="AD12" s="292">
        <v>15001000</v>
      </c>
      <c r="AE12" s="292">
        <v>0</v>
      </c>
      <c r="AF12" s="293">
        <v>15001000</v>
      </c>
      <c r="AG12" s="292">
        <v>11352000</v>
      </c>
      <c r="AH12" s="292">
        <v>0</v>
      </c>
      <c r="AI12" s="294">
        <v>11352000</v>
      </c>
      <c r="AJ12" s="291">
        <v>11127000</v>
      </c>
      <c r="AK12" s="292">
        <v>0</v>
      </c>
      <c r="AL12" s="293">
        <v>11127000</v>
      </c>
      <c r="AM12" s="292">
        <v>11180000</v>
      </c>
      <c r="AN12" s="292">
        <v>0</v>
      </c>
      <c r="AO12" s="294">
        <v>11180000</v>
      </c>
    </row>
    <row r="13" spans="1:41" ht="14.25" customHeight="1" x14ac:dyDescent="0.2">
      <c r="A13" s="273"/>
      <c r="B13" s="289" t="s">
        <v>180</v>
      </c>
      <c r="C13" s="290">
        <v>50000000</v>
      </c>
      <c r="D13" s="290">
        <v>50000000</v>
      </c>
      <c r="E13" s="290">
        <v>100000000</v>
      </c>
      <c r="F13" s="291">
        <v>0</v>
      </c>
      <c r="G13" s="292">
        <v>0</v>
      </c>
      <c r="H13" s="293">
        <v>0</v>
      </c>
      <c r="I13" s="292">
        <v>0</v>
      </c>
      <c r="J13" s="292">
        <v>0</v>
      </c>
      <c r="K13" s="294">
        <v>0</v>
      </c>
      <c r="L13" s="291">
        <v>0</v>
      </c>
      <c r="M13" s="292">
        <v>0</v>
      </c>
      <c r="N13" s="293">
        <v>0</v>
      </c>
      <c r="O13" s="292">
        <v>0</v>
      </c>
      <c r="P13" s="292">
        <v>0</v>
      </c>
      <c r="Q13" s="293">
        <v>0</v>
      </c>
      <c r="R13" s="292">
        <v>0</v>
      </c>
      <c r="S13" s="292">
        <v>0</v>
      </c>
      <c r="T13" s="293">
        <v>0</v>
      </c>
      <c r="U13" s="292">
        <v>0</v>
      </c>
      <c r="V13" s="292">
        <v>0</v>
      </c>
      <c r="W13" s="294">
        <v>0</v>
      </c>
      <c r="X13" s="291">
        <v>0</v>
      </c>
      <c r="Y13" s="292">
        <v>0</v>
      </c>
      <c r="Z13" s="293">
        <v>0</v>
      </c>
      <c r="AA13" s="292">
        <v>25001000</v>
      </c>
      <c r="AB13" s="292">
        <v>25001000</v>
      </c>
      <c r="AC13" s="293">
        <v>50002000</v>
      </c>
      <c r="AD13" s="292">
        <v>24999000</v>
      </c>
      <c r="AE13" s="292">
        <v>24999000</v>
      </c>
      <c r="AF13" s="293">
        <v>49998000</v>
      </c>
      <c r="AG13" s="292">
        <v>0</v>
      </c>
      <c r="AH13" s="292">
        <v>0</v>
      </c>
      <c r="AI13" s="294">
        <v>0</v>
      </c>
      <c r="AJ13" s="291">
        <v>0</v>
      </c>
      <c r="AK13" s="292">
        <v>0</v>
      </c>
      <c r="AL13" s="293">
        <v>0</v>
      </c>
      <c r="AM13" s="292">
        <v>0</v>
      </c>
      <c r="AN13" s="292">
        <v>0</v>
      </c>
      <c r="AO13" s="294">
        <v>0</v>
      </c>
    </row>
    <row r="14" spans="1:41" ht="14.25" customHeight="1" x14ac:dyDescent="0.2">
      <c r="A14" s="273"/>
      <c r="B14" s="289" t="s">
        <v>142</v>
      </c>
      <c r="C14" s="290">
        <v>5000000</v>
      </c>
      <c r="D14" s="290">
        <v>0</v>
      </c>
      <c r="E14" s="290">
        <v>5000000</v>
      </c>
      <c r="F14" s="291">
        <v>0</v>
      </c>
      <c r="G14" s="292">
        <v>0</v>
      </c>
      <c r="H14" s="293">
        <v>0</v>
      </c>
      <c r="I14" s="292">
        <v>0</v>
      </c>
      <c r="J14" s="292">
        <v>0</v>
      </c>
      <c r="K14" s="294">
        <v>0</v>
      </c>
      <c r="L14" s="291">
        <v>0</v>
      </c>
      <c r="M14" s="292">
        <v>0</v>
      </c>
      <c r="N14" s="293">
        <v>0</v>
      </c>
      <c r="O14" s="292">
        <v>0</v>
      </c>
      <c r="P14" s="292">
        <v>0</v>
      </c>
      <c r="Q14" s="293">
        <v>0</v>
      </c>
      <c r="R14" s="292">
        <v>0</v>
      </c>
      <c r="S14" s="292">
        <v>0</v>
      </c>
      <c r="T14" s="293">
        <v>0</v>
      </c>
      <c r="U14" s="292">
        <v>94000</v>
      </c>
      <c r="V14" s="292">
        <v>0</v>
      </c>
      <c r="W14" s="294">
        <v>94000</v>
      </c>
      <c r="X14" s="291">
        <v>228000</v>
      </c>
      <c r="Y14" s="292">
        <v>0</v>
      </c>
      <c r="Z14" s="293">
        <v>228000</v>
      </c>
      <c r="AA14" s="292">
        <v>1127000</v>
      </c>
      <c r="AB14" s="292">
        <v>0</v>
      </c>
      <c r="AC14" s="293">
        <v>1127000</v>
      </c>
      <c r="AD14" s="292">
        <v>1126000</v>
      </c>
      <c r="AE14" s="292">
        <v>0</v>
      </c>
      <c r="AF14" s="293">
        <v>1126000</v>
      </c>
      <c r="AG14" s="292">
        <v>809000</v>
      </c>
      <c r="AH14" s="292">
        <v>0</v>
      </c>
      <c r="AI14" s="294">
        <v>809000</v>
      </c>
      <c r="AJ14" s="291">
        <v>809000</v>
      </c>
      <c r="AK14" s="292">
        <v>0</v>
      </c>
      <c r="AL14" s="293">
        <v>809000</v>
      </c>
      <c r="AM14" s="292">
        <v>807000</v>
      </c>
      <c r="AN14" s="292">
        <v>0</v>
      </c>
      <c r="AO14" s="294">
        <v>807000</v>
      </c>
    </row>
    <row r="15" spans="1:41" ht="14.25" customHeight="1" x14ac:dyDescent="0.2">
      <c r="A15" s="295" t="s">
        <v>286</v>
      </c>
      <c r="B15" s="289" t="s">
        <v>161</v>
      </c>
      <c r="C15" s="290">
        <v>5000000</v>
      </c>
      <c r="D15" s="290">
        <v>0</v>
      </c>
      <c r="E15" s="290">
        <v>5000000</v>
      </c>
      <c r="F15" s="291">
        <v>0</v>
      </c>
      <c r="G15" s="292">
        <v>0</v>
      </c>
      <c r="H15" s="293">
        <v>0</v>
      </c>
      <c r="I15" s="292">
        <v>0</v>
      </c>
      <c r="J15" s="292">
        <v>0</v>
      </c>
      <c r="K15" s="294">
        <v>0</v>
      </c>
      <c r="L15" s="291">
        <v>0</v>
      </c>
      <c r="M15" s="292">
        <v>0</v>
      </c>
      <c r="N15" s="293">
        <v>0</v>
      </c>
      <c r="O15" s="292">
        <v>0</v>
      </c>
      <c r="P15" s="292">
        <v>0</v>
      </c>
      <c r="Q15" s="293">
        <v>0</v>
      </c>
      <c r="R15" s="292">
        <v>0</v>
      </c>
      <c r="S15" s="292">
        <v>0</v>
      </c>
      <c r="T15" s="293">
        <v>0</v>
      </c>
      <c r="U15" s="292">
        <v>0</v>
      </c>
      <c r="V15" s="292">
        <v>0</v>
      </c>
      <c r="W15" s="294">
        <v>0</v>
      </c>
      <c r="X15" s="291">
        <v>3000</v>
      </c>
      <c r="Y15" s="292">
        <v>0</v>
      </c>
      <c r="Z15" s="293">
        <v>3000</v>
      </c>
      <c r="AA15" s="292">
        <v>1248000</v>
      </c>
      <c r="AB15" s="292">
        <v>0</v>
      </c>
      <c r="AC15" s="293">
        <v>1248000</v>
      </c>
      <c r="AD15" s="292">
        <v>1249000</v>
      </c>
      <c r="AE15" s="292">
        <v>0</v>
      </c>
      <c r="AF15" s="293">
        <v>1249000</v>
      </c>
      <c r="AG15" s="292">
        <v>833000</v>
      </c>
      <c r="AH15" s="292">
        <v>0</v>
      </c>
      <c r="AI15" s="294">
        <v>833000</v>
      </c>
      <c r="AJ15" s="291">
        <v>833000</v>
      </c>
      <c r="AK15" s="292">
        <v>0</v>
      </c>
      <c r="AL15" s="293">
        <v>833000</v>
      </c>
      <c r="AM15" s="292">
        <v>834000</v>
      </c>
      <c r="AN15" s="292">
        <v>0</v>
      </c>
      <c r="AO15" s="294">
        <v>834000</v>
      </c>
    </row>
    <row r="16" spans="1:41" ht="14.25" customHeight="1" x14ac:dyDescent="0.2">
      <c r="A16" s="274"/>
      <c r="B16" s="289" t="s">
        <v>183</v>
      </c>
      <c r="C16" s="290">
        <v>25000000</v>
      </c>
      <c r="D16" s="290">
        <v>0</v>
      </c>
      <c r="E16" s="290">
        <v>25000000</v>
      </c>
      <c r="F16" s="291">
        <v>0</v>
      </c>
      <c r="G16" s="292">
        <v>0</v>
      </c>
      <c r="H16" s="293">
        <v>0</v>
      </c>
      <c r="I16" s="292">
        <v>0</v>
      </c>
      <c r="J16" s="292">
        <v>0</v>
      </c>
      <c r="K16" s="294">
        <v>0</v>
      </c>
      <c r="L16" s="291">
        <v>0</v>
      </c>
      <c r="M16" s="292">
        <v>0</v>
      </c>
      <c r="N16" s="293">
        <v>0</v>
      </c>
      <c r="O16" s="292">
        <v>0</v>
      </c>
      <c r="P16" s="292">
        <v>0</v>
      </c>
      <c r="Q16" s="293">
        <v>0</v>
      </c>
      <c r="R16" s="292">
        <v>2248000</v>
      </c>
      <c r="S16" s="292">
        <v>0</v>
      </c>
      <c r="T16" s="293">
        <v>2248000</v>
      </c>
      <c r="U16" s="292">
        <v>446000</v>
      </c>
      <c r="V16" s="292">
        <v>0</v>
      </c>
      <c r="W16" s="294">
        <v>446000</v>
      </c>
      <c r="X16" s="291">
        <v>478000</v>
      </c>
      <c r="Y16" s="292">
        <v>0</v>
      </c>
      <c r="Z16" s="293">
        <v>478000</v>
      </c>
      <c r="AA16" s="292">
        <v>5948000</v>
      </c>
      <c r="AB16" s="292">
        <v>0</v>
      </c>
      <c r="AC16" s="293">
        <v>5948000</v>
      </c>
      <c r="AD16" s="292">
        <v>5948000</v>
      </c>
      <c r="AE16" s="292">
        <v>0</v>
      </c>
      <c r="AF16" s="293">
        <v>5948000</v>
      </c>
      <c r="AG16" s="292">
        <v>3311000</v>
      </c>
      <c r="AH16" s="292">
        <v>0</v>
      </c>
      <c r="AI16" s="294">
        <v>3311000</v>
      </c>
      <c r="AJ16" s="291">
        <v>3311000</v>
      </c>
      <c r="AK16" s="292">
        <v>0</v>
      </c>
      <c r="AL16" s="293">
        <v>3311000</v>
      </c>
      <c r="AM16" s="292">
        <v>3310000</v>
      </c>
      <c r="AN16" s="292">
        <v>0</v>
      </c>
      <c r="AO16" s="294">
        <v>3310000</v>
      </c>
    </row>
    <row r="17" spans="1:41" ht="14.25" customHeight="1" x14ac:dyDescent="0.2">
      <c r="A17" s="274"/>
      <c r="B17" s="289" t="s">
        <v>125</v>
      </c>
      <c r="C17" s="290">
        <v>26673000</v>
      </c>
      <c r="D17" s="290">
        <v>19127000</v>
      </c>
      <c r="E17" s="290">
        <v>45800000</v>
      </c>
      <c r="F17" s="291">
        <v>0</v>
      </c>
      <c r="G17" s="292">
        <v>0</v>
      </c>
      <c r="H17" s="293">
        <v>0</v>
      </c>
      <c r="I17" s="292">
        <v>2500000</v>
      </c>
      <c r="J17" s="292">
        <v>1667000</v>
      </c>
      <c r="K17" s="294">
        <v>4167000</v>
      </c>
      <c r="L17" s="291">
        <v>2500000</v>
      </c>
      <c r="M17" s="292">
        <v>1667000</v>
      </c>
      <c r="N17" s="293">
        <v>4167000</v>
      </c>
      <c r="O17" s="292">
        <v>2500000</v>
      </c>
      <c r="P17" s="292">
        <v>1667000</v>
      </c>
      <c r="Q17" s="293">
        <v>4167000</v>
      </c>
      <c r="R17" s="292">
        <v>2500000</v>
      </c>
      <c r="S17" s="292">
        <v>1666000</v>
      </c>
      <c r="T17" s="293">
        <v>4166000</v>
      </c>
      <c r="U17" s="292">
        <v>0</v>
      </c>
      <c r="V17" s="292">
        <v>0</v>
      </c>
      <c r="W17" s="294">
        <v>0</v>
      </c>
      <c r="X17" s="291">
        <v>0</v>
      </c>
      <c r="Y17" s="292">
        <v>0</v>
      </c>
      <c r="Z17" s="293">
        <v>0</v>
      </c>
      <c r="AA17" s="292">
        <v>4587000</v>
      </c>
      <c r="AB17" s="292">
        <v>3747000</v>
      </c>
      <c r="AC17" s="293">
        <v>8334000</v>
      </c>
      <c r="AD17" s="292">
        <v>4586000</v>
      </c>
      <c r="AE17" s="292">
        <v>3748000</v>
      </c>
      <c r="AF17" s="293">
        <v>8334000</v>
      </c>
      <c r="AG17" s="292">
        <v>2500000</v>
      </c>
      <c r="AH17" s="292">
        <v>1655000</v>
      </c>
      <c r="AI17" s="294">
        <v>4155000</v>
      </c>
      <c r="AJ17" s="291">
        <v>2500000</v>
      </c>
      <c r="AK17" s="292">
        <v>1655000</v>
      </c>
      <c r="AL17" s="293">
        <v>4155000</v>
      </c>
      <c r="AM17" s="292">
        <v>2500000</v>
      </c>
      <c r="AN17" s="292">
        <v>1655000</v>
      </c>
      <c r="AO17" s="294">
        <v>4155000</v>
      </c>
    </row>
    <row r="18" spans="1:41" ht="14.25" customHeight="1" x14ac:dyDescent="0.2">
      <c r="A18" s="274"/>
      <c r="B18" s="289" t="s">
        <v>200</v>
      </c>
      <c r="C18" s="290">
        <v>40000000</v>
      </c>
      <c r="D18" s="290">
        <v>0</v>
      </c>
      <c r="E18" s="290">
        <v>40000000</v>
      </c>
      <c r="F18" s="291">
        <v>0</v>
      </c>
      <c r="G18" s="292">
        <v>0</v>
      </c>
      <c r="H18" s="293">
        <v>0</v>
      </c>
      <c r="I18" s="292">
        <v>0</v>
      </c>
      <c r="J18" s="292">
        <v>0</v>
      </c>
      <c r="K18" s="294">
        <v>0</v>
      </c>
      <c r="L18" s="291">
        <v>0</v>
      </c>
      <c r="M18" s="292">
        <v>0</v>
      </c>
      <c r="N18" s="293">
        <v>0</v>
      </c>
      <c r="O18" s="292">
        <v>0</v>
      </c>
      <c r="P18" s="292">
        <v>0</v>
      </c>
      <c r="Q18" s="293">
        <v>0</v>
      </c>
      <c r="R18" s="292">
        <v>9053000</v>
      </c>
      <c r="S18" s="292">
        <v>0</v>
      </c>
      <c r="T18" s="293">
        <v>9053000</v>
      </c>
      <c r="U18" s="292">
        <v>0</v>
      </c>
      <c r="V18" s="292">
        <v>0</v>
      </c>
      <c r="W18" s="294">
        <v>0</v>
      </c>
      <c r="X18" s="291">
        <v>19411000</v>
      </c>
      <c r="Y18" s="292">
        <v>0</v>
      </c>
      <c r="Z18" s="293">
        <v>19411000</v>
      </c>
      <c r="AA18" s="292">
        <v>536000</v>
      </c>
      <c r="AB18" s="292">
        <v>0</v>
      </c>
      <c r="AC18" s="293">
        <v>536000</v>
      </c>
      <c r="AD18" s="292">
        <v>9704000</v>
      </c>
      <c r="AE18" s="292">
        <v>0</v>
      </c>
      <c r="AF18" s="293">
        <v>9704000</v>
      </c>
      <c r="AG18" s="292">
        <v>475000</v>
      </c>
      <c r="AH18" s="292">
        <v>0</v>
      </c>
      <c r="AI18" s="294">
        <v>475000</v>
      </c>
      <c r="AJ18" s="291">
        <v>220000</v>
      </c>
      <c r="AK18" s="292">
        <v>0</v>
      </c>
      <c r="AL18" s="293">
        <v>220000</v>
      </c>
      <c r="AM18" s="292">
        <v>601000</v>
      </c>
      <c r="AN18" s="292">
        <v>0</v>
      </c>
      <c r="AO18" s="294">
        <v>601000</v>
      </c>
    </row>
    <row r="19" spans="1:41" ht="14.1" customHeight="1" x14ac:dyDescent="0.2">
      <c r="A19" s="296" t="s">
        <v>287</v>
      </c>
      <c r="B19" s="289" t="s">
        <v>186</v>
      </c>
      <c r="C19" s="290">
        <v>43210000</v>
      </c>
      <c r="D19" s="290">
        <v>48897000</v>
      </c>
      <c r="E19" s="290">
        <v>92107000</v>
      </c>
      <c r="F19" s="291">
        <v>0</v>
      </c>
      <c r="G19" s="292">
        <v>0</v>
      </c>
      <c r="H19" s="293">
        <v>0</v>
      </c>
      <c r="I19" s="292">
        <v>951000</v>
      </c>
      <c r="J19" s="292">
        <v>951000</v>
      </c>
      <c r="K19" s="294">
        <v>1902000</v>
      </c>
      <c r="L19" s="291">
        <v>2323000</v>
      </c>
      <c r="M19" s="292">
        <v>2323000</v>
      </c>
      <c r="N19" s="293">
        <v>4646000</v>
      </c>
      <c r="O19" s="292">
        <v>5242000</v>
      </c>
      <c r="P19" s="292">
        <v>5242000</v>
      </c>
      <c r="Q19" s="293">
        <v>10484000</v>
      </c>
      <c r="R19" s="292">
        <v>4074000</v>
      </c>
      <c r="S19" s="292">
        <v>4422000</v>
      </c>
      <c r="T19" s="293">
        <v>8496000</v>
      </c>
      <c r="U19" s="292">
        <v>2253000</v>
      </c>
      <c r="V19" s="292">
        <v>2908000</v>
      </c>
      <c r="W19" s="294">
        <v>5161000</v>
      </c>
      <c r="X19" s="291">
        <v>4357000</v>
      </c>
      <c r="Y19" s="292">
        <v>5619000</v>
      </c>
      <c r="Z19" s="293">
        <v>9976000</v>
      </c>
      <c r="AA19" s="292">
        <v>4397333</v>
      </c>
      <c r="AB19" s="292">
        <v>5973000</v>
      </c>
      <c r="AC19" s="293">
        <v>10370000</v>
      </c>
      <c r="AD19" s="292">
        <v>6255667</v>
      </c>
      <c r="AE19" s="292">
        <v>7063000</v>
      </c>
      <c r="AF19" s="293">
        <v>13319000</v>
      </c>
      <c r="AG19" s="292">
        <v>3970000</v>
      </c>
      <c r="AH19" s="292">
        <v>4317000</v>
      </c>
      <c r="AI19" s="294">
        <v>8287000</v>
      </c>
      <c r="AJ19" s="291">
        <v>4452000</v>
      </c>
      <c r="AK19" s="292">
        <v>4799000</v>
      </c>
      <c r="AL19" s="293">
        <v>9251000</v>
      </c>
      <c r="AM19" s="292">
        <v>4935000</v>
      </c>
      <c r="AN19" s="292">
        <v>5280000</v>
      </c>
      <c r="AO19" s="294">
        <v>10215000</v>
      </c>
    </row>
    <row r="20" spans="1:41" ht="14.1" customHeight="1" x14ac:dyDescent="0.2">
      <c r="A20" s="275"/>
      <c r="B20" s="289" t="s">
        <v>188</v>
      </c>
      <c r="C20" s="290">
        <v>601896000</v>
      </c>
      <c r="D20" s="290">
        <v>697724000</v>
      </c>
      <c r="E20" s="290">
        <v>1299620000</v>
      </c>
      <c r="F20" s="291">
        <v>0</v>
      </c>
      <c r="G20" s="292">
        <v>0</v>
      </c>
      <c r="H20" s="293">
        <v>0</v>
      </c>
      <c r="I20" s="292">
        <v>0</v>
      </c>
      <c r="J20" s="292">
        <v>0</v>
      </c>
      <c r="K20" s="294">
        <v>0</v>
      </c>
      <c r="L20" s="291">
        <v>0</v>
      </c>
      <c r="M20" s="292">
        <v>0</v>
      </c>
      <c r="N20" s="293">
        <v>0</v>
      </c>
      <c r="O20" s="292">
        <v>0</v>
      </c>
      <c r="P20" s="292">
        <v>0</v>
      </c>
      <c r="Q20" s="293">
        <v>0</v>
      </c>
      <c r="R20" s="292">
        <v>214000</v>
      </c>
      <c r="S20" s="292">
        <v>214000</v>
      </c>
      <c r="T20" s="293">
        <v>428000</v>
      </c>
      <c r="U20" s="292">
        <v>486000</v>
      </c>
      <c r="V20" s="292">
        <v>486000</v>
      </c>
      <c r="W20" s="294">
        <v>972000</v>
      </c>
      <c r="X20" s="291">
        <v>85223000</v>
      </c>
      <c r="Y20" s="292">
        <v>109179000</v>
      </c>
      <c r="Z20" s="293">
        <v>194402000</v>
      </c>
      <c r="AA20" s="292">
        <v>952000</v>
      </c>
      <c r="AB20" s="292">
        <v>952000</v>
      </c>
      <c r="AC20" s="293">
        <v>1904000</v>
      </c>
      <c r="AD20" s="292">
        <v>198402000</v>
      </c>
      <c r="AE20" s="292">
        <v>254302000</v>
      </c>
      <c r="AF20" s="293">
        <v>452704000</v>
      </c>
      <c r="AG20" s="292">
        <v>869000</v>
      </c>
      <c r="AH20" s="292">
        <v>869000</v>
      </c>
      <c r="AI20" s="294">
        <v>1738000</v>
      </c>
      <c r="AJ20" s="291">
        <v>868000</v>
      </c>
      <c r="AK20" s="292">
        <v>868000</v>
      </c>
      <c r="AL20" s="293">
        <v>1736000</v>
      </c>
      <c r="AM20" s="292">
        <v>314882000</v>
      </c>
      <c r="AN20" s="292">
        <v>330854000</v>
      </c>
      <c r="AO20" s="294">
        <v>645736000</v>
      </c>
    </row>
    <row r="21" spans="1:41" ht="14.1" customHeight="1" x14ac:dyDescent="0.2">
      <c r="A21" s="275"/>
      <c r="B21" s="289" t="s">
        <v>154</v>
      </c>
      <c r="C21" s="290">
        <v>53400000</v>
      </c>
      <c r="D21" s="290">
        <v>0</v>
      </c>
      <c r="E21" s="290">
        <v>53400000</v>
      </c>
      <c r="F21" s="291">
        <v>0</v>
      </c>
      <c r="G21" s="292">
        <v>0</v>
      </c>
      <c r="H21" s="293">
        <v>0</v>
      </c>
      <c r="I21" s="292">
        <v>0</v>
      </c>
      <c r="J21" s="292">
        <v>0</v>
      </c>
      <c r="K21" s="294">
        <v>0</v>
      </c>
      <c r="L21" s="291">
        <v>0</v>
      </c>
      <c r="M21" s="292">
        <v>0</v>
      </c>
      <c r="N21" s="293">
        <v>0</v>
      </c>
      <c r="O21" s="292">
        <v>0</v>
      </c>
      <c r="P21" s="292">
        <v>0</v>
      </c>
      <c r="Q21" s="293">
        <v>0</v>
      </c>
      <c r="R21" s="292">
        <v>0</v>
      </c>
      <c r="S21" s="292">
        <v>0</v>
      </c>
      <c r="T21" s="293">
        <v>0</v>
      </c>
      <c r="U21" s="292">
        <v>0</v>
      </c>
      <c r="V21" s="292">
        <v>0</v>
      </c>
      <c r="W21" s="294">
        <v>0</v>
      </c>
      <c r="X21" s="291">
        <v>9702000</v>
      </c>
      <c r="Y21" s="292">
        <v>0</v>
      </c>
      <c r="Z21" s="293">
        <v>9702000</v>
      </c>
      <c r="AA21" s="292">
        <v>7004000</v>
      </c>
      <c r="AB21" s="292">
        <v>0</v>
      </c>
      <c r="AC21" s="293">
        <v>7004000</v>
      </c>
      <c r="AD21" s="292">
        <v>10127000</v>
      </c>
      <c r="AE21" s="292">
        <v>0</v>
      </c>
      <c r="AF21" s="293">
        <v>10127000</v>
      </c>
      <c r="AG21" s="292">
        <v>17177000</v>
      </c>
      <c r="AH21" s="292">
        <v>0</v>
      </c>
      <c r="AI21" s="294">
        <v>17177000</v>
      </c>
      <c r="AJ21" s="291">
        <v>9390000</v>
      </c>
      <c r="AK21" s="292">
        <v>0</v>
      </c>
      <c r="AL21" s="293">
        <v>9390000</v>
      </c>
      <c r="AM21" s="292">
        <v>0</v>
      </c>
      <c r="AN21" s="292">
        <v>0</v>
      </c>
      <c r="AO21" s="294">
        <v>0</v>
      </c>
    </row>
    <row r="22" spans="1:41" ht="14.45" customHeight="1" x14ac:dyDescent="0.2">
      <c r="A22" s="275"/>
      <c r="B22" s="289" t="s">
        <v>205</v>
      </c>
      <c r="C22" s="290">
        <v>600000</v>
      </c>
      <c r="D22" s="290">
        <v>0</v>
      </c>
      <c r="E22" s="290">
        <v>600000</v>
      </c>
      <c r="F22" s="291">
        <v>0</v>
      </c>
      <c r="G22" s="292">
        <v>0</v>
      </c>
      <c r="H22" s="293">
        <v>0</v>
      </c>
      <c r="I22" s="292">
        <v>0</v>
      </c>
      <c r="J22" s="292">
        <v>0</v>
      </c>
      <c r="K22" s="294">
        <v>0</v>
      </c>
      <c r="L22" s="291">
        <v>0</v>
      </c>
      <c r="M22" s="292">
        <v>0</v>
      </c>
      <c r="N22" s="293">
        <v>0</v>
      </c>
      <c r="O22" s="292">
        <v>0</v>
      </c>
      <c r="P22" s="292">
        <v>0</v>
      </c>
      <c r="Q22" s="293">
        <v>0</v>
      </c>
      <c r="R22" s="292">
        <v>0</v>
      </c>
      <c r="S22" s="292">
        <v>0</v>
      </c>
      <c r="T22" s="293">
        <v>0</v>
      </c>
      <c r="U22" s="292">
        <v>0</v>
      </c>
      <c r="V22" s="292">
        <v>0</v>
      </c>
      <c r="W22" s="294">
        <v>0</v>
      </c>
      <c r="X22" s="291">
        <v>0</v>
      </c>
      <c r="Y22" s="292">
        <v>0</v>
      </c>
      <c r="Z22" s="293">
        <v>0</v>
      </c>
      <c r="AA22" s="292">
        <v>300000</v>
      </c>
      <c r="AB22" s="292">
        <v>0</v>
      </c>
      <c r="AC22" s="293">
        <v>300000</v>
      </c>
      <c r="AD22" s="292">
        <v>300000</v>
      </c>
      <c r="AE22" s="292">
        <v>0</v>
      </c>
      <c r="AF22" s="293">
        <v>300000</v>
      </c>
      <c r="AG22" s="292">
        <v>0</v>
      </c>
      <c r="AH22" s="292">
        <v>0</v>
      </c>
      <c r="AI22" s="294">
        <v>0</v>
      </c>
      <c r="AJ22" s="291">
        <v>0</v>
      </c>
      <c r="AK22" s="292">
        <v>0</v>
      </c>
      <c r="AL22" s="293">
        <v>0</v>
      </c>
      <c r="AM22" s="292">
        <v>0</v>
      </c>
      <c r="AN22" s="292">
        <v>0</v>
      </c>
      <c r="AO22" s="294">
        <v>0</v>
      </c>
    </row>
    <row r="23" spans="1:41" ht="14.25" customHeight="1" x14ac:dyDescent="0.2">
      <c r="A23" s="297" t="s">
        <v>288</v>
      </c>
      <c r="B23" s="289" t="s">
        <v>162</v>
      </c>
      <c r="C23" s="290">
        <v>5000000</v>
      </c>
      <c r="D23" s="290">
        <v>0</v>
      </c>
      <c r="E23" s="290">
        <v>5000000</v>
      </c>
      <c r="F23" s="291">
        <v>0</v>
      </c>
      <c r="G23" s="292">
        <v>0</v>
      </c>
      <c r="H23" s="293">
        <v>0</v>
      </c>
      <c r="I23" s="292">
        <v>0</v>
      </c>
      <c r="J23" s="292">
        <v>0</v>
      </c>
      <c r="K23" s="294">
        <v>0</v>
      </c>
      <c r="L23" s="291">
        <v>0</v>
      </c>
      <c r="M23" s="292">
        <v>0</v>
      </c>
      <c r="N23" s="293">
        <v>0</v>
      </c>
      <c r="O23" s="292">
        <v>0</v>
      </c>
      <c r="P23" s="292">
        <v>0</v>
      </c>
      <c r="Q23" s="293">
        <v>0</v>
      </c>
      <c r="R23" s="292">
        <v>0</v>
      </c>
      <c r="S23" s="292">
        <v>0</v>
      </c>
      <c r="T23" s="293">
        <v>0</v>
      </c>
      <c r="U23" s="292">
        <v>173000</v>
      </c>
      <c r="V23" s="292">
        <v>0</v>
      </c>
      <c r="W23" s="294">
        <v>173000</v>
      </c>
      <c r="X23" s="291">
        <v>286000</v>
      </c>
      <c r="Y23" s="292">
        <v>0</v>
      </c>
      <c r="Z23" s="293">
        <v>286000</v>
      </c>
      <c r="AA23" s="292">
        <v>1246000</v>
      </c>
      <c r="AB23" s="292">
        <v>0</v>
      </c>
      <c r="AC23" s="293">
        <v>1246000</v>
      </c>
      <c r="AD23" s="292">
        <v>1244000</v>
      </c>
      <c r="AE23" s="292">
        <v>0</v>
      </c>
      <c r="AF23" s="293">
        <v>1244000</v>
      </c>
      <c r="AG23" s="292">
        <v>984000</v>
      </c>
      <c r="AH23" s="292">
        <v>0</v>
      </c>
      <c r="AI23" s="294">
        <v>984000</v>
      </c>
      <c r="AJ23" s="291">
        <v>984000</v>
      </c>
      <c r="AK23" s="292">
        <v>0</v>
      </c>
      <c r="AL23" s="293">
        <v>984000</v>
      </c>
      <c r="AM23" s="292">
        <v>83000</v>
      </c>
      <c r="AN23" s="292">
        <v>0</v>
      </c>
      <c r="AO23" s="294">
        <v>83000</v>
      </c>
    </row>
    <row r="24" spans="1:41" ht="14.25" customHeight="1" x14ac:dyDescent="0.2">
      <c r="A24" s="276"/>
      <c r="B24" s="289" t="s">
        <v>164</v>
      </c>
      <c r="C24" s="290">
        <v>106000000</v>
      </c>
      <c r="D24" s="290">
        <v>0</v>
      </c>
      <c r="E24" s="290">
        <v>106000000</v>
      </c>
      <c r="F24" s="291">
        <v>0</v>
      </c>
      <c r="G24" s="292">
        <v>0</v>
      </c>
      <c r="H24" s="293">
        <v>0</v>
      </c>
      <c r="I24" s="292">
        <v>0</v>
      </c>
      <c r="J24" s="292">
        <v>0</v>
      </c>
      <c r="K24" s="294">
        <v>0</v>
      </c>
      <c r="L24" s="291">
        <v>0</v>
      </c>
      <c r="M24" s="292">
        <v>0</v>
      </c>
      <c r="N24" s="293">
        <v>0</v>
      </c>
      <c r="O24" s="292">
        <v>474000</v>
      </c>
      <c r="P24" s="292">
        <v>0</v>
      </c>
      <c r="Q24" s="293">
        <v>474000</v>
      </c>
      <c r="R24" s="292">
        <v>0</v>
      </c>
      <c r="S24" s="292">
        <v>0</v>
      </c>
      <c r="T24" s="293">
        <v>0</v>
      </c>
      <c r="U24" s="292">
        <v>404000</v>
      </c>
      <c r="V24" s="292">
        <v>0</v>
      </c>
      <c r="W24" s="294">
        <v>404000</v>
      </c>
      <c r="X24" s="291">
        <v>2818000</v>
      </c>
      <c r="Y24" s="292">
        <v>0</v>
      </c>
      <c r="Z24" s="293">
        <v>2818000</v>
      </c>
      <c r="AA24" s="292">
        <v>24771000</v>
      </c>
      <c r="AB24" s="292">
        <v>0</v>
      </c>
      <c r="AC24" s="293">
        <v>24771000</v>
      </c>
      <c r="AD24" s="292">
        <v>24770000</v>
      </c>
      <c r="AE24" s="292">
        <v>0</v>
      </c>
      <c r="AF24" s="293">
        <v>24770000</v>
      </c>
      <c r="AG24" s="292">
        <v>17588000</v>
      </c>
      <c r="AH24" s="292">
        <v>0</v>
      </c>
      <c r="AI24" s="294">
        <v>17588000</v>
      </c>
      <c r="AJ24" s="291">
        <v>17588000</v>
      </c>
      <c r="AK24" s="292">
        <v>0</v>
      </c>
      <c r="AL24" s="293">
        <v>17588000</v>
      </c>
      <c r="AM24" s="292">
        <v>17587000</v>
      </c>
      <c r="AN24" s="292">
        <v>0</v>
      </c>
      <c r="AO24" s="294">
        <v>17587000</v>
      </c>
    </row>
    <row r="25" spans="1:41" ht="14.25" hidden="1" customHeight="1" x14ac:dyDescent="0.2">
      <c r="A25" s="276"/>
      <c r="B25" s="289" t="s">
        <v>168</v>
      </c>
      <c r="C25" s="290">
        <v>0</v>
      </c>
      <c r="D25" s="290">
        <v>0</v>
      </c>
      <c r="E25" s="290">
        <v>0</v>
      </c>
      <c r="F25" s="291">
        <v>0</v>
      </c>
      <c r="G25" s="292">
        <v>0</v>
      </c>
      <c r="H25" s="293">
        <v>0</v>
      </c>
      <c r="I25" s="292">
        <v>0</v>
      </c>
      <c r="J25" s="292">
        <v>0</v>
      </c>
      <c r="K25" s="294">
        <v>0</v>
      </c>
      <c r="L25" s="291">
        <v>0</v>
      </c>
      <c r="M25" s="292">
        <v>0</v>
      </c>
      <c r="N25" s="293">
        <v>0</v>
      </c>
      <c r="O25" s="292">
        <v>0</v>
      </c>
      <c r="P25" s="292">
        <v>0</v>
      </c>
      <c r="Q25" s="293">
        <v>0</v>
      </c>
      <c r="R25" s="292">
        <v>0</v>
      </c>
      <c r="S25" s="292">
        <v>0</v>
      </c>
      <c r="T25" s="293">
        <v>0</v>
      </c>
      <c r="U25" s="292">
        <v>0</v>
      </c>
      <c r="V25" s="292">
        <v>0</v>
      </c>
      <c r="W25" s="294">
        <v>0</v>
      </c>
      <c r="X25" s="291">
        <v>0</v>
      </c>
      <c r="Y25" s="292">
        <v>0</v>
      </c>
      <c r="Z25" s="293">
        <v>0</v>
      </c>
      <c r="AA25" s="292">
        <v>0</v>
      </c>
      <c r="AB25" s="292">
        <v>0</v>
      </c>
      <c r="AC25" s="293">
        <v>0</v>
      </c>
      <c r="AD25" s="292">
        <v>0</v>
      </c>
      <c r="AE25" s="292">
        <v>0</v>
      </c>
      <c r="AF25" s="293">
        <v>0</v>
      </c>
      <c r="AG25" s="292">
        <v>0</v>
      </c>
      <c r="AH25" s="292">
        <v>0</v>
      </c>
      <c r="AI25" s="294">
        <v>0</v>
      </c>
      <c r="AJ25" s="291">
        <v>0</v>
      </c>
      <c r="AK25" s="292">
        <v>0</v>
      </c>
      <c r="AL25" s="293">
        <v>0</v>
      </c>
      <c r="AM25" s="292">
        <v>0</v>
      </c>
      <c r="AN25" s="292">
        <v>0</v>
      </c>
      <c r="AO25" s="294">
        <v>0</v>
      </c>
    </row>
    <row r="26" spans="1:41" ht="15" x14ac:dyDescent="0.2">
      <c r="A26" s="276"/>
      <c r="B26" s="289" t="s">
        <v>130</v>
      </c>
      <c r="C26" s="290">
        <v>24173000</v>
      </c>
      <c r="D26" s="290">
        <v>17494000</v>
      </c>
      <c r="E26" s="290">
        <v>41667000</v>
      </c>
      <c r="F26" s="291">
        <v>0</v>
      </c>
      <c r="G26" s="292">
        <v>0</v>
      </c>
      <c r="H26" s="293">
        <v>0</v>
      </c>
      <c r="I26" s="292">
        <v>0</v>
      </c>
      <c r="J26" s="292">
        <v>0</v>
      </c>
      <c r="K26" s="294">
        <v>0</v>
      </c>
      <c r="L26" s="291">
        <v>0</v>
      </c>
      <c r="M26" s="292">
        <v>0</v>
      </c>
      <c r="N26" s="293">
        <v>0</v>
      </c>
      <c r="O26" s="292">
        <v>0</v>
      </c>
      <c r="P26" s="292">
        <v>0</v>
      </c>
      <c r="Q26" s="293">
        <v>0</v>
      </c>
      <c r="R26" s="292">
        <v>0</v>
      </c>
      <c r="S26" s="292">
        <v>0</v>
      </c>
      <c r="T26" s="293">
        <v>0</v>
      </c>
      <c r="U26" s="292">
        <v>0</v>
      </c>
      <c r="V26" s="292">
        <v>0</v>
      </c>
      <c r="W26" s="294">
        <v>0</v>
      </c>
      <c r="X26" s="291">
        <v>0</v>
      </c>
      <c r="Y26" s="292">
        <v>0</v>
      </c>
      <c r="Z26" s="293">
        <v>0</v>
      </c>
      <c r="AA26" s="292">
        <v>4587000</v>
      </c>
      <c r="AB26" s="292">
        <v>3746000</v>
      </c>
      <c r="AC26" s="293">
        <v>8333000</v>
      </c>
      <c r="AD26" s="292">
        <v>4586000</v>
      </c>
      <c r="AE26" s="292">
        <v>3747000</v>
      </c>
      <c r="AF26" s="293">
        <v>8333000</v>
      </c>
      <c r="AG26" s="292">
        <v>5000000</v>
      </c>
      <c r="AH26" s="292">
        <v>3333000</v>
      </c>
      <c r="AI26" s="294">
        <v>8333000</v>
      </c>
      <c r="AJ26" s="291">
        <v>5000000</v>
      </c>
      <c r="AK26" s="292">
        <v>3333000</v>
      </c>
      <c r="AL26" s="293">
        <v>8333000</v>
      </c>
      <c r="AM26" s="292">
        <v>5000000</v>
      </c>
      <c r="AN26" s="292">
        <v>3335000</v>
      </c>
      <c r="AO26" s="294">
        <v>8335000</v>
      </c>
    </row>
    <row r="27" spans="1:41" ht="14.25" customHeight="1" x14ac:dyDescent="0.2">
      <c r="A27" s="276"/>
      <c r="B27" s="289" t="s">
        <v>133</v>
      </c>
      <c r="C27" s="290">
        <v>12500000</v>
      </c>
      <c r="D27" s="290">
        <v>0</v>
      </c>
      <c r="E27" s="290">
        <v>12500000</v>
      </c>
      <c r="F27" s="291">
        <v>0</v>
      </c>
      <c r="G27" s="292">
        <v>0</v>
      </c>
      <c r="H27" s="293">
        <v>0</v>
      </c>
      <c r="I27" s="292">
        <v>0</v>
      </c>
      <c r="J27" s="292">
        <v>0</v>
      </c>
      <c r="K27" s="294">
        <v>0</v>
      </c>
      <c r="L27" s="291">
        <v>0</v>
      </c>
      <c r="M27" s="292">
        <v>0</v>
      </c>
      <c r="N27" s="293">
        <v>0</v>
      </c>
      <c r="O27" s="292">
        <v>0</v>
      </c>
      <c r="P27" s="292">
        <v>0</v>
      </c>
      <c r="Q27" s="293">
        <v>0</v>
      </c>
      <c r="R27" s="292">
        <v>0</v>
      </c>
      <c r="S27" s="292">
        <v>0</v>
      </c>
      <c r="T27" s="293">
        <v>0</v>
      </c>
      <c r="U27" s="292">
        <v>0</v>
      </c>
      <c r="V27" s="292">
        <v>0</v>
      </c>
      <c r="W27" s="294">
        <v>0</v>
      </c>
      <c r="X27" s="291">
        <v>0</v>
      </c>
      <c r="Y27" s="292">
        <v>0</v>
      </c>
      <c r="Z27" s="293">
        <v>0</v>
      </c>
      <c r="AA27" s="292">
        <v>0</v>
      </c>
      <c r="AB27" s="292">
        <v>0</v>
      </c>
      <c r="AC27" s="293">
        <v>0</v>
      </c>
      <c r="AD27" s="292">
        <v>3125000</v>
      </c>
      <c r="AE27" s="292">
        <v>0</v>
      </c>
      <c r="AF27" s="293">
        <v>3125000</v>
      </c>
      <c r="AG27" s="292">
        <v>3125000</v>
      </c>
      <c r="AH27" s="292">
        <v>0</v>
      </c>
      <c r="AI27" s="294">
        <v>3125000</v>
      </c>
      <c r="AJ27" s="291">
        <v>3125000</v>
      </c>
      <c r="AK27" s="292">
        <v>0</v>
      </c>
      <c r="AL27" s="293">
        <v>3125000</v>
      </c>
      <c r="AM27" s="292">
        <v>3125000</v>
      </c>
      <c r="AN27" s="292">
        <v>0</v>
      </c>
      <c r="AO27" s="294">
        <v>3125000</v>
      </c>
    </row>
    <row r="28" spans="1:41" ht="14.25" customHeight="1" x14ac:dyDescent="0.2">
      <c r="A28" s="276"/>
      <c r="B28" s="289" t="s">
        <v>137</v>
      </c>
      <c r="C28" s="290">
        <v>75919000</v>
      </c>
      <c r="D28" s="290">
        <v>45180000</v>
      </c>
      <c r="E28" s="290">
        <v>121099000</v>
      </c>
      <c r="F28" s="291">
        <v>0</v>
      </c>
      <c r="G28" s="292">
        <v>0</v>
      </c>
      <c r="H28" s="293">
        <v>0</v>
      </c>
      <c r="I28" s="292">
        <v>0</v>
      </c>
      <c r="J28" s="292">
        <v>0</v>
      </c>
      <c r="K28" s="294">
        <v>0</v>
      </c>
      <c r="L28" s="291">
        <v>0</v>
      </c>
      <c r="M28" s="292">
        <v>0</v>
      </c>
      <c r="N28" s="293">
        <v>0</v>
      </c>
      <c r="O28" s="292">
        <v>0</v>
      </c>
      <c r="P28" s="292">
        <v>0</v>
      </c>
      <c r="Q28" s="293">
        <v>0</v>
      </c>
      <c r="R28" s="292">
        <v>17128000</v>
      </c>
      <c r="S28" s="292">
        <v>9404000</v>
      </c>
      <c r="T28" s="293">
        <v>26532000</v>
      </c>
      <c r="U28" s="292">
        <v>0</v>
      </c>
      <c r="V28" s="292">
        <v>0</v>
      </c>
      <c r="W28" s="294">
        <v>0</v>
      </c>
      <c r="X28" s="291">
        <v>0</v>
      </c>
      <c r="Y28" s="292">
        <v>0</v>
      </c>
      <c r="Z28" s="293">
        <v>0</v>
      </c>
      <c r="AA28" s="292">
        <v>15595000</v>
      </c>
      <c r="AB28" s="292">
        <v>10339000</v>
      </c>
      <c r="AC28" s="293">
        <v>25934000</v>
      </c>
      <c r="AD28" s="292">
        <v>15596000</v>
      </c>
      <c r="AE28" s="292">
        <v>10338000</v>
      </c>
      <c r="AF28" s="293">
        <v>25934000</v>
      </c>
      <c r="AG28" s="292">
        <v>9200000</v>
      </c>
      <c r="AH28" s="292">
        <v>5033000</v>
      </c>
      <c r="AI28" s="294">
        <v>14233000</v>
      </c>
      <c r="AJ28" s="291">
        <v>9200000</v>
      </c>
      <c r="AK28" s="292">
        <v>5033000</v>
      </c>
      <c r="AL28" s="293">
        <v>14233000</v>
      </c>
      <c r="AM28" s="292">
        <v>9200000</v>
      </c>
      <c r="AN28" s="292">
        <v>5033000</v>
      </c>
      <c r="AO28" s="294">
        <v>14233000</v>
      </c>
    </row>
    <row r="29" spans="1:41" ht="14.25" customHeight="1" x14ac:dyDescent="0.2">
      <c r="A29" s="276"/>
      <c r="B29" s="289" t="s">
        <v>138</v>
      </c>
      <c r="C29" s="290">
        <v>965431000</v>
      </c>
      <c r="D29" s="290">
        <v>573137000</v>
      </c>
      <c r="E29" s="290">
        <v>1538568000</v>
      </c>
      <c r="F29" s="291">
        <v>0</v>
      </c>
      <c r="G29" s="292">
        <v>0</v>
      </c>
      <c r="H29" s="293">
        <v>0</v>
      </c>
      <c r="I29" s="292">
        <v>0</v>
      </c>
      <c r="J29" s="292">
        <v>0</v>
      </c>
      <c r="K29" s="294">
        <v>0</v>
      </c>
      <c r="L29" s="291">
        <v>0</v>
      </c>
      <c r="M29" s="292">
        <v>0</v>
      </c>
      <c r="N29" s="293">
        <v>0</v>
      </c>
      <c r="O29" s="292">
        <v>0</v>
      </c>
      <c r="P29" s="292">
        <v>0</v>
      </c>
      <c r="Q29" s="293">
        <v>0</v>
      </c>
      <c r="R29" s="292">
        <v>86348000</v>
      </c>
      <c r="S29" s="292">
        <v>55254000</v>
      </c>
      <c r="T29" s="293">
        <v>141602000</v>
      </c>
      <c r="U29" s="292">
        <v>721000</v>
      </c>
      <c r="V29" s="292">
        <v>180000</v>
      </c>
      <c r="W29" s="294">
        <v>901000</v>
      </c>
      <c r="X29" s="291">
        <v>122610000</v>
      </c>
      <c r="Y29" s="292">
        <v>111870000</v>
      </c>
      <c r="Z29" s="293">
        <v>234480000</v>
      </c>
      <c r="AA29" s="292">
        <v>155655000</v>
      </c>
      <c r="AB29" s="292">
        <v>118123000</v>
      </c>
      <c r="AC29" s="293">
        <v>273778000</v>
      </c>
      <c r="AD29" s="292">
        <v>155653000</v>
      </c>
      <c r="AE29" s="292">
        <v>118124000</v>
      </c>
      <c r="AF29" s="293">
        <v>273777000</v>
      </c>
      <c r="AG29" s="292">
        <v>148148000</v>
      </c>
      <c r="AH29" s="292">
        <v>56529000</v>
      </c>
      <c r="AI29" s="294">
        <v>204677000</v>
      </c>
      <c r="AJ29" s="291">
        <v>148148000</v>
      </c>
      <c r="AK29" s="292">
        <v>56529000</v>
      </c>
      <c r="AL29" s="293">
        <v>204677000</v>
      </c>
      <c r="AM29" s="292">
        <v>148148000</v>
      </c>
      <c r="AN29" s="292">
        <v>56528000</v>
      </c>
      <c r="AO29" s="294">
        <v>204676000</v>
      </c>
    </row>
    <row r="30" spans="1:41" ht="14.25" customHeight="1" x14ac:dyDescent="0.2">
      <c r="A30" s="276"/>
      <c r="B30" s="289" t="s">
        <v>191</v>
      </c>
      <c r="C30" s="290">
        <v>18892000</v>
      </c>
      <c r="D30" s="290">
        <v>31281000</v>
      </c>
      <c r="E30" s="290">
        <v>50173000</v>
      </c>
      <c r="F30" s="291">
        <v>0</v>
      </c>
      <c r="G30" s="292">
        <v>0</v>
      </c>
      <c r="H30" s="293">
        <v>0</v>
      </c>
      <c r="I30" s="292">
        <v>0</v>
      </c>
      <c r="J30" s="292">
        <v>0</v>
      </c>
      <c r="K30" s="294">
        <v>0</v>
      </c>
      <c r="L30" s="291">
        <v>0</v>
      </c>
      <c r="M30" s="292">
        <v>0</v>
      </c>
      <c r="N30" s="293">
        <v>0</v>
      </c>
      <c r="O30" s="292">
        <v>0</v>
      </c>
      <c r="P30" s="292">
        <v>0</v>
      </c>
      <c r="Q30" s="293">
        <v>0</v>
      </c>
      <c r="R30" s="292">
        <v>3535000</v>
      </c>
      <c r="S30" s="292">
        <v>0</v>
      </c>
      <c r="T30" s="293">
        <v>3535000</v>
      </c>
      <c r="U30" s="292">
        <v>0</v>
      </c>
      <c r="V30" s="292">
        <v>0</v>
      </c>
      <c r="W30" s="294">
        <v>0</v>
      </c>
      <c r="X30" s="291">
        <v>0</v>
      </c>
      <c r="Y30" s="292">
        <v>0</v>
      </c>
      <c r="Z30" s="293">
        <v>0</v>
      </c>
      <c r="AA30" s="292">
        <v>4163000</v>
      </c>
      <c r="AB30" s="292">
        <v>4594000</v>
      </c>
      <c r="AC30" s="293">
        <v>8757000</v>
      </c>
      <c r="AD30" s="292">
        <v>2871000</v>
      </c>
      <c r="AE30" s="292">
        <v>3302000</v>
      </c>
      <c r="AF30" s="293">
        <v>6173000</v>
      </c>
      <c r="AG30" s="292">
        <v>2775000</v>
      </c>
      <c r="AH30" s="292">
        <v>7795000</v>
      </c>
      <c r="AI30" s="294">
        <v>10570000</v>
      </c>
      <c r="AJ30" s="291">
        <v>2774000</v>
      </c>
      <c r="AK30" s="292">
        <v>7795000</v>
      </c>
      <c r="AL30" s="293">
        <v>10569000</v>
      </c>
      <c r="AM30" s="292">
        <v>2774000</v>
      </c>
      <c r="AN30" s="292">
        <v>7795000</v>
      </c>
      <c r="AO30" s="294">
        <v>10569000</v>
      </c>
    </row>
    <row r="31" spans="1:41" ht="14.25" customHeight="1" x14ac:dyDescent="0.2">
      <c r="A31" s="298" t="s">
        <v>289</v>
      </c>
      <c r="B31" s="289" t="s">
        <v>192</v>
      </c>
      <c r="C31" s="290">
        <v>4000000</v>
      </c>
      <c r="D31" s="290">
        <v>0</v>
      </c>
      <c r="E31" s="290">
        <v>4000000</v>
      </c>
      <c r="F31" s="291">
        <v>0</v>
      </c>
      <c r="G31" s="292">
        <v>0</v>
      </c>
      <c r="H31" s="293">
        <v>0</v>
      </c>
      <c r="I31" s="292">
        <v>0</v>
      </c>
      <c r="J31" s="292">
        <v>0</v>
      </c>
      <c r="K31" s="294">
        <v>0</v>
      </c>
      <c r="L31" s="291">
        <v>0</v>
      </c>
      <c r="M31" s="292">
        <v>0</v>
      </c>
      <c r="N31" s="293">
        <v>0</v>
      </c>
      <c r="O31" s="292">
        <v>0</v>
      </c>
      <c r="P31" s="292">
        <v>0</v>
      </c>
      <c r="Q31" s="293">
        <v>0</v>
      </c>
      <c r="R31" s="292">
        <v>500000</v>
      </c>
      <c r="S31" s="292">
        <v>0</v>
      </c>
      <c r="T31" s="293">
        <v>500000</v>
      </c>
      <c r="U31" s="292">
        <v>13000</v>
      </c>
      <c r="V31" s="292">
        <v>0</v>
      </c>
      <c r="W31" s="294">
        <v>13000</v>
      </c>
      <c r="X31" s="291">
        <v>78000</v>
      </c>
      <c r="Y31" s="292">
        <v>0</v>
      </c>
      <c r="Z31" s="293">
        <v>78000</v>
      </c>
      <c r="AA31" s="292">
        <v>955000</v>
      </c>
      <c r="AB31" s="292">
        <v>0</v>
      </c>
      <c r="AC31" s="293">
        <v>955000</v>
      </c>
      <c r="AD31" s="292">
        <v>954000</v>
      </c>
      <c r="AE31" s="292">
        <v>0</v>
      </c>
      <c r="AF31" s="293">
        <v>954000</v>
      </c>
      <c r="AG31" s="292">
        <v>500000</v>
      </c>
      <c r="AH31" s="292">
        <v>0</v>
      </c>
      <c r="AI31" s="294">
        <v>500000</v>
      </c>
      <c r="AJ31" s="291">
        <v>500000</v>
      </c>
      <c r="AK31" s="292">
        <v>0</v>
      </c>
      <c r="AL31" s="293">
        <v>500000</v>
      </c>
      <c r="AM31" s="292">
        <v>500000</v>
      </c>
      <c r="AN31" s="292">
        <v>0</v>
      </c>
      <c r="AO31" s="294">
        <v>500000</v>
      </c>
    </row>
    <row r="32" spans="1:41" ht="14.25" customHeight="1" x14ac:dyDescent="0.2">
      <c r="A32" s="271"/>
      <c r="B32" s="289" t="s">
        <v>140</v>
      </c>
      <c r="C32" s="290">
        <v>6000000</v>
      </c>
      <c r="D32" s="290">
        <v>1500000</v>
      </c>
      <c r="E32" s="290">
        <v>7500000</v>
      </c>
      <c r="F32" s="291">
        <v>0</v>
      </c>
      <c r="G32" s="292">
        <v>0</v>
      </c>
      <c r="H32" s="293">
        <v>0</v>
      </c>
      <c r="I32" s="292">
        <v>0</v>
      </c>
      <c r="J32" s="292">
        <v>0</v>
      </c>
      <c r="K32" s="294">
        <v>0</v>
      </c>
      <c r="L32" s="291">
        <v>0</v>
      </c>
      <c r="M32" s="292">
        <v>0</v>
      </c>
      <c r="N32" s="293">
        <v>0</v>
      </c>
      <c r="O32" s="292">
        <v>0</v>
      </c>
      <c r="P32" s="292">
        <v>0</v>
      </c>
      <c r="Q32" s="293">
        <v>0</v>
      </c>
      <c r="R32" s="292">
        <v>470000</v>
      </c>
      <c r="S32" s="292">
        <v>117000</v>
      </c>
      <c r="T32" s="293">
        <v>587000</v>
      </c>
      <c r="U32" s="292">
        <v>321000</v>
      </c>
      <c r="V32" s="292">
        <v>80000</v>
      </c>
      <c r="W32" s="294">
        <v>401000</v>
      </c>
      <c r="X32" s="291">
        <v>0</v>
      </c>
      <c r="Y32" s="292">
        <v>0</v>
      </c>
      <c r="Z32" s="293">
        <v>0</v>
      </c>
      <c r="AA32" s="292">
        <v>2605000</v>
      </c>
      <c r="AB32" s="292">
        <v>651000</v>
      </c>
      <c r="AC32" s="293">
        <v>3256000</v>
      </c>
      <c r="AD32" s="292">
        <v>2604000</v>
      </c>
      <c r="AE32" s="292">
        <v>652000</v>
      </c>
      <c r="AF32" s="293">
        <v>3256000</v>
      </c>
      <c r="AG32" s="292">
        <v>0</v>
      </c>
      <c r="AH32" s="292">
        <v>0</v>
      </c>
      <c r="AI32" s="294">
        <v>0</v>
      </c>
      <c r="AJ32" s="291">
        <v>0</v>
      </c>
      <c r="AK32" s="292">
        <v>0</v>
      </c>
      <c r="AL32" s="293">
        <v>0</v>
      </c>
      <c r="AM32" s="292">
        <v>0</v>
      </c>
      <c r="AN32" s="292">
        <v>0</v>
      </c>
      <c r="AO32" s="294">
        <v>0</v>
      </c>
    </row>
    <row r="33" spans="1:43" ht="14.25" customHeight="1" x14ac:dyDescent="0.2">
      <c r="A33" s="271"/>
      <c r="B33" s="289" t="s">
        <v>170</v>
      </c>
      <c r="C33" s="290">
        <v>50000000</v>
      </c>
      <c r="D33" s="290">
        <v>0</v>
      </c>
      <c r="E33" s="290">
        <v>50000000</v>
      </c>
      <c r="F33" s="291">
        <v>0</v>
      </c>
      <c r="G33" s="292">
        <v>0</v>
      </c>
      <c r="H33" s="293">
        <v>0</v>
      </c>
      <c r="I33" s="292">
        <v>0</v>
      </c>
      <c r="J33" s="292">
        <v>0</v>
      </c>
      <c r="K33" s="294">
        <v>0</v>
      </c>
      <c r="L33" s="291">
        <v>0</v>
      </c>
      <c r="M33" s="292">
        <v>0</v>
      </c>
      <c r="N33" s="293">
        <v>0</v>
      </c>
      <c r="O33" s="292">
        <v>0</v>
      </c>
      <c r="P33" s="292">
        <v>0</v>
      </c>
      <c r="Q33" s="293">
        <v>0</v>
      </c>
      <c r="R33" s="292">
        <v>0</v>
      </c>
      <c r="S33" s="292">
        <v>0</v>
      </c>
      <c r="T33" s="293">
        <v>0</v>
      </c>
      <c r="U33" s="292">
        <v>0</v>
      </c>
      <c r="V33" s="292">
        <v>0</v>
      </c>
      <c r="W33" s="294">
        <v>0</v>
      </c>
      <c r="X33" s="291">
        <v>0</v>
      </c>
      <c r="Y33" s="292">
        <v>0</v>
      </c>
      <c r="Z33" s="293">
        <v>0</v>
      </c>
      <c r="AA33" s="292">
        <v>14925000</v>
      </c>
      <c r="AB33" s="292">
        <v>0</v>
      </c>
      <c r="AC33" s="293">
        <v>14925000</v>
      </c>
      <c r="AD33" s="292">
        <v>14925000</v>
      </c>
      <c r="AE33" s="292">
        <v>0</v>
      </c>
      <c r="AF33" s="293">
        <v>14925000</v>
      </c>
      <c r="AG33" s="292">
        <v>9950000</v>
      </c>
      <c r="AH33" s="292">
        <v>0</v>
      </c>
      <c r="AI33" s="294">
        <v>9950000</v>
      </c>
      <c r="AJ33" s="291">
        <v>9950000</v>
      </c>
      <c r="AK33" s="292">
        <v>0</v>
      </c>
      <c r="AL33" s="293">
        <v>9950000</v>
      </c>
      <c r="AM33" s="292">
        <v>250000</v>
      </c>
      <c r="AN33" s="292">
        <v>0</v>
      </c>
      <c r="AO33" s="294">
        <v>250000</v>
      </c>
    </row>
    <row r="34" spans="1:43" ht="14.25" customHeight="1" x14ac:dyDescent="0.2">
      <c r="A34" s="271"/>
      <c r="B34" s="299" t="s">
        <v>171</v>
      </c>
      <c r="C34" s="300">
        <v>40000000</v>
      </c>
      <c r="D34" s="300">
        <v>0</v>
      </c>
      <c r="E34" s="300">
        <v>40000000</v>
      </c>
      <c r="F34" s="301">
        <v>0</v>
      </c>
      <c r="G34" s="302">
        <v>0</v>
      </c>
      <c r="H34" s="303">
        <v>0</v>
      </c>
      <c r="I34" s="302">
        <v>0</v>
      </c>
      <c r="J34" s="302">
        <v>0</v>
      </c>
      <c r="K34" s="304">
        <v>0</v>
      </c>
      <c r="L34" s="301">
        <v>0</v>
      </c>
      <c r="M34" s="302">
        <v>0</v>
      </c>
      <c r="N34" s="303">
        <v>0</v>
      </c>
      <c r="O34" s="302">
        <v>0</v>
      </c>
      <c r="P34" s="302">
        <v>0</v>
      </c>
      <c r="Q34" s="303">
        <v>0</v>
      </c>
      <c r="R34" s="302">
        <v>0</v>
      </c>
      <c r="S34" s="302">
        <v>0</v>
      </c>
      <c r="T34" s="303">
        <v>0</v>
      </c>
      <c r="U34" s="302">
        <v>0</v>
      </c>
      <c r="V34" s="302">
        <v>0</v>
      </c>
      <c r="W34" s="304">
        <v>0</v>
      </c>
      <c r="X34" s="301">
        <v>2866000</v>
      </c>
      <c r="Y34" s="302">
        <v>0</v>
      </c>
      <c r="Z34" s="303">
        <v>2866000</v>
      </c>
      <c r="AA34" s="302">
        <v>10467000</v>
      </c>
      <c r="AB34" s="302">
        <v>0</v>
      </c>
      <c r="AC34" s="303">
        <v>10467000</v>
      </c>
      <c r="AD34" s="302">
        <v>10467000</v>
      </c>
      <c r="AE34" s="302">
        <v>0</v>
      </c>
      <c r="AF34" s="303">
        <v>10467000</v>
      </c>
      <c r="AG34" s="302">
        <v>7933000</v>
      </c>
      <c r="AH34" s="302">
        <v>0</v>
      </c>
      <c r="AI34" s="304">
        <v>7933000</v>
      </c>
      <c r="AJ34" s="301">
        <v>7933000</v>
      </c>
      <c r="AK34" s="302">
        <v>0</v>
      </c>
      <c r="AL34" s="303">
        <v>7933000</v>
      </c>
      <c r="AM34" s="302">
        <v>334000</v>
      </c>
      <c r="AN34" s="302">
        <v>0</v>
      </c>
      <c r="AO34" s="304">
        <v>334000</v>
      </c>
    </row>
    <row r="35" spans="1:43" s="51" customFormat="1" ht="15.75" thickBot="1" x14ac:dyDescent="0.3">
      <c r="B35" s="305" t="s">
        <v>290</v>
      </c>
      <c r="C35" s="306">
        <v>2806134000</v>
      </c>
      <c r="D35" s="306">
        <v>1664533000</v>
      </c>
      <c r="E35" s="306">
        <v>4470667000</v>
      </c>
      <c r="F35" s="307">
        <v>0</v>
      </c>
      <c r="G35" s="308">
        <v>0</v>
      </c>
      <c r="H35" s="309">
        <v>0</v>
      </c>
      <c r="I35" s="308">
        <v>3451000</v>
      </c>
      <c r="J35" s="308">
        <v>2618000</v>
      </c>
      <c r="K35" s="310">
        <v>6069000</v>
      </c>
      <c r="L35" s="307">
        <v>4823000</v>
      </c>
      <c r="M35" s="308">
        <v>3990000</v>
      </c>
      <c r="N35" s="309">
        <v>8813000</v>
      </c>
      <c r="O35" s="308">
        <v>127134000</v>
      </c>
      <c r="P35" s="308">
        <v>175618000</v>
      </c>
      <c r="Q35" s="309">
        <v>302752000</v>
      </c>
      <c r="R35" s="308">
        <v>126953000</v>
      </c>
      <c r="S35" s="308">
        <v>71081000</v>
      </c>
      <c r="T35" s="309">
        <v>198034000</v>
      </c>
      <c r="U35" s="308">
        <v>14571000</v>
      </c>
      <c r="V35" s="308">
        <v>3655000</v>
      </c>
      <c r="W35" s="310">
        <v>18226000</v>
      </c>
      <c r="X35" s="307">
        <v>254333000</v>
      </c>
      <c r="Y35" s="308">
        <v>226668000</v>
      </c>
      <c r="Z35" s="309">
        <v>481001000</v>
      </c>
      <c r="AA35" s="308">
        <v>402837333</v>
      </c>
      <c r="AB35" s="308">
        <v>182308000</v>
      </c>
      <c r="AC35" s="309">
        <v>585145000</v>
      </c>
      <c r="AD35" s="308">
        <v>629139667</v>
      </c>
      <c r="AE35" s="308">
        <v>428572000</v>
      </c>
      <c r="AF35" s="309">
        <v>1057712000</v>
      </c>
      <c r="AG35" s="308">
        <v>323710000</v>
      </c>
      <c r="AH35" s="308">
        <v>79531000</v>
      </c>
      <c r="AI35" s="310">
        <v>403241000</v>
      </c>
      <c r="AJ35" s="307">
        <v>315922000</v>
      </c>
      <c r="AK35" s="308">
        <v>80012000</v>
      </c>
      <c r="AL35" s="309">
        <v>395934000</v>
      </c>
      <c r="AM35" s="308">
        <v>603260000</v>
      </c>
      <c r="AN35" s="308">
        <v>410480000</v>
      </c>
      <c r="AO35" s="310">
        <v>1013740000</v>
      </c>
    </row>
    <row r="36" spans="1:43" x14ac:dyDescent="0.2"/>
    <row r="37" spans="1:43" x14ac:dyDescent="0.2"/>
    <row r="38" spans="1:43" x14ac:dyDescent="0.2">
      <c r="F38" s="80"/>
      <c r="G38" s="80"/>
      <c r="H38" s="80"/>
      <c r="I38" s="80"/>
      <c r="J38" s="80"/>
      <c r="K38" s="80"/>
      <c r="L38" s="80"/>
      <c r="M38" s="80"/>
      <c r="N38" s="80"/>
      <c r="O38" s="80"/>
      <c r="P38" s="80"/>
      <c r="Q38" s="80"/>
      <c r="R38" s="80"/>
      <c r="S38" s="80"/>
      <c r="T38" s="80"/>
      <c r="U38" s="80"/>
      <c r="V38" s="80"/>
      <c r="W38" s="80"/>
      <c r="X38" s="80"/>
      <c r="Y38" s="80"/>
      <c r="Z38" s="80"/>
      <c r="AA38" s="80"/>
      <c r="AB38" s="80"/>
      <c r="AC38" s="80"/>
      <c r="AD38" s="80"/>
      <c r="AE38" s="80"/>
      <c r="AF38" s="80"/>
      <c r="AG38" s="80"/>
      <c r="AH38" s="80"/>
      <c r="AI38" s="80"/>
      <c r="AJ38" s="80"/>
      <c r="AK38" s="80"/>
      <c r="AL38" s="80"/>
      <c r="AM38" s="80"/>
      <c r="AN38" s="80"/>
      <c r="AO38" s="80"/>
    </row>
    <row r="39" spans="1:43" ht="15" x14ac:dyDescent="0.25">
      <c r="A39" s="279" t="s">
        <v>296</v>
      </c>
    </row>
    <row r="40" spans="1:43" ht="147.6" customHeight="1" x14ac:dyDescent="0.2">
      <c r="A40" s="278" t="s">
        <v>336</v>
      </c>
      <c r="B40" s="272"/>
      <c r="C40" s="272"/>
      <c r="D40" s="272"/>
      <c r="E40" s="272"/>
    </row>
    <row r="41" spans="1:43" ht="15.75" thickBot="1" x14ac:dyDescent="0.3">
      <c r="A41" s="272"/>
      <c r="B41" s="272"/>
      <c r="C41" s="272"/>
      <c r="D41" s="272"/>
      <c r="E41" s="272"/>
      <c r="F41" s="279" t="s">
        <v>267</v>
      </c>
    </row>
    <row r="42" spans="1:43" s="51" customFormat="1" ht="15.75" thickBot="1" x14ac:dyDescent="0.3">
      <c r="C42" s="52"/>
      <c r="F42" s="280" t="s">
        <v>268</v>
      </c>
      <c r="G42" s="54"/>
      <c r="H42" s="54"/>
      <c r="I42" s="54"/>
      <c r="J42" s="54"/>
      <c r="K42" s="55"/>
      <c r="L42" s="280" t="s">
        <v>269</v>
      </c>
      <c r="M42" s="54"/>
      <c r="N42" s="54"/>
      <c r="O42" s="54"/>
      <c r="P42" s="54"/>
      <c r="Q42" s="54"/>
      <c r="R42" s="54"/>
      <c r="S42" s="54"/>
      <c r="T42" s="54"/>
      <c r="U42" s="54"/>
      <c r="V42" s="54"/>
      <c r="W42" s="55"/>
      <c r="X42" s="280" t="s">
        <v>270</v>
      </c>
      <c r="Y42" s="54"/>
      <c r="Z42" s="54"/>
      <c r="AA42" s="54"/>
      <c r="AB42" s="54"/>
      <c r="AC42" s="54"/>
      <c r="AD42" s="54"/>
      <c r="AE42" s="54"/>
      <c r="AF42" s="54"/>
      <c r="AG42" s="54"/>
      <c r="AH42" s="54"/>
      <c r="AI42" s="55"/>
      <c r="AJ42" s="280" t="s">
        <v>271</v>
      </c>
      <c r="AK42" s="54"/>
      <c r="AL42" s="54"/>
      <c r="AM42" s="54"/>
      <c r="AN42" s="54"/>
      <c r="AO42" s="55"/>
    </row>
    <row r="43" spans="1:43" s="51" customFormat="1" ht="15.75" thickBot="1" x14ac:dyDescent="0.3">
      <c r="C43" s="279" t="s">
        <v>272</v>
      </c>
      <c r="F43" s="280" t="s">
        <v>273</v>
      </c>
      <c r="G43" s="54"/>
      <c r="H43" s="56"/>
      <c r="I43" s="281" t="s">
        <v>261</v>
      </c>
      <c r="J43" s="54"/>
      <c r="K43" s="55"/>
      <c r="L43" s="280" t="s">
        <v>262</v>
      </c>
      <c r="M43" s="54"/>
      <c r="N43" s="56"/>
      <c r="O43" s="281" t="s">
        <v>263</v>
      </c>
      <c r="P43" s="54"/>
      <c r="Q43" s="56"/>
      <c r="R43" s="281" t="s">
        <v>264</v>
      </c>
      <c r="S43" s="54"/>
      <c r="T43" s="56"/>
      <c r="U43" s="281" t="s">
        <v>274</v>
      </c>
      <c r="V43" s="54"/>
      <c r="W43" s="55"/>
      <c r="X43" s="280" t="s">
        <v>275</v>
      </c>
      <c r="Y43" s="54"/>
      <c r="Z43" s="56"/>
      <c r="AA43" s="281" t="s">
        <v>276</v>
      </c>
      <c r="AB43" s="54"/>
      <c r="AC43" s="56"/>
      <c r="AD43" s="281" t="s">
        <v>277</v>
      </c>
      <c r="AE43" s="54"/>
      <c r="AF43" s="56"/>
      <c r="AG43" s="281" t="s">
        <v>278</v>
      </c>
      <c r="AH43" s="54"/>
      <c r="AI43" s="55"/>
      <c r="AJ43" s="280" t="s">
        <v>279</v>
      </c>
      <c r="AK43" s="54"/>
      <c r="AL43" s="56"/>
      <c r="AM43" s="281" t="s">
        <v>280</v>
      </c>
      <c r="AN43" s="54"/>
      <c r="AO43" s="55"/>
    </row>
    <row r="44" spans="1:43" s="57" customFormat="1" ht="30" x14ac:dyDescent="0.25">
      <c r="B44" s="282" t="s">
        <v>281</v>
      </c>
      <c r="C44" s="283" t="s">
        <v>282</v>
      </c>
      <c r="D44" s="283" t="s">
        <v>283</v>
      </c>
      <c r="E44" s="283" t="s">
        <v>284</v>
      </c>
      <c r="F44" s="284" t="s">
        <v>282</v>
      </c>
      <c r="G44" s="285" t="s">
        <v>283</v>
      </c>
      <c r="H44" s="286" t="s">
        <v>284</v>
      </c>
      <c r="I44" s="285" t="s">
        <v>282</v>
      </c>
      <c r="J44" s="285" t="s">
        <v>283</v>
      </c>
      <c r="K44" s="287" t="s">
        <v>284</v>
      </c>
      <c r="L44" s="284" t="s">
        <v>282</v>
      </c>
      <c r="M44" s="285" t="s">
        <v>283</v>
      </c>
      <c r="N44" s="286" t="s">
        <v>284</v>
      </c>
      <c r="O44" s="285" t="s">
        <v>282</v>
      </c>
      <c r="P44" s="285" t="s">
        <v>283</v>
      </c>
      <c r="Q44" s="286" t="s">
        <v>284</v>
      </c>
      <c r="R44" s="285" t="s">
        <v>282</v>
      </c>
      <c r="S44" s="285" t="s">
        <v>283</v>
      </c>
      <c r="T44" s="286" t="s">
        <v>284</v>
      </c>
      <c r="U44" s="285" t="s">
        <v>282</v>
      </c>
      <c r="V44" s="285" t="s">
        <v>283</v>
      </c>
      <c r="W44" s="287" t="s">
        <v>284</v>
      </c>
      <c r="X44" s="284" t="s">
        <v>282</v>
      </c>
      <c r="Y44" s="285" t="s">
        <v>283</v>
      </c>
      <c r="Z44" s="286" t="s">
        <v>284</v>
      </c>
      <c r="AA44" s="285" t="s">
        <v>282</v>
      </c>
      <c r="AB44" s="285" t="s">
        <v>283</v>
      </c>
      <c r="AC44" s="286" t="s">
        <v>284</v>
      </c>
      <c r="AD44" s="285" t="s">
        <v>282</v>
      </c>
      <c r="AE44" s="285" t="s">
        <v>283</v>
      </c>
      <c r="AF44" s="286" t="s">
        <v>284</v>
      </c>
      <c r="AG44" s="285" t="s">
        <v>282</v>
      </c>
      <c r="AH44" s="285" t="s">
        <v>283</v>
      </c>
      <c r="AI44" s="287" t="s">
        <v>284</v>
      </c>
      <c r="AJ44" s="284" t="s">
        <v>282</v>
      </c>
      <c r="AK44" s="285" t="s">
        <v>283</v>
      </c>
      <c r="AL44" s="286" t="s">
        <v>284</v>
      </c>
      <c r="AM44" s="285" t="s">
        <v>282</v>
      </c>
      <c r="AN44" s="285" t="s">
        <v>283</v>
      </c>
      <c r="AO44" s="287" t="s">
        <v>284</v>
      </c>
      <c r="AQ44" s="311"/>
    </row>
    <row r="45" spans="1:43" ht="14.25" customHeight="1" x14ac:dyDescent="0.2">
      <c r="A45" s="288" t="s">
        <v>285</v>
      </c>
      <c r="B45" s="289" t="s">
        <v>151</v>
      </c>
      <c r="C45" s="290">
        <v>0</v>
      </c>
      <c r="D45" s="290">
        <v>0</v>
      </c>
      <c r="E45" s="290">
        <v>0</v>
      </c>
      <c r="F45" s="291">
        <v>0</v>
      </c>
      <c r="G45" s="292">
        <v>0</v>
      </c>
      <c r="H45" s="293">
        <v>0</v>
      </c>
      <c r="I45" s="292">
        <v>0</v>
      </c>
      <c r="J45" s="292">
        <v>0</v>
      </c>
      <c r="K45" s="294">
        <v>0</v>
      </c>
      <c r="L45" s="291">
        <v>0</v>
      </c>
      <c r="M45" s="292">
        <v>0</v>
      </c>
      <c r="N45" s="293">
        <v>0</v>
      </c>
      <c r="O45" s="292">
        <v>-475</v>
      </c>
      <c r="P45" s="292">
        <v>0</v>
      </c>
      <c r="Q45" s="293">
        <v>-475</v>
      </c>
      <c r="R45" s="292">
        <v>475</v>
      </c>
      <c r="S45" s="292">
        <v>0</v>
      </c>
      <c r="T45" s="293">
        <v>475</v>
      </c>
      <c r="U45" s="292">
        <v>-727564</v>
      </c>
      <c r="V45" s="292">
        <v>0</v>
      </c>
      <c r="W45" s="294">
        <v>-727564</v>
      </c>
      <c r="X45" s="291">
        <v>-29123311</v>
      </c>
      <c r="Y45" s="292">
        <v>0</v>
      </c>
      <c r="Z45" s="293">
        <v>-29123311</v>
      </c>
      <c r="AA45" s="292">
        <v>14925451</v>
      </c>
      <c r="AB45" s="292">
        <v>0</v>
      </c>
      <c r="AC45" s="293">
        <v>14925451</v>
      </c>
      <c r="AD45" s="292">
        <v>14925424</v>
      </c>
      <c r="AE45" s="292">
        <v>0</v>
      </c>
      <c r="AF45" s="293">
        <v>14925424</v>
      </c>
      <c r="AG45" s="292">
        <v>667</v>
      </c>
      <c r="AH45" s="292">
        <v>0</v>
      </c>
      <c r="AI45" s="294">
        <v>667</v>
      </c>
      <c r="AJ45" s="291">
        <v>-333</v>
      </c>
      <c r="AK45" s="292">
        <v>0</v>
      </c>
      <c r="AL45" s="293">
        <v>-333</v>
      </c>
      <c r="AM45" s="292">
        <v>-334</v>
      </c>
      <c r="AN45" s="292">
        <v>0</v>
      </c>
      <c r="AO45" s="294">
        <v>-334</v>
      </c>
    </row>
    <row r="46" spans="1:43" ht="14.25" customHeight="1" x14ac:dyDescent="0.2">
      <c r="A46" s="273"/>
      <c r="B46" s="289" t="s">
        <v>157</v>
      </c>
      <c r="C46" s="290">
        <v>0</v>
      </c>
      <c r="D46" s="290">
        <v>0</v>
      </c>
      <c r="E46" s="290">
        <v>0</v>
      </c>
      <c r="F46" s="291">
        <v>0</v>
      </c>
      <c r="G46" s="292">
        <v>0</v>
      </c>
      <c r="H46" s="293">
        <v>0</v>
      </c>
      <c r="I46" s="292">
        <v>0</v>
      </c>
      <c r="J46" s="292">
        <v>0</v>
      </c>
      <c r="K46" s="294">
        <v>0</v>
      </c>
      <c r="L46" s="291">
        <v>0</v>
      </c>
      <c r="M46" s="292">
        <v>0</v>
      </c>
      <c r="N46" s="293">
        <v>0</v>
      </c>
      <c r="O46" s="292">
        <v>0</v>
      </c>
      <c r="P46" s="292">
        <v>0</v>
      </c>
      <c r="Q46" s="293">
        <v>0</v>
      </c>
      <c r="R46" s="292">
        <v>0</v>
      </c>
      <c r="S46" s="292">
        <v>0</v>
      </c>
      <c r="T46" s="293">
        <v>0</v>
      </c>
      <c r="U46" s="292">
        <v>1789000</v>
      </c>
      <c r="V46" s="292">
        <v>0</v>
      </c>
      <c r="W46" s="294">
        <v>1789000</v>
      </c>
      <c r="X46" s="291">
        <v>-24030000</v>
      </c>
      <c r="Y46" s="292">
        <v>0</v>
      </c>
      <c r="Z46" s="293">
        <v>-24030000</v>
      </c>
      <c r="AA46" s="292">
        <v>11121000</v>
      </c>
      <c r="AB46" s="292">
        <v>0</v>
      </c>
      <c r="AC46" s="293">
        <v>11121000</v>
      </c>
      <c r="AD46" s="292">
        <v>11120000</v>
      </c>
      <c r="AE46" s="292">
        <v>0</v>
      </c>
      <c r="AF46" s="293">
        <v>11120000</v>
      </c>
      <c r="AG46" s="292">
        <v>0</v>
      </c>
      <c r="AH46" s="292">
        <v>0</v>
      </c>
      <c r="AI46" s="294">
        <v>0</v>
      </c>
      <c r="AJ46" s="291">
        <v>0</v>
      </c>
      <c r="AK46" s="292">
        <v>0</v>
      </c>
      <c r="AL46" s="293">
        <v>0</v>
      </c>
      <c r="AM46" s="292">
        <v>0</v>
      </c>
      <c r="AN46" s="292">
        <v>0</v>
      </c>
      <c r="AO46" s="294">
        <v>0</v>
      </c>
    </row>
    <row r="47" spans="1:43" ht="14.25" customHeight="1" x14ac:dyDescent="0.2">
      <c r="A47" s="273"/>
      <c r="B47" s="289" t="s">
        <v>147</v>
      </c>
      <c r="C47" s="290">
        <v>-154</v>
      </c>
      <c r="D47" s="290">
        <v>152</v>
      </c>
      <c r="E47" s="290">
        <v>1</v>
      </c>
      <c r="F47" s="291">
        <v>0</v>
      </c>
      <c r="G47" s="292">
        <v>0</v>
      </c>
      <c r="H47" s="293">
        <v>0</v>
      </c>
      <c r="I47" s="292">
        <v>0</v>
      </c>
      <c r="J47" s="292">
        <v>0</v>
      </c>
      <c r="K47" s="294">
        <v>0</v>
      </c>
      <c r="L47" s="291">
        <v>0</v>
      </c>
      <c r="M47" s="292">
        <v>0</v>
      </c>
      <c r="N47" s="293">
        <v>0</v>
      </c>
      <c r="O47" s="292">
        <v>257</v>
      </c>
      <c r="P47" s="292">
        <v>-257</v>
      </c>
      <c r="Q47" s="293">
        <v>0</v>
      </c>
      <c r="R47" s="292">
        <v>174</v>
      </c>
      <c r="S47" s="292">
        <v>-174</v>
      </c>
      <c r="T47" s="293">
        <v>0</v>
      </c>
      <c r="U47" s="292">
        <v>184</v>
      </c>
      <c r="V47" s="292">
        <v>-184</v>
      </c>
      <c r="W47" s="294">
        <v>0</v>
      </c>
      <c r="X47" s="291">
        <v>-1047923</v>
      </c>
      <c r="Y47" s="292">
        <v>-1489411</v>
      </c>
      <c r="Z47" s="293">
        <v>-2537333</v>
      </c>
      <c r="AA47" s="292">
        <v>524077</v>
      </c>
      <c r="AB47" s="292">
        <v>744589</v>
      </c>
      <c r="AC47" s="293">
        <v>1268667</v>
      </c>
      <c r="AD47" s="292">
        <v>523077</v>
      </c>
      <c r="AE47" s="292">
        <v>745589</v>
      </c>
      <c r="AF47" s="293">
        <v>1268667</v>
      </c>
      <c r="AG47" s="292">
        <v>0</v>
      </c>
      <c r="AH47" s="292">
        <v>0</v>
      </c>
      <c r="AI47" s="294">
        <v>0</v>
      </c>
      <c r="AJ47" s="291">
        <v>0</v>
      </c>
      <c r="AK47" s="292">
        <v>0</v>
      </c>
      <c r="AL47" s="293">
        <v>0</v>
      </c>
      <c r="AM47" s="292">
        <v>0</v>
      </c>
      <c r="AN47" s="292">
        <v>0</v>
      </c>
      <c r="AO47" s="294">
        <v>0</v>
      </c>
    </row>
    <row r="48" spans="1:43" ht="14.25" customHeight="1" x14ac:dyDescent="0.2">
      <c r="A48" s="273"/>
      <c r="B48" s="289" t="s">
        <v>174</v>
      </c>
      <c r="C48" s="290">
        <v>1</v>
      </c>
      <c r="D48" s="290">
        <v>1</v>
      </c>
      <c r="E48" s="290">
        <v>-1</v>
      </c>
      <c r="F48" s="291">
        <v>0</v>
      </c>
      <c r="G48" s="292">
        <v>0</v>
      </c>
      <c r="H48" s="293">
        <v>0</v>
      </c>
      <c r="I48" s="292">
        <v>0</v>
      </c>
      <c r="J48" s="292">
        <v>0</v>
      </c>
      <c r="K48" s="294">
        <v>0</v>
      </c>
      <c r="L48" s="291">
        <v>0</v>
      </c>
      <c r="M48" s="292">
        <v>0</v>
      </c>
      <c r="N48" s="293">
        <v>0</v>
      </c>
      <c r="O48" s="292">
        <v>0</v>
      </c>
      <c r="P48" s="292">
        <v>0</v>
      </c>
      <c r="Q48" s="293">
        <v>0</v>
      </c>
      <c r="R48" s="292">
        <v>0</v>
      </c>
      <c r="S48" s="292">
        <v>0</v>
      </c>
      <c r="T48" s="293">
        <v>0</v>
      </c>
      <c r="U48" s="292">
        <v>0</v>
      </c>
      <c r="V48" s="292">
        <v>0</v>
      </c>
      <c r="W48" s="294">
        <v>0</v>
      </c>
      <c r="X48" s="291">
        <v>-83333</v>
      </c>
      <c r="Y48" s="292">
        <v>-83333</v>
      </c>
      <c r="Z48" s="293">
        <v>-166667</v>
      </c>
      <c r="AA48" s="292">
        <v>42167</v>
      </c>
      <c r="AB48" s="292">
        <v>42167</v>
      </c>
      <c r="AC48" s="293">
        <v>84333</v>
      </c>
      <c r="AD48" s="292">
        <v>41167</v>
      </c>
      <c r="AE48" s="292">
        <v>41167</v>
      </c>
      <c r="AF48" s="293">
        <v>82333</v>
      </c>
      <c r="AG48" s="292">
        <v>0</v>
      </c>
      <c r="AH48" s="292">
        <v>0</v>
      </c>
      <c r="AI48" s="294">
        <v>0</v>
      </c>
      <c r="AJ48" s="291">
        <v>0</v>
      </c>
      <c r="AK48" s="292">
        <v>0</v>
      </c>
      <c r="AL48" s="293">
        <v>0</v>
      </c>
      <c r="AM48" s="292">
        <v>0</v>
      </c>
      <c r="AN48" s="292">
        <v>0</v>
      </c>
      <c r="AO48" s="294">
        <v>0</v>
      </c>
    </row>
    <row r="49" spans="1:41" ht="14.25" customHeight="1" x14ac:dyDescent="0.2">
      <c r="A49" s="273"/>
      <c r="B49" s="289" t="s">
        <v>116</v>
      </c>
      <c r="C49" s="290">
        <v>0</v>
      </c>
      <c r="D49" s="290">
        <v>0</v>
      </c>
      <c r="E49" s="290">
        <v>0</v>
      </c>
      <c r="F49" s="291">
        <v>0</v>
      </c>
      <c r="G49" s="292">
        <v>0</v>
      </c>
      <c r="H49" s="293">
        <v>0</v>
      </c>
      <c r="I49" s="292">
        <v>0</v>
      </c>
      <c r="J49" s="292">
        <v>0</v>
      </c>
      <c r="K49" s="294">
        <v>0</v>
      </c>
      <c r="L49" s="291">
        <v>0</v>
      </c>
      <c r="M49" s="292">
        <v>0</v>
      </c>
      <c r="N49" s="293">
        <v>0</v>
      </c>
      <c r="O49" s="292">
        <v>0</v>
      </c>
      <c r="P49" s="292">
        <v>0</v>
      </c>
      <c r="Q49" s="293">
        <v>0</v>
      </c>
      <c r="R49" s="292">
        <v>0</v>
      </c>
      <c r="S49" s="292">
        <v>0</v>
      </c>
      <c r="T49" s="293">
        <v>0</v>
      </c>
      <c r="U49" s="292">
        <v>-30455</v>
      </c>
      <c r="V49" s="292">
        <v>0</v>
      </c>
      <c r="W49" s="294">
        <v>-30455</v>
      </c>
      <c r="X49" s="291">
        <v>-7271258</v>
      </c>
      <c r="Y49" s="292">
        <v>0</v>
      </c>
      <c r="Z49" s="293">
        <v>-7271258</v>
      </c>
      <c r="AA49" s="292">
        <v>3651743</v>
      </c>
      <c r="AB49" s="292">
        <v>0</v>
      </c>
      <c r="AC49" s="293">
        <v>3651743</v>
      </c>
      <c r="AD49" s="292">
        <v>3649743</v>
      </c>
      <c r="AE49" s="292">
        <v>0</v>
      </c>
      <c r="AF49" s="293">
        <v>3649743</v>
      </c>
      <c r="AG49" s="292">
        <v>-258</v>
      </c>
      <c r="AH49" s="292">
        <v>0</v>
      </c>
      <c r="AI49" s="294">
        <v>-258</v>
      </c>
      <c r="AJ49" s="291">
        <v>-257</v>
      </c>
      <c r="AK49" s="292">
        <v>0</v>
      </c>
      <c r="AL49" s="293">
        <v>-257</v>
      </c>
      <c r="AM49" s="292">
        <v>742</v>
      </c>
      <c r="AN49" s="292">
        <v>0</v>
      </c>
      <c r="AO49" s="294">
        <v>742</v>
      </c>
    </row>
    <row r="50" spans="1:41" ht="14.25" customHeight="1" x14ac:dyDescent="0.2">
      <c r="A50" s="273"/>
      <c r="B50" s="289" t="s">
        <v>180</v>
      </c>
      <c r="C50" s="290">
        <v>0</v>
      </c>
      <c r="D50" s="290">
        <v>0</v>
      </c>
      <c r="E50" s="290">
        <v>0</v>
      </c>
      <c r="F50" s="291">
        <v>0</v>
      </c>
      <c r="G50" s="292">
        <v>0</v>
      </c>
      <c r="H50" s="293">
        <v>0</v>
      </c>
      <c r="I50" s="292">
        <v>0</v>
      </c>
      <c r="J50" s="292">
        <v>0</v>
      </c>
      <c r="K50" s="294">
        <v>0</v>
      </c>
      <c r="L50" s="291">
        <v>0</v>
      </c>
      <c r="M50" s="292">
        <v>0</v>
      </c>
      <c r="N50" s="293">
        <v>0</v>
      </c>
      <c r="O50" s="292">
        <v>0</v>
      </c>
      <c r="P50" s="292">
        <v>0</v>
      </c>
      <c r="Q50" s="293">
        <v>0</v>
      </c>
      <c r="R50" s="292">
        <v>0</v>
      </c>
      <c r="S50" s="292">
        <v>0</v>
      </c>
      <c r="T50" s="293">
        <v>0</v>
      </c>
      <c r="U50" s="292">
        <v>0</v>
      </c>
      <c r="V50" s="292">
        <v>0</v>
      </c>
      <c r="W50" s="294">
        <v>0</v>
      </c>
      <c r="X50" s="291">
        <v>-16667000</v>
      </c>
      <c r="Y50" s="292">
        <v>-16667000</v>
      </c>
      <c r="Z50" s="293">
        <v>-33334000</v>
      </c>
      <c r="AA50" s="292">
        <v>8334000</v>
      </c>
      <c r="AB50" s="292">
        <v>8334000</v>
      </c>
      <c r="AC50" s="293">
        <v>16668000</v>
      </c>
      <c r="AD50" s="292">
        <v>8333000</v>
      </c>
      <c r="AE50" s="292">
        <v>8333000</v>
      </c>
      <c r="AF50" s="293">
        <v>16666000</v>
      </c>
      <c r="AG50" s="292">
        <v>0</v>
      </c>
      <c r="AH50" s="292">
        <v>0</v>
      </c>
      <c r="AI50" s="294">
        <v>0</v>
      </c>
      <c r="AJ50" s="291">
        <v>0</v>
      </c>
      <c r="AK50" s="292">
        <v>0</v>
      </c>
      <c r="AL50" s="293">
        <v>0</v>
      </c>
      <c r="AM50" s="292">
        <v>0</v>
      </c>
      <c r="AN50" s="292">
        <v>0</v>
      </c>
      <c r="AO50" s="294">
        <v>0</v>
      </c>
    </row>
    <row r="51" spans="1:41" ht="14.25" customHeight="1" x14ac:dyDescent="0.2">
      <c r="A51" s="273"/>
      <c r="B51" s="289" t="s">
        <v>142</v>
      </c>
      <c r="C51" s="290">
        <v>1</v>
      </c>
      <c r="D51" s="290">
        <v>0</v>
      </c>
      <c r="E51" s="290">
        <v>1</v>
      </c>
      <c r="F51" s="291">
        <v>0</v>
      </c>
      <c r="G51" s="292">
        <v>0</v>
      </c>
      <c r="H51" s="293">
        <v>0</v>
      </c>
      <c r="I51" s="292">
        <v>0</v>
      </c>
      <c r="J51" s="292">
        <v>0</v>
      </c>
      <c r="K51" s="294">
        <v>0</v>
      </c>
      <c r="L51" s="291">
        <v>0</v>
      </c>
      <c r="M51" s="292">
        <v>0</v>
      </c>
      <c r="N51" s="293">
        <v>0</v>
      </c>
      <c r="O51" s="292">
        <v>0</v>
      </c>
      <c r="P51" s="292">
        <v>0</v>
      </c>
      <c r="Q51" s="293">
        <v>0</v>
      </c>
      <c r="R51" s="292">
        <v>0</v>
      </c>
      <c r="S51" s="292">
        <v>0</v>
      </c>
      <c r="T51" s="293">
        <v>0</v>
      </c>
      <c r="U51" s="292">
        <v>-12</v>
      </c>
      <c r="V51" s="292">
        <v>0</v>
      </c>
      <c r="W51" s="294">
        <v>-12</v>
      </c>
      <c r="X51" s="291">
        <v>-599329</v>
      </c>
      <c r="Y51" s="292">
        <v>0</v>
      </c>
      <c r="Z51" s="293">
        <v>-599329</v>
      </c>
      <c r="AA51" s="292">
        <v>299671</v>
      </c>
      <c r="AB51" s="292">
        <v>0</v>
      </c>
      <c r="AC51" s="293">
        <v>299671</v>
      </c>
      <c r="AD51" s="292">
        <v>299671</v>
      </c>
      <c r="AE51" s="292">
        <v>0</v>
      </c>
      <c r="AF51" s="293">
        <v>299671</v>
      </c>
      <c r="AG51" s="292">
        <v>0</v>
      </c>
      <c r="AH51" s="292">
        <v>0</v>
      </c>
      <c r="AI51" s="294">
        <v>0</v>
      </c>
      <c r="AJ51" s="291">
        <v>0</v>
      </c>
      <c r="AK51" s="292">
        <v>0</v>
      </c>
      <c r="AL51" s="293">
        <v>0</v>
      </c>
      <c r="AM51" s="292">
        <v>0</v>
      </c>
      <c r="AN51" s="292">
        <v>0</v>
      </c>
      <c r="AO51" s="294">
        <v>0</v>
      </c>
    </row>
    <row r="52" spans="1:41" ht="14.25" customHeight="1" x14ac:dyDescent="0.2">
      <c r="A52" s="295" t="s">
        <v>286</v>
      </c>
      <c r="B52" s="289" t="s">
        <v>161</v>
      </c>
      <c r="C52" s="290">
        <v>1</v>
      </c>
      <c r="D52" s="290">
        <v>0</v>
      </c>
      <c r="E52" s="290">
        <v>1</v>
      </c>
      <c r="F52" s="291">
        <v>0</v>
      </c>
      <c r="G52" s="292">
        <v>0</v>
      </c>
      <c r="H52" s="293">
        <v>0</v>
      </c>
      <c r="I52" s="292">
        <v>0</v>
      </c>
      <c r="J52" s="292">
        <v>0</v>
      </c>
      <c r="K52" s="294">
        <v>0</v>
      </c>
      <c r="L52" s="291">
        <v>0</v>
      </c>
      <c r="M52" s="292">
        <v>0</v>
      </c>
      <c r="N52" s="293">
        <v>0</v>
      </c>
      <c r="O52" s="292">
        <v>0</v>
      </c>
      <c r="P52" s="292">
        <v>0</v>
      </c>
      <c r="Q52" s="293">
        <v>0</v>
      </c>
      <c r="R52" s="292">
        <v>0</v>
      </c>
      <c r="S52" s="292">
        <v>0</v>
      </c>
      <c r="T52" s="293">
        <v>0</v>
      </c>
      <c r="U52" s="292">
        <v>-594590</v>
      </c>
      <c r="V52" s="292">
        <v>0</v>
      </c>
      <c r="W52" s="294">
        <v>-594590</v>
      </c>
      <c r="X52" s="291">
        <v>-632136</v>
      </c>
      <c r="Y52" s="292">
        <v>0</v>
      </c>
      <c r="Z52" s="293">
        <v>-632136</v>
      </c>
      <c r="AA52" s="292">
        <v>612864</v>
      </c>
      <c r="AB52" s="292">
        <v>0</v>
      </c>
      <c r="AC52" s="293">
        <v>612864</v>
      </c>
      <c r="AD52" s="292">
        <v>613863</v>
      </c>
      <c r="AE52" s="292">
        <v>0</v>
      </c>
      <c r="AF52" s="293">
        <v>613863</v>
      </c>
      <c r="AG52" s="292">
        <v>-333</v>
      </c>
      <c r="AH52" s="292">
        <v>0</v>
      </c>
      <c r="AI52" s="294">
        <v>-333</v>
      </c>
      <c r="AJ52" s="291">
        <v>-333</v>
      </c>
      <c r="AK52" s="292">
        <v>0</v>
      </c>
      <c r="AL52" s="293">
        <v>-333</v>
      </c>
      <c r="AM52" s="292">
        <v>666</v>
      </c>
      <c r="AN52" s="292">
        <v>0</v>
      </c>
      <c r="AO52" s="294">
        <v>666</v>
      </c>
    </row>
    <row r="53" spans="1:41" ht="14.25" customHeight="1" x14ac:dyDescent="0.2">
      <c r="A53" s="274"/>
      <c r="B53" s="289" t="s">
        <v>183</v>
      </c>
      <c r="C53" s="290">
        <v>0</v>
      </c>
      <c r="D53" s="290">
        <v>0</v>
      </c>
      <c r="E53" s="290">
        <v>0</v>
      </c>
      <c r="F53" s="291">
        <v>0</v>
      </c>
      <c r="G53" s="292">
        <v>0</v>
      </c>
      <c r="H53" s="293">
        <v>0</v>
      </c>
      <c r="I53" s="292">
        <v>0</v>
      </c>
      <c r="J53" s="292">
        <v>0</v>
      </c>
      <c r="K53" s="294">
        <v>0</v>
      </c>
      <c r="L53" s="291">
        <v>0</v>
      </c>
      <c r="M53" s="292">
        <v>0</v>
      </c>
      <c r="N53" s="293">
        <v>0</v>
      </c>
      <c r="O53" s="292">
        <v>0</v>
      </c>
      <c r="P53" s="292">
        <v>0</v>
      </c>
      <c r="Q53" s="293">
        <v>0</v>
      </c>
      <c r="R53" s="292">
        <v>0</v>
      </c>
      <c r="S53" s="292">
        <v>0</v>
      </c>
      <c r="T53" s="293">
        <v>0</v>
      </c>
      <c r="U53" s="292">
        <v>-405794</v>
      </c>
      <c r="V53" s="292">
        <v>0</v>
      </c>
      <c r="W53" s="294">
        <v>-405794</v>
      </c>
      <c r="X53" s="291">
        <v>-3511402</v>
      </c>
      <c r="Y53" s="292">
        <v>0</v>
      </c>
      <c r="Z53" s="293">
        <v>-3511402</v>
      </c>
      <c r="AA53" s="292">
        <v>1958598</v>
      </c>
      <c r="AB53" s="292">
        <v>0</v>
      </c>
      <c r="AC53" s="293">
        <v>1958598</v>
      </c>
      <c r="AD53" s="292">
        <v>1958598</v>
      </c>
      <c r="AE53" s="292">
        <v>0</v>
      </c>
      <c r="AF53" s="293">
        <v>1958598</v>
      </c>
      <c r="AG53" s="292">
        <v>333</v>
      </c>
      <c r="AH53" s="292">
        <v>0</v>
      </c>
      <c r="AI53" s="294">
        <v>333</v>
      </c>
      <c r="AJ53" s="291">
        <v>333</v>
      </c>
      <c r="AK53" s="292">
        <v>0</v>
      </c>
      <c r="AL53" s="293">
        <v>333</v>
      </c>
      <c r="AM53" s="292">
        <v>-666</v>
      </c>
      <c r="AN53" s="292">
        <v>0</v>
      </c>
      <c r="AO53" s="294">
        <v>-666</v>
      </c>
    </row>
    <row r="54" spans="1:41" ht="14.25" customHeight="1" x14ac:dyDescent="0.2">
      <c r="A54" s="274"/>
      <c r="B54" s="289" t="s">
        <v>125</v>
      </c>
      <c r="C54" s="290">
        <v>-169</v>
      </c>
      <c r="D54" s="290">
        <v>169</v>
      </c>
      <c r="E54" s="290">
        <v>0</v>
      </c>
      <c r="F54" s="291">
        <v>0</v>
      </c>
      <c r="G54" s="292">
        <v>0</v>
      </c>
      <c r="H54" s="293">
        <v>0</v>
      </c>
      <c r="I54" s="292">
        <v>0</v>
      </c>
      <c r="J54" s="292">
        <v>0</v>
      </c>
      <c r="K54" s="294">
        <v>0</v>
      </c>
      <c r="L54" s="291">
        <v>0</v>
      </c>
      <c r="M54" s="292">
        <v>0</v>
      </c>
      <c r="N54" s="293">
        <v>0</v>
      </c>
      <c r="O54" s="292">
        <v>0</v>
      </c>
      <c r="P54" s="292">
        <v>0</v>
      </c>
      <c r="Q54" s="293">
        <v>0</v>
      </c>
      <c r="R54" s="292">
        <v>0</v>
      </c>
      <c r="S54" s="292">
        <v>0</v>
      </c>
      <c r="T54" s="293">
        <v>0</v>
      </c>
      <c r="U54" s="292">
        <v>0</v>
      </c>
      <c r="V54" s="292">
        <v>0</v>
      </c>
      <c r="W54" s="294">
        <v>0</v>
      </c>
      <c r="X54" s="291">
        <v>-3057723</v>
      </c>
      <c r="Y54" s="292">
        <v>-2498277</v>
      </c>
      <c r="Z54" s="293">
        <v>-5556000</v>
      </c>
      <c r="AA54" s="292">
        <v>1529277</v>
      </c>
      <c r="AB54" s="292">
        <v>1248723</v>
      </c>
      <c r="AC54" s="293">
        <v>2778000</v>
      </c>
      <c r="AD54" s="292">
        <v>1528277</v>
      </c>
      <c r="AE54" s="292">
        <v>1249723</v>
      </c>
      <c r="AF54" s="293">
        <v>2778000</v>
      </c>
      <c r="AG54" s="292">
        <v>0</v>
      </c>
      <c r="AH54" s="292">
        <v>0</v>
      </c>
      <c r="AI54" s="294">
        <v>0</v>
      </c>
      <c r="AJ54" s="291">
        <v>0</v>
      </c>
      <c r="AK54" s="292">
        <v>0</v>
      </c>
      <c r="AL54" s="293">
        <v>0</v>
      </c>
      <c r="AM54" s="292">
        <v>0</v>
      </c>
      <c r="AN54" s="292">
        <v>0</v>
      </c>
      <c r="AO54" s="294">
        <v>0</v>
      </c>
    </row>
    <row r="55" spans="1:41" ht="14.25" customHeight="1" x14ac:dyDescent="0.2">
      <c r="A55" s="274"/>
      <c r="B55" s="289" t="s">
        <v>200</v>
      </c>
      <c r="C55" s="290">
        <v>0</v>
      </c>
      <c r="D55" s="290">
        <v>0</v>
      </c>
      <c r="E55" s="290">
        <v>0</v>
      </c>
      <c r="F55" s="291">
        <v>0</v>
      </c>
      <c r="G55" s="292">
        <v>0</v>
      </c>
      <c r="H55" s="293">
        <v>0</v>
      </c>
      <c r="I55" s="292">
        <v>0</v>
      </c>
      <c r="J55" s="292">
        <v>0</v>
      </c>
      <c r="K55" s="294">
        <v>0</v>
      </c>
      <c r="L55" s="291">
        <v>0</v>
      </c>
      <c r="M55" s="292">
        <v>0</v>
      </c>
      <c r="N55" s="293">
        <v>0</v>
      </c>
      <c r="O55" s="292">
        <v>0</v>
      </c>
      <c r="P55" s="292">
        <v>0</v>
      </c>
      <c r="Q55" s="293">
        <v>0</v>
      </c>
      <c r="R55" s="292">
        <v>0</v>
      </c>
      <c r="S55" s="292">
        <v>0</v>
      </c>
      <c r="T55" s="293">
        <v>0</v>
      </c>
      <c r="U55" s="292">
        <v>-7450500</v>
      </c>
      <c r="V55" s="292">
        <v>0</v>
      </c>
      <c r="W55" s="294">
        <v>-7450500</v>
      </c>
      <c r="X55" s="291">
        <v>2776500</v>
      </c>
      <c r="Y55" s="292">
        <v>0</v>
      </c>
      <c r="Z55" s="293">
        <v>2776500</v>
      </c>
      <c r="AA55" s="292">
        <v>536000</v>
      </c>
      <c r="AB55" s="292">
        <v>0</v>
      </c>
      <c r="AC55" s="293">
        <v>536000</v>
      </c>
      <c r="AD55" s="292">
        <v>4138000</v>
      </c>
      <c r="AE55" s="292">
        <v>0</v>
      </c>
      <c r="AF55" s="293">
        <v>4138000</v>
      </c>
      <c r="AG55" s="292">
        <v>0</v>
      </c>
      <c r="AH55" s="292">
        <v>0</v>
      </c>
      <c r="AI55" s="294">
        <v>0</v>
      </c>
      <c r="AJ55" s="291">
        <v>0</v>
      </c>
      <c r="AK55" s="292">
        <v>0</v>
      </c>
      <c r="AL55" s="293">
        <v>0</v>
      </c>
      <c r="AM55" s="292">
        <v>0</v>
      </c>
      <c r="AN55" s="292">
        <v>0</v>
      </c>
      <c r="AO55" s="294">
        <v>0</v>
      </c>
    </row>
    <row r="56" spans="1:41" ht="14.1" customHeight="1" x14ac:dyDescent="0.2">
      <c r="A56" s="296" t="s">
        <v>287</v>
      </c>
      <c r="B56" s="289" t="s">
        <v>186</v>
      </c>
      <c r="C56" s="290">
        <v>0</v>
      </c>
      <c r="D56" s="290">
        <v>-1</v>
      </c>
      <c r="E56" s="290">
        <v>-1</v>
      </c>
      <c r="F56" s="291">
        <v>0</v>
      </c>
      <c r="G56" s="292">
        <v>0</v>
      </c>
      <c r="H56" s="293">
        <v>0</v>
      </c>
      <c r="I56" s="292">
        <v>0</v>
      </c>
      <c r="J56" s="292">
        <v>0</v>
      </c>
      <c r="K56" s="294">
        <v>0</v>
      </c>
      <c r="L56" s="291">
        <v>0</v>
      </c>
      <c r="M56" s="292">
        <v>0</v>
      </c>
      <c r="N56" s="293">
        <v>0</v>
      </c>
      <c r="O56" s="292">
        <v>0</v>
      </c>
      <c r="P56" s="292">
        <v>0</v>
      </c>
      <c r="Q56" s="293">
        <v>0</v>
      </c>
      <c r="R56" s="292">
        <v>0</v>
      </c>
      <c r="S56" s="292">
        <v>0</v>
      </c>
      <c r="T56" s="293">
        <v>0</v>
      </c>
      <c r="U56" s="292">
        <v>1050197</v>
      </c>
      <c r="V56" s="292">
        <v>1357197</v>
      </c>
      <c r="W56" s="294">
        <v>2407394</v>
      </c>
      <c r="X56" s="291">
        <v>-7399</v>
      </c>
      <c r="Y56" s="292">
        <v>-314066</v>
      </c>
      <c r="Z56" s="293">
        <v>-321465</v>
      </c>
      <c r="AA56" s="292">
        <v>-723066</v>
      </c>
      <c r="AB56" s="292">
        <v>-931066</v>
      </c>
      <c r="AC56" s="293">
        <v>-1654465</v>
      </c>
      <c r="AD56" s="292">
        <v>-319732</v>
      </c>
      <c r="AE56" s="292">
        <v>-112066</v>
      </c>
      <c r="AF56" s="293">
        <v>-431465</v>
      </c>
      <c r="AG56" s="292">
        <v>0</v>
      </c>
      <c r="AH56" s="292">
        <v>0</v>
      </c>
      <c r="AI56" s="294">
        <v>0</v>
      </c>
      <c r="AJ56" s="291">
        <v>0</v>
      </c>
      <c r="AK56" s="292">
        <v>0</v>
      </c>
      <c r="AL56" s="293">
        <v>0</v>
      </c>
      <c r="AM56" s="292">
        <v>0</v>
      </c>
      <c r="AN56" s="292">
        <v>0</v>
      </c>
      <c r="AO56" s="294">
        <v>0</v>
      </c>
    </row>
    <row r="57" spans="1:41" ht="14.1" customHeight="1" x14ac:dyDescent="0.2">
      <c r="A57" s="275"/>
      <c r="B57" s="289" t="s">
        <v>188</v>
      </c>
      <c r="C57" s="290">
        <v>0</v>
      </c>
      <c r="D57" s="290">
        <v>0</v>
      </c>
      <c r="E57" s="290">
        <v>0</v>
      </c>
      <c r="F57" s="291">
        <v>0</v>
      </c>
      <c r="G57" s="292">
        <v>0</v>
      </c>
      <c r="H57" s="293">
        <v>0</v>
      </c>
      <c r="I57" s="292">
        <v>0</v>
      </c>
      <c r="J57" s="292">
        <v>0</v>
      </c>
      <c r="K57" s="294">
        <v>0</v>
      </c>
      <c r="L57" s="291">
        <v>0</v>
      </c>
      <c r="M57" s="292">
        <v>0</v>
      </c>
      <c r="N57" s="293">
        <v>0</v>
      </c>
      <c r="O57" s="292">
        <v>0</v>
      </c>
      <c r="P57" s="292">
        <v>0</v>
      </c>
      <c r="Q57" s="293">
        <v>0</v>
      </c>
      <c r="R57" s="292">
        <v>0</v>
      </c>
      <c r="S57" s="292">
        <v>0</v>
      </c>
      <c r="T57" s="293">
        <v>0</v>
      </c>
      <c r="U57" s="292">
        <v>364422</v>
      </c>
      <c r="V57" s="292">
        <v>364422</v>
      </c>
      <c r="W57" s="294">
        <v>728844</v>
      </c>
      <c r="X57" s="291">
        <v>-267474</v>
      </c>
      <c r="Y57" s="292">
        <v>-243474</v>
      </c>
      <c r="Z57" s="293">
        <v>-510948</v>
      </c>
      <c r="AA57" s="292">
        <v>-4474</v>
      </c>
      <c r="AB57" s="292">
        <v>-4474</v>
      </c>
      <c r="AC57" s="293">
        <v>-8948</v>
      </c>
      <c r="AD57" s="292">
        <v>-92474</v>
      </c>
      <c r="AE57" s="292">
        <v>-116474</v>
      </c>
      <c r="AF57" s="293">
        <v>-208948</v>
      </c>
      <c r="AG57" s="292">
        <v>625</v>
      </c>
      <c r="AH57" s="292">
        <v>625</v>
      </c>
      <c r="AI57" s="294">
        <v>1250</v>
      </c>
      <c r="AJ57" s="291">
        <v>-375</v>
      </c>
      <c r="AK57" s="292">
        <v>-375</v>
      </c>
      <c r="AL57" s="293">
        <v>-750</v>
      </c>
      <c r="AM57" s="292">
        <v>-250</v>
      </c>
      <c r="AN57" s="292">
        <v>-250</v>
      </c>
      <c r="AO57" s="294">
        <v>-500</v>
      </c>
    </row>
    <row r="58" spans="1:41" ht="14.1" customHeight="1" x14ac:dyDescent="0.2">
      <c r="A58" s="275"/>
      <c r="B58" s="289" t="s">
        <v>154</v>
      </c>
      <c r="C58" s="290">
        <v>0</v>
      </c>
      <c r="D58" s="290">
        <v>0</v>
      </c>
      <c r="E58" s="290">
        <v>0</v>
      </c>
      <c r="F58" s="291">
        <v>0</v>
      </c>
      <c r="G58" s="292">
        <v>0</v>
      </c>
      <c r="H58" s="293">
        <v>0</v>
      </c>
      <c r="I58" s="292">
        <v>0</v>
      </c>
      <c r="J58" s="292">
        <v>0</v>
      </c>
      <c r="K58" s="294">
        <v>0</v>
      </c>
      <c r="L58" s="291">
        <v>0</v>
      </c>
      <c r="M58" s="292">
        <v>0</v>
      </c>
      <c r="N58" s="293">
        <v>0</v>
      </c>
      <c r="O58" s="292">
        <v>0</v>
      </c>
      <c r="P58" s="292">
        <v>0</v>
      </c>
      <c r="Q58" s="293">
        <v>0</v>
      </c>
      <c r="R58" s="292">
        <v>0</v>
      </c>
      <c r="S58" s="292">
        <v>0</v>
      </c>
      <c r="T58" s="293">
        <v>0</v>
      </c>
      <c r="U58" s="292">
        <v>0</v>
      </c>
      <c r="V58" s="292">
        <v>0</v>
      </c>
      <c r="W58" s="294">
        <v>0</v>
      </c>
      <c r="X58" s="291">
        <v>4976000</v>
      </c>
      <c r="Y58" s="292">
        <v>0</v>
      </c>
      <c r="Z58" s="293">
        <v>4976000</v>
      </c>
      <c r="AA58" s="292">
        <v>-2488000</v>
      </c>
      <c r="AB58" s="292">
        <v>0</v>
      </c>
      <c r="AC58" s="293">
        <v>-2488000</v>
      </c>
      <c r="AD58" s="292">
        <v>-2488000</v>
      </c>
      <c r="AE58" s="292">
        <v>0</v>
      </c>
      <c r="AF58" s="293">
        <v>-2488000</v>
      </c>
      <c r="AG58" s="292">
        <v>0</v>
      </c>
      <c r="AH58" s="292">
        <v>0</v>
      </c>
      <c r="AI58" s="294">
        <v>0</v>
      </c>
      <c r="AJ58" s="291">
        <v>0</v>
      </c>
      <c r="AK58" s="292">
        <v>0</v>
      </c>
      <c r="AL58" s="293">
        <v>0</v>
      </c>
      <c r="AM58" s="292">
        <v>0</v>
      </c>
      <c r="AN58" s="292">
        <v>0</v>
      </c>
      <c r="AO58" s="294">
        <v>0</v>
      </c>
    </row>
    <row r="59" spans="1:41" ht="14.45" customHeight="1" x14ac:dyDescent="0.2">
      <c r="A59" s="275"/>
      <c r="B59" s="289" t="s">
        <v>205</v>
      </c>
      <c r="C59" s="290">
        <v>0</v>
      </c>
      <c r="D59" s="290">
        <v>0</v>
      </c>
      <c r="E59" s="290">
        <v>0</v>
      </c>
      <c r="F59" s="291">
        <v>0</v>
      </c>
      <c r="G59" s="292">
        <v>0</v>
      </c>
      <c r="H59" s="293">
        <v>0</v>
      </c>
      <c r="I59" s="292">
        <v>0</v>
      </c>
      <c r="J59" s="292">
        <v>0</v>
      </c>
      <c r="K59" s="294">
        <v>0</v>
      </c>
      <c r="L59" s="291">
        <v>0</v>
      </c>
      <c r="M59" s="292">
        <v>0</v>
      </c>
      <c r="N59" s="293">
        <v>0</v>
      </c>
      <c r="O59" s="292">
        <v>0</v>
      </c>
      <c r="P59" s="292">
        <v>0</v>
      </c>
      <c r="Q59" s="293">
        <v>0</v>
      </c>
      <c r="R59" s="292">
        <v>0</v>
      </c>
      <c r="S59" s="292">
        <v>0</v>
      </c>
      <c r="T59" s="293">
        <v>0</v>
      </c>
      <c r="U59" s="292">
        <v>0</v>
      </c>
      <c r="V59" s="292">
        <v>0</v>
      </c>
      <c r="W59" s="294">
        <v>0</v>
      </c>
      <c r="X59" s="291">
        <v>-200000</v>
      </c>
      <c r="Y59" s="292">
        <v>0</v>
      </c>
      <c r="Z59" s="293">
        <v>-200000</v>
      </c>
      <c r="AA59" s="292">
        <v>100000</v>
      </c>
      <c r="AB59" s="292">
        <v>0</v>
      </c>
      <c r="AC59" s="293">
        <v>100000</v>
      </c>
      <c r="AD59" s="292">
        <v>100000</v>
      </c>
      <c r="AE59" s="292">
        <v>0</v>
      </c>
      <c r="AF59" s="293">
        <v>100000</v>
      </c>
      <c r="AG59" s="292">
        <v>0</v>
      </c>
      <c r="AH59" s="292">
        <v>0</v>
      </c>
      <c r="AI59" s="294">
        <v>0</v>
      </c>
      <c r="AJ59" s="291">
        <v>0</v>
      </c>
      <c r="AK59" s="292">
        <v>0</v>
      </c>
      <c r="AL59" s="293">
        <v>0</v>
      </c>
      <c r="AM59" s="292">
        <v>0</v>
      </c>
      <c r="AN59" s="292">
        <v>0</v>
      </c>
      <c r="AO59" s="294">
        <v>0</v>
      </c>
    </row>
    <row r="60" spans="1:41" ht="14.25" customHeight="1" x14ac:dyDescent="0.2">
      <c r="A60" s="297" t="s">
        <v>288</v>
      </c>
      <c r="B60" s="289" t="s">
        <v>162</v>
      </c>
      <c r="C60" s="290">
        <v>0</v>
      </c>
      <c r="D60" s="290">
        <v>0</v>
      </c>
      <c r="E60" s="290">
        <v>0</v>
      </c>
      <c r="F60" s="291">
        <v>0</v>
      </c>
      <c r="G60" s="292">
        <v>0</v>
      </c>
      <c r="H60" s="293">
        <v>0</v>
      </c>
      <c r="I60" s="292">
        <v>0</v>
      </c>
      <c r="J60" s="292">
        <v>0</v>
      </c>
      <c r="K60" s="294">
        <v>0</v>
      </c>
      <c r="L60" s="291">
        <v>0</v>
      </c>
      <c r="M60" s="292">
        <v>0</v>
      </c>
      <c r="N60" s="293">
        <v>0</v>
      </c>
      <c r="O60" s="292">
        <v>0</v>
      </c>
      <c r="P60" s="292">
        <v>0</v>
      </c>
      <c r="Q60" s="293">
        <v>0</v>
      </c>
      <c r="R60" s="292">
        <v>0</v>
      </c>
      <c r="S60" s="292">
        <v>0</v>
      </c>
      <c r="T60" s="293">
        <v>0</v>
      </c>
      <c r="U60" s="292">
        <v>173000</v>
      </c>
      <c r="V60" s="292">
        <v>0</v>
      </c>
      <c r="W60" s="294">
        <v>173000</v>
      </c>
      <c r="X60" s="291">
        <v>-697000</v>
      </c>
      <c r="Y60" s="292">
        <v>0</v>
      </c>
      <c r="Z60" s="293">
        <v>-697000</v>
      </c>
      <c r="AA60" s="292">
        <v>263000</v>
      </c>
      <c r="AB60" s="292">
        <v>0</v>
      </c>
      <c r="AC60" s="293">
        <v>263000</v>
      </c>
      <c r="AD60" s="292">
        <v>261000</v>
      </c>
      <c r="AE60" s="292">
        <v>0</v>
      </c>
      <c r="AF60" s="293">
        <v>261000</v>
      </c>
      <c r="AG60" s="292">
        <v>0</v>
      </c>
      <c r="AH60" s="292">
        <v>0</v>
      </c>
      <c r="AI60" s="294">
        <v>0</v>
      </c>
      <c r="AJ60" s="291">
        <v>0</v>
      </c>
      <c r="AK60" s="292">
        <v>0</v>
      </c>
      <c r="AL60" s="293">
        <v>0</v>
      </c>
      <c r="AM60" s="292">
        <v>0</v>
      </c>
      <c r="AN60" s="292">
        <v>0</v>
      </c>
      <c r="AO60" s="294">
        <v>0</v>
      </c>
    </row>
    <row r="61" spans="1:41" ht="14.25" customHeight="1" x14ac:dyDescent="0.2">
      <c r="A61" s="276"/>
      <c r="B61" s="289" t="s">
        <v>164</v>
      </c>
      <c r="C61" s="290">
        <v>0</v>
      </c>
      <c r="D61" s="290">
        <v>0</v>
      </c>
      <c r="E61" s="290">
        <v>0</v>
      </c>
      <c r="F61" s="291">
        <v>0</v>
      </c>
      <c r="G61" s="292">
        <v>0</v>
      </c>
      <c r="H61" s="293">
        <v>0</v>
      </c>
      <c r="I61" s="292">
        <v>0</v>
      </c>
      <c r="J61" s="292">
        <v>0</v>
      </c>
      <c r="K61" s="294">
        <v>0</v>
      </c>
      <c r="L61" s="291">
        <v>0</v>
      </c>
      <c r="M61" s="292">
        <v>0</v>
      </c>
      <c r="N61" s="293">
        <v>0</v>
      </c>
      <c r="O61" s="292">
        <v>-286</v>
      </c>
      <c r="P61" s="292">
        <v>0</v>
      </c>
      <c r="Q61" s="293">
        <v>-286</v>
      </c>
      <c r="R61" s="292">
        <v>0</v>
      </c>
      <c r="S61" s="292">
        <v>0</v>
      </c>
      <c r="T61" s="293">
        <v>0</v>
      </c>
      <c r="U61" s="292">
        <v>404000</v>
      </c>
      <c r="V61" s="292">
        <v>0</v>
      </c>
      <c r="W61" s="294">
        <v>404000</v>
      </c>
      <c r="X61" s="291">
        <v>-14769620</v>
      </c>
      <c r="Y61" s="292">
        <v>0</v>
      </c>
      <c r="Z61" s="293">
        <v>-14769620</v>
      </c>
      <c r="AA61" s="292">
        <v>7183380</v>
      </c>
      <c r="AB61" s="292">
        <v>0</v>
      </c>
      <c r="AC61" s="293">
        <v>7183380</v>
      </c>
      <c r="AD61" s="292">
        <v>7182382</v>
      </c>
      <c r="AE61" s="292">
        <v>0</v>
      </c>
      <c r="AF61" s="293">
        <v>7182382</v>
      </c>
      <c r="AG61" s="292">
        <v>380</v>
      </c>
      <c r="AH61" s="292">
        <v>0</v>
      </c>
      <c r="AI61" s="294">
        <v>380</v>
      </c>
      <c r="AJ61" s="291">
        <v>380</v>
      </c>
      <c r="AK61" s="292">
        <v>0</v>
      </c>
      <c r="AL61" s="293">
        <v>380</v>
      </c>
      <c r="AM61" s="292">
        <v>-616</v>
      </c>
      <c r="AN61" s="292">
        <v>0</v>
      </c>
      <c r="AO61" s="294">
        <v>-616</v>
      </c>
    </row>
    <row r="62" spans="1:41" ht="14.25" hidden="1" customHeight="1" x14ac:dyDescent="0.2">
      <c r="A62" s="276"/>
      <c r="B62" s="289" t="s">
        <v>168</v>
      </c>
      <c r="C62" s="290">
        <v>0</v>
      </c>
      <c r="D62" s="290">
        <v>0</v>
      </c>
      <c r="E62" s="290">
        <v>0</v>
      </c>
      <c r="F62" s="291">
        <v>0</v>
      </c>
      <c r="G62" s="292">
        <v>0</v>
      </c>
      <c r="H62" s="293">
        <v>0</v>
      </c>
      <c r="I62" s="292">
        <v>0</v>
      </c>
      <c r="J62" s="292">
        <v>0</v>
      </c>
      <c r="K62" s="294">
        <v>0</v>
      </c>
      <c r="L62" s="291">
        <v>0</v>
      </c>
      <c r="M62" s="292">
        <v>0</v>
      </c>
      <c r="N62" s="293">
        <v>0</v>
      </c>
      <c r="O62" s="292">
        <v>0</v>
      </c>
      <c r="P62" s="292">
        <v>0</v>
      </c>
      <c r="Q62" s="293">
        <v>0</v>
      </c>
      <c r="R62" s="292">
        <v>0</v>
      </c>
      <c r="S62" s="292">
        <v>0</v>
      </c>
      <c r="T62" s="293">
        <v>0</v>
      </c>
      <c r="U62" s="292">
        <v>0</v>
      </c>
      <c r="V62" s="292">
        <v>0</v>
      </c>
      <c r="W62" s="294">
        <v>0</v>
      </c>
      <c r="X62" s="291">
        <v>0</v>
      </c>
      <c r="Y62" s="292">
        <v>0</v>
      </c>
      <c r="Z62" s="293">
        <v>0</v>
      </c>
      <c r="AA62" s="292">
        <v>0</v>
      </c>
      <c r="AB62" s="292">
        <v>0</v>
      </c>
      <c r="AC62" s="293">
        <v>0</v>
      </c>
      <c r="AD62" s="292">
        <v>0</v>
      </c>
      <c r="AE62" s="292">
        <v>0</v>
      </c>
      <c r="AF62" s="293">
        <v>0</v>
      </c>
      <c r="AG62" s="292">
        <v>0</v>
      </c>
      <c r="AH62" s="292">
        <v>0</v>
      </c>
      <c r="AI62" s="294">
        <v>0</v>
      </c>
      <c r="AJ62" s="291">
        <v>0</v>
      </c>
      <c r="AK62" s="292">
        <v>0</v>
      </c>
      <c r="AL62" s="293">
        <v>0</v>
      </c>
      <c r="AM62" s="292">
        <v>0</v>
      </c>
      <c r="AN62" s="292">
        <v>0</v>
      </c>
      <c r="AO62" s="294">
        <v>0</v>
      </c>
    </row>
    <row r="63" spans="1:41" ht="15" x14ac:dyDescent="0.2">
      <c r="A63" s="276"/>
      <c r="B63" s="289" t="s">
        <v>130</v>
      </c>
      <c r="C63" s="290">
        <v>-416</v>
      </c>
      <c r="D63" s="290">
        <v>416</v>
      </c>
      <c r="E63" s="290">
        <v>0</v>
      </c>
      <c r="F63" s="291">
        <v>0</v>
      </c>
      <c r="G63" s="292">
        <v>0</v>
      </c>
      <c r="H63" s="293">
        <v>0</v>
      </c>
      <c r="I63" s="292">
        <v>0</v>
      </c>
      <c r="J63" s="292">
        <v>0</v>
      </c>
      <c r="K63" s="294">
        <v>0</v>
      </c>
      <c r="L63" s="291">
        <v>0</v>
      </c>
      <c r="M63" s="292">
        <v>0</v>
      </c>
      <c r="N63" s="293">
        <v>0</v>
      </c>
      <c r="O63" s="292">
        <v>0</v>
      </c>
      <c r="P63" s="292">
        <v>0</v>
      </c>
      <c r="Q63" s="293">
        <v>0</v>
      </c>
      <c r="R63" s="292">
        <v>0</v>
      </c>
      <c r="S63" s="292">
        <v>0</v>
      </c>
      <c r="T63" s="293">
        <v>0</v>
      </c>
      <c r="U63" s="292">
        <v>0</v>
      </c>
      <c r="V63" s="292">
        <v>0</v>
      </c>
      <c r="W63" s="294">
        <v>0</v>
      </c>
      <c r="X63" s="291">
        <v>0</v>
      </c>
      <c r="Y63" s="292">
        <v>0</v>
      </c>
      <c r="Z63" s="293">
        <v>0</v>
      </c>
      <c r="AA63" s="292">
        <v>292</v>
      </c>
      <c r="AB63" s="292">
        <v>-292</v>
      </c>
      <c r="AC63" s="293">
        <v>0</v>
      </c>
      <c r="AD63" s="292">
        <v>-708</v>
      </c>
      <c r="AE63" s="292">
        <v>708</v>
      </c>
      <c r="AF63" s="293">
        <v>0</v>
      </c>
      <c r="AG63" s="292">
        <v>0</v>
      </c>
      <c r="AH63" s="292">
        <v>0</v>
      </c>
      <c r="AI63" s="294">
        <v>0</v>
      </c>
      <c r="AJ63" s="291">
        <v>0</v>
      </c>
      <c r="AK63" s="292">
        <v>0</v>
      </c>
      <c r="AL63" s="293">
        <v>0</v>
      </c>
      <c r="AM63" s="292">
        <v>0</v>
      </c>
      <c r="AN63" s="292">
        <v>0</v>
      </c>
      <c r="AO63" s="294">
        <v>0</v>
      </c>
    </row>
    <row r="64" spans="1:41" ht="14.25" customHeight="1" x14ac:dyDescent="0.2">
      <c r="A64" s="276"/>
      <c r="B64" s="289" t="s">
        <v>133</v>
      </c>
      <c r="C64" s="290">
        <v>0</v>
      </c>
      <c r="D64" s="290">
        <v>0</v>
      </c>
      <c r="E64" s="290">
        <v>0</v>
      </c>
      <c r="F64" s="291">
        <v>0</v>
      </c>
      <c r="G64" s="292">
        <v>0</v>
      </c>
      <c r="H64" s="293">
        <v>0</v>
      </c>
      <c r="I64" s="292">
        <v>0</v>
      </c>
      <c r="J64" s="292">
        <v>0</v>
      </c>
      <c r="K64" s="294">
        <v>0</v>
      </c>
      <c r="L64" s="291">
        <v>0</v>
      </c>
      <c r="M64" s="292">
        <v>0</v>
      </c>
      <c r="N64" s="293">
        <v>0</v>
      </c>
      <c r="O64" s="292">
        <v>0</v>
      </c>
      <c r="P64" s="292">
        <v>0</v>
      </c>
      <c r="Q64" s="293">
        <v>0</v>
      </c>
      <c r="R64" s="292">
        <v>0</v>
      </c>
      <c r="S64" s="292">
        <v>0</v>
      </c>
      <c r="T64" s="293">
        <v>0</v>
      </c>
      <c r="U64" s="292">
        <v>0</v>
      </c>
      <c r="V64" s="292">
        <v>0</v>
      </c>
      <c r="W64" s="294">
        <v>0</v>
      </c>
      <c r="X64" s="291">
        <v>0</v>
      </c>
      <c r="Y64" s="292">
        <v>0</v>
      </c>
      <c r="Z64" s="293">
        <v>0</v>
      </c>
      <c r="AA64" s="292">
        <v>0</v>
      </c>
      <c r="AB64" s="292">
        <v>0</v>
      </c>
      <c r="AC64" s="293">
        <v>0</v>
      </c>
      <c r="AD64" s="292">
        <v>0</v>
      </c>
      <c r="AE64" s="292">
        <v>0</v>
      </c>
      <c r="AF64" s="293">
        <v>0</v>
      </c>
      <c r="AG64" s="292">
        <v>0</v>
      </c>
      <c r="AH64" s="292">
        <v>0</v>
      </c>
      <c r="AI64" s="294">
        <v>0</v>
      </c>
      <c r="AJ64" s="291">
        <v>0</v>
      </c>
      <c r="AK64" s="292">
        <v>0</v>
      </c>
      <c r="AL64" s="293">
        <v>0</v>
      </c>
      <c r="AM64" s="292">
        <v>0</v>
      </c>
      <c r="AN64" s="292">
        <v>0</v>
      </c>
      <c r="AO64" s="294">
        <v>0</v>
      </c>
    </row>
    <row r="65" spans="1:41" ht="14.25" customHeight="1" x14ac:dyDescent="0.2">
      <c r="A65" s="276"/>
      <c r="B65" s="289" t="s">
        <v>137</v>
      </c>
      <c r="C65" s="290">
        <v>105</v>
      </c>
      <c r="D65" s="290">
        <v>-1104</v>
      </c>
      <c r="E65" s="290">
        <v>-999</v>
      </c>
      <c r="F65" s="291">
        <v>0</v>
      </c>
      <c r="G65" s="292">
        <v>0</v>
      </c>
      <c r="H65" s="293">
        <v>0</v>
      </c>
      <c r="I65" s="292">
        <v>0</v>
      </c>
      <c r="J65" s="292">
        <v>0</v>
      </c>
      <c r="K65" s="294">
        <v>0</v>
      </c>
      <c r="L65" s="291">
        <v>0</v>
      </c>
      <c r="M65" s="292">
        <v>0</v>
      </c>
      <c r="N65" s="293">
        <v>0</v>
      </c>
      <c r="O65" s="292">
        <v>0</v>
      </c>
      <c r="P65" s="292">
        <v>0</v>
      </c>
      <c r="Q65" s="293">
        <v>0</v>
      </c>
      <c r="R65" s="292">
        <v>0</v>
      </c>
      <c r="S65" s="292">
        <v>0</v>
      </c>
      <c r="T65" s="293">
        <v>0</v>
      </c>
      <c r="U65" s="292">
        <v>0</v>
      </c>
      <c r="V65" s="292">
        <v>0</v>
      </c>
      <c r="W65" s="294">
        <v>0</v>
      </c>
      <c r="X65" s="291">
        <v>-10396965</v>
      </c>
      <c r="Y65" s="292">
        <v>-6892368</v>
      </c>
      <c r="Z65" s="293">
        <v>-17289333</v>
      </c>
      <c r="AA65" s="292">
        <v>5198035</v>
      </c>
      <c r="AB65" s="292">
        <v>3446632</v>
      </c>
      <c r="AC65" s="293">
        <v>8644667</v>
      </c>
      <c r="AD65" s="292">
        <v>5199035</v>
      </c>
      <c r="AE65" s="292">
        <v>3445632</v>
      </c>
      <c r="AF65" s="293">
        <v>8644667</v>
      </c>
      <c r="AG65" s="292">
        <v>0</v>
      </c>
      <c r="AH65" s="292">
        <v>-333</v>
      </c>
      <c r="AI65" s="294">
        <v>-333</v>
      </c>
      <c r="AJ65" s="291">
        <v>0</v>
      </c>
      <c r="AK65" s="292">
        <v>-333</v>
      </c>
      <c r="AL65" s="293">
        <v>-333</v>
      </c>
      <c r="AM65" s="292">
        <v>0</v>
      </c>
      <c r="AN65" s="292">
        <v>-334</v>
      </c>
      <c r="AO65" s="294">
        <v>-334</v>
      </c>
    </row>
    <row r="66" spans="1:41" ht="14.25" customHeight="1" x14ac:dyDescent="0.2">
      <c r="A66" s="276"/>
      <c r="B66" s="289" t="s">
        <v>138</v>
      </c>
      <c r="C66" s="290">
        <v>633</v>
      </c>
      <c r="D66" s="290">
        <v>1826</v>
      </c>
      <c r="E66" s="290">
        <v>2459</v>
      </c>
      <c r="F66" s="291">
        <v>0</v>
      </c>
      <c r="G66" s="292">
        <v>0</v>
      </c>
      <c r="H66" s="293">
        <v>0</v>
      </c>
      <c r="I66" s="292">
        <v>0</v>
      </c>
      <c r="J66" s="292">
        <v>0</v>
      </c>
      <c r="K66" s="294">
        <v>0</v>
      </c>
      <c r="L66" s="291">
        <v>0</v>
      </c>
      <c r="M66" s="292">
        <v>0</v>
      </c>
      <c r="N66" s="293">
        <v>0</v>
      </c>
      <c r="O66" s="292">
        <v>0</v>
      </c>
      <c r="P66" s="292">
        <v>0</v>
      </c>
      <c r="Q66" s="293">
        <v>0</v>
      </c>
      <c r="R66" s="292">
        <v>400</v>
      </c>
      <c r="S66" s="292">
        <v>-400</v>
      </c>
      <c r="T66" s="293">
        <v>0</v>
      </c>
      <c r="U66" s="292">
        <v>86</v>
      </c>
      <c r="V66" s="292">
        <v>-229</v>
      </c>
      <c r="W66" s="294">
        <v>-143</v>
      </c>
      <c r="X66" s="291">
        <v>16813150</v>
      </c>
      <c r="Y66" s="292">
        <v>26945898</v>
      </c>
      <c r="Z66" s="293">
        <v>43759048</v>
      </c>
      <c r="AA66" s="292">
        <v>-8405502</v>
      </c>
      <c r="AB66" s="292">
        <v>-13473207</v>
      </c>
      <c r="AC66" s="293">
        <v>-21878709</v>
      </c>
      <c r="AD66" s="292">
        <v>-8407501</v>
      </c>
      <c r="AE66" s="292">
        <v>-13472206</v>
      </c>
      <c r="AF66" s="293">
        <v>-21879707</v>
      </c>
      <c r="AG66" s="292">
        <v>0</v>
      </c>
      <c r="AH66" s="292">
        <v>989</v>
      </c>
      <c r="AI66" s="294">
        <v>989</v>
      </c>
      <c r="AJ66" s="291">
        <v>0</v>
      </c>
      <c r="AK66" s="292">
        <v>989</v>
      </c>
      <c r="AL66" s="293">
        <v>989</v>
      </c>
      <c r="AM66" s="292">
        <v>0</v>
      </c>
      <c r="AN66" s="292">
        <v>-8</v>
      </c>
      <c r="AO66" s="294">
        <v>-8</v>
      </c>
    </row>
    <row r="67" spans="1:41" ht="14.25" customHeight="1" x14ac:dyDescent="0.2">
      <c r="A67" s="276"/>
      <c r="B67" s="289" t="s">
        <v>191</v>
      </c>
      <c r="C67" s="290">
        <v>0</v>
      </c>
      <c r="D67" s="290">
        <v>0</v>
      </c>
      <c r="E67" s="290">
        <v>0</v>
      </c>
      <c r="F67" s="291">
        <v>0</v>
      </c>
      <c r="G67" s="292">
        <v>0</v>
      </c>
      <c r="H67" s="293">
        <v>0</v>
      </c>
      <c r="I67" s="292">
        <v>0</v>
      </c>
      <c r="J67" s="292">
        <v>0</v>
      </c>
      <c r="K67" s="294">
        <v>0</v>
      </c>
      <c r="L67" s="291">
        <v>0</v>
      </c>
      <c r="M67" s="292">
        <v>0</v>
      </c>
      <c r="N67" s="293">
        <v>0</v>
      </c>
      <c r="O67" s="292">
        <v>0</v>
      </c>
      <c r="P67" s="292">
        <v>0</v>
      </c>
      <c r="Q67" s="293">
        <v>0</v>
      </c>
      <c r="R67" s="292">
        <v>0</v>
      </c>
      <c r="S67" s="292">
        <v>0</v>
      </c>
      <c r="T67" s="293">
        <v>0</v>
      </c>
      <c r="U67" s="292">
        <v>0</v>
      </c>
      <c r="V67" s="292">
        <v>0</v>
      </c>
      <c r="W67" s="294">
        <v>0</v>
      </c>
      <c r="X67" s="291">
        <v>-990000</v>
      </c>
      <c r="Y67" s="292">
        <v>-858000</v>
      </c>
      <c r="Z67" s="293">
        <v>-1848000</v>
      </c>
      <c r="AA67" s="292">
        <v>495000</v>
      </c>
      <c r="AB67" s="292">
        <v>429000</v>
      </c>
      <c r="AC67" s="293">
        <v>924000</v>
      </c>
      <c r="AD67" s="292">
        <v>495000</v>
      </c>
      <c r="AE67" s="292">
        <v>429000</v>
      </c>
      <c r="AF67" s="293">
        <v>924000</v>
      </c>
      <c r="AG67" s="292">
        <v>0</v>
      </c>
      <c r="AH67" s="292">
        <v>0</v>
      </c>
      <c r="AI67" s="294">
        <v>0</v>
      </c>
      <c r="AJ67" s="291">
        <v>0</v>
      </c>
      <c r="AK67" s="292">
        <v>0</v>
      </c>
      <c r="AL67" s="293">
        <v>0</v>
      </c>
      <c r="AM67" s="292">
        <v>0</v>
      </c>
      <c r="AN67" s="292">
        <v>0</v>
      </c>
      <c r="AO67" s="294">
        <v>0</v>
      </c>
    </row>
    <row r="68" spans="1:41" ht="14.25" customHeight="1" x14ac:dyDescent="0.2">
      <c r="A68" s="298" t="s">
        <v>289</v>
      </c>
      <c r="B68" s="289" t="s">
        <v>192</v>
      </c>
      <c r="C68" s="290">
        <v>-1</v>
      </c>
      <c r="D68" s="290">
        <v>0</v>
      </c>
      <c r="E68" s="290">
        <v>-1</v>
      </c>
      <c r="F68" s="291">
        <v>0</v>
      </c>
      <c r="G68" s="292">
        <v>0</v>
      </c>
      <c r="H68" s="293">
        <v>0</v>
      </c>
      <c r="I68" s="292">
        <v>0</v>
      </c>
      <c r="J68" s="292">
        <v>0</v>
      </c>
      <c r="K68" s="294">
        <v>0</v>
      </c>
      <c r="L68" s="291">
        <v>0</v>
      </c>
      <c r="M68" s="292">
        <v>0</v>
      </c>
      <c r="N68" s="293">
        <v>0</v>
      </c>
      <c r="O68" s="292">
        <v>0</v>
      </c>
      <c r="P68" s="292">
        <v>0</v>
      </c>
      <c r="Q68" s="293">
        <v>0</v>
      </c>
      <c r="R68" s="292">
        <v>0</v>
      </c>
      <c r="S68" s="292">
        <v>0</v>
      </c>
      <c r="T68" s="293">
        <v>0</v>
      </c>
      <c r="U68" s="292">
        <v>61</v>
      </c>
      <c r="V68" s="292">
        <v>0</v>
      </c>
      <c r="W68" s="294">
        <v>61</v>
      </c>
      <c r="X68" s="291">
        <v>-584354</v>
      </c>
      <c r="Y68" s="292">
        <v>0</v>
      </c>
      <c r="Z68" s="293">
        <v>-584354</v>
      </c>
      <c r="AA68" s="292">
        <v>292646</v>
      </c>
      <c r="AB68" s="292">
        <v>0</v>
      </c>
      <c r="AC68" s="293">
        <v>292646</v>
      </c>
      <c r="AD68" s="292">
        <v>291646</v>
      </c>
      <c r="AE68" s="292">
        <v>0</v>
      </c>
      <c r="AF68" s="293">
        <v>291646</v>
      </c>
      <c r="AG68" s="292">
        <v>0</v>
      </c>
      <c r="AH68" s="292">
        <v>0</v>
      </c>
      <c r="AI68" s="294">
        <v>0</v>
      </c>
      <c r="AJ68" s="291">
        <v>0</v>
      </c>
      <c r="AK68" s="292">
        <v>0</v>
      </c>
      <c r="AL68" s="293">
        <v>0</v>
      </c>
      <c r="AM68" s="292">
        <v>0</v>
      </c>
      <c r="AN68" s="292">
        <v>0</v>
      </c>
      <c r="AO68" s="294">
        <v>0</v>
      </c>
    </row>
    <row r="69" spans="1:41" ht="14.25" customHeight="1" x14ac:dyDescent="0.2">
      <c r="A69" s="271"/>
      <c r="B69" s="289" t="s">
        <v>140</v>
      </c>
      <c r="C69" s="290">
        <v>-1</v>
      </c>
      <c r="D69" s="290">
        <v>0</v>
      </c>
      <c r="E69" s="290">
        <v>-1</v>
      </c>
      <c r="F69" s="291">
        <v>0</v>
      </c>
      <c r="G69" s="292">
        <v>0</v>
      </c>
      <c r="H69" s="293">
        <v>0</v>
      </c>
      <c r="I69" s="292">
        <v>0</v>
      </c>
      <c r="J69" s="292">
        <v>0</v>
      </c>
      <c r="K69" s="294">
        <v>0</v>
      </c>
      <c r="L69" s="291">
        <v>0</v>
      </c>
      <c r="M69" s="292">
        <v>0</v>
      </c>
      <c r="N69" s="293">
        <v>0</v>
      </c>
      <c r="O69" s="292">
        <v>0</v>
      </c>
      <c r="P69" s="292">
        <v>0</v>
      </c>
      <c r="Q69" s="293">
        <v>0</v>
      </c>
      <c r="R69" s="292">
        <v>214</v>
      </c>
      <c r="S69" s="292">
        <v>-447</v>
      </c>
      <c r="T69" s="293">
        <v>-233</v>
      </c>
      <c r="U69" s="292">
        <v>482</v>
      </c>
      <c r="V69" s="292">
        <v>-129</v>
      </c>
      <c r="W69" s="294">
        <v>353</v>
      </c>
      <c r="X69" s="291">
        <v>-1736565</v>
      </c>
      <c r="Y69" s="292">
        <v>-434141</v>
      </c>
      <c r="Z69" s="293">
        <v>-2170706</v>
      </c>
      <c r="AA69" s="292">
        <v>868435</v>
      </c>
      <c r="AB69" s="292">
        <v>216859</v>
      </c>
      <c r="AC69" s="293">
        <v>1085294</v>
      </c>
      <c r="AD69" s="292">
        <v>867433</v>
      </c>
      <c r="AE69" s="292">
        <v>217858</v>
      </c>
      <c r="AF69" s="293">
        <v>1085291</v>
      </c>
      <c r="AG69" s="292">
        <v>0</v>
      </c>
      <c r="AH69" s="292">
        <v>0</v>
      </c>
      <c r="AI69" s="294">
        <v>0</v>
      </c>
      <c r="AJ69" s="291">
        <v>0</v>
      </c>
      <c r="AK69" s="292">
        <v>0</v>
      </c>
      <c r="AL69" s="293">
        <v>0</v>
      </c>
      <c r="AM69" s="292">
        <v>0</v>
      </c>
      <c r="AN69" s="292">
        <v>0</v>
      </c>
      <c r="AO69" s="294">
        <v>0</v>
      </c>
    </row>
    <row r="70" spans="1:41" ht="14.25" customHeight="1" x14ac:dyDescent="0.2">
      <c r="A70" s="271"/>
      <c r="B70" s="289" t="s">
        <v>170</v>
      </c>
      <c r="C70" s="290">
        <v>1</v>
      </c>
      <c r="D70" s="290">
        <v>0</v>
      </c>
      <c r="E70" s="290">
        <v>1</v>
      </c>
      <c r="F70" s="291">
        <v>0</v>
      </c>
      <c r="G70" s="292">
        <v>0</v>
      </c>
      <c r="H70" s="293">
        <v>0</v>
      </c>
      <c r="I70" s="292">
        <v>0</v>
      </c>
      <c r="J70" s="292">
        <v>0</v>
      </c>
      <c r="K70" s="294">
        <v>0</v>
      </c>
      <c r="L70" s="291">
        <v>0</v>
      </c>
      <c r="M70" s="292">
        <v>0</v>
      </c>
      <c r="N70" s="293">
        <v>0</v>
      </c>
      <c r="O70" s="292">
        <v>0</v>
      </c>
      <c r="P70" s="292">
        <v>0</v>
      </c>
      <c r="Q70" s="293">
        <v>0</v>
      </c>
      <c r="R70" s="292">
        <v>0</v>
      </c>
      <c r="S70" s="292">
        <v>0</v>
      </c>
      <c r="T70" s="293">
        <v>0</v>
      </c>
      <c r="U70" s="292">
        <v>-18128</v>
      </c>
      <c r="V70" s="292">
        <v>0</v>
      </c>
      <c r="W70" s="294">
        <v>-18128</v>
      </c>
      <c r="X70" s="291">
        <v>-9943957</v>
      </c>
      <c r="Y70" s="292">
        <v>0</v>
      </c>
      <c r="Z70" s="293">
        <v>-9943957</v>
      </c>
      <c r="AA70" s="292">
        <v>4981043</v>
      </c>
      <c r="AB70" s="292">
        <v>0</v>
      </c>
      <c r="AC70" s="293">
        <v>4981043</v>
      </c>
      <c r="AD70" s="292">
        <v>4981043</v>
      </c>
      <c r="AE70" s="292">
        <v>0</v>
      </c>
      <c r="AF70" s="293">
        <v>4981043</v>
      </c>
      <c r="AG70" s="292">
        <v>0</v>
      </c>
      <c r="AH70" s="292">
        <v>0</v>
      </c>
      <c r="AI70" s="294">
        <v>0</v>
      </c>
      <c r="AJ70" s="291">
        <v>0</v>
      </c>
      <c r="AK70" s="292">
        <v>0</v>
      </c>
      <c r="AL70" s="293">
        <v>0</v>
      </c>
      <c r="AM70" s="292">
        <v>0</v>
      </c>
      <c r="AN70" s="292">
        <v>0</v>
      </c>
      <c r="AO70" s="294">
        <v>0</v>
      </c>
    </row>
    <row r="71" spans="1:41" ht="14.25" customHeight="1" x14ac:dyDescent="0.2">
      <c r="A71" s="271"/>
      <c r="B71" s="299" t="s">
        <v>171</v>
      </c>
      <c r="C71" s="300">
        <v>0</v>
      </c>
      <c r="D71" s="300">
        <v>0</v>
      </c>
      <c r="E71" s="300">
        <v>0</v>
      </c>
      <c r="F71" s="301">
        <v>0</v>
      </c>
      <c r="G71" s="302">
        <v>0</v>
      </c>
      <c r="H71" s="303">
        <v>0</v>
      </c>
      <c r="I71" s="302">
        <v>0</v>
      </c>
      <c r="J71" s="302">
        <v>0</v>
      </c>
      <c r="K71" s="304">
        <v>0</v>
      </c>
      <c r="L71" s="301">
        <v>0</v>
      </c>
      <c r="M71" s="302">
        <v>0</v>
      </c>
      <c r="N71" s="303">
        <v>0</v>
      </c>
      <c r="O71" s="302">
        <v>0</v>
      </c>
      <c r="P71" s="302">
        <v>0</v>
      </c>
      <c r="Q71" s="303">
        <v>0</v>
      </c>
      <c r="R71" s="302">
        <v>0</v>
      </c>
      <c r="S71" s="302">
        <v>0</v>
      </c>
      <c r="T71" s="303">
        <v>0</v>
      </c>
      <c r="U71" s="302">
        <v>0</v>
      </c>
      <c r="V71" s="302">
        <v>0</v>
      </c>
      <c r="W71" s="304">
        <v>0</v>
      </c>
      <c r="X71" s="301">
        <v>-5067333</v>
      </c>
      <c r="Y71" s="302">
        <v>0</v>
      </c>
      <c r="Z71" s="303">
        <v>-5067333</v>
      </c>
      <c r="AA71" s="302">
        <v>2533667</v>
      </c>
      <c r="AB71" s="302">
        <v>0</v>
      </c>
      <c r="AC71" s="303">
        <v>2533667</v>
      </c>
      <c r="AD71" s="302">
        <v>2533666</v>
      </c>
      <c r="AE71" s="302">
        <v>0</v>
      </c>
      <c r="AF71" s="303">
        <v>2533666</v>
      </c>
      <c r="AG71" s="302">
        <v>-333</v>
      </c>
      <c r="AH71" s="302">
        <v>0</v>
      </c>
      <c r="AI71" s="304">
        <v>-333</v>
      </c>
      <c r="AJ71" s="301">
        <v>-333</v>
      </c>
      <c r="AK71" s="302">
        <v>0</v>
      </c>
      <c r="AL71" s="303">
        <v>-333</v>
      </c>
      <c r="AM71" s="302">
        <v>666</v>
      </c>
      <c r="AN71" s="302">
        <v>0</v>
      </c>
      <c r="AO71" s="304">
        <v>666</v>
      </c>
    </row>
    <row r="72" spans="1:41" s="51" customFormat="1" ht="15.75" thickBot="1" x14ac:dyDescent="0.3">
      <c r="B72" s="305" t="s">
        <v>290</v>
      </c>
      <c r="C72" s="306">
        <v>1</v>
      </c>
      <c r="D72" s="306">
        <v>1459</v>
      </c>
      <c r="E72" s="306">
        <v>1460</v>
      </c>
      <c r="F72" s="307">
        <v>0</v>
      </c>
      <c r="G72" s="308">
        <v>0</v>
      </c>
      <c r="H72" s="309">
        <v>0</v>
      </c>
      <c r="I72" s="308">
        <v>0</v>
      </c>
      <c r="J72" s="308">
        <v>0</v>
      </c>
      <c r="K72" s="310">
        <v>0</v>
      </c>
      <c r="L72" s="307">
        <v>0</v>
      </c>
      <c r="M72" s="308">
        <v>0</v>
      </c>
      <c r="N72" s="309">
        <v>0</v>
      </c>
      <c r="O72" s="308">
        <v>-504</v>
      </c>
      <c r="P72" s="308">
        <v>-257</v>
      </c>
      <c r="Q72" s="309">
        <v>-761</v>
      </c>
      <c r="R72" s="308">
        <v>1263</v>
      </c>
      <c r="S72" s="308">
        <v>-1021</v>
      </c>
      <c r="T72" s="309">
        <v>242</v>
      </c>
      <c r="U72" s="308">
        <v>-5445611</v>
      </c>
      <c r="V72" s="308">
        <v>1721077</v>
      </c>
      <c r="W72" s="310">
        <v>-3724534</v>
      </c>
      <c r="X72" s="307">
        <v>-106118432</v>
      </c>
      <c r="Y72" s="308">
        <v>-2534172</v>
      </c>
      <c r="Z72" s="309">
        <v>-108652604</v>
      </c>
      <c r="AA72" s="308">
        <v>53829304</v>
      </c>
      <c r="AB72" s="308">
        <v>52931</v>
      </c>
      <c r="AC72" s="309">
        <v>53881902</v>
      </c>
      <c r="AD72" s="308">
        <v>57733610</v>
      </c>
      <c r="AE72" s="308">
        <v>761931</v>
      </c>
      <c r="AF72" s="309">
        <v>58495874</v>
      </c>
      <c r="AG72" s="308">
        <v>1081</v>
      </c>
      <c r="AH72" s="308">
        <v>1281</v>
      </c>
      <c r="AI72" s="310">
        <v>2362</v>
      </c>
      <c r="AJ72" s="307">
        <v>-918</v>
      </c>
      <c r="AK72" s="308">
        <v>281</v>
      </c>
      <c r="AL72" s="309">
        <v>-637</v>
      </c>
      <c r="AM72" s="308">
        <v>208</v>
      </c>
      <c r="AN72" s="308">
        <v>-592</v>
      </c>
      <c r="AO72" s="310">
        <v>-384</v>
      </c>
    </row>
    <row r="73" spans="1:41" x14ac:dyDescent="0.2"/>
    <row r="74" spans="1:41" hidden="1" x14ac:dyDescent="0.2">
      <c r="C74" s="171"/>
      <c r="D74" s="171"/>
      <c r="E74" s="171"/>
      <c r="F74" s="171"/>
      <c r="G74" s="171"/>
      <c r="H74" s="171"/>
      <c r="I74" s="171"/>
      <c r="J74" s="171"/>
      <c r="K74" s="171"/>
      <c r="L74" s="171"/>
      <c r="M74" s="171"/>
      <c r="N74" s="171"/>
      <c r="O74" s="171"/>
      <c r="P74" s="171"/>
      <c r="Q74" s="171"/>
      <c r="R74" s="171"/>
      <c r="S74" s="171"/>
      <c r="T74" s="171"/>
      <c r="U74" s="171"/>
      <c r="V74" s="171"/>
      <c r="W74" s="171"/>
      <c r="X74" s="171"/>
      <c r="Y74" s="171"/>
      <c r="Z74" s="171"/>
      <c r="AA74" s="171"/>
      <c r="AB74" s="171"/>
      <c r="AC74" s="171"/>
      <c r="AD74" s="171"/>
      <c r="AE74" s="171"/>
      <c r="AF74" s="171"/>
      <c r="AG74" s="171"/>
      <c r="AH74" s="171"/>
      <c r="AI74" s="171"/>
      <c r="AJ74" s="171"/>
      <c r="AK74" s="171"/>
      <c r="AL74" s="171"/>
      <c r="AM74" s="171"/>
      <c r="AN74" s="171"/>
      <c r="AO74" s="171"/>
    </row>
    <row r="75" spans="1:41" x14ac:dyDescent="0.2"/>
    <row r="76" spans="1:41" hidden="1" x14ac:dyDescent="0.2">
      <c r="C76" s="171"/>
      <c r="D76" s="171"/>
      <c r="E76" s="171"/>
      <c r="F76" s="171"/>
      <c r="G76" s="171"/>
      <c r="H76" s="171"/>
      <c r="I76" s="171"/>
      <c r="J76" s="171"/>
      <c r="K76" s="171"/>
      <c r="L76" s="171"/>
      <c r="M76" s="171"/>
      <c r="N76" s="171"/>
      <c r="O76" s="171"/>
      <c r="P76" s="171"/>
      <c r="Q76" s="171"/>
      <c r="R76" s="171"/>
      <c r="S76" s="171"/>
      <c r="T76" s="171"/>
      <c r="U76" s="171"/>
      <c r="V76" s="171"/>
      <c r="W76" s="171"/>
      <c r="X76" s="171"/>
      <c r="Y76" s="171"/>
      <c r="Z76" s="171"/>
      <c r="AA76" s="171"/>
      <c r="AB76" s="171"/>
      <c r="AC76" s="171"/>
      <c r="AD76" s="171"/>
      <c r="AE76" s="171"/>
      <c r="AF76" s="171"/>
      <c r="AG76" s="171"/>
      <c r="AH76" s="171"/>
      <c r="AI76" s="171"/>
      <c r="AJ76" s="171"/>
      <c r="AK76" s="171"/>
      <c r="AL76" s="171"/>
      <c r="AM76" s="171"/>
      <c r="AN76" s="171"/>
      <c r="AO76" s="171"/>
    </row>
    <row r="77" spans="1:41" x14ac:dyDescent="0.2"/>
    <row r="78" spans="1:41" x14ac:dyDescent="0.2"/>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E8754E-35C1-40E2-9B5F-57A38B0B085D}">
  <dimension ref="A1:K46"/>
  <sheetViews>
    <sheetView workbookViewId="0"/>
  </sheetViews>
  <sheetFormatPr defaultColWidth="8.7109375" defaultRowHeight="15" x14ac:dyDescent="0.25"/>
  <cols>
    <col min="1" max="1" width="88.28515625" style="169" bestFit="1" customWidth="1"/>
    <col min="2" max="10" width="14.28515625" style="169" customWidth="1"/>
    <col min="11" max="11" width="108.42578125" style="169" bestFit="1" customWidth="1"/>
    <col min="12" max="16384" width="8.7109375" style="169"/>
  </cols>
  <sheetData>
    <row r="1" spans="1:11" ht="15.75" thickBot="1" x14ac:dyDescent="0.3"/>
    <row r="2" spans="1:11" ht="15.75" thickBot="1" x14ac:dyDescent="0.3">
      <c r="B2" s="361" t="s">
        <v>238</v>
      </c>
      <c r="C2" s="362"/>
      <c r="D2" s="363"/>
      <c r="E2" s="361" t="s">
        <v>295</v>
      </c>
      <c r="F2" s="362"/>
      <c r="G2" s="363"/>
      <c r="H2" s="361" t="s">
        <v>239</v>
      </c>
      <c r="I2" s="362"/>
      <c r="J2" s="363"/>
    </row>
    <row r="3" spans="1:11" s="3" customFormat="1" ht="75.75" thickBot="1" x14ac:dyDescent="0.3">
      <c r="A3" s="263" t="s">
        <v>240</v>
      </c>
      <c r="B3" s="265" t="s">
        <v>314</v>
      </c>
      <c r="C3" s="266" t="s">
        <v>315</v>
      </c>
      <c r="D3" s="266" t="s">
        <v>316</v>
      </c>
      <c r="E3" s="265" t="s">
        <v>311</v>
      </c>
      <c r="F3" s="266" t="s">
        <v>312</v>
      </c>
      <c r="G3" s="266" t="s">
        <v>313</v>
      </c>
      <c r="H3" s="260" t="s">
        <v>247</v>
      </c>
      <c r="I3" s="261" t="s">
        <v>248</v>
      </c>
      <c r="J3" s="262" t="s">
        <v>249</v>
      </c>
      <c r="K3" s="4" t="s">
        <v>250</v>
      </c>
    </row>
    <row r="4" spans="1:11" x14ac:dyDescent="0.25">
      <c r="A4" s="249" t="s">
        <v>115</v>
      </c>
      <c r="B4" s="251"/>
      <c r="C4" s="252"/>
      <c r="D4" s="252"/>
      <c r="E4" s="251"/>
      <c r="F4" s="252"/>
      <c r="G4" s="252"/>
      <c r="H4" s="257"/>
      <c r="I4" s="258"/>
      <c r="J4" s="259"/>
    </row>
    <row r="5" spans="1:11" x14ac:dyDescent="0.25">
      <c r="A5" s="250" t="s">
        <v>116</v>
      </c>
      <c r="B5" s="251">
        <v>75000000</v>
      </c>
      <c r="C5" s="252">
        <v>0</v>
      </c>
      <c r="D5" s="252">
        <v>75000000</v>
      </c>
      <c r="E5" s="251">
        <v>75000000</v>
      </c>
      <c r="F5" s="252">
        <v>0</v>
      </c>
      <c r="G5" s="252">
        <v>75000000</v>
      </c>
      <c r="H5" s="251">
        <v>0</v>
      </c>
      <c r="I5" s="252">
        <v>0</v>
      </c>
      <c r="J5" s="253">
        <v>0</v>
      </c>
    </row>
    <row r="6" spans="1:11" x14ac:dyDescent="0.25">
      <c r="A6" s="249" t="s">
        <v>156</v>
      </c>
      <c r="B6" s="251"/>
      <c r="C6" s="252"/>
      <c r="D6" s="252"/>
      <c r="E6" s="251"/>
      <c r="F6" s="252"/>
      <c r="G6" s="252"/>
      <c r="H6" s="251"/>
      <c r="I6" s="252"/>
      <c r="J6" s="253"/>
    </row>
    <row r="7" spans="1:11" x14ac:dyDescent="0.25">
      <c r="A7" s="250" t="s">
        <v>170</v>
      </c>
      <c r="B7" s="251">
        <v>50000000</v>
      </c>
      <c r="C7" s="252">
        <v>0</v>
      </c>
      <c r="D7" s="252">
        <v>50000000</v>
      </c>
      <c r="E7" s="251">
        <v>50000000</v>
      </c>
      <c r="F7" s="252">
        <v>0</v>
      </c>
      <c r="G7" s="252">
        <v>50000000</v>
      </c>
      <c r="H7" s="251">
        <v>0</v>
      </c>
      <c r="I7" s="252">
        <v>0</v>
      </c>
      <c r="J7" s="253">
        <v>0</v>
      </c>
    </row>
    <row r="8" spans="1:11" x14ac:dyDescent="0.25">
      <c r="A8" s="250" t="s">
        <v>168</v>
      </c>
      <c r="B8" s="251">
        <v>0</v>
      </c>
      <c r="C8" s="252">
        <v>0</v>
      </c>
      <c r="D8" s="252">
        <v>0</v>
      </c>
      <c r="E8" s="251">
        <v>0</v>
      </c>
      <c r="F8" s="252">
        <v>0</v>
      </c>
      <c r="G8" s="252">
        <v>0</v>
      </c>
      <c r="H8" s="251">
        <v>0</v>
      </c>
      <c r="I8" s="252">
        <v>0</v>
      </c>
      <c r="J8" s="253">
        <v>0</v>
      </c>
    </row>
    <row r="9" spans="1:11" x14ac:dyDescent="0.25">
      <c r="A9" s="250" t="s">
        <v>164</v>
      </c>
      <c r="B9" s="251">
        <v>106000000</v>
      </c>
      <c r="C9" s="252">
        <v>0</v>
      </c>
      <c r="D9" s="252">
        <v>106000000</v>
      </c>
      <c r="E9" s="251">
        <v>106000000</v>
      </c>
      <c r="F9" s="252">
        <v>0</v>
      </c>
      <c r="G9" s="252">
        <v>106000000</v>
      </c>
      <c r="H9" s="251">
        <v>0</v>
      </c>
      <c r="I9" s="252">
        <v>0</v>
      </c>
      <c r="J9" s="253">
        <v>0</v>
      </c>
    </row>
    <row r="10" spans="1:11" x14ac:dyDescent="0.25">
      <c r="A10" s="250" t="s">
        <v>171</v>
      </c>
      <c r="B10" s="251">
        <v>40000000</v>
      </c>
      <c r="C10" s="252">
        <v>0</v>
      </c>
      <c r="D10" s="252">
        <v>40000000</v>
      </c>
      <c r="E10" s="251">
        <v>40000000</v>
      </c>
      <c r="F10" s="252">
        <v>0</v>
      </c>
      <c r="G10" s="252">
        <v>40000000</v>
      </c>
      <c r="H10" s="251">
        <v>0</v>
      </c>
      <c r="I10" s="252">
        <v>0</v>
      </c>
      <c r="J10" s="253">
        <v>0</v>
      </c>
    </row>
    <row r="11" spans="1:11" x14ac:dyDescent="0.25">
      <c r="A11" s="250" t="s">
        <v>157</v>
      </c>
      <c r="B11" s="251">
        <v>150000000</v>
      </c>
      <c r="C11" s="252">
        <v>0</v>
      </c>
      <c r="D11" s="252">
        <v>150000000</v>
      </c>
      <c r="E11" s="251">
        <v>150000000</v>
      </c>
      <c r="F11" s="252">
        <v>0</v>
      </c>
      <c r="G11" s="252">
        <v>150000000</v>
      </c>
      <c r="H11" s="251">
        <v>0</v>
      </c>
      <c r="I11" s="252">
        <v>0</v>
      </c>
      <c r="J11" s="253">
        <v>0</v>
      </c>
    </row>
    <row r="12" spans="1:11" x14ac:dyDescent="0.25">
      <c r="A12" s="250" t="s">
        <v>161</v>
      </c>
      <c r="B12" s="251">
        <v>5000000</v>
      </c>
      <c r="C12" s="252">
        <v>0</v>
      </c>
      <c r="D12" s="252">
        <v>5000000</v>
      </c>
      <c r="E12" s="251">
        <v>5000000</v>
      </c>
      <c r="F12" s="252">
        <v>0</v>
      </c>
      <c r="G12" s="252">
        <v>5000000</v>
      </c>
      <c r="H12" s="251">
        <v>0</v>
      </c>
      <c r="I12" s="252">
        <v>0</v>
      </c>
      <c r="J12" s="253">
        <v>0</v>
      </c>
    </row>
    <row r="13" spans="1:11" x14ac:dyDescent="0.25">
      <c r="A13" s="250" t="s">
        <v>162</v>
      </c>
      <c r="B13" s="251">
        <v>5000000</v>
      </c>
      <c r="C13" s="252">
        <v>0</v>
      </c>
      <c r="D13" s="252">
        <v>5000000</v>
      </c>
      <c r="E13" s="251">
        <v>5000000</v>
      </c>
      <c r="F13" s="252">
        <v>0</v>
      </c>
      <c r="G13" s="252">
        <v>5000000</v>
      </c>
      <c r="H13" s="251">
        <v>0</v>
      </c>
      <c r="I13" s="252">
        <v>0</v>
      </c>
      <c r="J13" s="253">
        <v>0</v>
      </c>
    </row>
    <row r="14" spans="1:11" x14ac:dyDescent="0.25">
      <c r="A14" s="249" t="s">
        <v>173</v>
      </c>
      <c r="B14" s="251"/>
      <c r="C14" s="252"/>
      <c r="D14" s="252"/>
      <c r="E14" s="251"/>
      <c r="F14" s="252"/>
      <c r="G14" s="252"/>
      <c r="H14" s="251"/>
      <c r="I14" s="252"/>
      <c r="J14" s="253"/>
    </row>
    <row r="15" spans="1:11" x14ac:dyDescent="0.25">
      <c r="A15" s="250" t="s">
        <v>203</v>
      </c>
      <c r="B15" s="251">
        <v>0</v>
      </c>
      <c r="C15" s="252">
        <v>0</v>
      </c>
      <c r="D15" s="252">
        <v>0</v>
      </c>
      <c r="E15" s="251">
        <v>0</v>
      </c>
      <c r="F15" s="252">
        <v>0</v>
      </c>
      <c r="G15" s="252">
        <v>0</v>
      </c>
      <c r="H15" s="251">
        <v>0</v>
      </c>
      <c r="I15" s="252">
        <v>0</v>
      </c>
      <c r="J15" s="253">
        <v>0</v>
      </c>
    </row>
    <row r="16" spans="1:11" x14ac:dyDescent="0.25">
      <c r="A16" s="250" t="s">
        <v>205</v>
      </c>
      <c r="B16" s="251">
        <v>600000</v>
      </c>
      <c r="C16" s="252">
        <v>0</v>
      </c>
      <c r="D16" s="252">
        <v>600000</v>
      </c>
      <c r="E16" s="251">
        <v>600000</v>
      </c>
      <c r="F16" s="252">
        <v>0</v>
      </c>
      <c r="G16" s="252">
        <v>600000</v>
      </c>
      <c r="H16" s="251">
        <v>0</v>
      </c>
      <c r="I16" s="252">
        <v>0</v>
      </c>
      <c r="J16" s="253">
        <v>0</v>
      </c>
    </row>
    <row r="17" spans="1:11" x14ac:dyDescent="0.25">
      <c r="A17" s="250" t="s">
        <v>174</v>
      </c>
      <c r="B17" s="251">
        <v>5490000</v>
      </c>
      <c r="C17" s="252">
        <v>7010000</v>
      </c>
      <c r="D17" s="252">
        <v>12500000</v>
      </c>
      <c r="E17" s="251">
        <v>5972000</v>
      </c>
      <c r="F17" s="252">
        <v>6462000</v>
      </c>
      <c r="G17" s="252">
        <v>12434000</v>
      </c>
      <c r="H17" s="251">
        <v>482000</v>
      </c>
      <c r="I17" s="252">
        <v>-548000</v>
      </c>
      <c r="J17" s="253">
        <v>-66000</v>
      </c>
      <c r="K17" s="169" t="s">
        <v>323</v>
      </c>
    </row>
    <row r="18" spans="1:11" x14ac:dyDescent="0.25">
      <c r="A18" s="250" t="s">
        <v>180</v>
      </c>
      <c r="B18" s="251">
        <v>50000000</v>
      </c>
      <c r="C18" s="252">
        <v>50000000</v>
      </c>
      <c r="D18" s="252">
        <v>100000000</v>
      </c>
      <c r="E18" s="251">
        <v>50000000</v>
      </c>
      <c r="F18" s="252">
        <v>50000000</v>
      </c>
      <c r="G18" s="252">
        <v>100000000</v>
      </c>
      <c r="H18" s="251">
        <v>0</v>
      </c>
      <c r="I18" s="252">
        <v>0</v>
      </c>
      <c r="J18" s="253">
        <v>0</v>
      </c>
    </row>
    <row r="19" spans="1:11" x14ac:dyDescent="0.25">
      <c r="A19" s="250" t="s">
        <v>183</v>
      </c>
      <c r="B19" s="251">
        <v>25000000</v>
      </c>
      <c r="C19" s="252">
        <v>0</v>
      </c>
      <c r="D19" s="252">
        <v>25000000</v>
      </c>
      <c r="E19" s="251">
        <v>25000000</v>
      </c>
      <c r="F19" s="252">
        <v>0</v>
      </c>
      <c r="G19" s="252">
        <v>25000000</v>
      </c>
      <c r="H19" s="251">
        <v>0</v>
      </c>
      <c r="I19" s="252">
        <v>0</v>
      </c>
      <c r="J19" s="253">
        <v>0</v>
      </c>
    </row>
    <row r="20" spans="1:11" x14ac:dyDescent="0.25">
      <c r="A20" s="250" t="s">
        <v>185</v>
      </c>
      <c r="B20" s="251">
        <v>0</v>
      </c>
      <c r="C20" s="252">
        <v>0</v>
      </c>
      <c r="D20" s="252">
        <v>0</v>
      </c>
      <c r="E20" s="251">
        <v>0</v>
      </c>
      <c r="F20" s="252">
        <v>0</v>
      </c>
      <c r="G20" s="252">
        <v>0</v>
      </c>
      <c r="H20" s="251">
        <v>0</v>
      </c>
      <c r="I20" s="252">
        <v>0</v>
      </c>
      <c r="J20" s="253">
        <v>0</v>
      </c>
    </row>
    <row r="21" spans="1:11" x14ac:dyDescent="0.25">
      <c r="A21" s="250" t="s">
        <v>186</v>
      </c>
      <c r="B21" s="251">
        <v>43210000</v>
      </c>
      <c r="C21" s="252">
        <v>48897000</v>
      </c>
      <c r="D21" s="252">
        <v>92107000</v>
      </c>
      <c r="E21" s="251">
        <v>83666000</v>
      </c>
      <c r="F21" s="252">
        <v>87327000</v>
      </c>
      <c r="G21" s="252">
        <v>170993000</v>
      </c>
      <c r="H21" s="251">
        <v>40456000</v>
      </c>
      <c r="I21" s="252">
        <v>38430000</v>
      </c>
      <c r="J21" s="253">
        <v>78886000</v>
      </c>
      <c r="K21" s="169" t="s">
        <v>325</v>
      </c>
    </row>
    <row r="22" spans="1:11" x14ac:dyDescent="0.25">
      <c r="A22" s="250" t="s">
        <v>188</v>
      </c>
      <c r="B22" s="251">
        <v>601896000</v>
      </c>
      <c r="C22" s="252">
        <v>697724000</v>
      </c>
      <c r="D22" s="252">
        <v>1299620000</v>
      </c>
      <c r="E22" s="251">
        <v>583765000</v>
      </c>
      <c r="F22" s="252">
        <v>712437000</v>
      </c>
      <c r="G22" s="252">
        <v>1296202000</v>
      </c>
      <c r="H22" s="251">
        <v>-18131000</v>
      </c>
      <c r="I22" s="252">
        <v>14713000</v>
      </c>
      <c r="J22" s="253">
        <v>-3418000</v>
      </c>
      <c r="K22" s="169" t="s">
        <v>326</v>
      </c>
    </row>
    <row r="23" spans="1:11" x14ac:dyDescent="0.25">
      <c r="A23" s="250" t="s">
        <v>191</v>
      </c>
      <c r="B23" s="251">
        <v>18892000</v>
      </c>
      <c r="C23" s="252">
        <v>31281000</v>
      </c>
      <c r="D23" s="252">
        <v>50173000</v>
      </c>
      <c r="E23" s="251">
        <v>17283000</v>
      </c>
      <c r="F23" s="252">
        <v>28702000</v>
      </c>
      <c r="G23" s="252">
        <v>45985000</v>
      </c>
      <c r="H23" s="251">
        <v>-1609000</v>
      </c>
      <c r="I23" s="252">
        <v>-2579000</v>
      </c>
      <c r="J23" s="253">
        <v>-4188000</v>
      </c>
      <c r="K23" s="169" t="s">
        <v>321</v>
      </c>
    </row>
    <row r="24" spans="1:11" x14ac:dyDescent="0.25">
      <c r="A24" s="250" t="s">
        <v>192</v>
      </c>
      <c r="B24" s="251">
        <v>4000000</v>
      </c>
      <c r="C24" s="252">
        <v>0</v>
      </c>
      <c r="D24" s="252">
        <v>4000000</v>
      </c>
      <c r="E24" s="251">
        <v>4000000</v>
      </c>
      <c r="F24" s="252">
        <v>0</v>
      </c>
      <c r="G24" s="252">
        <v>4000000</v>
      </c>
      <c r="H24" s="251">
        <v>0</v>
      </c>
      <c r="I24" s="252">
        <v>0</v>
      </c>
      <c r="J24" s="253">
        <v>0</v>
      </c>
    </row>
    <row r="25" spans="1:11" x14ac:dyDescent="0.25">
      <c r="A25" s="250" t="s">
        <v>200</v>
      </c>
      <c r="B25" s="251">
        <v>40000000</v>
      </c>
      <c r="C25" s="252">
        <v>0</v>
      </c>
      <c r="D25" s="252">
        <v>40000000</v>
      </c>
      <c r="E25" s="251">
        <v>40000000</v>
      </c>
      <c r="F25" s="252">
        <v>0</v>
      </c>
      <c r="G25" s="252">
        <v>40000000</v>
      </c>
      <c r="H25" s="251">
        <v>0</v>
      </c>
      <c r="I25" s="252">
        <v>0</v>
      </c>
      <c r="J25" s="253">
        <v>0</v>
      </c>
    </row>
    <row r="26" spans="1:11" x14ac:dyDescent="0.25">
      <c r="A26" s="249" t="s">
        <v>124</v>
      </c>
      <c r="B26" s="251"/>
      <c r="C26" s="252"/>
      <c r="D26" s="252"/>
      <c r="E26" s="251"/>
      <c r="F26" s="252"/>
      <c r="G26" s="252"/>
      <c r="H26" s="251"/>
      <c r="I26" s="252"/>
      <c r="J26" s="253"/>
    </row>
    <row r="27" spans="1:11" x14ac:dyDescent="0.25">
      <c r="A27" s="250" t="s">
        <v>130</v>
      </c>
      <c r="B27" s="251">
        <v>24173416</v>
      </c>
      <c r="C27" s="252">
        <v>17493584</v>
      </c>
      <c r="D27" s="252">
        <v>41667000</v>
      </c>
      <c r="E27" s="251">
        <v>15509000</v>
      </c>
      <c r="F27" s="252">
        <v>11491000</v>
      </c>
      <c r="G27" s="252">
        <v>27000000</v>
      </c>
      <c r="H27" s="251">
        <v>-8664416</v>
      </c>
      <c r="I27" s="252">
        <v>-6002584</v>
      </c>
      <c r="J27" s="253">
        <v>-14667000</v>
      </c>
      <c r="K27" s="169" t="s">
        <v>324</v>
      </c>
    </row>
    <row r="28" spans="1:11" x14ac:dyDescent="0.25">
      <c r="A28" s="250" t="s">
        <v>138</v>
      </c>
      <c r="B28" s="251">
        <v>965430367</v>
      </c>
      <c r="C28" s="252">
        <v>573135175</v>
      </c>
      <c r="D28" s="252">
        <v>1538565542</v>
      </c>
      <c r="E28" s="251">
        <v>990835000</v>
      </c>
      <c r="F28" s="252">
        <v>728668000</v>
      </c>
      <c r="G28" s="252">
        <v>1719503000</v>
      </c>
      <c r="H28" s="251">
        <v>25404633</v>
      </c>
      <c r="I28" s="252">
        <v>155532825</v>
      </c>
      <c r="J28" s="253">
        <v>180937458</v>
      </c>
      <c r="K28" s="169" t="s">
        <v>328</v>
      </c>
    </row>
    <row r="29" spans="1:11" x14ac:dyDescent="0.25">
      <c r="A29" s="250" t="s">
        <v>125</v>
      </c>
      <c r="B29" s="251">
        <v>26673168</v>
      </c>
      <c r="C29" s="252">
        <v>19126832</v>
      </c>
      <c r="D29" s="252">
        <v>45800000</v>
      </c>
      <c r="E29" s="251">
        <v>23721000</v>
      </c>
      <c r="F29" s="252">
        <v>17924000</v>
      </c>
      <c r="G29" s="252">
        <v>41645000</v>
      </c>
      <c r="H29" s="251">
        <v>-2952168</v>
      </c>
      <c r="I29" s="252">
        <v>-1202832</v>
      </c>
      <c r="J29" s="253">
        <v>-4155000</v>
      </c>
    </row>
    <row r="30" spans="1:11" x14ac:dyDescent="0.25">
      <c r="A30" s="250" t="s">
        <v>133</v>
      </c>
      <c r="B30" s="251">
        <v>12500000</v>
      </c>
      <c r="C30" s="252">
        <v>0</v>
      </c>
      <c r="D30" s="252">
        <v>12500000</v>
      </c>
      <c r="E30" s="251">
        <v>12500000</v>
      </c>
      <c r="F30" s="252">
        <v>0</v>
      </c>
      <c r="G30" s="252">
        <v>12500000</v>
      </c>
      <c r="H30" s="251">
        <v>0</v>
      </c>
      <c r="I30" s="252">
        <v>0</v>
      </c>
      <c r="J30" s="253">
        <v>0</v>
      </c>
    </row>
    <row r="31" spans="1:11" x14ac:dyDescent="0.25">
      <c r="A31" s="250" t="s">
        <v>137</v>
      </c>
      <c r="B31" s="251">
        <v>75918896</v>
      </c>
      <c r="C31" s="252">
        <v>45181104</v>
      </c>
      <c r="D31" s="252">
        <v>121100000</v>
      </c>
      <c r="E31" s="251">
        <v>37781000</v>
      </c>
      <c r="F31" s="252">
        <v>22769000</v>
      </c>
      <c r="G31" s="252">
        <v>60550000</v>
      </c>
      <c r="H31" s="251">
        <v>-38137896</v>
      </c>
      <c r="I31" s="252">
        <v>-22412104</v>
      </c>
      <c r="J31" s="253">
        <v>-60550000</v>
      </c>
    </row>
    <row r="32" spans="1:11" x14ac:dyDescent="0.25">
      <c r="A32" s="250" t="s">
        <v>140</v>
      </c>
      <c r="B32" s="251">
        <v>6000000</v>
      </c>
      <c r="C32" s="252">
        <v>1500000</v>
      </c>
      <c r="D32" s="252">
        <v>7500000</v>
      </c>
      <c r="E32" s="251">
        <v>6000000</v>
      </c>
      <c r="F32" s="252">
        <v>1500000</v>
      </c>
      <c r="G32" s="252">
        <v>7500000</v>
      </c>
      <c r="H32" s="251">
        <v>0</v>
      </c>
      <c r="I32" s="252">
        <v>0</v>
      </c>
      <c r="J32" s="253">
        <v>0</v>
      </c>
    </row>
    <row r="33" spans="1:11" x14ac:dyDescent="0.25">
      <c r="A33" s="249" t="s">
        <v>141</v>
      </c>
      <c r="B33" s="251"/>
      <c r="C33" s="252"/>
      <c r="D33" s="252"/>
      <c r="E33" s="251"/>
      <c r="F33" s="252"/>
      <c r="G33" s="252"/>
      <c r="H33" s="251"/>
      <c r="I33" s="252"/>
      <c r="J33" s="253"/>
    </row>
    <row r="34" spans="1:11" x14ac:dyDescent="0.25">
      <c r="A34" s="250" t="s">
        <v>142</v>
      </c>
      <c r="B34" s="251">
        <v>5000000</v>
      </c>
      <c r="C34" s="252">
        <v>0</v>
      </c>
      <c r="D34" s="252">
        <v>5000000</v>
      </c>
      <c r="E34" s="251">
        <v>5000000</v>
      </c>
      <c r="F34" s="252">
        <v>0</v>
      </c>
      <c r="G34" s="252">
        <v>5000000</v>
      </c>
      <c r="H34" s="251">
        <v>0</v>
      </c>
      <c r="I34" s="252">
        <v>0</v>
      </c>
      <c r="J34" s="253">
        <v>0</v>
      </c>
    </row>
    <row r="35" spans="1:11" x14ac:dyDescent="0.25">
      <c r="A35" s="249" t="s">
        <v>146</v>
      </c>
      <c r="B35" s="251"/>
      <c r="C35" s="252"/>
      <c r="D35" s="252"/>
      <c r="E35" s="251"/>
      <c r="F35" s="252"/>
      <c r="G35" s="252"/>
      <c r="H35" s="251"/>
      <c r="I35" s="252"/>
      <c r="J35" s="253"/>
    </row>
    <row r="36" spans="1:11" x14ac:dyDescent="0.25">
      <c r="A36" s="250" t="s">
        <v>154</v>
      </c>
      <c r="B36" s="251">
        <v>53400000</v>
      </c>
      <c r="C36" s="252">
        <v>0</v>
      </c>
      <c r="D36" s="252">
        <v>53400000</v>
      </c>
      <c r="E36" s="251">
        <v>53400000</v>
      </c>
      <c r="F36" s="252">
        <v>0</v>
      </c>
      <c r="G36" s="252">
        <v>53400000</v>
      </c>
      <c r="H36" s="251">
        <v>0</v>
      </c>
      <c r="I36" s="252">
        <v>0</v>
      </c>
      <c r="J36" s="253">
        <v>0</v>
      </c>
    </row>
    <row r="37" spans="1:11" x14ac:dyDescent="0.25">
      <c r="A37" s="250" t="s">
        <v>147</v>
      </c>
      <c r="B37" s="251">
        <v>121817153</v>
      </c>
      <c r="C37" s="252">
        <v>173182847</v>
      </c>
      <c r="D37" s="252">
        <v>295000000</v>
      </c>
      <c r="E37" s="251">
        <v>118676000</v>
      </c>
      <c r="F37" s="252">
        <v>168716000</v>
      </c>
      <c r="G37" s="252">
        <v>287392000</v>
      </c>
      <c r="H37" s="251">
        <v>-3141153</v>
      </c>
      <c r="I37" s="252">
        <v>-4466847</v>
      </c>
      <c r="J37" s="253">
        <v>-7608000</v>
      </c>
    </row>
    <row r="38" spans="1:11" x14ac:dyDescent="0.25">
      <c r="A38" s="250" t="s">
        <v>151</v>
      </c>
      <c r="B38" s="251">
        <v>295133000</v>
      </c>
      <c r="C38" s="252">
        <v>0</v>
      </c>
      <c r="D38" s="252">
        <v>295133000</v>
      </c>
      <c r="E38" s="251">
        <v>295133000</v>
      </c>
      <c r="F38" s="252">
        <v>0</v>
      </c>
      <c r="G38" s="252">
        <v>295133000</v>
      </c>
      <c r="H38" s="251">
        <v>0</v>
      </c>
      <c r="I38" s="252">
        <v>0</v>
      </c>
      <c r="J38" s="253">
        <v>0</v>
      </c>
    </row>
    <row r="39" spans="1:11" ht="15.75" thickBot="1" x14ac:dyDescent="0.3">
      <c r="A39" s="249" t="s">
        <v>256</v>
      </c>
      <c r="B39" s="254">
        <v>2806134000</v>
      </c>
      <c r="C39" s="255">
        <v>1664531542</v>
      </c>
      <c r="D39" s="255">
        <v>4470665542</v>
      </c>
      <c r="E39" s="254">
        <v>2799841000</v>
      </c>
      <c r="F39" s="255">
        <v>1835996000</v>
      </c>
      <c r="G39" s="255">
        <v>4635837000</v>
      </c>
      <c r="H39" s="254">
        <v>-6293000</v>
      </c>
      <c r="I39" s="255">
        <v>171464458</v>
      </c>
      <c r="J39" s="256">
        <v>165171458</v>
      </c>
    </row>
    <row r="41" spans="1:11" x14ac:dyDescent="0.25">
      <c r="A41" s="244" t="s">
        <v>322</v>
      </c>
      <c r="B41" s="103">
        <f>+GETPIVOTDATA("Sum of GB 2023 3-year authority HCBS Fund",$A$3)</f>
        <v>2806134000</v>
      </c>
      <c r="E41" s="103">
        <v>2799841000</v>
      </c>
      <c r="H41" s="103">
        <f>+E41-B41</f>
        <v>-6293000</v>
      </c>
    </row>
    <row r="42" spans="1:11" hidden="1" x14ac:dyDescent="0.25">
      <c r="A42" s="169" t="s">
        <v>257</v>
      </c>
      <c r="B42" s="101">
        <v>-2806134000</v>
      </c>
      <c r="E42" s="101">
        <v>-2799841000</v>
      </c>
      <c r="H42" s="102">
        <f>+E42-B42</f>
        <v>6293000</v>
      </c>
      <c r="K42" s="169" t="s">
        <v>258</v>
      </c>
    </row>
    <row r="43" spans="1:11" hidden="1" x14ac:dyDescent="0.25"/>
    <row r="44" spans="1:11" hidden="1" x14ac:dyDescent="0.25">
      <c r="A44" s="2" t="s">
        <v>259</v>
      </c>
      <c r="B44" s="2"/>
      <c r="C44" s="2"/>
      <c r="D44" s="2"/>
      <c r="E44" s="2"/>
      <c r="F44" s="2"/>
      <c r="G44" s="2"/>
      <c r="H44" s="103">
        <f>-SUM(H39,H42)</f>
        <v>0</v>
      </c>
      <c r="K44" s="169" t="s">
        <v>317</v>
      </c>
    </row>
    <row r="45" spans="1:11" ht="15.75" thickBot="1" x14ac:dyDescent="0.3">
      <c r="H45" s="113"/>
    </row>
    <row r="46" spans="1:11" ht="15.75" thickBot="1" x14ac:dyDescent="0.3">
      <c r="A46" s="2" t="s">
        <v>327</v>
      </c>
      <c r="H46" s="245">
        <f>+GETPIVOTDATA("Sum of Change from Prev. Est. - Multiyear Change HCBS Fund",$A$3)-H41</f>
        <v>0</v>
      </c>
    </row>
  </sheetData>
  <sheetProtection algorithmName="SHA-512" hashValue="1L2GAHkYYfUhsbbe1mNDXXh3VvsIUW/UzQYv3mVNvMYbkn8r21oRKvUhWauvK5nCGmbBzGGSksFLUgtROp4Zmw==" saltValue="JgA8ysHxi02nGR3UKz2BEw==" spinCount="100000" sheet="1" pivotTables="0"/>
  <mergeCells count="3">
    <mergeCell ref="B2:D2"/>
    <mergeCell ref="E2:G2"/>
    <mergeCell ref="H2:J2"/>
  </mergeCells>
  <pageMargins left="0.7" right="0.7" top="0.75" bottom="0.75" header="0.3" footer="0.3"/>
  <pageSetup orientation="portrait" r:id="rId2"/>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25F7C4-B09D-4097-9191-503F84990341}">
  <sheetPr filterMode="1">
    <tabColor rgb="FFFFC000"/>
  </sheetPr>
  <dimension ref="A1:CJ100"/>
  <sheetViews>
    <sheetView workbookViewId="0">
      <selection activeCell="AS71" sqref="AS71"/>
    </sheetView>
  </sheetViews>
  <sheetFormatPr defaultColWidth="9.140625" defaultRowHeight="15" x14ac:dyDescent="0.25"/>
  <cols>
    <col min="1" max="1" width="13" style="48" customWidth="1"/>
    <col min="2" max="2" width="9.85546875" style="48" customWidth="1"/>
    <col min="3" max="3" width="52.85546875" style="48" customWidth="1"/>
    <col min="4" max="5" width="8.7109375" style="48" customWidth="1"/>
    <col min="6" max="6" width="14.5703125" style="48" customWidth="1"/>
    <col min="7" max="7" width="13.140625" style="48" customWidth="1"/>
    <col min="8" max="8" width="40.42578125" style="48" customWidth="1"/>
    <col min="9" max="9" width="18.28515625" style="48" customWidth="1"/>
    <col min="10" max="12" width="13.42578125" style="48" customWidth="1"/>
    <col min="13" max="18" width="10.85546875" style="48" customWidth="1"/>
    <col min="19" max="20" width="14.5703125" style="48" customWidth="1"/>
    <col min="21" max="24" width="12.28515625" style="48" customWidth="1"/>
    <col min="25" max="27" width="15.5703125" style="48" customWidth="1"/>
    <col min="28" max="28" width="13.140625" style="169" customWidth="1"/>
    <col min="29" max="30" width="13" style="169" customWidth="1"/>
    <col min="31" max="33" width="12.85546875" style="169" customWidth="1"/>
    <col min="34" max="34" width="14" style="48" customWidth="1"/>
    <col min="35" max="35" width="13.5703125" style="48" customWidth="1"/>
    <col min="36" max="36" width="14" style="48" customWidth="1"/>
    <col min="37" max="42" width="12.85546875" style="48" customWidth="1"/>
    <col min="43" max="43" width="14.42578125" style="48" customWidth="1"/>
    <col min="44" max="45" width="12.5703125" style="48" customWidth="1"/>
    <col min="46" max="46" width="14.42578125" style="48" customWidth="1"/>
    <col min="47" max="69" width="12.5703125" style="48" customWidth="1"/>
    <col min="70" max="70" width="15.28515625" style="48" customWidth="1"/>
    <col min="71" max="71" width="12.5703125" style="48" customWidth="1"/>
    <col min="72" max="84" width="14.42578125" style="48" customWidth="1"/>
    <col min="85" max="88" width="12.5703125" style="48" customWidth="1"/>
    <col min="89" max="16384" width="9.140625" style="169"/>
  </cols>
  <sheetData>
    <row r="1" spans="1:88" s="2" customFormat="1" x14ac:dyDescent="0.25">
      <c r="A1" s="172"/>
      <c r="B1" s="172"/>
      <c r="C1" s="172"/>
      <c r="D1" s="172"/>
      <c r="E1" s="172"/>
      <c r="F1" s="172"/>
      <c r="G1" s="172"/>
      <c r="H1" s="172"/>
      <c r="I1" s="172"/>
      <c r="J1" s="173" t="s">
        <v>307</v>
      </c>
      <c r="K1" s="173"/>
      <c r="L1" s="173"/>
      <c r="M1" s="174" t="s">
        <v>1</v>
      </c>
      <c r="N1" s="174"/>
      <c r="O1" s="174"/>
      <c r="P1" s="174"/>
      <c r="Q1" s="174"/>
      <c r="R1" s="174"/>
      <c r="S1" s="174"/>
      <c r="T1" s="174"/>
      <c r="U1" s="174"/>
      <c r="V1" s="174"/>
      <c r="W1" s="174"/>
      <c r="X1" s="174"/>
      <c r="Y1" s="174"/>
      <c r="Z1" s="174"/>
      <c r="AA1" s="174"/>
      <c r="AB1" s="184" t="s">
        <v>2</v>
      </c>
      <c r="AC1" s="184"/>
      <c r="AD1" s="184"/>
      <c r="AE1" s="184"/>
      <c r="AF1" s="184"/>
      <c r="AG1" s="184"/>
      <c r="AH1" s="184"/>
      <c r="AI1" s="184"/>
      <c r="AJ1" s="184"/>
      <c r="AK1" s="184"/>
      <c r="AL1" s="184"/>
      <c r="AM1" s="184"/>
      <c r="AN1" s="184"/>
      <c r="AO1" s="184"/>
      <c r="AP1" s="184"/>
      <c r="AQ1" s="185" t="s">
        <v>3</v>
      </c>
      <c r="AR1" s="185"/>
      <c r="AS1" s="185"/>
      <c r="AT1" s="185"/>
      <c r="AU1" s="185"/>
      <c r="AV1" s="185"/>
      <c r="AW1" s="185"/>
      <c r="AX1" s="185"/>
      <c r="AY1" s="185"/>
      <c r="AZ1" s="185"/>
      <c r="BA1" s="185"/>
      <c r="BB1" s="185"/>
      <c r="BC1" s="185"/>
      <c r="BD1" s="185"/>
      <c r="BE1" s="185"/>
      <c r="BF1" s="218"/>
      <c r="BG1" s="218"/>
      <c r="BH1" s="218"/>
      <c r="BI1" s="218"/>
      <c r="BJ1" s="218"/>
      <c r="BK1" s="218"/>
      <c r="BL1" s="218"/>
      <c r="BM1" s="218"/>
      <c r="BN1" s="218"/>
      <c r="BO1" s="218"/>
      <c r="BP1" s="218"/>
      <c r="BQ1" s="218"/>
      <c r="BR1" s="186" t="s">
        <v>305</v>
      </c>
      <c r="BS1" s="186"/>
      <c r="BT1" s="186"/>
      <c r="BU1" s="187" t="s">
        <v>306</v>
      </c>
      <c r="BV1" s="187"/>
      <c r="BW1" s="187"/>
      <c r="BX1" s="187"/>
      <c r="BY1" s="187"/>
      <c r="BZ1" s="187"/>
      <c r="CA1" s="187"/>
      <c r="CB1" s="187"/>
      <c r="CC1" s="187"/>
      <c r="CD1" s="187"/>
      <c r="CE1" s="187"/>
      <c r="CF1" s="187"/>
      <c r="CG1" s="187"/>
      <c r="CH1" s="187"/>
      <c r="CI1" s="187"/>
      <c r="CJ1" s="172"/>
    </row>
    <row r="2" spans="1:88" s="2" customFormat="1" x14ac:dyDescent="0.25">
      <c r="A2" s="172"/>
      <c r="B2" s="172"/>
      <c r="C2" s="172"/>
      <c r="D2" s="172"/>
      <c r="E2" s="172"/>
      <c r="F2" s="172"/>
      <c r="G2" s="172"/>
      <c r="H2" s="172"/>
      <c r="I2" s="172"/>
      <c r="J2" s="173"/>
      <c r="K2" s="173"/>
      <c r="L2" s="173"/>
      <c r="M2" s="175" t="s">
        <v>6</v>
      </c>
      <c r="N2" s="175"/>
      <c r="O2" s="175"/>
      <c r="P2" s="176" t="s">
        <v>7</v>
      </c>
      <c r="Q2" s="176"/>
      <c r="R2" s="176"/>
      <c r="S2" s="177" t="s">
        <v>8</v>
      </c>
      <c r="T2" s="177"/>
      <c r="U2" s="177"/>
      <c r="V2" s="178" t="s">
        <v>9</v>
      </c>
      <c r="W2" s="179"/>
      <c r="X2" s="179"/>
      <c r="Y2" s="180" t="s">
        <v>10</v>
      </c>
      <c r="Z2" s="180"/>
      <c r="AA2" s="180"/>
      <c r="AB2" s="237" t="s">
        <v>11</v>
      </c>
      <c r="AC2" s="237"/>
      <c r="AD2" s="237"/>
      <c r="AE2" s="238" t="s">
        <v>12</v>
      </c>
      <c r="AF2" s="238"/>
      <c r="AG2" s="238"/>
      <c r="AH2" s="188" t="s">
        <v>13</v>
      </c>
      <c r="AI2" s="188"/>
      <c r="AJ2" s="188"/>
      <c r="AK2" s="189" t="s">
        <v>14</v>
      </c>
      <c r="AL2" s="190"/>
      <c r="AM2" s="190"/>
      <c r="AN2" s="191" t="s">
        <v>15</v>
      </c>
      <c r="AO2" s="192"/>
      <c r="AP2" s="192"/>
      <c r="AQ2" s="193" t="s">
        <v>16</v>
      </c>
      <c r="AR2" s="193"/>
      <c r="AS2" s="193"/>
      <c r="AT2" s="194" t="s">
        <v>17</v>
      </c>
      <c r="AU2" s="194"/>
      <c r="AV2" s="194"/>
      <c r="AW2" s="195" t="s">
        <v>18</v>
      </c>
      <c r="AX2" s="195"/>
      <c r="AY2" s="195"/>
      <c r="AZ2" s="213" t="s">
        <v>19</v>
      </c>
      <c r="BA2" s="214"/>
      <c r="BB2" s="214"/>
      <c r="BC2" s="196" t="s">
        <v>20</v>
      </c>
      <c r="BD2" s="197"/>
      <c r="BE2" s="197"/>
      <c r="BF2" s="219" t="s">
        <v>21</v>
      </c>
      <c r="BG2" s="219"/>
      <c r="BH2" s="219"/>
      <c r="BI2" s="220" t="s">
        <v>22</v>
      </c>
      <c r="BJ2" s="220"/>
      <c r="BK2" s="220"/>
      <c r="BL2" s="221" t="s">
        <v>23</v>
      </c>
      <c r="BM2" s="221"/>
      <c r="BN2" s="221"/>
      <c r="BO2" s="222" t="s">
        <v>24</v>
      </c>
      <c r="BP2" s="223"/>
      <c r="BQ2" s="223"/>
      <c r="BR2" s="186"/>
      <c r="BS2" s="186"/>
      <c r="BT2" s="186"/>
      <c r="BU2" s="187" t="s">
        <v>25</v>
      </c>
      <c r="BV2" s="187"/>
      <c r="BW2" s="187"/>
      <c r="BX2" s="187" t="s">
        <v>26</v>
      </c>
      <c r="BY2" s="187"/>
      <c r="BZ2" s="187"/>
      <c r="CA2" s="187" t="s">
        <v>27</v>
      </c>
      <c r="CB2" s="187"/>
      <c r="CC2" s="187"/>
      <c r="CD2" s="187" t="s">
        <v>28</v>
      </c>
      <c r="CE2" s="187"/>
      <c r="CF2" s="187"/>
      <c r="CG2" s="187" t="s">
        <v>29</v>
      </c>
      <c r="CH2" s="187"/>
      <c r="CI2" s="187"/>
      <c r="CJ2" s="172"/>
    </row>
    <row r="3" spans="1:88" s="4" customFormat="1" ht="90" x14ac:dyDescent="0.25">
      <c r="A3" s="40" t="s">
        <v>30</v>
      </c>
      <c r="B3" s="40" t="s">
        <v>31</v>
      </c>
      <c r="C3" s="181" t="s">
        <v>32</v>
      </c>
      <c r="D3" s="40" t="s">
        <v>33</v>
      </c>
      <c r="E3" s="40" t="s">
        <v>34</v>
      </c>
      <c r="F3" s="40" t="s">
        <v>35</v>
      </c>
      <c r="G3" s="40" t="s">
        <v>36</v>
      </c>
      <c r="H3" s="40" t="s">
        <v>37</v>
      </c>
      <c r="I3" s="40" t="s">
        <v>38</v>
      </c>
      <c r="J3" s="40" t="s">
        <v>293</v>
      </c>
      <c r="K3" s="40" t="s">
        <v>292</v>
      </c>
      <c r="L3" s="40" t="s">
        <v>294</v>
      </c>
      <c r="M3" s="42" t="s">
        <v>42</v>
      </c>
      <c r="N3" s="42" t="s">
        <v>43</v>
      </c>
      <c r="O3" s="40" t="s">
        <v>44</v>
      </c>
      <c r="P3" s="42" t="s">
        <v>45</v>
      </c>
      <c r="Q3" s="42" t="s">
        <v>46</v>
      </c>
      <c r="R3" s="40" t="s">
        <v>47</v>
      </c>
      <c r="S3" s="42" t="s">
        <v>48</v>
      </c>
      <c r="T3" s="42" t="s">
        <v>49</v>
      </c>
      <c r="U3" s="40" t="s">
        <v>50</v>
      </c>
      <c r="V3" s="42" t="s">
        <v>51</v>
      </c>
      <c r="W3" s="42" t="s">
        <v>52</v>
      </c>
      <c r="X3" s="40" t="s">
        <v>53</v>
      </c>
      <c r="Y3" s="40" t="s">
        <v>54</v>
      </c>
      <c r="Z3" s="40" t="s">
        <v>55</v>
      </c>
      <c r="AA3" s="40" t="s">
        <v>56</v>
      </c>
      <c r="AB3" s="42" t="s">
        <v>57</v>
      </c>
      <c r="AC3" s="42" t="s">
        <v>58</v>
      </c>
      <c r="AD3" s="40" t="s">
        <v>59</v>
      </c>
      <c r="AE3" s="42" t="s">
        <v>60</v>
      </c>
      <c r="AF3" s="42" t="s">
        <v>61</v>
      </c>
      <c r="AG3" s="40" t="s">
        <v>62</v>
      </c>
      <c r="AH3" s="42" t="s">
        <v>63</v>
      </c>
      <c r="AI3" s="42" t="s">
        <v>64</v>
      </c>
      <c r="AJ3" s="40" t="s">
        <v>65</v>
      </c>
      <c r="AK3" s="42" t="s">
        <v>66</v>
      </c>
      <c r="AL3" s="42" t="s">
        <v>67</v>
      </c>
      <c r="AM3" s="40" t="s">
        <v>68</v>
      </c>
      <c r="AN3" s="40" t="s">
        <v>69</v>
      </c>
      <c r="AO3" s="40" t="s">
        <v>70</v>
      </c>
      <c r="AP3" s="40" t="s">
        <v>71</v>
      </c>
      <c r="AQ3" s="42" t="s">
        <v>72</v>
      </c>
      <c r="AR3" s="42" t="s">
        <v>73</v>
      </c>
      <c r="AS3" s="40" t="s">
        <v>74</v>
      </c>
      <c r="AT3" s="42" t="s">
        <v>75</v>
      </c>
      <c r="AU3" s="42" t="s">
        <v>76</v>
      </c>
      <c r="AV3" s="40" t="s">
        <v>77</v>
      </c>
      <c r="AW3" s="42" t="s">
        <v>78</v>
      </c>
      <c r="AX3" s="42" t="s">
        <v>79</v>
      </c>
      <c r="AY3" s="40" t="s">
        <v>77</v>
      </c>
      <c r="AZ3" s="42" t="s">
        <v>80</v>
      </c>
      <c r="BA3" s="42" t="s">
        <v>81</v>
      </c>
      <c r="BB3" s="215" t="s">
        <v>82</v>
      </c>
      <c r="BC3" s="40" t="s">
        <v>83</v>
      </c>
      <c r="BD3" s="40" t="s">
        <v>84</v>
      </c>
      <c r="BE3" s="40" t="s">
        <v>85</v>
      </c>
      <c r="BF3" s="42" t="s">
        <v>86</v>
      </c>
      <c r="BG3" s="42" t="s">
        <v>87</v>
      </c>
      <c r="BH3" s="215" t="s">
        <v>88</v>
      </c>
      <c r="BI3" s="42" t="s">
        <v>89</v>
      </c>
      <c r="BJ3" s="42" t="s">
        <v>90</v>
      </c>
      <c r="BK3" s="215" t="s">
        <v>91</v>
      </c>
      <c r="BL3" s="42" t="s">
        <v>92</v>
      </c>
      <c r="BM3" s="42" t="s">
        <v>93</v>
      </c>
      <c r="BN3" s="215" t="s">
        <v>91</v>
      </c>
      <c r="BO3" s="215" t="s">
        <v>94</v>
      </c>
      <c r="BP3" s="215" t="s">
        <v>95</v>
      </c>
      <c r="BQ3" s="215" t="s">
        <v>96</v>
      </c>
      <c r="BR3" s="40" t="s">
        <v>308</v>
      </c>
      <c r="BS3" s="40" t="s">
        <v>309</v>
      </c>
      <c r="BT3" s="40" t="s">
        <v>310</v>
      </c>
      <c r="BU3" s="40" t="s">
        <v>100</v>
      </c>
      <c r="BV3" s="40" t="s">
        <v>101</v>
      </c>
      <c r="BW3" s="40" t="s">
        <v>102</v>
      </c>
      <c r="BX3" s="40" t="s">
        <v>103</v>
      </c>
      <c r="BY3" s="40" t="s">
        <v>104</v>
      </c>
      <c r="BZ3" s="40" t="s">
        <v>105</v>
      </c>
      <c r="CA3" s="40" t="s">
        <v>106</v>
      </c>
      <c r="CB3" s="40" t="s">
        <v>107</v>
      </c>
      <c r="CC3" s="40" t="s">
        <v>108</v>
      </c>
      <c r="CD3" s="40" t="s">
        <v>109</v>
      </c>
      <c r="CE3" s="40" t="s">
        <v>110</v>
      </c>
      <c r="CF3" s="40" t="s">
        <v>111</v>
      </c>
      <c r="CG3" s="40" t="s">
        <v>112</v>
      </c>
      <c r="CH3" s="40" t="s">
        <v>113</v>
      </c>
      <c r="CI3" s="40" t="s">
        <v>114</v>
      </c>
      <c r="CJ3" s="40"/>
    </row>
    <row r="4" spans="1:88" hidden="1" x14ac:dyDescent="0.25">
      <c r="B4" s="48" t="s">
        <v>115</v>
      </c>
      <c r="C4" s="48" t="s">
        <v>116</v>
      </c>
      <c r="D4" s="48" t="s">
        <v>117</v>
      </c>
      <c r="F4" s="48" t="s">
        <v>118</v>
      </c>
      <c r="H4" s="48" t="s">
        <v>119</v>
      </c>
      <c r="I4" s="48">
        <v>30</v>
      </c>
      <c r="J4" s="46">
        <v>71250000</v>
      </c>
      <c r="K4" s="46">
        <v>0</v>
      </c>
      <c r="L4" s="46">
        <v>71250000</v>
      </c>
      <c r="M4" s="264"/>
      <c r="N4" s="264"/>
      <c r="O4" s="204">
        <f t="shared" ref="O4:O55" si="0">ROUND(M4,-3)+ROUND(N4,-3)</f>
        <v>0</v>
      </c>
      <c r="P4" s="264"/>
      <c r="Q4" s="264"/>
      <c r="R4" s="204">
        <f t="shared" ref="R4:R55" si="1">ROUND(P4,-3)+ROUND(Q4,-3)</f>
        <v>0</v>
      </c>
      <c r="S4" s="264"/>
      <c r="T4" s="264"/>
      <c r="U4" s="204">
        <f t="shared" ref="U4:U55" si="2">ROUND(S4,-3)+ROUND(T4,-3)</f>
        <v>0</v>
      </c>
      <c r="V4" s="264"/>
      <c r="W4" s="264"/>
      <c r="X4" s="204">
        <f t="shared" ref="X4:X55" si="3">ROUND(V4,-3)+ROUND(W4,-3)</f>
        <v>0</v>
      </c>
      <c r="Y4" s="43">
        <f>+SUM(M4,P4,S4,V4)</f>
        <v>0</v>
      </c>
      <c r="Z4" s="43">
        <f>+SUM(N4,Q4,T4,W4)</f>
        <v>0</v>
      </c>
      <c r="AA4" s="43">
        <f>+SUM(Y4:Z4)</f>
        <v>0</v>
      </c>
      <c r="AB4" s="264">
        <v>6139000</v>
      </c>
      <c r="AC4" s="264"/>
      <c r="AD4" s="204">
        <f t="shared" ref="AD4:AD55" si="4">ROUND(AB4,-3)+ROUND(AC4,-3)</f>
        <v>6139000</v>
      </c>
      <c r="AE4" s="264">
        <v>4208000</v>
      </c>
      <c r="AF4" s="264"/>
      <c r="AG4" s="204">
        <f t="shared" ref="AG4:AG55" si="5">ROUND(AE4,-3)+ROUND(AF4,-3)</f>
        <v>4208000</v>
      </c>
      <c r="AH4" s="264">
        <v>4209000</v>
      </c>
      <c r="AI4" s="264"/>
      <c r="AJ4" s="204">
        <f t="shared" ref="AJ4:AJ55" si="6">ROUND(AH4,-3)+ROUND(AI4,-3)</f>
        <v>4209000</v>
      </c>
      <c r="AK4" s="264">
        <v>14174000</v>
      </c>
      <c r="AL4" s="264"/>
      <c r="AM4" s="204">
        <f t="shared" ref="AM4:AM55" si="7">ROUND(AK4,-3)+ROUND(AL4,-3)</f>
        <v>14174000</v>
      </c>
      <c r="AN4" s="43">
        <f>+SUM(AB4,AE4,AH4,AK4)</f>
        <v>28730000</v>
      </c>
      <c r="AO4" s="43">
        <f>+SUM(AC4,AF4,AI4,AL4)</f>
        <v>0</v>
      </c>
      <c r="AP4" s="204">
        <f t="shared" ref="AP4:AP55" si="8">ROUND(AN4,-3)+ROUND(AO4,-3)</f>
        <v>28730000</v>
      </c>
      <c r="AQ4" s="264">
        <v>14174000</v>
      </c>
      <c r="AR4" s="264"/>
      <c r="AS4" s="204">
        <f t="shared" ref="AS4:AS55" si="9">ROUND(AQ4,-3)+ROUND(AR4,-3)</f>
        <v>14174000</v>
      </c>
      <c r="AT4" s="264">
        <v>14173000</v>
      </c>
      <c r="AU4" s="264"/>
      <c r="AV4" s="204">
        <f t="shared" ref="AV4:AV55" si="10">ROUND(AT4,-3)+ROUND(AU4,-3)</f>
        <v>14173000</v>
      </c>
      <c r="AW4" s="264">
        <v>14173000</v>
      </c>
      <c r="AX4" s="264"/>
      <c r="AY4" s="204">
        <f t="shared" ref="AY4:AY55" si="11">ROUND(AW4,-3)+ROUND(AX4,-3)</f>
        <v>14173000</v>
      </c>
      <c r="AZ4" s="264"/>
      <c r="BA4" s="264"/>
      <c r="BB4" s="204">
        <f t="shared" ref="BB4:BB55" si="12">ROUND(AZ4,-3)+ROUND(BA4,-3)</f>
        <v>0</v>
      </c>
      <c r="BC4" s="43">
        <f>+SUM(AQ4,AT4,AW4,AZ4)</f>
        <v>42520000</v>
      </c>
      <c r="BD4" s="43">
        <f>+SUM(AR4,AU4,AX4,BA4)</f>
        <v>0</v>
      </c>
      <c r="BE4" s="43">
        <f>+SUM(BC4:BD4)</f>
        <v>42520000</v>
      </c>
      <c r="BF4" s="264"/>
      <c r="BG4" s="264"/>
      <c r="BH4" s="204">
        <f t="shared" ref="BH4:BH55" si="13">ROUND(BF4,-3)+ROUND(BG4,-3)</f>
        <v>0</v>
      </c>
      <c r="BI4" s="264"/>
      <c r="BJ4" s="264"/>
      <c r="BK4" s="204">
        <f t="shared" ref="BK4:BK55" si="14">ROUND(BI4,-3)+ROUND(BJ4,-3)</f>
        <v>0</v>
      </c>
      <c r="BL4" s="264"/>
      <c r="BM4" s="264"/>
      <c r="BN4" s="204">
        <f t="shared" ref="BN4:BN55" si="15">ROUND(BL4,-3)+ROUND(BM4,-3)</f>
        <v>0</v>
      </c>
      <c r="BO4" s="216">
        <f>+SUM(BF4,BI4,BL4)</f>
        <v>0</v>
      </c>
      <c r="BP4" s="216">
        <f>+SUM(BG4,BJ4,BM4)</f>
        <v>0</v>
      </c>
      <c r="BQ4" s="216">
        <f>+SUM(BO4:BP4)</f>
        <v>0</v>
      </c>
      <c r="BR4" s="205">
        <f>+SUM(BO4,BC4,AN4,Y4)</f>
        <v>71250000</v>
      </c>
      <c r="BS4" s="205">
        <f t="shared" ref="BS4:BT19" si="16">+SUM(BP4,BD4,AO4,Z4)</f>
        <v>0</v>
      </c>
      <c r="BT4" s="205">
        <f t="shared" si="16"/>
        <v>71250000</v>
      </c>
      <c r="BU4" s="46">
        <f>+Y4-'GB 2023 (Hyperion)'!Y4</f>
        <v>0</v>
      </c>
      <c r="BV4" s="46">
        <f>+Z4-'GB 2023 (Hyperion)'!Z4</f>
        <v>0</v>
      </c>
      <c r="BW4" s="46">
        <f>+AA4-'GB 2023 (Hyperion)'!AA4</f>
        <v>0</v>
      </c>
      <c r="BX4" s="46">
        <f>+AN4-'GB 2023 (Hyperion)'!AN4</f>
        <v>-9964227</v>
      </c>
      <c r="BY4" s="46">
        <f>+AO4-'GB 2023 (Hyperion)'!AO4</f>
        <v>0</v>
      </c>
      <c r="BZ4" s="46">
        <f>+AP4-'GB 2023 (Hyperion)'!AP4</f>
        <v>-9964227</v>
      </c>
      <c r="CA4" s="46">
        <f>+BC4-'GB 2023 (Hyperion)'!BC4</f>
        <v>9964227</v>
      </c>
      <c r="CB4" s="46">
        <f>+BD4-'GB 2023 (Hyperion)'!BD4</f>
        <v>0</v>
      </c>
      <c r="CC4" s="46">
        <f>+BE4-'GB 2023 (Hyperion)'!BE4</f>
        <v>9964227</v>
      </c>
      <c r="CD4" s="46">
        <f>+BO4-'GB 2023 (Hyperion)'!BO4</f>
        <v>0</v>
      </c>
      <c r="CE4" s="46">
        <f>+BP4-'GB 2023 (Hyperion)'!BP4</f>
        <v>0</v>
      </c>
      <c r="CF4" s="46">
        <f>+BQ4-'GB 2023 (Hyperion)'!BQ4</f>
        <v>0</v>
      </c>
      <c r="CG4" s="46">
        <f>+BR4-J4</f>
        <v>0</v>
      </c>
      <c r="CH4" s="46">
        <f t="shared" ref="CH4:CI19" si="17">+BS4-K4</f>
        <v>0</v>
      </c>
      <c r="CI4" s="46">
        <f t="shared" si="17"/>
        <v>0</v>
      </c>
    </row>
    <row r="5" spans="1:88" hidden="1" x14ac:dyDescent="0.25">
      <c r="B5" s="48" t="s">
        <v>115</v>
      </c>
      <c r="C5" s="48" t="s">
        <v>116</v>
      </c>
      <c r="D5" s="48" t="s">
        <v>121</v>
      </c>
      <c r="F5" s="48" t="s">
        <v>122</v>
      </c>
      <c r="H5" s="48" t="s">
        <v>119</v>
      </c>
      <c r="I5" s="48">
        <v>30</v>
      </c>
      <c r="J5" s="46">
        <v>3750000</v>
      </c>
      <c r="K5" s="46">
        <v>0</v>
      </c>
      <c r="L5" s="46">
        <v>3750000</v>
      </c>
      <c r="M5" s="264"/>
      <c r="N5" s="264"/>
      <c r="O5" s="204">
        <f t="shared" si="0"/>
        <v>0</v>
      </c>
      <c r="P5" s="264">
        <v>260000</v>
      </c>
      <c r="Q5" s="264"/>
      <c r="R5" s="204">
        <f t="shared" si="1"/>
        <v>260000</v>
      </c>
      <c r="S5" s="264">
        <v>361000</v>
      </c>
      <c r="T5" s="264"/>
      <c r="U5" s="204">
        <f t="shared" si="2"/>
        <v>361000</v>
      </c>
      <c r="V5" s="264">
        <v>287000</v>
      </c>
      <c r="W5" s="264"/>
      <c r="X5" s="204">
        <f t="shared" si="3"/>
        <v>287000</v>
      </c>
      <c r="Y5" s="43">
        <f t="shared" ref="Y5:Z42" si="18">+SUM(M5,P5,S5,V5)</f>
        <v>908000</v>
      </c>
      <c r="Z5" s="43">
        <f t="shared" si="18"/>
        <v>0</v>
      </c>
      <c r="AA5" s="239">
        <f t="shared" ref="AA5:AA55" si="19">+SUM(Y5:Z5)</f>
        <v>908000</v>
      </c>
      <c r="AB5" s="264">
        <v>336000</v>
      </c>
      <c r="AC5" s="264"/>
      <c r="AD5" s="204">
        <f t="shared" si="4"/>
        <v>336000</v>
      </c>
      <c r="AE5" s="264">
        <v>123000</v>
      </c>
      <c r="AF5" s="264"/>
      <c r="AG5" s="204">
        <f t="shared" si="5"/>
        <v>123000</v>
      </c>
      <c r="AH5" s="264">
        <v>477000</v>
      </c>
      <c r="AI5" s="264"/>
      <c r="AJ5" s="204">
        <f t="shared" si="6"/>
        <v>477000</v>
      </c>
      <c r="AK5" s="264">
        <v>477000</v>
      </c>
      <c r="AL5" s="264"/>
      <c r="AM5" s="204">
        <f t="shared" si="7"/>
        <v>477000</v>
      </c>
      <c r="AN5" s="239">
        <f t="shared" ref="AN5:AO42" si="20">+SUM(AB5,AE5,AH5,AK5)</f>
        <v>1413000</v>
      </c>
      <c r="AO5" s="239">
        <f t="shared" si="20"/>
        <v>0</v>
      </c>
      <c r="AP5" s="204">
        <f t="shared" si="8"/>
        <v>1413000</v>
      </c>
      <c r="AQ5" s="264">
        <v>477000</v>
      </c>
      <c r="AR5" s="264"/>
      <c r="AS5" s="204">
        <f t="shared" si="9"/>
        <v>477000</v>
      </c>
      <c r="AT5" s="264">
        <v>476000</v>
      </c>
      <c r="AU5" s="264"/>
      <c r="AV5" s="204">
        <f t="shared" si="10"/>
        <v>476000</v>
      </c>
      <c r="AW5" s="264">
        <v>476000</v>
      </c>
      <c r="AX5" s="264"/>
      <c r="AY5" s="204">
        <f t="shared" si="11"/>
        <v>476000</v>
      </c>
      <c r="AZ5" s="264"/>
      <c r="BA5" s="264"/>
      <c r="BB5" s="204">
        <f t="shared" si="12"/>
        <v>0</v>
      </c>
      <c r="BC5" s="43">
        <f t="shared" ref="BC5:BD42" si="21">+SUM(AQ5,AT5,AW5,AZ5)</f>
        <v>1429000</v>
      </c>
      <c r="BD5" s="43">
        <f t="shared" si="21"/>
        <v>0</v>
      </c>
      <c r="BE5" s="43">
        <f t="shared" ref="BE5:BE55" si="22">+SUM(BC5:BD5)</f>
        <v>1429000</v>
      </c>
      <c r="BF5" s="264"/>
      <c r="BG5" s="264"/>
      <c r="BH5" s="204">
        <f t="shared" si="13"/>
        <v>0</v>
      </c>
      <c r="BI5" s="264"/>
      <c r="BJ5" s="264"/>
      <c r="BK5" s="204">
        <f t="shared" si="14"/>
        <v>0</v>
      </c>
      <c r="BL5" s="264"/>
      <c r="BM5" s="264"/>
      <c r="BN5" s="204">
        <f t="shared" si="15"/>
        <v>0</v>
      </c>
      <c r="BO5" s="216">
        <f t="shared" ref="BO5:BP42" si="23">+SUM(BF5,BI5,BL5)</f>
        <v>0</v>
      </c>
      <c r="BP5" s="216">
        <f t="shared" si="23"/>
        <v>0</v>
      </c>
      <c r="BQ5" s="216">
        <f t="shared" ref="BQ5:BQ55" si="24">+SUM(BO5:BP5)</f>
        <v>0</v>
      </c>
      <c r="BR5" s="205">
        <f t="shared" ref="BR5:BT42" si="25">+SUM(BO5,BC5,AN5,Y5)</f>
        <v>3750000</v>
      </c>
      <c r="BS5" s="205">
        <f t="shared" si="16"/>
        <v>0</v>
      </c>
      <c r="BT5" s="205">
        <f t="shared" si="16"/>
        <v>3750000</v>
      </c>
      <c r="BU5" s="46">
        <f>+Y5-'GB 2023 (Hyperion)'!Y5</f>
        <v>377000</v>
      </c>
      <c r="BV5" s="46">
        <f>+Z5-'GB 2023 (Hyperion)'!Z5</f>
        <v>0</v>
      </c>
      <c r="BW5" s="46">
        <f>+AA5-'GB 2023 (Hyperion)'!AA5</f>
        <v>377000</v>
      </c>
      <c r="BX5" s="46">
        <f>+AN5-'GB 2023 (Hyperion)'!AN5</f>
        <v>-703000</v>
      </c>
      <c r="BY5" s="46">
        <f>+AO5-'GB 2023 (Hyperion)'!AO5</f>
        <v>0</v>
      </c>
      <c r="BZ5" s="46">
        <f>+AP5-'GB 2023 (Hyperion)'!AP5</f>
        <v>-703000</v>
      </c>
      <c r="CA5" s="46">
        <f>+BC5-'GB 2023 (Hyperion)'!BC5</f>
        <v>326000</v>
      </c>
      <c r="CB5" s="46">
        <f>+BD5-'GB 2023 (Hyperion)'!BD5</f>
        <v>0</v>
      </c>
      <c r="CC5" s="46">
        <f>+BE5-'GB 2023 (Hyperion)'!BE5</f>
        <v>326000</v>
      </c>
      <c r="CD5" s="46">
        <f>+BO5-'GB 2023 (Hyperion)'!BO5</f>
        <v>0</v>
      </c>
      <c r="CE5" s="46">
        <f>+BP5-'GB 2023 (Hyperion)'!BP5</f>
        <v>0</v>
      </c>
      <c r="CF5" s="46">
        <f>+BQ5-'GB 2023 (Hyperion)'!BQ5</f>
        <v>0</v>
      </c>
      <c r="CG5" s="46">
        <f t="shared" ref="CG5:CI54" si="26">+BR5-J5</f>
        <v>0</v>
      </c>
      <c r="CH5" s="46">
        <f t="shared" si="17"/>
        <v>0</v>
      </c>
      <c r="CI5" s="46">
        <f t="shared" si="17"/>
        <v>0</v>
      </c>
    </row>
    <row r="6" spans="1:88" hidden="1" x14ac:dyDescent="0.25">
      <c r="B6" s="48" t="s">
        <v>124</v>
      </c>
      <c r="C6" s="48" t="s">
        <v>125</v>
      </c>
      <c r="D6" s="48" t="s">
        <v>117</v>
      </c>
      <c r="F6" s="48" t="s">
        <v>126</v>
      </c>
      <c r="G6" s="48" t="s">
        <v>127</v>
      </c>
      <c r="H6" s="48" t="s">
        <v>128</v>
      </c>
      <c r="I6" s="48" t="s">
        <v>129</v>
      </c>
      <c r="J6" s="46">
        <v>26673168</v>
      </c>
      <c r="K6" s="46">
        <v>19126832</v>
      </c>
      <c r="L6" s="46">
        <v>45800000</v>
      </c>
      <c r="M6" s="264">
        <v>2500000</v>
      </c>
      <c r="N6" s="264">
        <v>1667000</v>
      </c>
      <c r="O6" s="204">
        <f t="shared" si="0"/>
        <v>4167000</v>
      </c>
      <c r="P6" s="264">
        <v>2500000</v>
      </c>
      <c r="Q6" s="264">
        <v>1667000</v>
      </c>
      <c r="R6" s="204">
        <f t="shared" si="1"/>
        <v>4167000</v>
      </c>
      <c r="S6" s="264">
        <v>2500000</v>
      </c>
      <c r="T6" s="264">
        <v>1667000</v>
      </c>
      <c r="U6" s="204">
        <f t="shared" si="2"/>
        <v>4167000</v>
      </c>
      <c r="V6" s="264">
        <v>2500000</v>
      </c>
      <c r="W6" s="264">
        <v>1666000</v>
      </c>
      <c r="X6" s="204">
        <f t="shared" si="3"/>
        <v>4166000</v>
      </c>
      <c r="Y6" s="43">
        <f t="shared" si="18"/>
        <v>10000000</v>
      </c>
      <c r="Z6" s="43">
        <f t="shared" si="18"/>
        <v>6667000</v>
      </c>
      <c r="AA6" s="239">
        <f t="shared" si="19"/>
        <v>16667000</v>
      </c>
      <c r="AB6" s="264">
        <v>2294000</v>
      </c>
      <c r="AC6" s="264">
        <v>1873000</v>
      </c>
      <c r="AD6" s="204">
        <f t="shared" si="4"/>
        <v>4167000</v>
      </c>
      <c r="AE6" s="264">
        <v>2294000</v>
      </c>
      <c r="AF6" s="264">
        <v>1873000</v>
      </c>
      <c r="AG6" s="204">
        <f t="shared" si="5"/>
        <v>4167000</v>
      </c>
      <c r="AH6" s="264">
        <v>2293000</v>
      </c>
      <c r="AI6" s="264">
        <v>1874000</v>
      </c>
      <c r="AJ6" s="204">
        <f t="shared" si="6"/>
        <v>4167000</v>
      </c>
      <c r="AK6" s="264">
        <v>2333000</v>
      </c>
      <c r="AL6" s="264">
        <v>1834000</v>
      </c>
      <c r="AM6" s="204">
        <f t="shared" si="7"/>
        <v>4167000</v>
      </c>
      <c r="AN6" s="239">
        <f t="shared" si="20"/>
        <v>9214000</v>
      </c>
      <c r="AO6" s="239">
        <f t="shared" si="20"/>
        <v>7454000</v>
      </c>
      <c r="AP6" s="204">
        <f t="shared" si="8"/>
        <v>16668000</v>
      </c>
      <c r="AQ6" s="264">
        <v>2417000</v>
      </c>
      <c r="AR6" s="264">
        <v>1738000</v>
      </c>
      <c r="AS6" s="204">
        <f t="shared" si="9"/>
        <v>4155000</v>
      </c>
      <c r="AT6" s="264">
        <v>2450000</v>
      </c>
      <c r="AU6" s="264">
        <v>1705000</v>
      </c>
      <c r="AV6" s="204">
        <f t="shared" si="10"/>
        <v>4155000</v>
      </c>
      <c r="AW6" s="264">
        <v>0</v>
      </c>
      <c r="AX6" s="264">
        <v>0</v>
      </c>
      <c r="AY6" s="204">
        <f t="shared" si="11"/>
        <v>0</v>
      </c>
      <c r="AZ6" s="264">
        <v>0</v>
      </c>
      <c r="BA6" s="264">
        <v>0</v>
      </c>
      <c r="BB6" s="204">
        <f t="shared" si="12"/>
        <v>0</v>
      </c>
      <c r="BC6" s="43">
        <f t="shared" si="21"/>
        <v>4867000</v>
      </c>
      <c r="BD6" s="43">
        <f t="shared" si="21"/>
        <v>3443000</v>
      </c>
      <c r="BE6" s="43">
        <f t="shared" si="22"/>
        <v>8310000</v>
      </c>
      <c r="BF6" s="264"/>
      <c r="BG6" s="264"/>
      <c r="BH6" s="204">
        <f t="shared" si="13"/>
        <v>0</v>
      </c>
      <c r="BI6" s="264"/>
      <c r="BJ6" s="264"/>
      <c r="BK6" s="204">
        <f t="shared" si="14"/>
        <v>0</v>
      </c>
      <c r="BL6" s="264"/>
      <c r="BM6" s="264"/>
      <c r="BN6" s="204">
        <f t="shared" si="15"/>
        <v>0</v>
      </c>
      <c r="BO6" s="216">
        <f t="shared" si="23"/>
        <v>0</v>
      </c>
      <c r="BP6" s="216">
        <f t="shared" si="23"/>
        <v>0</v>
      </c>
      <c r="BQ6" s="216">
        <f t="shared" si="24"/>
        <v>0</v>
      </c>
      <c r="BR6" s="205">
        <f t="shared" si="25"/>
        <v>24081000</v>
      </c>
      <c r="BS6" s="205">
        <f t="shared" si="16"/>
        <v>17564000</v>
      </c>
      <c r="BT6" s="205">
        <f t="shared" si="16"/>
        <v>41645000</v>
      </c>
      <c r="BU6" s="46">
        <f>+Y6-'GB 2023 (Hyperion)'!Y6</f>
        <v>0</v>
      </c>
      <c r="BV6" s="46">
        <f>+Z6-'GB 2023 (Hyperion)'!Z6</f>
        <v>0</v>
      </c>
      <c r="BW6" s="46">
        <f>+AA6-'GB 2023 (Hyperion)'!AA6</f>
        <v>0</v>
      </c>
      <c r="BX6" s="46">
        <f>+AN6-'GB 2023 (Hyperion)'!AN6</f>
        <v>40832</v>
      </c>
      <c r="BY6" s="46">
        <f>+AO6-'GB 2023 (Hyperion)'!AO6</f>
        <v>-40832</v>
      </c>
      <c r="BZ6" s="46">
        <f>+AP6-'GB 2023 (Hyperion)'!AP6</f>
        <v>0</v>
      </c>
      <c r="CA6" s="46">
        <f>+BC6-'GB 2023 (Hyperion)'!BC6</f>
        <v>-2633000</v>
      </c>
      <c r="CB6" s="46">
        <f>+BD6-'GB 2023 (Hyperion)'!BD6</f>
        <v>-1522000</v>
      </c>
      <c r="CC6" s="46">
        <f>+BE6-'GB 2023 (Hyperion)'!BE6</f>
        <v>-4155000</v>
      </c>
      <c r="CD6" s="46">
        <f>+BO6-'GB 2023 (Hyperion)'!BO6</f>
        <v>0</v>
      </c>
      <c r="CE6" s="46">
        <f>+BP6-'GB 2023 (Hyperion)'!BP6</f>
        <v>0</v>
      </c>
      <c r="CF6" s="46">
        <f>+BQ6-'GB 2023 (Hyperion)'!BQ6</f>
        <v>0</v>
      </c>
      <c r="CG6" s="46">
        <f t="shared" si="26"/>
        <v>-2592168</v>
      </c>
      <c r="CH6" s="46">
        <f t="shared" si="17"/>
        <v>-1562832</v>
      </c>
      <c r="CI6" s="46">
        <f t="shared" si="17"/>
        <v>-4155000</v>
      </c>
    </row>
    <row r="7" spans="1:88" hidden="1" x14ac:dyDescent="0.25">
      <c r="B7" s="48" t="s">
        <v>124</v>
      </c>
      <c r="C7" s="48" t="s">
        <v>130</v>
      </c>
      <c r="D7" s="48" t="s">
        <v>117</v>
      </c>
      <c r="F7" s="48" t="s">
        <v>126</v>
      </c>
      <c r="G7" s="48" t="s">
        <v>127</v>
      </c>
      <c r="H7" s="48" t="s">
        <v>131</v>
      </c>
      <c r="I7" s="48" t="s">
        <v>132</v>
      </c>
      <c r="J7" s="46">
        <v>24173416</v>
      </c>
      <c r="K7" s="46">
        <v>17493584</v>
      </c>
      <c r="L7" s="46">
        <v>41667000</v>
      </c>
      <c r="M7" s="264"/>
      <c r="N7" s="264"/>
      <c r="O7" s="204">
        <f t="shared" si="0"/>
        <v>0</v>
      </c>
      <c r="P7" s="264"/>
      <c r="Q7" s="264"/>
      <c r="R7" s="204">
        <f t="shared" si="1"/>
        <v>0</v>
      </c>
      <c r="S7" s="264"/>
      <c r="T7" s="264"/>
      <c r="U7" s="204">
        <f t="shared" si="2"/>
        <v>0</v>
      </c>
      <c r="V7" s="264">
        <v>25000000</v>
      </c>
      <c r="W7" s="264">
        <v>16667000</v>
      </c>
      <c r="X7" s="204">
        <f t="shared" si="3"/>
        <v>41667000</v>
      </c>
      <c r="Y7" s="43">
        <f t="shared" si="18"/>
        <v>25000000</v>
      </c>
      <c r="Z7" s="43">
        <f t="shared" si="18"/>
        <v>16667000</v>
      </c>
      <c r="AA7" s="239">
        <f t="shared" si="19"/>
        <v>41667000</v>
      </c>
      <c r="AB7" s="264">
        <v>0</v>
      </c>
      <c r="AC7" s="264">
        <v>0</v>
      </c>
      <c r="AD7" s="204">
        <f t="shared" si="4"/>
        <v>0</v>
      </c>
      <c r="AE7" s="264">
        <v>0</v>
      </c>
      <c r="AF7" s="264">
        <v>0</v>
      </c>
      <c r="AG7" s="204">
        <f t="shared" si="5"/>
        <v>0</v>
      </c>
      <c r="AH7" s="264">
        <v>-223000</v>
      </c>
      <c r="AI7" s="264">
        <v>223000</v>
      </c>
      <c r="AJ7" s="204">
        <f t="shared" si="6"/>
        <v>0</v>
      </c>
      <c r="AK7" s="264">
        <v>-180000</v>
      </c>
      <c r="AL7" s="264">
        <v>180000</v>
      </c>
      <c r="AM7" s="204">
        <f t="shared" si="7"/>
        <v>0</v>
      </c>
      <c r="AN7" s="239">
        <f t="shared" si="20"/>
        <v>-403000</v>
      </c>
      <c r="AO7" s="239">
        <f t="shared" si="20"/>
        <v>403000</v>
      </c>
      <c r="AP7" s="204">
        <f t="shared" si="8"/>
        <v>0</v>
      </c>
      <c r="AQ7" s="264">
        <v>-180000</v>
      </c>
      <c r="AR7" s="264">
        <v>180000</v>
      </c>
      <c r="AS7" s="204">
        <f t="shared" si="9"/>
        <v>0</v>
      </c>
      <c r="AT7" s="264">
        <v>-108000</v>
      </c>
      <c r="AU7" s="264">
        <v>108000</v>
      </c>
      <c r="AV7" s="204">
        <f t="shared" si="10"/>
        <v>0</v>
      </c>
      <c r="AW7" s="264">
        <v>-3400000</v>
      </c>
      <c r="AX7" s="264">
        <v>-2267000</v>
      </c>
      <c r="AY7" s="204">
        <f t="shared" si="11"/>
        <v>-5667000</v>
      </c>
      <c r="AZ7" s="264">
        <v>-5400000</v>
      </c>
      <c r="BA7" s="264">
        <v>-3600000</v>
      </c>
      <c r="BB7" s="204">
        <f t="shared" si="12"/>
        <v>-9000000</v>
      </c>
      <c r="BC7" s="43">
        <f t="shared" si="21"/>
        <v>-9088000</v>
      </c>
      <c r="BD7" s="43">
        <f t="shared" si="21"/>
        <v>-5579000</v>
      </c>
      <c r="BE7" s="43">
        <f t="shared" si="22"/>
        <v>-14667000</v>
      </c>
      <c r="BF7" s="264"/>
      <c r="BG7" s="264"/>
      <c r="BH7" s="204">
        <f t="shared" si="13"/>
        <v>0</v>
      </c>
      <c r="BI7" s="264"/>
      <c r="BJ7" s="264"/>
      <c r="BK7" s="204">
        <f t="shared" si="14"/>
        <v>0</v>
      </c>
      <c r="BL7" s="264"/>
      <c r="BM7" s="264"/>
      <c r="BN7" s="204">
        <f t="shared" si="15"/>
        <v>0</v>
      </c>
      <c r="BO7" s="216">
        <f t="shared" si="23"/>
        <v>0</v>
      </c>
      <c r="BP7" s="216">
        <f t="shared" si="23"/>
        <v>0</v>
      </c>
      <c r="BQ7" s="216">
        <f t="shared" si="24"/>
        <v>0</v>
      </c>
      <c r="BR7" s="205">
        <f t="shared" si="25"/>
        <v>15509000</v>
      </c>
      <c r="BS7" s="205">
        <f t="shared" si="16"/>
        <v>11491000</v>
      </c>
      <c r="BT7" s="205">
        <f t="shared" si="16"/>
        <v>27000000</v>
      </c>
      <c r="BU7" s="46">
        <f>+Y7-'GB 2023 (Hyperion)'!Y7</f>
        <v>0</v>
      </c>
      <c r="BV7" s="46">
        <f>+Z7-'GB 2023 (Hyperion)'!Z7</f>
        <v>0</v>
      </c>
      <c r="BW7" s="46">
        <f>+AA7-'GB 2023 (Hyperion)'!AA7</f>
        <v>0</v>
      </c>
      <c r="BX7" s="46">
        <f>+AN7-'GB 2023 (Hyperion)'!AN7</f>
        <v>423584</v>
      </c>
      <c r="BY7" s="46">
        <f>+AO7-'GB 2023 (Hyperion)'!AO7</f>
        <v>-423584</v>
      </c>
      <c r="BZ7" s="46">
        <f>+AP7-'GB 2023 (Hyperion)'!AP7</f>
        <v>0</v>
      </c>
      <c r="CA7" s="46">
        <f>+BC7-'GB 2023 (Hyperion)'!BC7</f>
        <v>-9088000</v>
      </c>
      <c r="CB7" s="46">
        <f>+BD7-'GB 2023 (Hyperion)'!BD7</f>
        <v>-5579000</v>
      </c>
      <c r="CC7" s="46">
        <f>+BE7-'GB 2023 (Hyperion)'!BE7</f>
        <v>-14667000</v>
      </c>
      <c r="CD7" s="46">
        <f>+BO7-'GB 2023 (Hyperion)'!BO7</f>
        <v>0</v>
      </c>
      <c r="CE7" s="46">
        <f>+BP7-'GB 2023 (Hyperion)'!BP7</f>
        <v>0</v>
      </c>
      <c r="CF7" s="46">
        <f>+BQ7-'GB 2023 (Hyperion)'!BQ7</f>
        <v>0</v>
      </c>
      <c r="CG7" s="46">
        <f t="shared" si="26"/>
        <v>-8664416</v>
      </c>
      <c r="CH7" s="46">
        <f t="shared" si="17"/>
        <v>-6002584</v>
      </c>
      <c r="CI7" s="46">
        <f t="shared" si="17"/>
        <v>-14667000</v>
      </c>
    </row>
    <row r="8" spans="1:88" hidden="1" x14ac:dyDescent="0.25">
      <c r="B8" s="48" t="s">
        <v>124</v>
      </c>
      <c r="C8" s="48" t="s">
        <v>133</v>
      </c>
      <c r="D8" s="48" t="s">
        <v>121</v>
      </c>
      <c r="F8" s="48" t="s">
        <v>134</v>
      </c>
      <c r="G8" s="48" t="s">
        <v>135</v>
      </c>
      <c r="H8" s="48" t="s">
        <v>136</v>
      </c>
      <c r="I8" s="48">
        <v>36</v>
      </c>
      <c r="J8" s="46">
        <v>0</v>
      </c>
      <c r="K8" s="46">
        <v>0</v>
      </c>
      <c r="L8" s="46">
        <v>0</v>
      </c>
      <c r="M8" s="264"/>
      <c r="N8" s="264"/>
      <c r="O8" s="204">
        <f t="shared" si="0"/>
        <v>0</v>
      </c>
      <c r="P8" s="264"/>
      <c r="Q8" s="264"/>
      <c r="R8" s="204">
        <f t="shared" si="1"/>
        <v>0</v>
      </c>
      <c r="S8" s="264"/>
      <c r="T8" s="264"/>
      <c r="U8" s="204">
        <f t="shared" si="2"/>
        <v>0</v>
      </c>
      <c r="V8" s="264"/>
      <c r="W8" s="264"/>
      <c r="X8" s="204">
        <f t="shared" si="3"/>
        <v>0</v>
      </c>
      <c r="Y8" s="43">
        <f t="shared" si="18"/>
        <v>0</v>
      </c>
      <c r="Z8" s="43">
        <f t="shared" si="18"/>
        <v>0</v>
      </c>
      <c r="AA8" s="239">
        <f t="shared" si="19"/>
        <v>0</v>
      </c>
      <c r="AB8" s="264"/>
      <c r="AC8" s="264">
        <v>0</v>
      </c>
      <c r="AD8" s="204">
        <f t="shared" si="4"/>
        <v>0</v>
      </c>
      <c r="AE8" s="264"/>
      <c r="AF8" s="264">
        <v>0</v>
      </c>
      <c r="AG8" s="204">
        <f t="shared" si="5"/>
        <v>0</v>
      </c>
      <c r="AH8" s="264"/>
      <c r="AI8" s="264">
        <v>0</v>
      </c>
      <c r="AJ8" s="204">
        <f t="shared" si="6"/>
        <v>0</v>
      </c>
      <c r="AK8" s="264"/>
      <c r="AL8" s="264">
        <v>0</v>
      </c>
      <c r="AM8" s="204">
        <f t="shared" si="7"/>
        <v>0</v>
      </c>
      <c r="AN8" s="239">
        <f t="shared" si="20"/>
        <v>0</v>
      </c>
      <c r="AO8" s="239">
        <f t="shared" si="20"/>
        <v>0</v>
      </c>
      <c r="AP8" s="204">
        <f t="shared" si="8"/>
        <v>0</v>
      </c>
      <c r="AQ8" s="264"/>
      <c r="AR8" s="264">
        <v>0</v>
      </c>
      <c r="AS8" s="204">
        <f t="shared" si="9"/>
        <v>0</v>
      </c>
      <c r="AT8" s="264"/>
      <c r="AU8" s="264">
        <v>0</v>
      </c>
      <c r="AV8" s="204">
        <f t="shared" si="10"/>
        <v>0</v>
      </c>
      <c r="AW8" s="264"/>
      <c r="AX8" s="264"/>
      <c r="AY8" s="204">
        <f t="shared" si="11"/>
        <v>0</v>
      </c>
      <c r="AZ8" s="264"/>
      <c r="BA8" s="264">
        <v>0</v>
      </c>
      <c r="BB8" s="204">
        <f t="shared" si="12"/>
        <v>0</v>
      </c>
      <c r="BC8" s="43">
        <f t="shared" si="21"/>
        <v>0</v>
      </c>
      <c r="BD8" s="43">
        <f t="shared" si="21"/>
        <v>0</v>
      </c>
      <c r="BE8" s="43">
        <f t="shared" si="22"/>
        <v>0</v>
      </c>
      <c r="BF8" s="264"/>
      <c r="BG8" s="264"/>
      <c r="BH8" s="204">
        <f t="shared" si="13"/>
        <v>0</v>
      </c>
      <c r="BI8" s="264"/>
      <c r="BJ8" s="264"/>
      <c r="BK8" s="204">
        <f t="shared" si="14"/>
        <v>0</v>
      </c>
      <c r="BL8" s="264"/>
      <c r="BM8" s="264"/>
      <c r="BN8" s="204">
        <f t="shared" si="15"/>
        <v>0</v>
      </c>
      <c r="BO8" s="216">
        <f t="shared" si="23"/>
        <v>0</v>
      </c>
      <c r="BP8" s="216">
        <f t="shared" si="23"/>
        <v>0</v>
      </c>
      <c r="BQ8" s="216">
        <f t="shared" si="24"/>
        <v>0</v>
      </c>
      <c r="BR8" s="205">
        <f t="shared" si="25"/>
        <v>0</v>
      </c>
      <c r="BS8" s="205">
        <f t="shared" si="16"/>
        <v>0</v>
      </c>
      <c r="BT8" s="205">
        <f t="shared" si="16"/>
        <v>0</v>
      </c>
      <c r="BU8" s="46">
        <f>+Y8-'GB 2023 (Hyperion)'!Y8</f>
        <v>0</v>
      </c>
      <c r="BV8" s="46">
        <f>+Z8-'GB 2023 (Hyperion)'!Z8</f>
        <v>0</v>
      </c>
      <c r="BW8" s="46">
        <f>+AA8-'GB 2023 (Hyperion)'!AA8</f>
        <v>0</v>
      </c>
      <c r="BX8" s="46">
        <f>+AN8-'GB 2023 (Hyperion)'!AN8</f>
        <v>0</v>
      </c>
      <c r="BY8" s="46">
        <f>+AO8-'GB 2023 (Hyperion)'!AO8</f>
        <v>0</v>
      </c>
      <c r="BZ8" s="46">
        <f>+AP8-'GB 2023 (Hyperion)'!AP8</f>
        <v>0</v>
      </c>
      <c r="CA8" s="46">
        <f>+BC8-'GB 2023 (Hyperion)'!BC8</f>
        <v>0</v>
      </c>
      <c r="CB8" s="46">
        <f>+BD8-'GB 2023 (Hyperion)'!BD8</f>
        <v>0</v>
      </c>
      <c r="CC8" s="46">
        <f>+BE8-'GB 2023 (Hyperion)'!BE8</f>
        <v>0</v>
      </c>
      <c r="CD8" s="46">
        <f>+BO8-'GB 2023 (Hyperion)'!BO8</f>
        <v>0</v>
      </c>
      <c r="CE8" s="46">
        <f>+BP8-'GB 2023 (Hyperion)'!BP8</f>
        <v>0</v>
      </c>
      <c r="CF8" s="46">
        <f>+BQ8-'GB 2023 (Hyperion)'!BQ8</f>
        <v>0</v>
      </c>
      <c r="CG8" s="46">
        <f t="shared" si="26"/>
        <v>0</v>
      </c>
      <c r="CH8" s="46">
        <f t="shared" si="17"/>
        <v>0</v>
      </c>
      <c r="CI8" s="46">
        <f t="shared" si="17"/>
        <v>0</v>
      </c>
    </row>
    <row r="9" spans="1:88" hidden="1" x14ac:dyDescent="0.25">
      <c r="B9" s="48" t="s">
        <v>124</v>
      </c>
      <c r="C9" s="48" t="s">
        <v>133</v>
      </c>
      <c r="D9" s="48" t="s">
        <v>121</v>
      </c>
      <c r="F9" s="48" t="s">
        <v>126</v>
      </c>
      <c r="G9" s="48" t="s">
        <v>127</v>
      </c>
      <c r="H9" s="48" t="s">
        <v>128</v>
      </c>
      <c r="I9" s="48" t="s">
        <v>129</v>
      </c>
      <c r="J9" s="46">
        <v>12500000</v>
      </c>
      <c r="K9" s="46">
        <v>0</v>
      </c>
      <c r="L9" s="46">
        <v>12500000</v>
      </c>
      <c r="M9" s="264"/>
      <c r="N9" s="264"/>
      <c r="O9" s="204">
        <f t="shared" si="0"/>
        <v>0</v>
      </c>
      <c r="P9" s="264"/>
      <c r="Q9" s="264"/>
      <c r="R9" s="204">
        <f t="shared" si="1"/>
        <v>0</v>
      </c>
      <c r="S9" s="264"/>
      <c r="T9" s="264"/>
      <c r="U9" s="204">
        <f t="shared" si="2"/>
        <v>0</v>
      </c>
      <c r="V9" s="264">
        <v>12500000</v>
      </c>
      <c r="W9" s="264"/>
      <c r="X9" s="204">
        <f t="shared" si="3"/>
        <v>12500000</v>
      </c>
      <c r="Y9" s="43">
        <f t="shared" si="18"/>
        <v>12500000</v>
      </c>
      <c r="Z9" s="43">
        <f t="shared" si="18"/>
        <v>0</v>
      </c>
      <c r="AA9" s="239">
        <f t="shared" si="19"/>
        <v>12500000</v>
      </c>
      <c r="AB9" s="264">
        <v>0</v>
      </c>
      <c r="AC9" s="264">
        <v>0</v>
      </c>
      <c r="AD9" s="204">
        <f t="shared" si="4"/>
        <v>0</v>
      </c>
      <c r="AE9" s="264">
        <v>0</v>
      </c>
      <c r="AF9" s="264">
        <v>0</v>
      </c>
      <c r="AG9" s="204">
        <f t="shared" si="5"/>
        <v>0</v>
      </c>
      <c r="AH9" s="264"/>
      <c r="AI9" s="264">
        <v>0</v>
      </c>
      <c r="AJ9" s="204">
        <f t="shared" si="6"/>
        <v>0</v>
      </c>
      <c r="AK9" s="264"/>
      <c r="AL9" s="264">
        <v>0</v>
      </c>
      <c r="AM9" s="204">
        <f t="shared" si="7"/>
        <v>0</v>
      </c>
      <c r="AN9" s="239">
        <f t="shared" si="20"/>
        <v>0</v>
      </c>
      <c r="AO9" s="239">
        <f t="shared" si="20"/>
        <v>0</v>
      </c>
      <c r="AP9" s="204">
        <f t="shared" si="8"/>
        <v>0</v>
      </c>
      <c r="AQ9" s="264"/>
      <c r="AR9" s="264">
        <v>0</v>
      </c>
      <c r="AS9" s="204">
        <f t="shared" si="9"/>
        <v>0</v>
      </c>
      <c r="AT9" s="264"/>
      <c r="AU9" s="264">
        <v>0</v>
      </c>
      <c r="AV9" s="204">
        <f t="shared" si="10"/>
        <v>0</v>
      </c>
      <c r="AW9" s="264"/>
      <c r="AX9" s="264"/>
      <c r="AY9" s="204">
        <f t="shared" si="11"/>
        <v>0</v>
      </c>
      <c r="AZ9" s="264"/>
      <c r="BA9" s="264">
        <v>0</v>
      </c>
      <c r="BB9" s="204">
        <f t="shared" si="12"/>
        <v>0</v>
      </c>
      <c r="BC9" s="43">
        <f t="shared" si="21"/>
        <v>0</v>
      </c>
      <c r="BD9" s="43">
        <f t="shared" si="21"/>
        <v>0</v>
      </c>
      <c r="BE9" s="43">
        <f t="shared" si="22"/>
        <v>0</v>
      </c>
      <c r="BF9" s="264"/>
      <c r="BG9" s="264"/>
      <c r="BH9" s="204">
        <f t="shared" si="13"/>
        <v>0</v>
      </c>
      <c r="BI9" s="264"/>
      <c r="BJ9" s="264"/>
      <c r="BK9" s="204">
        <f t="shared" si="14"/>
        <v>0</v>
      </c>
      <c r="BL9" s="264"/>
      <c r="BM9" s="264"/>
      <c r="BN9" s="204">
        <f t="shared" si="15"/>
        <v>0</v>
      </c>
      <c r="BO9" s="216">
        <f t="shared" si="23"/>
        <v>0</v>
      </c>
      <c r="BP9" s="216">
        <f t="shared" si="23"/>
        <v>0</v>
      </c>
      <c r="BQ9" s="216">
        <f t="shared" si="24"/>
        <v>0</v>
      </c>
      <c r="BR9" s="205">
        <f t="shared" si="25"/>
        <v>12500000</v>
      </c>
      <c r="BS9" s="205">
        <f t="shared" si="16"/>
        <v>0</v>
      </c>
      <c r="BT9" s="205">
        <f t="shared" si="16"/>
        <v>12500000</v>
      </c>
      <c r="BU9" s="46">
        <f>+Y9-'GB 2023 (Hyperion)'!Y9</f>
        <v>0</v>
      </c>
      <c r="BV9" s="46">
        <f>+Z9-'GB 2023 (Hyperion)'!Z9</f>
        <v>0</v>
      </c>
      <c r="BW9" s="46">
        <f>+AA9-'GB 2023 (Hyperion)'!AA9</f>
        <v>0</v>
      </c>
      <c r="BX9" s="46">
        <f>+AN9-'GB 2023 (Hyperion)'!AN9</f>
        <v>0</v>
      </c>
      <c r="BY9" s="46">
        <f>+AO9-'GB 2023 (Hyperion)'!AO9</f>
        <v>0</v>
      </c>
      <c r="BZ9" s="46">
        <f>+AP9-'GB 2023 (Hyperion)'!AP9</f>
        <v>0</v>
      </c>
      <c r="CA9" s="46">
        <f>+BC9-'GB 2023 (Hyperion)'!BC9</f>
        <v>0</v>
      </c>
      <c r="CB9" s="46">
        <f>+BD9-'GB 2023 (Hyperion)'!BD9</f>
        <v>0</v>
      </c>
      <c r="CC9" s="46">
        <f>+BE9-'GB 2023 (Hyperion)'!BE9</f>
        <v>0</v>
      </c>
      <c r="CD9" s="46">
        <f>+BO9-'GB 2023 (Hyperion)'!BO9</f>
        <v>0</v>
      </c>
      <c r="CE9" s="46">
        <f>+BP9-'GB 2023 (Hyperion)'!BP9</f>
        <v>0</v>
      </c>
      <c r="CF9" s="46">
        <f>+BQ9-'GB 2023 (Hyperion)'!BQ9</f>
        <v>0</v>
      </c>
      <c r="CG9" s="46">
        <f t="shared" si="26"/>
        <v>0</v>
      </c>
      <c r="CH9" s="46">
        <f t="shared" si="17"/>
        <v>0</v>
      </c>
      <c r="CI9" s="46">
        <f t="shared" si="17"/>
        <v>0</v>
      </c>
    </row>
    <row r="10" spans="1:88" hidden="1" x14ac:dyDescent="0.25">
      <c r="B10" s="48" t="s">
        <v>124</v>
      </c>
      <c r="C10" s="48" t="s">
        <v>137</v>
      </c>
      <c r="D10" s="48" t="s">
        <v>117</v>
      </c>
      <c r="F10" s="48" t="s">
        <v>126</v>
      </c>
      <c r="G10" s="48" t="s">
        <v>127</v>
      </c>
      <c r="H10" s="48" t="s">
        <v>131</v>
      </c>
      <c r="I10" s="48" t="s">
        <v>132</v>
      </c>
      <c r="J10" s="46">
        <v>75918896</v>
      </c>
      <c r="K10" s="46">
        <v>45181104</v>
      </c>
      <c r="L10" s="46">
        <v>121100000</v>
      </c>
      <c r="M10" s="264"/>
      <c r="N10" s="264"/>
      <c r="O10" s="204">
        <f t="shared" si="0"/>
        <v>0</v>
      </c>
      <c r="P10" s="264"/>
      <c r="Q10" s="264"/>
      <c r="R10" s="204">
        <f t="shared" si="1"/>
        <v>0</v>
      </c>
      <c r="S10" s="264"/>
      <c r="T10" s="264"/>
      <c r="U10" s="204">
        <f t="shared" si="2"/>
        <v>0</v>
      </c>
      <c r="V10" s="264">
        <v>17128000</v>
      </c>
      <c r="W10" s="264">
        <v>9404000</v>
      </c>
      <c r="X10" s="204">
        <f t="shared" si="3"/>
        <v>26532000</v>
      </c>
      <c r="Y10" s="43">
        <f t="shared" si="18"/>
        <v>17128000</v>
      </c>
      <c r="Z10" s="43">
        <f t="shared" si="18"/>
        <v>9404000</v>
      </c>
      <c r="AA10" s="239">
        <f t="shared" si="19"/>
        <v>26532000</v>
      </c>
      <c r="AB10" s="264">
        <v>0</v>
      </c>
      <c r="AC10" s="264">
        <v>0</v>
      </c>
      <c r="AD10" s="204">
        <f t="shared" si="4"/>
        <v>0</v>
      </c>
      <c r="AE10" s="264">
        <v>0</v>
      </c>
      <c r="AF10" s="264">
        <v>0</v>
      </c>
      <c r="AG10" s="204">
        <f t="shared" si="5"/>
        <v>0</v>
      </c>
      <c r="AH10" s="264">
        <v>3334000</v>
      </c>
      <c r="AI10" s="264">
        <v>2208000</v>
      </c>
      <c r="AJ10" s="204">
        <f t="shared" si="6"/>
        <v>5542000</v>
      </c>
      <c r="AK10" s="264">
        <v>3382000</v>
      </c>
      <c r="AL10" s="264">
        <v>2160000</v>
      </c>
      <c r="AM10" s="204">
        <f t="shared" si="7"/>
        <v>5542000</v>
      </c>
      <c r="AN10" s="239">
        <f t="shared" si="20"/>
        <v>6716000</v>
      </c>
      <c r="AO10" s="239">
        <f t="shared" si="20"/>
        <v>4368000</v>
      </c>
      <c r="AP10" s="204">
        <f t="shared" si="8"/>
        <v>11084000</v>
      </c>
      <c r="AQ10" s="264">
        <v>7200000</v>
      </c>
      <c r="AR10" s="264">
        <v>4267000</v>
      </c>
      <c r="AS10" s="204">
        <f t="shared" si="9"/>
        <v>11467000</v>
      </c>
      <c r="AT10" s="264">
        <v>7281000</v>
      </c>
      <c r="AU10" s="264">
        <v>4186000</v>
      </c>
      <c r="AV10" s="204">
        <f t="shared" si="10"/>
        <v>11467000</v>
      </c>
      <c r="AW10" s="264">
        <v>0</v>
      </c>
      <c r="AX10" s="264">
        <v>0</v>
      </c>
      <c r="AY10" s="204">
        <f t="shared" si="11"/>
        <v>0</v>
      </c>
      <c r="AZ10" s="264">
        <v>0</v>
      </c>
      <c r="BA10" s="264">
        <v>0</v>
      </c>
      <c r="BB10" s="204">
        <f t="shared" si="12"/>
        <v>0</v>
      </c>
      <c r="BC10" s="43">
        <f t="shared" si="21"/>
        <v>14481000</v>
      </c>
      <c r="BD10" s="43">
        <f t="shared" si="21"/>
        <v>8453000</v>
      </c>
      <c r="BE10" s="43">
        <f t="shared" si="22"/>
        <v>22934000</v>
      </c>
      <c r="BF10" s="264"/>
      <c r="BG10" s="264"/>
      <c r="BH10" s="204">
        <f t="shared" si="13"/>
        <v>0</v>
      </c>
      <c r="BI10" s="264"/>
      <c r="BJ10" s="264"/>
      <c r="BK10" s="204">
        <f t="shared" si="14"/>
        <v>0</v>
      </c>
      <c r="BL10" s="264"/>
      <c r="BM10" s="264"/>
      <c r="BN10" s="204">
        <f t="shared" si="15"/>
        <v>0</v>
      </c>
      <c r="BO10" s="216">
        <f t="shared" si="23"/>
        <v>0</v>
      </c>
      <c r="BP10" s="216">
        <f t="shared" si="23"/>
        <v>0</v>
      </c>
      <c r="BQ10" s="216">
        <f t="shared" si="24"/>
        <v>0</v>
      </c>
      <c r="BR10" s="205">
        <f t="shared" si="25"/>
        <v>38325000</v>
      </c>
      <c r="BS10" s="205">
        <f t="shared" si="16"/>
        <v>22225000</v>
      </c>
      <c r="BT10" s="205">
        <f t="shared" si="16"/>
        <v>60550000</v>
      </c>
      <c r="BU10" s="46">
        <f>+Y10-'GB 2023 (Hyperion)'!Y10</f>
        <v>0</v>
      </c>
      <c r="BV10" s="46">
        <f>+Z10-'GB 2023 (Hyperion)'!Z10</f>
        <v>0</v>
      </c>
      <c r="BW10" s="46">
        <f>+AA10-'GB 2023 (Hyperion)'!AA10</f>
        <v>0</v>
      </c>
      <c r="BX10" s="46">
        <f>+AN10-'GB 2023 (Hyperion)'!AN10</f>
        <v>-24474896</v>
      </c>
      <c r="BY10" s="46">
        <f>+AO10-'GB 2023 (Hyperion)'!AO10</f>
        <v>-16309104</v>
      </c>
      <c r="BZ10" s="46">
        <f>+AP10-'GB 2023 (Hyperion)'!AP10</f>
        <v>-40784000</v>
      </c>
      <c r="CA10" s="46">
        <f>+BC10-'GB 2023 (Hyperion)'!BC10</f>
        <v>-13119000</v>
      </c>
      <c r="CB10" s="46">
        <f>+BD10-'GB 2023 (Hyperion)'!BD10</f>
        <v>-6647000</v>
      </c>
      <c r="CC10" s="46">
        <f>+BE10-'GB 2023 (Hyperion)'!BE10</f>
        <v>-19766000</v>
      </c>
      <c r="CD10" s="46">
        <f>+BO10-'GB 2023 (Hyperion)'!BO10</f>
        <v>0</v>
      </c>
      <c r="CE10" s="46">
        <f>+BP10-'GB 2023 (Hyperion)'!BP10</f>
        <v>0</v>
      </c>
      <c r="CF10" s="46">
        <f>+BQ10-'GB 2023 (Hyperion)'!BQ10</f>
        <v>0</v>
      </c>
      <c r="CG10" s="46">
        <f t="shared" si="26"/>
        <v>-37593896</v>
      </c>
      <c r="CH10" s="46">
        <f t="shared" si="17"/>
        <v>-22956104</v>
      </c>
      <c r="CI10" s="46">
        <f t="shared" si="17"/>
        <v>-60550000</v>
      </c>
    </row>
    <row r="11" spans="1:88" hidden="1" x14ac:dyDescent="0.25">
      <c r="B11" s="48" t="s">
        <v>124</v>
      </c>
      <c r="C11" s="48" t="s">
        <v>138</v>
      </c>
      <c r="D11" s="48" t="s">
        <v>117</v>
      </c>
      <c r="E11" s="48" t="s">
        <v>139</v>
      </c>
      <c r="F11" s="48" t="s">
        <v>126</v>
      </c>
      <c r="G11" s="48" t="s">
        <v>127</v>
      </c>
      <c r="H11" s="48" t="s">
        <v>131</v>
      </c>
      <c r="I11" s="48" t="s">
        <v>132</v>
      </c>
      <c r="J11" s="46">
        <v>925791595</v>
      </c>
      <c r="K11" s="46">
        <v>557652917</v>
      </c>
      <c r="L11" s="46">
        <v>1483444512</v>
      </c>
      <c r="M11" s="264"/>
      <c r="N11" s="264"/>
      <c r="O11" s="204">
        <f t="shared" si="0"/>
        <v>0</v>
      </c>
      <c r="P11" s="264"/>
      <c r="Q11" s="264"/>
      <c r="R11" s="204">
        <f t="shared" si="1"/>
        <v>0</v>
      </c>
      <c r="S11" s="264"/>
      <c r="T11" s="264"/>
      <c r="U11" s="204">
        <f t="shared" si="2"/>
        <v>0</v>
      </c>
      <c r="V11" s="264">
        <v>76250000</v>
      </c>
      <c r="W11" s="264">
        <v>50833000</v>
      </c>
      <c r="X11" s="204">
        <f t="shared" si="3"/>
        <v>127083000</v>
      </c>
      <c r="Y11" s="43">
        <f t="shared" si="18"/>
        <v>76250000</v>
      </c>
      <c r="Z11" s="43">
        <f t="shared" si="18"/>
        <v>50833000</v>
      </c>
      <c r="AA11" s="239">
        <f t="shared" si="19"/>
        <v>127083000</v>
      </c>
      <c r="AB11" s="264">
        <v>76253000</v>
      </c>
      <c r="AC11" s="264">
        <v>62288000</v>
      </c>
      <c r="AD11" s="204">
        <f t="shared" si="4"/>
        <v>138541000</v>
      </c>
      <c r="AE11" s="264">
        <v>76253000</v>
      </c>
      <c r="AF11" s="264">
        <v>62288000</v>
      </c>
      <c r="AG11" s="204">
        <f t="shared" si="5"/>
        <v>138541000</v>
      </c>
      <c r="AH11" s="264">
        <v>146200000</v>
      </c>
      <c r="AI11" s="264">
        <v>119425000</v>
      </c>
      <c r="AJ11" s="204">
        <f t="shared" si="6"/>
        <v>265625000</v>
      </c>
      <c r="AK11" s="264">
        <v>148749000</v>
      </c>
      <c r="AL11" s="264">
        <v>116875000</v>
      </c>
      <c r="AM11" s="204">
        <f t="shared" si="7"/>
        <v>265624000</v>
      </c>
      <c r="AN11" s="239">
        <f t="shared" si="20"/>
        <v>447455000</v>
      </c>
      <c r="AO11" s="239">
        <f t="shared" si="20"/>
        <v>360876000</v>
      </c>
      <c r="AP11" s="204">
        <f t="shared" si="8"/>
        <v>808331000</v>
      </c>
      <c r="AQ11" s="264">
        <v>160708000</v>
      </c>
      <c r="AR11" s="264">
        <v>116375000</v>
      </c>
      <c r="AS11" s="204">
        <f t="shared" si="9"/>
        <v>277083000</v>
      </c>
      <c r="AT11" s="264">
        <v>162925000</v>
      </c>
      <c r="AU11" s="264">
        <v>114158000</v>
      </c>
      <c r="AV11" s="204">
        <f t="shared" si="10"/>
        <v>277083000</v>
      </c>
      <c r="AW11" s="264">
        <v>101691000</v>
      </c>
      <c r="AX11" s="264">
        <v>67794000</v>
      </c>
      <c r="AY11" s="204">
        <f t="shared" si="11"/>
        <v>169485000</v>
      </c>
      <c r="AZ11" s="264">
        <v>0</v>
      </c>
      <c r="BA11" s="264">
        <v>0</v>
      </c>
      <c r="BB11" s="204">
        <f t="shared" si="12"/>
        <v>0</v>
      </c>
      <c r="BC11" s="43">
        <f t="shared" si="21"/>
        <v>425324000</v>
      </c>
      <c r="BD11" s="43">
        <f t="shared" si="21"/>
        <v>298327000</v>
      </c>
      <c r="BE11" s="43">
        <f t="shared" si="22"/>
        <v>723651000</v>
      </c>
      <c r="BF11" s="264"/>
      <c r="BG11" s="264"/>
      <c r="BH11" s="204">
        <f t="shared" si="13"/>
        <v>0</v>
      </c>
      <c r="BI11" s="264"/>
      <c r="BJ11" s="264"/>
      <c r="BK11" s="204">
        <f t="shared" si="14"/>
        <v>0</v>
      </c>
      <c r="BL11" s="264"/>
      <c r="BM11" s="264"/>
      <c r="BN11" s="204">
        <f t="shared" si="15"/>
        <v>0</v>
      </c>
      <c r="BO11" s="216">
        <f t="shared" si="23"/>
        <v>0</v>
      </c>
      <c r="BP11" s="216">
        <f t="shared" si="23"/>
        <v>0</v>
      </c>
      <c r="BQ11" s="216">
        <f t="shared" si="24"/>
        <v>0</v>
      </c>
      <c r="BR11" s="205">
        <f t="shared" si="25"/>
        <v>949029000</v>
      </c>
      <c r="BS11" s="205">
        <f t="shared" si="16"/>
        <v>710036000</v>
      </c>
      <c r="BT11" s="205">
        <f t="shared" si="16"/>
        <v>1659065000</v>
      </c>
      <c r="BU11" s="46">
        <f>+Y11-'GB 2023 (Hyperion)'!Y11</f>
        <v>0</v>
      </c>
      <c r="BV11" s="46">
        <f>+Z11-'GB 2023 (Hyperion)'!Z11</f>
        <v>0</v>
      </c>
      <c r="BW11" s="46">
        <f>+AA11-'GB 2023 (Hyperion)'!AA11</f>
        <v>0</v>
      </c>
      <c r="BX11" s="46">
        <f>+AN11-'GB 2023 (Hyperion)'!AN11</f>
        <v>32157405</v>
      </c>
      <c r="BY11" s="46">
        <f>+AO11-'GB 2023 (Hyperion)'!AO11</f>
        <v>21635083</v>
      </c>
      <c r="BZ11" s="46">
        <f>+AP11-'GB 2023 (Hyperion)'!AP11</f>
        <v>53792488</v>
      </c>
      <c r="CA11" s="46">
        <f>+BC11-'GB 2023 (Hyperion)'!BC11</f>
        <v>-8920000</v>
      </c>
      <c r="CB11" s="46">
        <f>+BD11-'GB 2023 (Hyperion)'!BD11</f>
        <v>130748000</v>
      </c>
      <c r="CC11" s="46">
        <f>+BE11-'GB 2023 (Hyperion)'!BE11</f>
        <v>121828000</v>
      </c>
      <c r="CD11" s="46">
        <f>+BO11-'GB 2023 (Hyperion)'!BO11</f>
        <v>0</v>
      </c>
      <c r="CE11" s="46">
        <f>+BP11-'GB 2023 (Hyperion)'!BP11</f>
        <v>0</v>
      </c>
      <c r="CF11" s="46">
        <f>+BQ11-'GB 2023 (Hyperion)'!BQ11</f>
        <v>0</v>
      </c>
      <c r="CG11" s="46">
        <f t="shared" si="26"/>
        <v>23237405</v>
      </c>
      <c r="CH11" s="46">
        <f t="shared" si="17"/>
        <v>152383083</v>
      </c>
      <c r="CI11" s="46">
        <f t="shared" si="17"/>
        <v>175620488</v>
      </c>
    </row>
    <row r="12" spans="1:88" hidden="1" x14ac:dyDescent="0.25">
      <c r="B12" s="48" t="s">
        <v>124</v>
      </c>
      <c r="C12" s="48" t="s">
        <v>138</v>
      </c>
      <c r="D12" s="48" t="s">
        <v>117</v>
      </c>
      <c r="E12" s="48" t="s">
        <v>139</v>
      </c>
      <c r="F12" s="48" t="s">
        <v>126</v>
      </c>
      <c r="G12" s="48" t="s">
        <v>127</v>
      </c>
      <c r="H12" s="48" t="s">
        <v>128</v>
      </c>
      <c r="I12" s="48" t="s">
        <v>129</v>
      </c>
      <c r="J12" s="46">
        <v>28591172</v>
      </c>
      <c r="K12" s="46">
        <v>13025828</v>
      </c>
      <c r="L12" s="46">
        <v>41617000</v>
      </c>
      <c r="M12" s="264"/>
      <c r="N12" s="264"/>
      <c r="O12" s="204">
        <f t="shared" si="0"/>
        <v>0</v>
      </c>
      <c r="P12" s="264"/>
      <c r="Q12" s="264"/>
      <c r="R12" s="204">
        <f t="shared" si="1"/>
        <v>0</v>
      </c>
      <c r="S12" s="264"/>
      <c r="T12" s="264"/>
      <c r="U12" s="204">
        <f t="shared" si="2"/>
        <v>0</v>
      </c>
      <c r="V12" s="264">
        <v>8600000</v>
      </c>
      <c r="W12" s="264">
        <v>4047000</v>
      </c>
      <c r="X12" s="204">
        <f t="shared" si="3"/>
        <v>12647000</v>
      </c>
      <c r="Y12" s="43">
        <f t="shared" si="18"/>
        <v>8600000</v>
      </c>
      <c r="Z12" s="43">
        <f t="shared" si="18"/>
        <v>4047000</v>
      </c>
      <c r="AA12" s="239">
        <f t="shared" si="19"/>
        <v>12647000</v>
      </c>
      <c r="AB12" s="264">
        <v>2025000</v>
      </c>
      <c r="AC12" s="264">
        <v>1137000</v>
      </c>
      <c r="AD12" s="204">
        <f t="shared" si="4"/>
        <v>3162000</v>
      </c>
      <c r="AE12" s="264">
        <v>2025000</v>
      </c>
      <c r="AF12" s="264">
        <v>1137000</v>
      </c>
      <c r="AG12" s="204">
        <f t="shared" si="5"/>
        <v>3162000</v>
      </c>
      <c r="AH12" s="264">
        <v>4746000</v>
      </c>
      <c r="AI12" s="264">
        <v>2666000</v>
      </c>
      <c r="AJ12" s="204">
        <f t="shared" si="6"/>
        <v>7412000</v>
      </c>
      <c r="AK12" s="264">
        <v>4803000</v>
      </c>
      <c r="AL12" s="264">
        <v>2609000</v>
      </c>
      <c r="AM12" s="204">
        <f t="shared" si="7"/>
        <v>7412000</v>
      </c>
      <c r="AN12" s="239">
        <f t="shared" si="20"/>
        <v>13599000</v>
      </c>
      <c r="AO12" s="239">
        <f t="shared" si="20"/>
        <v>7549000</v>
      </c>
      <c r="AP12" s="204">
        <f t="shared" si="8"/>
        <v>21148000</v>
      </c>
      <c r="AQ12" s="264">
        <v>3510000</v>
      </c>
      <c r="AR12" s="264">
        <v>1777000</v>
      </c>
      <c r="AS12" s="204">
        <f t="shared" si="9"/>
        <v>5287000</v>
      </c>
      <c r="AT12" s="264">
        <v>3545000</v>
      </c>
      <c r="AU12" s="264">
        <v>1742000</v>
      </c>
      <c r="AV12" s="204">
        <f t="shared" si="10"/>
        <v>5287000</v>
      </c>
      <c r="AW12" s="264">
        <v>0</v>
      </c>
      <c r="AX12" s="264">
        <v>0</v>
      </c>
      <c r="AY12" s="204">
        <f t="shared" si="11"/>
        <v>0</v>
      </c>
      <c r="AZ12" s="264">
        <v>0</v>
      </c>
      <c r="BA12" s="264">
        <v>0</v>
      </c>
      <c r="BB12" s="204">
        <f t="shared" si="12"/>
        <v>0</v>
      </c>
      <c r="BC12" s="43">
        <f t="shared" si="21"/>
        <v>7055000</v>
      </c>
      <c r="BD12" s="43">
        <f t="shared" si="21"/>
        <v>3519000</v>
      </c>
      <c r="BE12" s="43">
        <f t="shared" si="22"/>
        <v>10574000</v>
      </c>
      <c r="BF12" s="264"/>
      <c r="BG12" s="264"/>
      <c r="BH12" s="204">
        <f t="shared" si="13"/>
        <v>0</v>
      </c>
      <c r="BI12" s="264"/>
      <c r="BJ12" s="264"/>
      <c r="BK12" s="204">
        <f t="shared" si="14"/>
        <v>0</v>
      </c>
      <c r="BL12" s="264"/>
      <c r="BM12" s="264"/>
      <c r="BN12" s="204">
        <f t="shared" si="15"/>
        <v>0</v>
      </c>
      <c r="BO12" s="216">
        <f t="shared" si="23"/>
        <v>0</v>
      </c>
      <c r="BP12" s="216">
        <f t="shared" si="23"/>
        <v>0</v>
      </c>
      <c r="BQ12" s="216">
        <f t="shared" si="24"/>
        <v>0</v>
      </c>
      <c r="BR12" s="205">
        <f t="shared" si="25"/>
        <v>29254000</v>
      </c>
      <c r="BS12" s="205">
        <f t="shared" si="16"/>
        <v>15115000</v>
      </c>
      <c r="BT12" s="205">
        <f t="shared" si="16"/>
        <v>44369000</v>
      </c>
      <c r="BU12" s="46">
        <f>+Y12-'GB 2023 (Hyperion)'!Y12</f>
        <v>0</v>
      </c>
      <c r="BV12" s="46">
        <f>+Z12-'GB 2023 (Hyperion)'!Z12</f>
        <v>0</v>
      </c>
      <c r="BW12" s="46">
        <f>+AA12-'GB 2023 (Hyperion)'!AA12</f>
        <v>0</v>
      </c>
      <c r="BX12" s="46">
        <f>+AN12-'GB 2023 (Hyperion)'!AN12</f>
        <v>57828</v>
      </c>
      <c r="BY12" s="46">
        <f>+AO12-'GB 2023 (Hyperion)'!AO12</f>
        <v>-56828</v>
      </c>
      <c r="BZ12" s="46">
        <f>+AP12-'GB 2023 (Hyperion)'!AP12</f>
        <v>1000</v>
      </c>
      <c r="CA12" s="46">
        <f>+BC12-'GB 2023 (Hyperion)'!BC12</f>
        <v>605000</v>
      </c>
      <c r="CB12" s="46">
        <f>+BD12-'GB 2023 (Hyperion)'!BD12</f>
        <v>2146000</v>
      </c>
      <c r="CC12" s="46">
        <f>+BE12-'GB 2023 (Hyperion)'!BE12</f>
        <v>2751000</v>
      </c>
      <c r="CD12" s="46">
        <f>+BO12-'GB 2023 (Hyperion)'!BO12</f>
        <v>0</v>
      </c>
      <c r="CE12" s="46">
        <f>+BP12-'GB 2023 (Hyperion)'!BP12</f>
        <v>0</v>
      </c>
      <c r="CF12" s="46">
        <f>+BQ12-'GB 2023 (Hyperion)'!BQ12</f>
        <v>0</v>
      </c>
      <c r="CG12" s="46">
        <f t="shared" si="26"/>
        <v>662828</v>
      </c>
      <c r="CH12" s="46">
        <f t="shared" si="17"/>
        <v>2089172</v>
      </c>
      <c r="CI12" s="46">
        <f t="shared" si="17"/>
        <v>2752000</v>
      </c>
    </row>
    <row r="13" spans="1:88" hidden="1" x14ac:dyDescent="0.25">
      <c r="B13" s="48" t="s">
        <v>124</v>
      </c>
      <c r="C13" s="48" t="s">
        <v>138</v>
      </c>
      <c r="D13" s="48" t="s">
        <v>121</v>
      </c>
      <c r="E13" s="48" t="s">
        <v>139</v>
      </c>
      <c r="F13" s="48" t="s">
        <v>134</v>
      </c>
      <c r="G13" s="48" t="s">
        <v>135</v>
      </c>
      <c r="H13" s="48" t="s">
        <v>136</v>
      </c>
      <c r="I13" s="48">
        <v>36</v>
      </c>
      <c r="J13" s="46">
        <v>11047600</v>
      </c>
      <c r="K13" s="46">
        <v>2456430</v>
      </c>
      <c r="L13" s="46">
        <v>13504030</v>
      </c>
      <c r="M13" s="264"/>
      <c r="N13" s="264"/>
      <c r="O13" s="204">
        <f t="shared" si="0"/>
        <v>0</v>
      </c>
      <c r="P13" s="264"/>
      <c r="Q13" s="264"/>
      <c r="R13" s="204">
        <f t="shared" si="1"/>
        <v>0</v>
      </c>
      <c r="S13" s="264"/>
      <c r="T13" s="264"/>
      <c r="U13" s="204">
        <f t="shared" si="2"/>
        <v>0</v>
      </c>
      <c r="V13" s="264">
        <v>1498000</v>
      </c>
      <c r="W13" s="264">
        <v>374000</v>
      </c>
      <c r="X13" s="204">
        <f t="shared" si="3"/>
        <v>1872000</v>
      </c>
      <c r="Y13" s="43">
        <f t="shared" si="18"/>
        <v>1498000</v>
      </c>
      <c r="Z13" s="43">
        <f t="shared" si="18"/>
        <v>374000</v>
      </c>
      <c r="AA13" s="239">
        <f t="shared" si="19"/>
        <v>1872000</v>
      </c>
      <c r="AB13" s="264">
        <v>1250000</v>
      </c>
      <c r="AC13" s="264">
        <v>313000</v>
      </c>
      <c r="AD13" s="204">
        <f t="shared" si="4"/>
        <v>1563000</v>
      </c>
      <c r="AE13" s="264">
        <v>1250000</v>
      </c>
      <c r="AF13" s="264">
        <v>313000</v>
      </c>
      <c r="AG13" s="204">
        <f t="shared" si="5"/>
        <v>1563000</v>
      </c>
      <c r="AH13" s="264">
        <v>1650000</v>
      </c>
      <c r="AI13" s="264">
        <v>413000</v>
      </c>
      <c r="AJ13" s="204">
        <f t="shared" si="6"/>
        <v>2063000</v>
      </c>
      <c r="AK13" s="264">
        <v>1650000</v>
      </c>
      <c r="AL13" s="264">
        <v>413000</v>
      </c>
      <c r="AM13" s="204">
        <f t="shared" si="7"/>
        <v>2063000</v>
      </c>
      <c r="AN13" s="239">
        <f t="shared" si="20"/>
        <v>5800000</v>
      </c>
      <c r="AO13" s="239">
        <f t="shared" si="20"/>
        <v>1452000</v>
      </c>
      <c r="AP13" s="204">
        <f t="shared" si="8"/>
        <v>7252000</v>
      </c>
      <c r="AQ13" s="264">
        <v>1450000</v>
      </c>
      <c r="AR13" s="264">
        <v>363000</v>
      </c>
      <c r="AS13" s="204">
        <f t="shared" si="9"/>
        <v>1813000</v>
      </c>
      <c r="AT13" s="264">
        <v>1450000</v>
      </c>
      <c r="AU13" s="264">
        <v>363000</v>
      </c>
      <c r="AV13" s="204">
        <f t="shared" si="10"/>
        <v>1813000</v>
      </c>
      <c r="AW13" s="264">
        <v>1450000</v>
      </c>
      <c r="AX13" s="264">
        <v>363000</v>
      </c>
      <c r="AY13" s="204">
        <f t="shared" si="11"/>
        <v>1813000</v>
      </c>
      <c r="AZ13" s="264">
        <v>0</v>
      </c>
      <c r="BA13" s="264">
        <v>0</v>
      </c>
      <c r="BB13" s="204">
        <f t="shared" si="12"/>
        <v>0</v>
      </c>
      <c r="BC13" s="43">
        <f t="shared" si="21"/>
        <v>4350000</v>
      </c>
      <c r="BD13" s="43">
        <f t="shared" si="21"/>
        <v>1089000</v>
      </c>
      <c r="BE13" s="43">
        <f t="shared" si="22"/>
        <v>5439000</v>
      </c>
      <c r="BF13" s="264"/>
      <c r="BG13" s="264"/>
      <c r="BH13" s="204">
        <f t="shared" si="13"/>
        <v>0</v>
      </c>
      <c r="BI13" s="264"/>
      <c r="BJ13" s="264"/>
      <c r="BK13" s="204">
        <f t="shared" si="14"/>
        <v>0</v>
      </c>
      <c r="BL13" s="264"/>
      <c r="BM13" s="264"/>
      <c r="BN13" s="204">
        <f t="shared" si="15"/>
        <v>0</v>
      </c>
      <c r="BO13" s="216">
        <f t="shared" si="23"/>
        <v>0</v>
      </c>
      <c r="BP13" s="216">
        <f t="shared" si="23"/>
        <v>0</v>
      </c>
      <c r="BQ13" s="216">
        <f t="shared" si="24"/>
        <v>0</v>
      </c>
      <c r="BR13" s="205">
        <f t="shared" si="25"/>
        <v>11648000</v>
      </c>
      <c r="BS13" s="205">
        <f t="shared" si="16"/>
        <v>2915000</v>
      </c>
      <c r="BT13" s="205">
        <f t="shared" si="16"/>
        <v>14563000</v>
      </c>
      <c r="BU13" s="46">
        <f>+Y13-'GB 2023 (Hyperion)'!Y13</f>
        <v>400</v>
      </c>
      <c r="BV13" s="46">
        <f>+Z13-'GB 2023 (Hyperion)'!Z13</f>
        <v>-400</v>
      </c>
      <c r="BW13" s="46">
        <f>+AA13-'GB 2023 (Hyperion)'!AA13</f>
        <v>0</v>
      </c>
      <c r="BX13" s="46">
        <f>+AN13-'GB 2023 (Hyperion)'!AN13</f>
        <v>0</v>
      </c>
      <c r="BY13" s="46">
        <f>+AO13-'GB 2023 (Hyperion)'!AO13</f>
        <v>2000</v>
      </c>
      <c r="BZ13" s="46">
        <f>+AP13-'GB 2023 (Hyperion)'!AP13</f>
        <v>2000</v>
      </c>
      <c r="CA13" s="46">
        <f>+BC13-'GB 2023 (Hyperion)'!BC13</f>
        <v>600000</v>
      </c>
      <c r="CB13" s="46">
        <f>+BD13-'GB 2023 (Hyperion)'!BD13</f>
        <v>456970</v>
      </c>
      <c r="CC13" s="46">
        <f>+BE13-'GB 2023 (Hyperion)'!BE13</f>
        <v>1056970</v>
      </c>
      <c r="CD13" s="46">
        <f>+BO13-'GB 2023 (Hyperion)'!BO13</f>
        <v>0</v>
      </c>
      <c r="CE13" s="46">
        <f>+BP13-'GB 2023 (Hyperion)'!BP13</f>
        <v>0</v>
      </c>
      <c r="CF13" s="46">
        <f>+BQ13-'GB 2023 (Hyperion)'!BQ13</f>
        <v>0</v>
      </c>
      <c r="CG13" s="46">
        <f t="shared" si="26"/>
        <v>600400</v>
      </c>
      <c r="CH13" s="46">
        <f t="shared" si="17"/>
        <v>458570</v>
      </c>
      <c r="CI13" s="46">
        <f t="shared" si="17"/>
        <v>1058970</v>
      </c>
    </row>
    <row r="14" spans="1:88" hidden="1" x14ac:dyDescent="0.25">
      <c r="B14" s="48" t="s">
        <v>124</v>
      </c>
      <c r="C14" s="48" t="s">
        <v>140</v>
      </c>
      <c r="D14" s="48" t="s">
        <v>121</v>
      </c>
      <c r="F14" s="48" t="s">
        <v>134</v>
      </c>
      <c r="G14" s="48" t="s">
        <v>135</v>
      </c>
      <c r="H14" s="48" t="s">
        <v>136</v>
      </c>
      <c r="I14" s="48">
        <v>36</v>
      </c>
      <c r="J14" s="46">
        <v>6000000</v>
      </c>
      <c r="K14" s="46">
        <v>1500000</v>
      </c>
      <c r="L14" s="46">
        <v>7500000</v>
      </c>
      <c r="M14" s="264"/>
      <c r="N14" s="264"/>
      <c r="O14" s="204">
        <f t="shared" si="0"/>
        <v>0</v>
      </c>
      <c r="P14" s="264"/>
      <c r="Q14" s="264"/>
      <c r="R14" s="204">
        <f t="shared" si="1"/>
        <v>0</v>
      </c>
      <c r="S14" s="264"/>
      <c r="T14" s="264"/>
      <c r="U14" s="204">
        <f t="shared" si="2"/>
        <v>0</v>
      </c>
      <c r="V14" s="264">
        <v>470000</v>
      </c>
      <c r="W14" s="264">
        <v>117000</v>
      </c>
      <c r="X14" s="204">
        <f t="shared" si="3"/>
        <v>587000</v>
      </c>
      <c r="Y14" s="43">
        <f t="shared" si="18"/>
        <v>470000</v>
      </c>
      <c r="Z14" s="43">
        <f t="shared" si="18"/>
        <v>117000</v>
      </c>
      <c r="AA14" s="43">
        <f t="shared" si="19"/>
        <v>587000</v>
      </c>
      <c r="AB14" s="264">
        <v>1382000</v>
      </c>
      <c r="AC14" s="264">
        <v>345000</v>
      </c>
      <c r="AD14" s="204">
        <f t="shared" si="4"/>
        <v>1727000</v>
      </c>
      <c r="AE14" s="264">
        <v>1382000</v>
      </c>
      <c r="AF14" s="264">
        <v>346000</v>
      </c>
      <c r="AG14" s="204">
        <f t="shared" si="5"/>
        <v>1728000</v>
      </c>
      <c r="AH14" s="264">
        <v>1383000</v>
      </c>
      <c r="AI14" s="264">
        <v>346000</v>
      </c>
      <c r="AJ14" s="204">
        <f t="shared" si="6"/>
        <v>1729000</v>
      </c>
      <c r="AK14" s="264">
        <v>1383000</v>
      </c>
      <c r="AL14" s="264">
        <v>346000</v>
      </c>
      <c r="AM14" s="204">
        <f t="shared" si="7"/>
        <v>1729000</v>
      </c>
      <c r="AN14" s="43">
        <f t="shared" si="20"/>
        <v>5530000</v>
      </c>
      <c r="AO14" s="43">
        <f t="shared" si="20"/>
        <v>1383000</v>
      </c>
      <c r="AP14" s="204">
        <f t="shared" si="8"/>
        <v>6913000</v>
      </c>
      <c r="AQ14" s="264"/>
      <c r="AR14" s="264"/>
      <c r="AS14" s="204">
        <f t="shared" si="9"/>
        <v>0</v>
      </c>
      <c r="AT14" s="264"/>
      <c r="AU14" s="264"/>
      <c r="AV14" s="204">
        <f t="shared" si="10"/>
        <v>0</v>
      </c>
      <c r="AW14" s="264"/>
      <c r="AX14" s="264"/>
      <c r="AY14" s="204">
        <f t="shared" si="11"/>
        <v>0</v>
      </c>
      <c r="AZ14" s="264"/>
      <c r="BA14" s="264"/>
      <c r="BB14" s="204">
        <f t="shared" si="12"/>
        <v>0</v>
      </c>
      <c r="BC14" s="43">
        <f t="shared" si="21"/>
        <v>0</v>
      </c>
      <c r="BD14" s="43">
        <f t="shared" si="21"/>
        <v>0</v>
      </c>
      <c r="BE14" s="43">
        <f t="shared" si="22"/>
        <v>0</v>
      </c>
      <c r="BF14" s="264"/>
      <c r="BG14" s="264"/>
      <c r="BH14" s="204">
        <f t="shared" si="13"/>
        <v>0</v>
      </c>
      <c r="BI14" s="264"/>
      <c r="BJ14" s="264"/>
      <c r="BK14" s="204">
        <f t="shared" si="14"/>
        <v>0</v>
      </c>
      <c r="BL14" s="264"/>
      <c r="BM14" s="264"/>
      <c r="BN14" s="204">
        <f t="shared" si="15"/>
        <v>0</v>
      </c>
      <c r="BO14" s="216">
        <f t="shared" si="23"/>
        <v>0</v>
      </c>
      <c r="BP14" s="216">
        <f t="shared" si="23"/>
        <v>0</v>
      </c>
      <c r="BQ14" s="216">
        <f t="shared" si="24"/>
        <v>0</v>
      </c>
      <c r="BR14" s="205">
        <f t="shared" si="25"/>
        <v>6000000</v>
      </c>
      <c r="BS14" s="205">
        <f t="shared" si="16"/>
        <v>1500000</v>
      </c>
      <c r="BT14" s="205">
        <f t="shared" si="16"/>
        <v>7500000</v>
      </c>
      <c r="BU14" s="46">
        <f>+Y14-'GB 2023 (Hyperion)'!Y14</f>
        <v>214</v>
      </c>
      <c r="BV14" s="46">
        <f>+Z14-'GB 2023 (Hyperion)'!Z14</f>
        <v>-447</v>
      </c>
      <c r="BW14" s="46">
        <f>+AA14-'GB 2023 (Hyperion)'!AA14</f>
        <v>-233</v>
      </c>
      <c r="BX14" s="46">
        <f>+AN14-'GB 2023 (Hyperion)'!AN14</f>
        <v>-214</v>
      </c>
      <c r="BY14" s="46">
        <f>+AO14-'GB 2023 (Hyperion)'!AO14</f>
        <v>447</v>
      </c>
      <c r="BZ14" s="46">
        <f>+AP14-'GB 2023 (Hyperion)'!AP14</f>
        <v>233</v>
      </c>
      <c r="CA14" s="46">
        <f>+BC14-'GB 2023 (Hyperion)'!BC14</f>
        <v>0</v>
      </c>
      <c r="CB14" s="46">
        <f>+BD14-'GB 2023 (Hyperion)'!BD14</f>
        <v>0</v>
      </c>
      <c r="CC14" s="46">
        <f>+BE14-'GB 2023 (Hyperion)'!BE14</f>
        <v>0</v>
      </c>
      <c r="CD14" s="46">
        <f>+BO14-'GB 2023 (Hyperion)'!BO14</f>
        <v>0</v>
      </c>
      <c r="CE14" s="46">
        <f>+BP14-'GB 2023 (Hyperion)'!BP14</f>
        <v>0</v>
      </c>
      <c r="CF14" s="46">
        <f>+BQ14-'GB 2023 (Hyperion)'!BQ14</f>
        <v>0</v>
      </c>
      <c r="CG14" s="46">
        <f t="shared" si="26"/>
        <v>0</v>
      </c>
      <c r="CH14" s="46">
        <f t="shared" si="17"/>
        <v>0</v>
      </c>
      <c r="CI14" s="46">
        <f t="shared" si="17"/>
        <v>0</v>
      </c>
    </row>
    <row r="15" spans="1:88" hidden="1" x14ac:dyDescent="0.25">
      <c r="B15" s="48" t="s">
        <v>141</v>
      </c>
      <c r="C15" s="48" t="s">
        <v>142</v>
      </c>
      <c r="D15" s="48" t="s">
        <v>121</v>
      </c>
      <c r="F15" s="48" t="s">
        <v>143</v>
      </c>
      <c r="H15" s="48" t="s">
        <v>144</v>
      </c>
      <c r="I15" s="48">
        <v>30</v>
      </c>
      <c r="J15" s="46">
        <v>5000000</v>
      </c>
      <c r="K15" s="46">
        <v>0</v>
      </c>
      <c r="L15" s="46">
        <v>5000000</v>
      </c>
      <c r="M15" s="264"/>
      <c r="N15" s="264"/>
      <c r="O15" s="204">
        <f t="shared" si="0"/>
        <v>0</v>
      </c>
      <c r="P15" s="264"/>
      <c r="Q15" s="264"/>
      <c r="R15" s="204">
        <f t="shared" si="1"/>
        <v>0</v>
      </c>
      <c r="S15" s="264"/>
      <c r="T15" s="264"/>
      <c r="U15" s="204">
        <f t="shared" si="2"/>
        <v>0</v>
      </c>
      <c r="V15" s="264">
        <v>0</v>
      </c>
      <c r="W15" s="264"/>
      <c r="X15" s="204">
        <f t="shared" si="3"/>
        <v>0</v>
      </c>
      <c r="Y15" s="43">
        <f t="shared" si="18"/>
        <v>0</v>
      </c>
      <c r="Z15" s="43">
        <f t="shared" si="18"/>
        <v>0</v>
      </c>
      <c r="AA15" s="43">
        <f t="shared" si="19"/>
        <v>0</v>
      </c>
      <c r="AB15" s="264">
        <v>94000</v>
      </c>
      <c r="AC15" s="264"/>
      <c r="AD15" s="204">
        <f t="shared" si="4"/>
        <v>94000</v>
      </c>
      <c r="AE15" s="264">
        <v>228000</v>
      </c>
      <c r="AF15" s="264"/>
      <c r="AG15" s="204">
        <f t="shared" si="5"/>
        <v>228000</v>
      </c>
      <c r="AH15" s="264">
        <v>560000</v>
      </c>
      <c r="AI15" s="264"/>
      <c r="AJ15" s="204">
        <f t="shared" si="6"/>
        <v>560000</v>
      </c>
      <c r="AK15" s="264">
        <v>1036000</v>
      </c>
      <c r="AL15" s="264"/>
      <c r="AM15" s="204">
        <f t="shared" si="7"/>
        <v>1036000</v>
      </c>
      <c r="AN15" s="43">
        <f t="shared" si="20"/>
        <v>1918000</v>
      </c>
      <c r="AO15" s="43">
        <f t="shared" si="20"/>
        <v>0</v>
      </c>
      <c r="AP15" s="204">
        <f t="shared" si="8"/>
        <v>1918000</v>
      </c>
      <c r="AQ15" s="264">
        <v>1028000</v>
      </c>
      <c r="AR15" s="264"/>
      <c r="AS15" s="204">
        <f t="shared" si="9"/>
        <v>1028000</v>
      </c>
      <c r="AT15" s="264">
        <v>1027000</v>
      </c>
      <c r="AU15" s="264"/>
      <c r="AV15" s="204">
        <f t="shared" si="10"/>
        <v>1027000</v>
      </c>
      <c r="AW15" s="264">
        <v>1027000</v>
      </c>
      <c r="AX15" s="264"/>
      <c r="AY15" s="204">
        <f t="shared" si="11"/>
        <v>1027000</v>
      </c>
      <c r="AZ15" s="264"/>
      <c r="BA15" s="264"/>
      <c r="BB15" s="204">
        <f t="shared" si="12"/>
        <v>0</v>
      </c>
      <c r="BC15" s="43">
        <f t="shared" si="21"/>
        <v>3082000</v>
      </c>
      <c r="BD15" s="43">
        <f t="shared" si="21"/>
        <v>0</v>
      </c>
      <c r="BE15" s="43">
        <f t="shared" si="22"/>
        <v>3082000</v>
      </c>
      <c r="BF15" s="264"/>
      <c r="BG15" s="264"/>
      <c r="BH15" s="204">
        <f t="shared" si="13"/>
        <v>0</v>
      </c>
      <c r="BI15" s="264"/>
      <c r="BJ15" s="264"/>
      <c r="BK15" s="204">
        <f t="shared" si="14"/>
        <v>0</v>
      </c>
      <c r="BL15" s="264"/>
      <c r="BM15" s="264"/>
      <c r="BN15" s="204">
        <f t="shared" si="15"/>
        <v>0</v>
      </c>
      <c r="BO15" s="216">
        <f t="shared" si="23"/>
        <v>0</v>
      </c>
      <c r="BP15" s="216">
        <f t="shared" si="23"/>
        <v>0</v>
      </c>
      <c r="BQ15" s="216">
        <f t="shared" si="24"/>
        <v>0</v>
      </c>
      <c r="BR15" s="205">
        <f t="shared" si="25"/>
        <v>5000000</v>
      </c>
      <c r="BS15" s="205">
        <f t="shared" si="16"/>
        <v>0</v>
      </c>
      <c r="BT15" s="205">
        <f t="shared" si="16"/>
        <v>5000000</v>
      </c>
      <c r="BU15" s="46">
        <f>+Y15-'GB 2023 (Hyperion)'!Y15</f>
        <v>0</v>
      </c>
      <c r="BV15" s="46">
        <f>+Z15-'GB 2023 (Hyperion)'!Z15</f>
        <v>0</v>
      </c>
      <c r="BW15" s="46">
        <f>+AA15-'GB 2023 (Hyperion)'!AA15</f>
        <v>0</v>
      </c>
      <c r="BX15" s="46">
        <f>+AN15-'GB 2023 (Hyperion)'!AN15</f>
        <v>-657000</v>
      </c>
      <c r="BY15" s="46">
        <f>+AO15-'GB 2023 (Hyperion)'!AO15</f>
        <v>0</v>
      </c>
      <c r="BZ15" s="46">
        <f>+AP15-'GB 2023 (Hyperion)'!AP15</f>
        <v>-657000</v>
      </c>
      <c r="CA15" s="46">
        <f>+BC15-'GB 2023 (Hyperion)'!BC15</f>
        <v>657000</v>
      </c>
      <c r="CB15" s="46">
        <f>+BD15-'GB 2023 (Hyperion)'!BD15</f>
        <v>0</v>
      </c>
      <c r="CC15" s="46">
        <f>+BE15-'GB 2023 (Hyperion)'!BE15</f>
        <v>657000</v>
      </c>
      <c r="CD15" s="46">
        <f>+BO15-'GB 2023 (Hyperion)'!BO15</f>
        <v>0</v>
      </c>
      <c r="CE15" s="46">
        <f>+BP15-'GB 2023 (Hyperion)'!BP15</f>
        <v>0</v>
      </c>
      <c r="CF15" s="46">
        <f>+BQ15-'GB 2023 (Hyperion)'!BQ15</f>
        <v>0</v>
      </c>
      <c r="CG15" s="46">
        <f t="shared" si="26"/>
        <v>0</v>
      </c>
      <c r="CH15" s="46">
        <f t="shared" si="17"/>
        <v>0</v>
      </c>
      <c r="CI15" s="46">
        <f t="shared" si="17"/>
        <v>0</v>
      </c>
    </row>
    <row r="16" spans="1:88" hidden="1" x14ac:dyDescent="0.25">
      <c r="B16" s="48" t="s">
        <v>146</v>
      </c>
      <c r="C16" s="48" t="s">
        <v>147</v>
      </c>
      <c r="D16" s="48" t="s">
        <v>117</v>
      </c>
      <c r="F16" s="48" t="s">
        <v>148</v>
      </c>
      <c r="G16" s="48" t="s">
        <v>149</v>
      </c>
      <c r="H16" s="48" t="s">
        <v>150</v>
      </c>
      <c r="I16" s="48">
        <v>25.15</v>
      </c>
      <c r="J16" s="46">
        <v>121817153</v>
      </c>
      <c r="K16" s="46">
        <v>173182847</v>
      </c>
      <c r="L16" s="46">
        <v>295000000</v>
      </c>
      <c r="M16" s="264"/>
      <c r="N16" s="264"/>
      <c r="O16" s="204">
        <f t="shared" si="0"/>
        <v>0</v>
      </c>
      <c r="P16" s="264"/>
      <c r="Q16" s="264"/>
      <c r="R16" s="204">
        <f t="shared" si="1"/>
        <v>0</v>
      </c>
      <c r="S16" s="264">
        <v>118670000</v>
      </c>
      <c r="T16" s="264">
        <v>168709000</v>
      </c>
      <c r="U16" s="204">
        <f t="shared" si="2"/>
        <v>287379000</v>
      </c>
      <c r="V16" s="264">
        <v>3000</v>
      </c>
      <c r="W16" s="264">
        <v>4000</v>
      </c>
      <c r="X16" s="204">
        <f t="shared" si="3"/>
        <v>7000</v>
      </c>
      <c r="Y16" s="43">
        <f t="shared" si="18"/>
        <v>118673000</v>
      </c>
      <c r="Z16" s="43">
        <f t="shared" si="18"/>
        <v>168713000</v>
      </c>
      <c r="AA16" s="43">
        <f t="shared" si="19"/>
        <v>287386000</v>
      </c>
      <c r="AB16" s="264">
        <v>1000</v>
      </c>
      <c r="AC16" s="264">
        <v>1000</v>
      </c>
      <c r="AD16" s="204">
        <f t="shared" si="4"/>
        <v>2000</v>
      </c>
      <c r="AE16" s="264">
        <v>0</v>
      </c>
      <c r="AF16" s="264">
        <v>0</v>
      </c>
      <c r="AG16" s="204">
        <f t="shared" si="5"/>
        <v>0</v>
      </c>
      <c r="AH16" s="264">
        <v>0</v>
      </c>
      <c r="AI16" s="264">
        <v>0</v>
      </c>
      <c r="AJ16" s="204">
        <f t="shared" si="6"/>
        <v>0</v>
      </c>
      <c r="AK16" s="264">
        <v>2000</v>
      </c>
      <c r="AL16" s="264">
        <v>2000</v>
      </c>
      <c r="AM16" s="204">
        <f t="shared" si="7"/>
        <v>4000</v>
      </c>
      <c r="AN16" s="43">
        <f t="shared" si="20"/>
        <v>3000</v>
      </c>
      <c r="AO16" s="43">
        <f t="shared" si="20"/>
        <v>3000</v>
      </c>
      <c r="AP16" s="204">
        <f t="shared" si="8"/>
        <v>6000</v>
      </c>
      <c r="AQ16" s="264">
        <v>0</v>
      </c>
      <c r="AR16" s="264"/>
      <c r="AS16" s="204">
        <f t="shared" si="9"/>
        <v>0</v>
      </c>
      <c r="AT16" s="264">
        <v>0</v>
      </c>
      <c r="AU16" s="264"/>
      <c r="AV16" s="204">
        <f t="shared" si="10"/>
        <v>0</v>
      </c>
      <c r="AW16" s="264">
        <v>0</v>
      </c>
      <c r="AX16" s="264"/>
      <c r="AY16" s="204">
        <f t="shared" si="11"/>
        <v>0</v>
      </c>
      <c r="AZ16" s="264"/>
      <c r="BA16" s="264"/>
      <c r="BB16" s="204">
        <f t="shared" si="12"/>
        <v>0</v>
      </c>
      <c r="BC16" s="43">
        <f t="shared" si="21"/>
        <v>0</v>
      </c>
      <c r="BD16" s="43">
        <f t="shared" si="21"/>
        <v>0</v>
      </c>
      <c r="BE16" s="43">
        <f t="shared" si="22"/>
        <v>0</v>
      </c>
      <c r="BF16" s="264"/>
      <c r="BG16" s="264"/>
      <c r="BH16" s="204">
        <f t="shared" si="13"/>
        <v>0</v>
      </c>
      <c r="BI16" s="264"/>
      <c r="BJ16" s="264"/>
      <c r="BK16" s="204">
        <f t="shared" si="14"/>
        <v>0</v>
      </c>
      <c r="BL16" s="264"/>
      <c r="BM16" s="264"/>
      <c r="BN16" s="204">
        <f t="shared" si="15"/>
        <v>0</v>
      </c>
      <c r="BO16" s="216">
        <f t="shared" si="23"/>
        <v>0</v>
      </c>
      <c r="BP16" s="216">
        <f t="shared" si="23"/>
        <v>0</v>
      </c>
      <c r="BQ16" s="216">
        <f t="shared" si="24"/>
        <v>0</v>
      </c>
      <c r="BR16" s="205">
        <f t="shared" si="25"/>
        <v>118676000</v>
      </c>
      <c r="BS16" s="205">
        <f t="shared" si="16"/>
        <v>168716000</v>
      </c>
      <c r="BT16" s="205">
        <f>+SUM(BQ16,BE16,AP16,AA16)</f>
        <v>287392000</v>
      </c>
      <c r="BU16" s="46">
        <f>+Y16-'GB 2023 (Hyperion)'!Y16</f>
        <v>431</v>
      </c>
      <c r="BV16" s="46">
        <f>+Z16-'GB 2023 (Hyperion)'!Z16</f>
        <v>-431</v>
      </c>
      <c r="BW16" s="46">
        <f>+AA16-'GB 2023 (Hyperion)'!AA16</f>
        <v>0</v>
      </c>
      <c r="BX16" s="46">
        <f>+AN16-'GB 2023 (Hyperion)'!AN16</f>
        <v>-3141584</v>
      </c>
      <c r="BY16" s="46">
        <f>+AO16-'GB 2023 (Hyperion)'!AO16</f>
        <v>-4466416</v>
      </c>
      <c r="BZ16" s="46">
        <f>+AP16-'GB 2023 (Hyperion)'!AP16</f>
        <v>-7608000</v>
      </c>
      <c r="CA16" s="46">
        <f>+BC16-'GB 2023 (Hyperion)'!BC16</f>
        <v>0</v>
      </c>
      <c r="CB16" s="46">
        <f>+BD16-'GB 2023 (Hyperion)'!BD16</f>
        <v>0</v>
      </c>
      <c r="CC16" s="46">
        <f>+BE16-'GB 2023 (Hyperion)'!BE16</f>
        <v>0</v>
      </c>
      <c r="CD16" s="46">
        <f>+BO16-'GB 2023 (Hyperion)'!BO16</f>
        <v>0</v>
      </c>
      <c r="CE16" s="46">
        <f>+BP16-'GB 2023 (Hyperion)'!BP16</f>
        <v>0</v>
      </c>
      <c r="CF16" s="46">
        <f>+BQ16-'GB 2023 (Hyperion)'!BQ16</f>
        <v>0</v>
      </c>
      <c r="CG16" s="46">
        <f t="shared" si="26"/>
        <v>-3141153</v>
      </c>
      <c r="CH16" s="46">
        <f t="shared" si="17"/>
        <v>-4466847</v>
      </c>
      <c r="CI16" s="46">
        <f t="shared" si="17"/>
        <v>-7608000</v>
      </c>
    </row>
    <row r="17" spans="2:87" hidden="1" x14ac:dyDescent="0.25">
      <c r="B17" s="48" t="s">
        <v>146</v>
      </c>
      <c r="C17" s="48" t="s">
        <v>151</v>
      </c>
      <c r="D17" s="48" t="s">
        <v>117</v>
      </c>
      <c r="F17" s="48" t="s">
        <v>148</v>
      </c>
      <c r="G17" s="48" t="s">
        <v>149</v>
      </c>
      <c r="H17" s="48" t="s">
        <v>150</v>
      </c>
      <c r="I17" s="48">
        <v>25.15</v>
      </c>
      <c r="J17" s="46">
        <v>288347000</v>
      </c>
      <c r="K17" s="46">
        <v>0</v>
      </c>
      <c r="L17" s="46">
        <v>288347000</v>
      </c>
      <c r="M17" s="264"/>
      <c r="N17" s="264"/>
      <c r="O17" s="204">
        <f t="shared" si="0"/>
        <v>0</v>
      </c>
      <c r="P17" s="264"/>
      <c r="Q17" s="264"/>
      <c r="R17" s="204">
        <f t="shared" si="1"/>
        <v>0</v>
      </c>
      <c r="S17" s="264"/>
      <c r="T17" s="264"/>
      <c r="U17" s="204">
        <f t="shared" si="2"/>
        <v>0</v>
      </c>
      <c r="V17" s="264"/>
      <c r="W17" s="264"/>
      <c r="X17" s="204">
        <f t="shared" si="3"/>
        <v>0</v>
      </c>
      <c r="Y17" s="43">
        <f t="shared" si="18"/>
        <v>0</v>
      </c>
      <c r="Z17" s="43">
        <f t="shared" si="18"/>
        <v>0</v>
      </c>
      <c r="AA17" s="43">
        <f t="shared" si="19"/>
        <v>0</v>
      </c>
      <c r="AB17" s="264">
        <v>1015000</v>
      </c>
      <c r="AC17" s="264"/>
      <c r="AD17" s="204">
        <f t="shared" si="4"/>
        <v>1015000</v>
      </c>
      <c r="AE17" s="264">
        <v>458000</v>
      </c>
      <c r="AF17" s="264">
        <v>0</v>
      </c>
      <c r="AG17" s="204">
        <f t="shared" si="5"/>
        <v>458000</v>
      </c>
      <c r="AH17" s="264">
        <v>33186000</v>
      </c>
      <c r="AI17" s="264"/>
      <c r="AJ17" s="204">
        <f t="shared" si="6"/>
        <v>33186000</v>
      </c>
      <c r="AK17" s="264">
        <v>33187000</v>
      </c>
      <c r="AL17" s="264"/>
      <c r="AM17" s="204">
        <f t="shared" si="7"/>
        <v>33187000</v>
      </c>
      <c r="AN17" s="43">
        <f t="shared" si="20"/>
        <v>67846000</v>
      </c>
      <c r="AO17" s="43">
        <f t="shared" si="20"/>
        <v>0</v>
      </c>
      <c r="AP17" s="204">
        <f t="shared" si="8"/>
        <v>67846000</v>
      </c>
      <c r="AQ17" s="264">
        <v>36590000</v>
      </c>
      <c r="AR17" s="264"/>
      <c r="AS17" s="204">
        <f t="shared" si="9"/>
        <v>36590000</v>
      </c>
      <c r="AT17" s="264">
        <v>36590000</v>
      </c>
      <c r="AU17" s="264"/>
      <c r="AV17" s="204">
        <f t="shared" si="10"/>
        <v>36590000</v>
      </c>
      <c r="AW17" s="264">
        <v>36590000</v>
      </c>
      <c r="AX17" s="264"/>
      <c r="AY17" s="204">
        <f t="shared" si="11"/>
        <v>36590000</v>
      </c>
      <c r="AZ17" s="264">
        <v>36590000</v>
      </c>
      <c r="BA17" s="264"/>
      <c r="BB17" s="204">
        <f t="shared" si="12"/>
        <v>36590000</v>
      </c>
      <c r="BC17" s="43">
        <f t="shared" si="21"/>
        <v>146360000</v>
      </c>
      <c r="BD17" s="43">
        <f t="shared" si="21"/>
        <v>0</v>
      </c>
      <c r="BE17" s="43">
        <f t="shared" si="22"/>
        <v>146360000</v>
      </c>
      <c r="BF17" s="264">
        <v>71941000</v>
      </c>
      <c r="BG17" s="264"/>
      <c r="BH17" s="204">
        <f t="shared" si="13"/>
        <v>71941000</v>
      </c>
      <c r="BI17" s="264"/>
      <c r="BJ17" s="264"/>
      <c r="BK17" s="204">
        <f t="shared" si="14"/>
        <v>0</v>
      </c>
      <c r="BL17" s="264"/>
      <c r="BM17" s="264"/>
      <c r="BN17" s="204">
        <f t="shared" si="15"/>
        <v>0</v>
      </c>
      <c r="BO17" s="216">
        <f t="shared" si="23"/>
        <v>71941000</v>
      </c>
      <c r="BP17" s="216">
        <f t="shared" si="23"/>
        <v>0</v>
      </c>
      <c r="BQ17" s="216">
        <f t="shared" si="24"/>
        <v>71941000</v>
      </c>
      <c r="BR17" s="205">
        <f t="shared" si="25"/>
        <v>286147000</v>
      </c>
      <c r="BS17" s="205">
        <f t="shared" si="16"/>
        <v>0</v>
      </c>
      <c r="BT17" s="205">
        <f t="shared" si="16"/>
        <v>286147000</v>
      </c>
      <c r="BU17" s="46">
        <f>+Y17-'GB 2023 (Hyperion)'!Y17</f>
        <v>-369000</v>
      </c>
      <c r="BV17" s="46">
        <f>+Z17-'GB 2023 (Hyperion)'!Z17</f>
        <v>0</v>
      </c>
      <c r="BW17" s="46">
        <f>+AA17-'GB 2023 (Hyperion)'!AA17</f>
        <v>-369000</v>
      </c>
      <c r="BX17" s="46">
        <f>+AN17-'GB 2023 (Hyperion)'!AN17</f>
        <v>-66783000</v>
      </c>
      <c r="BY17" s="46">
        <f>+AO17-'GB 2023 (Hyperion)'!AO17</f>
        <v>0</v>
      </c>
      <c r="BZ17" s="46">
        <f>+AP17-'GB 2023 (Hyperion)'!AP17</f>
        <v>-66783000</v>
      </c>
      <c r="CA17" s="46">
        <f>+BC17-'GB 2023 (Hyperion)'!BC17</f>
        <v>-6989000</v>
      </c>
      <c r="CB17" s="46">
        <f>+BD17-'GB 2023 (Hyperion)'!BD17</f>
        <v>0</v>
      </c>
      <c r="CC17" s="46">
        <f>+BE17-'GB 2023 (Hyperion)'!BE17</f>
        <v>-6989000</v>
      </c>
      <c r="CD17" s="46">
        <f>+BO17-'GB 2023 (Hyperion)'!BO17</f>
        <v>71941000</v>
      </c>
      <c r="CE17" s="46">
        <f>+BP17-'GB 2023 (Hyperion)'!BP17</f>
        <v>0</v>
      </c>
      <c r="CF17" s="46">
        <f>+BQ17-'GB 2023 (Hyperion)'!BQ17</f>
        <v>71941000</v>
      </c>
      <c r="CG17" s="46">
        <f t="shared" si="26"/>
        <v>-2200000</v>
      </c>
      <c r="CH17" s="46">
        <f t="shared" si="17"/>
        <v>0</v>
      </c>
      <c r="CI17" s="46">
        <f t="shared" si="17"/>
        <v>-2200000</v>
      </c>
    </row>
    <row r="18" spans="2:87" hidden="1" x14ac:dyDescent="0.25">
      <c r="B18" s="48" t="s">
        <v>146</v>
      </c>
      <c r="C18" s="48" t="s">
        <v>151</v>
      </c>
      <c r="D18" s="48" t="s">
        <v>121</v>
      </c>
      <c r="F18" s="48" t="s">
        <v>152</v>
      </c>
      <c r="H18" s="48" t="s">
        <v>153</v>
      </c>
      <c r="I18" s="48">
        <v>25</v>
      </c>
      <c r="J18" s="46">
        <v>6786000</v>
      </c>
      <c r="K18" s="46">
        <v>0</v>
      </c>
      <c r="L18" s="46">
        <v>6786000</v>
      </c>
      <c r="M18" s="264"/>
      <c r="N18" s="264"/>
      <c r="O18" s="204">
        <f t="shared" si="0"/>
        <v>0</v>
      </c>
      <c r="P18" s="264"/>
      <c r="Q18" s="264"/>
      <c r="R18" s="204">
        <f t="shared" si="1"/>
        <v>0</v>
      </c>
      <c r="S18" s="264">
        <v>1000</v>
      </c>
      <c r="T18" s="264"/>
      <c r="U18" s="204">
        <f t="shared" si="2"/>
        <v>1000</v>
      </c>
      <c r="V18" s="264">
        <v>229000</v>
      </c>
      <c r="W18" s="264"/>
      <c r="X18" s="204">
        <f t="shared" si="3"/>
        <v>229000</v>
      </c>
      <c r="Y18" s="43">
        <f t="shared" si="18"/>
        <v>230000</v>
      </c>
      <c r="Z18" s="43">
        <f t="shared" si="18"/>
        <v>0</v>
      </c>
      <c r="AA18" s="43">
        <f t="shared" si="19"/>
        <v>230000</v>
      </c>
      <c r="AB18" s="264">
        <v>387000</v>
      </c>
      <c r="AC18" s="264"/>
      <c r="AD18" s="204">
        <f t="shared" si="4"/>
        <v>387000</v>
      </c>
      <c r="AE18" s="264">
        <v>514000</v>
      </c>
      <c r="AF18" s="264">
        <v>0</v>
      </c>
      <c r="AG18" s="204">
        <f t="shared" si="5"/>
        <v>514000</v>
      </c>
      <c r="AH18" s="264">
        <v>1188000</v>
      </c>
      <c r="AI18" s="264"/>
      <c r="AJ18" s="204">
        <f t="shared" si="6"/>
        <v>1188000</v>
      </c>
      <c r="AK18" s="264">
        <v>1185000</v>
      </c>
      <c r="AL18" s="264"/>
      <c r="AM18" s="204">
        <f t="shared" si="7"/>
        <v>1185000</v>
      </c>
      <c r="AN18" s="43">
        <f t="shared" si="20"/>
        <v>3274000</v>
      </c>
      <c r="AO18" s="43">
        <f t="shared" si="20"/>
        <v>0</v>
      </c>
      <c r="AP18" s="204">
        <f t="shared" si="8"/>
        <v>3274000</v>
      </c>
      <c r="AQ18" s="264">
        <v>1094000</v>
      </c>
      <c r="AR18" s="264"/>
      <c r="AS18" s="204">
        <f t="shared" si="9"/>
        <v>1094000</v>
      </c>
      <c r="AT18" s="264">
        <v>1094000</v>
      </c>
      <c r="AU18" s="264"/>
      <c r="AV18" s="204">
        <f t="shared" si="10"/>
        <v>1094000</v>
      </c>
      <c r="AW18" s="264">
        <v>1094000</v>
      </c>
      <c r="AX18" s="264"/>
      <c r="AY18" s="204">
        <f t="shared" si="11"/>
        <v>1094000</v>
      </c>
      <c r="AZ18" s="264">
        <v>1100000</v>
      </c>
      <c r="BA18" s="264"/>
      <c r="BB18" s="204">
        <f t="shared" si="12"/>
        <v>1100000</v>
      </c>
      <c r="BC18" s="43">
        <f t="shared" si="21"/>
        <v>4382000</v>
      </c>
      <c r="BD18" s="43">
        <f t="shared" si="21"/>
        <v>0</v>
      </c>
      <c r="BE18" s="43">
        <f t="shared" si="22"/>
        <v>4382000</v>
      </c>
      <c r="BF18" s="264">
        <v>1100000</v>
      </c>
      <c r="BG18" s="264"/>
      <c r="BH18" s="204">
        <f t="shared" si="13"/>
        <v>1100000</v>
      </c>
      <c r="BI18" s="264"/>
      <c r="BJ18" s="264"/>
      <c r="BK18" s="204">
        <f t="shared" si="14"/>
        <v>0</v>
      </c>
      <c r="BL18" s="264"/>
      <c r="BM18" s="264"/>
      <c r="BN18" s="204">
        <f t="shared" si="15"/>
        <v>0</v>
      </c>
      <c r="BO18" s="216">
        <f t="shared" si="23"/>
        <v>1100000</v>
      </c>
      <c r="BP18" s="216">
        <f t="shared" si="23"/>
        <v>0</v>
      </c>
      <c r="BQ18" s="216">
        <f t="shared" si="24"/>
        <v>1100000</v>
      </c>
      <c r="BR18" s="205">
        <f t="shared" si="25"/>
        <v>8986000</v>
      </c>
      <c r="BS18" s="205">
        <f t="shared" si="16"/>
        <v>0</v>
      </c>
      <c r="BT18" s="205">
        <f t="shared" si="16"/>
        <v>8986000</v>
      </c>
      <c r="BU18" s="46">
        <f>+Y18-'GB 2023 (Hyperion)'!Y18</f>
        <v>2000</v>
      </c>
      <c r="BV18" s="46">
        <f>+Z18-'GB 2023 (Hyperion)'!Z18</f>
        <v>0</v>
      </c>
      <c r="BW18" s="46">
        <f>+AA18-'GB 2023 (Hyperion)'!AA18</f>
        <v>2000</v>
      </c>
      <c r="BX18" s="46">
        <f>+AN18-'GB 2023 (Hyperion)'!AN18</f>
        <v>-2000</v>
      </c>
      <c r="BY18" s="46">
        <f>+AO18-'GB 2023 (Hyperion)'!AO18</f>
        <v>0</v>
      </c>
      <c r="BZ18" s="46">
        <f>+AP18-'GB 2023 (Hyperion)'!AP18</f>
        <v>-2000</v>
      </c>
      <c r="CA18" s="46">
        <f>+BC18-'GB 2023 (Hyperion)'!BC18</f>
        <v>1100000</v>
      </c>
      <c r="CB18" s="46">
        <f>+BD18-'GB 2023 (Hyperion)'!BD18</f>
        <v>0</v>
      </c>
      <c r="CC18" s="46">
        <f>+BE18-'GB 2023 (Hyperion)'!BE18</f>
        <v>1100000</v>
      </c>
      <c r="CD18" s="46">
        <f>+BO18-'GB 2023 (Hyperion)'!BO18</f>
        <v>1100000</v>
      </c>
      <c r="CE18" s="46">
        <f>+BP18-'GB 2023 (Hyperion)'!BP18</f>
        <v>0</v>
      </c>
      <c r="CF18" s="46">
        <f>+BQ18-'GB 2023 (Hyperion)'!BQ18</f>
        <v>1100000</v>
      </c>
      <c r="CG18" s="46">
        <f t="shared" si="26"/>
        <v>2200000</v>
      </c>
      <c r="CH18" s="46">
        <f t="shared" si="17"/>
        <v>0</v>
      </c>
      <c r="CI18" s="46">
        <f t="shared" si="17"/>
        <v>2200000</v>
      </c>
    </row>
    <row r="19" spans="2:87" hidden="1" x14ac:dyDescent="0.25">
      <c r="B19" s="48" t="s">
        <v>146</v>
      </c>
      <c r="C19" s="48" t="s">
        <v>154</v>
      </c>
      <c r="D19" s="48" t="s">
        <v>117</v>
      </c>
      <c r="E19" s="48" t="s">
        <v>139</v>
      </c>
      <c r="F19" s="48" t="s">
        <v>148</v>
      </c>
      <c r="G19" s="48" t="s">
        <v>149</v>
      </c>
      <c r="H19" s="48" t="s">
        <v>155</v>
      </c>
      <c r="I19" s="48">
        <v>25.35</v>
      </c>
      <c r="J19" s="46">
        <v>53400000</v>
      </c>
      <c r="K19" s="46">
        <v>0</v>
      </c>
      <c r="L19" s="46">
        <v>53400000</v>
      </c>
      <c r="M19" s="264"/>
      <c r="N19" s="264"/>
      <c r="O19" s="204">
        <f t="shared" si="0"/>
        <v>0</v>
      </c>
      <c r="P19" s="264"/>
      <c r="Q19" s="264"/>
      <c r="R19" s="204">
        <f t="shared" si="1"/>
        <v>0</v>
      </c>
      <c r="S19" s="264"/>
      <c r="T19" s="264"/>
      <c r="U19" s="204">
        <f t="shared" si="2"/>
        <v>0</v>
      </c>
      <c r="V19" s="264"/>
      <c r="W19" s="264"/>
      <c r="X19" s="204">
        <f t="shared" si="3"/>
        <v>0</v>
      </c>
      <c r="Y19" s="43">
        <f t="shared" si="18"/>
        <v>0</v>
      </c>
      <c r="Z19" s="43">
        <f t="shared" si="18"/>
        <v>0</v>
      </c>
      <c r="AA19" s="43">
        <f t="shared" si="19"/>
        <v>0</v>
      </c>
      <c r="AB19" s="264"/>
      <c r="AC19" s="264"/>
      <c r="AD19" s="204">
        <f t="shared" si="4"/>
        <v>0</v>
      </c>
      <c r="AE19" s="264">
        <v>9702000</v>
      </c>
      <c r="AF19" s="264">
        <v>0</v>
      </c>
      <c r="AG19" s="204">
        <f t="shared" si="5"/>
        <v>9702000</v>
      </c>
      <c r="AH19" s="242">
        <v>1043000</v>
      </c>
      <c r="AI19" s="264"/>
      <c r="AJ19" s="204">
        <f t="shared" si="6"/>
        <v>1043000</v>
      </c>
      <c r="AK19" s="242">
        <v>14030000</v>
      </c>
      <c r="AL19" s="264"/>
      <c r="AM19" s="204">
        <f t="shared" si="7"/>
        <v>14030000</v>
      </c>
      <c r="AN19" s="43">
        <f t="shared" si="20"/>
        <v>24775000</v>
      </c>
      <c r="AO19" s="43">
        <f t="shared" si="20"/>
        <v>0</v>
      </c>
      <c r="AP19" s="204">
        <f t="shared" si="8"/>
        <v>24775000</v>
      </c>
      <c r="AQ19" s="242">
        <v>20478000</v>
      </c>
      <c r="AR19" s="264"/>
      <c r="AS19" s="204">
        <f t="shared" si="9"/>
        <v>20478000</v>
      </c>
      <c r="AT19" s="242">
        <v>8147000</v>
      </c>
      <c r="AU19" s="264"/>
      <c r="AV19" s="204">
        <f t="shared" si="10"/>
        <v>8147000</v>
      </c>
      <c r="AW19" s="264"/>
      <c r="AX19" s="264"/>
      <c r="AY19" s="204">
        <f t="shared" si="11"/>
        <v>0</v>
      </c>
      <c r="AZ19" s="264"/>
      <c r="BA19" s="264"/>
      <c r="BB19" s="204">
        <f t="shared" si="12"/>
        <v>0</v>
      </c>
      <c r="BC19" s="43">
        <f t="shared" si="21"/>
        <v>28625000</v>
      </c>
      <c r="BD19" s="43">
        <f t="shared" si="21"/>
        <v>0</v>
      </c>
      <c r="BE19" s="43">
        <f t="shared" si="22"/>
        <v>28625000</v>
      </c>
      <c r="BF19" s="264"/>
      <c r="BG19" s="264"/>
      <c r="BH19" s="204">
        <f t="shared" si="13"/>
        <v>0</v>
      </c>
      <c r="BI19" s="264"/>
      <c r="BJ19" s="264"/>
      <c r="BK19" s="204">
        <f t="shared" si="14"/>
        <v>0</v>
      </c>
      <c r="BL19" s="264"/>
      <c r="BM19" s="264"/>
      <c r="BN19" s="204">
        <f t="shared" si="15"/>
        <v>0</v>
      </c>
      <c r="BO19" s="216">
        <f t="shared" si="23"/>
        <v>0</v>
      </c>
      <c r="BP19" s="216">
        <f t="shared" si="23"/>
        <v>0</v>
      </c>
      <c r="BQ19" s="216">
        <f t="shared" si="24"/>
        <v>0</v>
      </c>
      <c r="BR19" s="205">
        <f t="shared" si="25"/>
        <v>53400000</v>
      </c>
      <c r="BS19" s="205">
        <f t="shared" si="16"/>
        <v>0</v>
      </c>
      <c r="BT19" s="205">
        <f t="shared" si="16"/>
        <v>53400000</v>
      </c>
      <c r="BU19" s="46">
        <f>+Y19-'GB 2023 (Hyperion)'!Y19</f>
        <v>0</v>
      </c>
      <c r="BV19" s="46">
        <f>+Z19-'GB 2023 (Hyperion)'!Z19</f>
        <v>0</v>
      </c>
      <c r="BW19" s="46">
        <f>+AA19-'GB 2023 (Hyperion)'!AA19</f>
        <v>0</v>
      </c>
      <c r="BX19" s="46">
        <f>+AN19-'GB 2023 (Hyperion)'!AN19</f>
        <v>-2058000</v>
      </c>
      <c r="BY19" s="46">
        <f>+AO19-'GB 2023 (Hyperion)'!AO19</f>
        <v>0</v>
      </c>
      <c r="BZ19" s="46">
        <f>+AP19-'GB 2023 (Hyperion)'!AP19</f>
        <v>-2058000</v>
      </c>
      <c r="CA19" s="46">
        <f>+BC19-'GB 2023 (Hyperion)'!BC19</f>
        <v>2058000</v>
      </c>
      <c r="CB19" s="46">
        <f>+BD19-'GB 2023 (Hyperion)'!BD19</f>
        <v>0</v>
      </c>
      <c r="CC19" s="46">
        <f>+BE19-'GB 2023 (Hyperion)'!BE19</f>
        <v>2058000</v>
      </c>
      <c r="CD19" s="46">
        <f>+BO19-'GB 2023 (Hyperion)'!BO19</f>
        <v>0</v>
      </c>
      <c r="CE19" s="46">
        <f>+BP19-'GB 2023 (Hyperion)'!BP19</f>
        <v>0</v>
      </c>
      <c r="CF19" s="46">
        <f>+BQ19-'GB 2023 (Hyperion)'!BQ19</f>
        <v>0</v>
      </c>
      <c r="CG19" s="46">
        <f t="shared" si="26"/>
        <v>0</v>
      </c>
      <c r="CH19" s="46">
        <f t="shared" si="17"/>
        <v>0</v>
      </c>
      <c r="CI19" s="46">
        <f t="shared" si="17"/>
        <v>0</v>
      </c>
    </row>
    <row r="20" spans="2:87" hidden="1" x14ac:dyDescent="0.25">
      <c r="B20" s="48" t="s">
        <v>156</v>
      </c>
      <c r="C20" s="48" t="s">
        <v>157</v>
      </c>
      <c r="D20" s="48" t="s">
        <v>121</v>
      </c>
      <c r="F20" s="48" t="s">
        <v>158</v>
      </c>
      <c r="H20" s="48" t="s">
        <v>159</v>
      </c>
      <c r="I20" s="48">
        <v>30</v>
      </c>
      <c r="J20" s="46">
        <v>7500000</v>
      </c>
      <c r="K20" s="46">
        <v>0</v>
      </c>
      <c r="L20" s="46">
        <v>7500000</v>
      </c>
      <c r="M20" s="264"/>
      <c r="N20" s="264"/>
      <c r="O20" s="204">
        <f t="shared" si="0"/>
        <v>0</v>
      </c>
      <c r="P20" s="264"/>
      <c r="Q20" s="264"/>
      <c r="R20" s="204">
        <f t="shared" si="1"/>
        <v>0</v>
      </c>
      <c r="S20" s="264"/>
      <c r="T20" s="264"/>
      <c r="U20" s="204">
        <f t="shared" si="2"/>
        <v>0</v>
      </c>
      <c r="V20" s="264"/>
      <c r="W20" s="264"/>
      <c r="X20" s="204">
        <f t="shared" si="3"/>
        <v>0</v>
      </c>
      <c r="Y20" s="43">
        <f t="shared" si="18"/>
        <v>0</v>
      </c>
      <c r="Z20" s="43">
        <f t="shared" si="18"/>
        <v>0</v>
      </c>
      <c r="AA20" s="43">
        <f t="shared" si="19"/>
        <v>0</v>
      </c>
      <c r="AB20" s="264">
        <v>0</v>
      </c>
      <c r="AC20" s="264"/>
      <c r="AD20" s="204">
        <f t="shared" si="4"/>
        <v>0</v>
      </c>
      <c r="AE20" s="264">
        <v>0</v>
      </c>
      <c r="AF20" s="264"/>
      <c r="AG20" s="204">
        <f t="shared" si="5"/>
        <v>0</v>
      </c>
      <c r="AH20" s="264">
        <v>1500000</v>
      </c>
      <c r="AI20" s="264"/>
      <c r="AJ20" s="204">
        <f t="shared" si="6"/>
        <v>1500000</v>
      </c>
      <c r="AK20" s="264">
        <v>1500000</v>
      </c>
      <c r="AL20" s="264"/>
      <c r="AM20" s="204">
        <f t="shared" si="7"/>
        <v>1500000</v>
      </c>
      <c r="AN20" s="43">
        <f t="shared" si="20"/>
        <v>3000000</v>
      </c>
      <c r="AO20" s="43">
        <f t="shared" si="20"/>
        <v>0</v>
      </c>
      <c r="AP20" s="204">
        <f t="shared" si="8"/>
        <v>3000000</v>
      </c>
      <c r="AQ20" s="264">
        <v>1125000</v>
      </c>
      <c r="AR20" s="264"/>
      <c r="AS20" s="204">
        <f t="shared" si="9"/>
        <v>1125000</v>
      </c>
      <c r="AT20" s="264">
        <v>1125000</v>
      </c>
      <c r="AU20" s="264"/>
      <c r="AV20" s="204">
        <f t="shared" si="10"/>
        <v>1125000</v>
      </c>
      <c r="AW20" s="264">
        <v>1125000</v>
      </c>
      <c r="AX20" s="264"/>
      <c r="AY20" s="204">
        <f t="shared" si="11"/>
        <v>1125000</v>
      </c>
      <c r="AZ20" s="264">
        <v>1125000</v>
      </c>
      <c r="BA20" s="264"/>
      <c r="BB20" s="204">
        <f t="shared" si="12"/>
        <v>1125000</v>
      </c>
      <c r="BC20" s="43">
        <f t="shared" si="21"/>
        <v>4500000</v>
      </c>
      <c r="BD20" s="43">
        <f t="shared" si="21"/>
        <v>0</v>
      </c>
      <c r="BE20" s="43">
        <f t="shared" si="22"/>
        <v>4500000</v>
      </c>
      <c r="BF20" s="264"/>
      <c r="BG20" s="264"/>
      <c r="BH20" s="204">
        <f t="shared" si="13"/>
        <v>0</v>
      </c>
      <c r="BI20" s="264"/>
      <c r="BJ20" s="264"/>
      <c r="BK20" s="204">
        <f t="shared" si="14"/>
        <v>0</v>
      </c>
      <c r="BL20" s="264"/>
      <c r="BM20" s="264"/>
      <c r="BN20" s="204">
        <f t="shared" si="15"/>
        <v>0</v>
      </c>
      <c r="BO20" s="216">
        <f t="shared" si="23"/>
        <v>0</v>
      </c>
      <c r="BP20" s="216">
        <f t="shared" si="23"/>
        <v>0</v>
      </c>
      <c r="BQ20" s="216">
        <f t="shared" si="24"/>
        <v>0</v>
      </c>
      <c r="BR20" s="205">
        <f t="shared" si="25"/>
        <v>7500000</v>
      </c>
      <c r="BS20" s="205">
        <f t="shared" si="25"/>
        <v>0</v>
      </c>
      <c r="BT20" s="205">
        <f t="shared" si="25"/>
        <v>7500000</v>
      </c>
      <c r="BU20" s="46">
        <f>+Y20-'GB 2023 (Hyperion)'!Y20</f>
        <v>0</v>
      </c>
      <c r="BV20" s="46">
        <f>+Z20-'GB 2023 (Hyperion)'!Z20</f>
        <v>0</v>
      </c>
      <c r="BW20" s="46">
        <f>+AA20-'GB 2023 (Hyperion)'!AA20</f>
        <v>0</v>
      </c>
      <c r="BX20" s="46">
        <f>+AN20-'GB 2023 (Hyperion)'!AN20</f>
        <v>-750000</v>
      </c>
      <c r="BY20" s="46">
        <f>+AO20-'GB 2023 (Hyperion)'!AO20</f>
        <v>0</v>
      </c>
      <c r="BZ20" s="46">
        <f>+AP20-'GB 2023 (Hyperion)'!AP20</f>
        <v>-750000</v>
      </c>
      <c r="CA20" s="46">
        <f>+BC20-'GB 2023 (Hyperion)'!BC20</f>
        <v>750000</v>
      </c>
      <c r="CB20" s="46">
        <f>+BD20-'GB 2023 (Hyperion)'!BD20</f>
        <v>0</v>
      </c>
      <c r="CC20" s="46">
        <f>+BE20-'GB 2023 (Hyperion)'!BE20</f>
        <v>750000</v>
      </c>
      <c r="CD20" s="46">
        <f>+BO20-'GB 2023 (Hyperion)'!BO20</f>
        <v>0</v>
      </c>
      <c r="CE20" s="46">
        <f>+BP20-'GB 2023 (Hyperion)'!BP20</f>
        <v>0</v>
      </c>
      <c r="CF20" s="46">
        <f>+BQ20-'GB 2023 (Hyperion)'!BQ20</f>
        <v>0</v>
      </c>
      <c r="CG20" s="46">
        <f t="shared" si="26"/>
        <v>0</v>
      </c>
      <c r="CH20" s="46">
        <f t="shared" si="26"/>
        <v>0</v>
      </c>
      <c r="CI20" s="46">
        <f t="shared" si="26"/>
        <v>0</v>
      </c>
    </row>
    <row r="21" spans="2:87" hidden="1" x14ac:dyDescent="0.25">
      <c r="B21" s="48" t="s">
        <v>156</v>
      </c>
      <c r="C21" s="48" t="s">
        <v>157</v>
      </c>
      <c r="D21" s="48" t="s">
        <v>117</v>
      </c>
      <c r="F21" s="48" t="s">
        <v>160</v>
      </c>
      <c r="H21" s="48" t="s">
        <v>159</v>
      </c>
      <c r="I21" s="48">
        <v>30</v>
      </c>
      <c r="J21" s="46">
        <v>142500000</v>
      </c>
      <c r="K21" s="46">
        <v>0</v>
      </c>
      <c r="L21" s="46">
        <v>142500000</v>
      </c>
      <c r="M21" s="264"/>
      <c r="N21" s="264"/>
      <c r="O21" s="204">
        <f t="shared" si="0"/>
        <v>0</v>
      </c>
      <c r="P21" s="264"/>
      <c r="Q21" s="264"/>
      <c r="R21" s="204">
        <f t="shared" si="1"/>
        <v>0</v>
      </c>
      <c r="S21" s="264"/>
      <c r="T21" s="264"/>
      <c r="U21" s="204">
        <f t="shared" si="2"/>
        <v>0</v>
      </c>
      <c r="V21" s="264"/>
      <c r="W21" s="264"/>
      <c r="X21" s="204">
        <f t="shared" si="3"/>
        <v>0</v>
      </c>
      <c r="Y21" s="43">
        <f t="shared" si="18"/>
        <v>0</v>
      </c>
      <c r="Z21" s="43">
        <f t="shared" si="18"/>
        <v>0</v>
      </c>
      <c r="AA21" s="43">
        <f t="shared" si="19"/>
        <v>0</v>
      </c>
      <c r="AB21" s="264">
        <v>1789000</v>
      </c>
      <c r="AC21" s="264"/>
      <c r="AD21" s="204">
        <f t="shared" si="4"/>
        <v>1789000</v>
      </c>
      <c r="AE21" s="264">
        <v>970000</v>
      </c>
      <c r="AF21" s="264"/>
      <c r="AG21" s="204">
        <f t="shared" si="5"/>
        <v>970000</v>
      </c>
      <c r="AH21" s="264">
        <v>27948000</v>
      </c>
      <c r="AI21" s="264"/>
      <c r="AJ21" s="204">
        <f t="shared" si="6"/>
        <v>27948000</v>
      </c>
      <c r="AK21" s="264">
        <v>27948000</v>
      </c>
      <c r="AL21" s="264"/>
      <c r="AM21" s="204">
        <f t="shared" si="7"/>
        <v>27948000</v>
      </c>
      <c r="AN21" s="43">
        <f t="shared" si="20"/>
        <v>58655000</v>
      </c>
      <c r="AO21" s="43">
        <f t="shared" si="20"/>
        <v>0</v>
      </c>
      <c r="AP21" s="204">
        <f t="shared" si="8"/>
        <v>58655000</v>
      </c>
      <c r="AQ21" s="264">
        <v>20961000</v>
      </c>
      <c r="AR21" s="264"/>
      <c r="AS21" s="204">
        <f t="shared" si="9"/>
        <v>20961000</v>
      </c>
      <c r="AT21" s="264">
        <v>20961000</v>
      </c>
      <c r="AU21" s="264"/>
      <c r="AV21" s="204">
        <f t="shared" si="10"/>
        <v>20961000</v>
      </c>
      <c r="AW21" s="264">
        <v>20961000</v>
      </c>
      <c r="AX21" s="264"/>
      <c r="AY21" s="204">
        <f t="shared" si="11"/>
        <v>20961000</v>
      </c>
      <c r="AZ21" s="264">
        <v>20962000</v>
      </c>
      <c r="BA21" s="264"/>
      <c r="BB21" s="204">
        <f t="shared" si="12"/>
        <v>20962000</v>
      </c>
      <c r="BC21" s="43">
        <f t="shared" si="21"/>
        <v>83845000</v>
      </c>
      <c r="BD21" s="43">
        <f t="shared" si="21"/>
        <v>0</v>
      </c>
      <c r="BE21" s="43">
        <f t="shared" si="22"/>
        <v>83845000</v>
      </c>
      <c r="BF21" s="264"/>
      <c r="BG21" s="264"/>
      <c r="BH21" s="204">
        <f t="shared" si="13"/>
        <v>0</v>
      </c>
      <c r="BI21" s="264"/>
      <c r="BJ21" s="264"/>
      <c r="BK21" s="204">
        <f t="shared" si="14"/>
        <v>0</v>
      </c>
      <c r="BL21" s="264"/>
      <c r="BM21" s="264"/>
      <c r="BN21" s="204">
        <f t="shared" si="15"/>
        <v>0</v>
      </c>
      <c r="BO21" s="216">
        <f t="shared" si="23"/>
        <v>0</v>
      </c>
      <c r="BP21" s="216">
        <f t="shared" si="23"/>
        <v>0</v>
      </c>
      <c r="BQ21" s="216">
        <f t="shared" si="24"/>
        <v>0</v>
      </c>
      <c r="BR21" s="205">
        <f t="shared" si="25"/>
        <v>142500000</v>
      </c>
      <c r="BS21" s="205">
        <f t="shared" si="25"/>
        <v>0</v>
      </c>
      <c r="BT21" s="205">
        <f t="shared" si="25"/>
        <v>142500000</v>
      </c>
      <c r="BU21" s="46">
        <f>+Y21-'GB 2023 (Hyperion)'!Y21</f>
        <v>0</v>
      </c>
      <c r="BV21" s="46">
        <f>+Z21-'GB 2023 (Hyperion)'!Z21</f>
        <v>0</v>
      </c>
      <c r="BW21" s="46">
        <f>+AA21-'GB 2023 (Hyperion)'!AA21</f>
        <v>0</v>
      </c>
      <c r="BX21" s="46">
        <f>+AN21-'GB 2023 (Hyperion)'!AN21</f>
        <v>-12595000</v>
      </c>
      <c r="BY21" s="46">
        <f>+AO21-'GB 2023 (Hyperion)'!AO21</f>
        <v>0</v>
      </c>
      <c r="BZ21" s="46">
        <f>+AP21-'GB 2023 (Hyperion)'!AP21</f>
        <v>-12595000</v>
      </c>
      <c r="CA21" s="46">
        <f>+BC21-'GB 2023 (Hyperion)'!BC21</f>
        <v>12595000</v>
      </c>
      <c r="CB21" s="46">
        <f>+BD21-'GB 2023 (Hyperion)'!BD21</f>
        <v>0</v>
      </c>
      <c r="CC21" s="46">
        <f>+BE21-'GB 2023 (Hyperion)'!BE21</f>
        <v>12595000</v>
      </c>
      <c r="CD21" s="46">
        <f>+BO21-'GB 2023 (Hyperion)'!BO21</f>
        <v>0</v>
      </c>
      <c r="CE21" s="46">
        <f>+BP21-'GB 2023 (Hyperion)'!BP21</f>
        <v>0</v>
      </c>
      <c r="CF21" s="46">
        <f>+BQ21-'GB 2023 (Hyperion)'!BQ21</f>
        <v>0</v>
      </c>
      <c r="CG21" s="46">
        <f t="shared" si="26"/>
        <v>0</v>
      </c>
      <c r="CH21" s="46">
        <f t="shared" si="26"/>
        <v>0</v>
      </c>
      <c r="CI21" s="46">
        <f t="shared" si="26"/>
        <v>0</v>
      </c>
    </row>
    <row r="22" spans="2:87" hidden="1" x14ac:dyDescent="0.25">
      <c r="B22" s="48" t="s">
        <v>156</v>
      </c>
      <c r="C22" s="48" t="s">
        <v>161</v>
      </c>
      <c r="D22" s="48" t="s">
        <v>121</v>
      </c>
      <c r="F22" s="48" t="s">
        <v>158</v>
      </c>
      <c r="H22" s="48" t="s">
        <v>159</v>
      </c>
      <c r="I22" s="48">
        <v>30</v>
      </c>
      <c r="J22" s="46">
        <v>5000000</v>
      </c>
      <c r="K22" s="46">
        <v>0</v>
      </c>
      <c r="L22" s="46">
        <v>5000000</v>
      </c>
      <c r="M22" s="264"/>
      <c r="N22" s="264"/>
      <c r="O22" s="204">
        <f t="shared" si="0"/>
        <v>0</v>
      </c>
      <c r="P22" s="264"/>
      <c r="Q22" s="264"/>
      <c r="R22" s="204">
        <f t="shared" si="1"/>
        <v>0</v>
      </c>
      <c r="S22" s="264"/>
      <c r="T22" s="264"/>
      <c r="U22" s="204">
        <f t="shared" si="2"/>
        <v>0</v>
      </c>
      <c r="V22" s="264"/>
      <c r="W22" s="264"/>
      <c r="X22" s="204">
        <f t="shared" si="3"/>
        <v>0</v>
      </c>
      <c r="Y22" s="43">
        <f t="shared" si="18"/>
        <v>0</v>
      </c>
      <c r="Z22" s="43">
        <f t="shared" si="18"/>
        <v>0</v>
      </c>
      <c r="AA22" s="43">
        <f t="shared" si="19"/>
        <v>0</v>
      </c>
      <c r="AB22" s="264">
        <v>0</v>
      </c>
      <c r="AC22" s="264"/>
      <c r="AD22" s="204">
        <f t="shared" si="4"/>
        <v>0</v>
      </c>
      <c r="AE22" s="264">
        <v>3000</v>
      </c>
      <c r="AF22" s="264"/>
      <c r="AG22" s="204">
        <f t="shared" si="5"/>
        <v>3000</v>
      </c>
      <c r="AH22" s="264">
        <v>999000</v>
      </c>
      <c r="AI22" s="264"/>
      <c r="AJ22" s="204">
        <f t="shared" si="6"/>
        <v>999000</v>
      </c>
      <c r="AK22" s="264">
        <v>999000</v>
      </c>
      <c r="AL22" s="264"/>
      <c r="AM22" s="204">
        <f t="shared" si="7"/>
        <v>999000</v>
      </c>
      <c r="AN22" s="43">
        <f t="shared" si="20"/>
        <v>2001000</v>
      </c>
      <c r="AO22" s="43">
        <f t="shared" si="20"/>
        <v>0</v>
      </c>
      <c r="AP22" s="204">
        <f t="shared" si="8"/>
        <v>2001000</v>
      </c>
      <c r="AQ22" s="264">
        <v>999000</v>
      </c>
      <c r="AR22" s="264"/>
      <c r="AS22" s="204">
        <f t="shared" si="9"/>
        <v>999000</v>
      </c>
      <c r="AT22" s="264">
        <v>1000000</v>
      </c>
      <c r="AU22" s="264"/>
      <c r="AV22" s="204">
        <f t="shared" si="10"/>
        <v>1000000</v>
      </c>
      <c r="AW22" s="264">
        <v>1000000</v>
      </c>
      <c r="AX22" s="264"/>
      <c r="AY22" s="204">
        <f t="shared" si="11"/>
        <v>1000000</v>
      </c>
      <c r="AZ22" s="264"/>
      <c r="BA22" s="264"/>
      <c r="BB22" s="204">
        <f t="shared" si="12"/>
        <v>0</v>
      </c>
      <c r="BC22" s="43">
        <f t="shared" si="21"/>
        <v>2999000</v>
      </c>
      <c r="BD22" s="43">
        <f t="shared" si="21"/>
        <v>0</v>
      </c>
      <c r="BE22" s="43">
        <f t="shared" si="22"/>
        <v>2999000</v>
      </c>
      <c r="BF22" s="264"/>
      <c r="BG22" s="264"/>
      <c r="BH22" s="204">
        <f t="shared" si="13"/>
        <v>0</v>
      </c>
      <c r="BI22" s="264"/>
      <c r="BJ22" s="264"/>
      <c r="BK22" s="204">
        <f t="shared" si="14"/>
        <v>0</v>
      </c>
      <c r="BL22" s="264"/>
      <c r="BM22" s="264"/>
      <c r="BN22" s="204">
        <f t="shared" si="15"/>
        <v>0</v>
      </c>
      <c r="BO22" s="216">
        <f t="shared" si="23"/>
        <v>0</v>
      </c>
      <c r="BP22" s="216">
        <f t="shared" si="23"/>
        <v>0</v>
      </c>
      <c r="BQ22" s="216">
        <f t="shared" si="24"/>
        <v>0</v>
      </c>
      <c r="BR22" s="205">
        <f t="shared" si="25"/>
        <v>5000000</v>
      </c>
      <c r="BS22" s="205">
        <f t="shared" si="25"/>
        <v>0</v>
      </c>
      <c r="BT22" s="205">
        <f t="shared" si="25"/>
        <v>5000000</v>
      </c>
      <c r="BU22" s="46">
        <f>+Y22-'GB 2023 (Hyperion)'!Y22</f>
        <v>0</v>
      </c>
      <c r="BV22" s="46">
        <f>+Z22-'GB 2023 (Hyperion)'!Z22</f>
        <v>0</v>
      </c>
      <c r="BW22" s="46">
        <f>+AA22-'GB 2023 (Hyperion)'!AA22</f>
        <v>0</v>
      </c>
      <c r="BX22" s="46">
        <f>+AN22-'GB 2023 (Hyperion)'!AN22</f>
        <v>-499000</v>
      </c>
      <c r="BY22" s="46">
        <f>+AO22-'GB 2023 (Hyperion)'!AO22</f>
        <v>0</v>
      </c>
      <c r="BZ22" s="46">
        <f>+AP22-'GB 2023 (Hyperion)'!AP22</f>
        <v>-499000</v>
      </c>
      <c r="CA22" s="46">
        <f>+BC22-'GB 2023 (Hyperion)'!BC22</f>
        <v>499000</v>
      </c>
      <c r="CB22" s="46">
        <f>+BD22-'GB 2023 (Hyperion)'!BD22</f>
        <v>0</v>
      </c>
      <c r="CC22" s="46">
        <f>+BE22-'GB 2023 (Hyperion)'!BE22</f>
        <v>499000</v>
      </c>
      <c r="CD22" s="46">
        <f>+BO22-'GB 2023 (Hyperion)'!BO22</f>
        <v>0</v>
      </c>
      <c r="CE22" s="46">
        <f>+BP22-'GB 2023 (Hyperion)'!BP22</f>
        <v>0</v>
      </c>
      <c r="CF22" s="46">
        <f>+BQ22-'GB 2023 (Hyperion)'!BQ22</f>
        <v>0</v>
      </c>
      <c r="CG22" s="46">
        <f t="shared" si="26"/>
        <v>0</v>
      </c>
      <c r="CH22" s="46">
        <f t="shared" si="26"/>
        <v>0</v>
      </c>
      <c r="CI22" s="46">
        <f t="shared" si="26"/>
        <v>0</v>
      </c>
    </row>
    <row r="23" spans="2:87" hidden="1" x14ac:dyDescent="0.25">
      <c r="B23" s="48" t="s">
        <v>156</v>
      </c>
      <c r="C23" s="48" t="s">
        <v>162</v>
      </c>
      <c r="D23" s="48" t="s">
        <v>121</v>
      </c>
      <c r="F23" s="48" t="s">
        <v>158</v>
      </c>
      <c r="H23" s="48" t="s">
        <v>163</v>
      </c>
      <c r="I23" s="48">
        <v>40</v>
      </c>
      <c r="J23" s="46">
        <v>500000</v>
      </c>
      <c r="K23" s="46">
        <v>0</v>
      </c>
      <c r="L23" s="46">
        <v>500000</v>
      </c>
      <c r="M23" s="264"/>
      <c r="N23" s="264"/>
      <c r="O23" s="204">
        <f t="shared" si="0"/>
        <v>0</v>
      </c>
      <c r="P23" s="264"/>
      <c r="Q23" s="264"/>
      <c r="R23" s="204">
        <f t="shared" si="1"/>
        <v>0</v>
      </c>
      <c r="S23" s="264"/>
      <c r="T23" s="264"/>
      <c r="U23" s="204">
        <f t="shared" si="2"/>
        <v>0</v>
      </c>
      <c r="V23" s="264"/>
      <c r="W23" s="264"/>
      <c r="X23" s="204">
        <f t="shared" si="3"/>
        <v>0</v>
      </c>
      <c r="Y23" s="43">
        <f t="shared" si="18"/>
        <v>0</v>
      </c>
      <c r="Z23" s="43">
        <f t="shared" si="18"/>
        <v>0</v>
      </c>
      <c r="AA23" s="43">
        <f t="shared" si="19"/>
        <v>0</v>
      </c>
      <c r="AB23" s="264">
        <v>0</v>
      </c>
      <c r="AC23" s="264"/>
      <c r="AD23" s="204">
        <f t="shared" si="4"/>
        <v>0</v>
      </c>
      <c r="AE23" s="264">
        <v>0</v>
      </c>
      <c r="AF23" s="264"/>
      <c r="AG23" s="204">
        <f t="shared" si="5"/>
        <v>0</v>
      </c>
      <c r="AH23" s="264">
        <v>100000</v>
      </c>
      <c r="AI23" s="264"/>
      <c r="AJ23" s="204">
        <f t="shared" si="6"/>
        <v>100000</v>
      </c>
      <c r="AK23" s="264">
        <v>100000</v>
      </c>
      <c r="AL23" s="264"/>
      <c r="AM23" s="204">
        <f t="shared" si="7"/>
        <v>100000</v>
      </c>
      <c r="AN23" s="43">
        <f t="shared" si="20"/>
        <v>200000</v>
      </c>
      <c r="AO23" s="43">
        <f t="shared" si="20"/>
        <v>0</v>
      </c>
      <c r="AP23" s="204">
        <f t="shared" si="8"/>
        <v>200000</v>
      </c>
      <c r="AQ23" s="264">
        <v>100000</v>
      </c>
      <c r="AR23" s="264"/>
      <c r="AS23" s="204">
        <f t="shared" si="9"/>
        <v>100000</v>
      </c>
      <c r="AT23" s="264">
        <v>100000</v>
      </c>
      <c r="AU23" s="264"/>
      <c r="AV23" s="204">
        <f t="shared" si="10"/>
        <v>100000</v>
      </c>
      <c r="AW23" s="264">
        <v>100000</v>
      </c>
      <c r="AX23" s="264"/>
      <c r="AY23" s="204">
        <f t="shared" si="11"/>
        <v>100000</v>
      </c>
      <c r="AZ23" s="264"/>
      <c r="BA23" s="264"/>
      <c r="BB23" s="204">
        <f t="shared" si="12"/>
        <v>0</v>
      </c>
      <c r="BC23" s="43">
        <f t="shared" si="21"/>
        <v>300000</v>
      </c>
      <c r="BD23" s="43">
        <f t="shared" si="21"/>
        <v>0</v>
      </c>
      <c r="BE23" s="43">
        <f t="shared" si="22"/>
        <v>300000</v>
      </c>
      <c r="BF23" s="264"/>
      <c r="BG23" s="264"/>
      <c r="BH23" s="204">
        <f t="shared" si="13"/>
        <v>0</v>
      </c>
      <c r="BI23" s="264"/>
      <c r="BJ23" s="264"/>
      <c r="BK23" s="204">
        <f t="shared" si="14"/>
        <v>0</v>
      </c>
      <c r="BL23" s="264"/>
      <c r="BM23" s="264"/>
      <c r="BN23" s="204">
        <f t="shared" si="15"/>
        <v>0</v>
      </c>
      <c r="BO23" s="216">
        <f t="shared" si="23"/>
        <v>0</v>
      </c>
      <c r="BP23" s="216">
        <f t="shared" si="23"/>
        <v>0</v>
      </c>
      <c r="BQ23" s="216">
        <f t="shared" si="24"/>
        <v>0</v>
      </c>
      <c r="BR23" s="205">
        <f t="shared" si="25"/>
        <v>500000</v>
      </c>
      <c r="BS23" s="205">
        <f t="shared" si="25"/>
        <v>0</v>
      </c>
      <c r="BT23" s="205">
        <f t="shared" si="25"/>
        <v>500000</v>
      </c>
      <c r="BU23" s="46">
        <f>+Y23-'GB 2023 (Hyperion)'!Y23</f>
        <v>0</v>
      </c>
      <c r="BV23" s="46">
        <f>+Z23-'GB 2023 (Hyperion)'!Z23</f>
        <v>0</v>
      </c>
      <c r="BW23" s="46">
        <f>+AA23-'GB 2023 (Hyperion)'!AA23</f>
        <v>0</v>
      </c>
      <c r="BX23" s="46">
        <f>+AN23-'GB 2023 (Hyperion)'!AN23</f>
        <v>-49000</v>
      </c>
      <c r="BY23" s="46">
        <f>+AO23-'GB 2023 (Hyperion)'!AO23</f>
        <v>0</v>
      </c>
      <c r="BZ23" s="46">
        <f>+AP23-'GB 2023 (Hyperion)'!AP23</f>
        <v>-49000</v>
      </c>
      <c r="CA23" s="46">
        <f>+BC23-'GB 2023 (Hyperion)'!BC23</f>
        <v>49000</v>
      </c>
      <c r="CB23" s="46">
        <f>+BD23-'GB 2023 (Hyperion)'!BD23</f>
        <v>0</v>
      </c>
      <c r="CC23" s="46">
        <f>+BE23-'GB 2023 (Hyperion)'!BE23</f>
        <v>49000</v>
      </c>
      <c r="CD23" s="46">
        <f>+BO23-'GB 2023 (Hyperion)'!BO23</f>
        <v>0</v>
      </c>
      <c r="CE23" s="46">
        <f>+BP23-'GB 2023 (Hyperion)'!BP23</f>
        <v>0</v>
      </c>
      <c r="CF23" s="46">
        <f>+BQ23-'GB 2023 (Hyperion)'!BQ23</f>
        <v>0</v>
      </c>
      <c r="CG23" s="46">
        <f t="shared" si="26"/>
        <v>0</v>
      </c>
      <c r="CH23" s="46">
        <f t="shared" si="26"/>
        <v>0</v>
      </c>
      <c r="CI23" s="46">
        <f t="shared" si="26"/>
        <v>0</v>
      </c>
    </row>
    <row r="24" spans="2:87" hidden="1" x14ac:dyDescent="0.25">
      <c r="B24" s="48" t="s">
        <v>156</v>
      </c>
      <c r="C24" s="48" t="s">
        <v>162</v>
      </c>
      <c r="D24" s="48" t="s">
        <v>117</v>
      </c>
      <c r="F24" s="48" t="s">
        <v>160</v>
      </c>
      <c r="H24" s="48" t="s">
        <v>163</v>
      </c>
      <c r="I24" s="48">
        <v>40</v>
      </c>
      <c r="J24" s="46">
        <v>4500000</v>
      </c>
      <c r="K24" s="46">
        <v>0</v>
      </c>
      <c r="L24" s="46">
        <v>4500000</v>
      </c>
      <c r="M24" s="264"/>
      <c r="N24" s="264"/>
      <c r="O24" s="204">
        <f t="shared" si="0"/>
        <v>0</v>
      </c>
      <c r="P24" s="264"/>
      <c r="Q24" s="264"/>
      <c r="R24" s="204">
        <f t="shared" si="1"/>
        <v>0</v>
      </c>
      <c r="S24" s="264"/>
      <c r="T24" s="264"/>
      <c r="U24" s="204">
        <f t="shared" si="2"/>
        <v>0</v>
      </c>
      <c r="V24" s="264"/>
      <c r="W24" s="264"/>
      <c r="X24" s="204">
        <f t="shared" si="3"/>
        <v>0</v>
      </c>
      <c r="Y24" s="43">
        <f t="shared" si="18"/>
        <v>0</v>
      </c>
      <c r="Z24" s="43">
        <f t="shared" si="18"/>
        <v>0</v>
      </c>
      <c r="AA24" s="43">
        <f t="shared" si="19"/>
        <v>0</v>
      </c>
      <c r="AB24" s="264">
        <v>173000</v>
      </c>
      <c r="AC24" s="264"/>
      <c r="AD24" s="204">
        <f t="shared" si="4"/>
        <v>173000</v>
      </c>
      <c r="AE24" s="264">
        <v>286000</v>
      </c>
      <c r="AF24" s="264"/>
      <c r="AG24" s="204">
        <f t="shared" si="5"/>
        <v>286000</v>
      </c>
      <c r="AH24" s="264">
        <v>808000</v>
      </c>
      <c r="AI24" s="264"/>
      <c r="AJ24" s="204">
        <f t="shared" si="6"/>
        <v>808000</v>
      </c>
      <c r="AK24" s="264">
        <v>808000</v>
      </c>
      <c r="AL24" s="264"/>
      <c r="AM24" s="204">
        <f t="shared" si="7"/>
        <v>808000</v>
      </c>
      <c r="AN24" s="43">
        <f t="shared" si="20"/>
        <v>2075000</v>
      </c>
      <c r="AO24" s="43">
        <f t="shared" si="20"/>
        <v>0</v>
      </c>
      <c r="AP24" s="204">
        <f t="shared" si="8"/>
        <v>2075000</v>
      </c>
      <c r="AQ24" s="264">
        <v>808000</v>
      </c>
      <c r="AR24" s="264"/>
      <c r="AS24" s="204">
        <f t="shared" si="9"/>
        <v>808000</v>
      </c>
      <c r="AT24" s="264">
        <v>808000</v>
      </c>
      <c r="AU24" s="264"/>
      <c r="AV24" s="204">
        <f t="shared" si="10"/>
        <v>808000</v>
      </c>
      <c r="AW24" s="264">
        <v>809000</v>
      </c>
      <c r="AX24" s="264"/>
      <c r="AY24" s="204">
        <f t="shared" si="11"/>
        <v>809000</v>
      </c>
      <c r="AZ24" s="264"/>
      <c r="BA24" s="264"/>
      <c r="BB24" s="204">
        <f t="shared" si="12"/>
        <v>0</v>
      </c>
      <c r="BC24" s="43">
        <f t="shared" si="21"/>
        <v>2425000</v>
      </c>
      <c r="BD24" s="43">
        <f t="shared" si="21"/>
        <v>0</v>
      </c>
      <c r="BE24" s="43">
        <f t="shared" si="22"/>
        <v>2425000</v>
      </c>
      <c r="BF24" s="264"/>
      <c r="BG24" s="264"/>
      <c r="BH24" s="204">
        <f t="shared" si="13"/>
        <v>0</v>
      </c>
      <c r="BI24" s="264"/>
      <c r="BJ24" s="264"/>
      <c r="BK24" s="204">
        <f t="shared" si="14"/>
        <v>0</v>
      </c>
      <c r="BL24" s="264"/>
      <c r="BM24" s="264"/>
      <c r="BN24" s="204">
        <f t="shared" si="15"/>
        <v>0</v>
      </c>
      <c r="BO24" s="216">
        <f t="shared" si="23"/>
        <v>0</v>
      </c>
      <c r="BP24" s="216">
        <f t="shared" si="23"/>
        <v>0</v>
      </c>
      <c r="BQ24" s="216">
        <f t="shared" si="24"/>
        <v>0</v>
      </c>
      <c r="BR24" s="205">
        <f t="shared" si="25"/>
        <v>4500000</v>
      </c>
      <c r="BS24" s="205">
        <f t="shared" si="25"/>
        <v>0</v>
      </c>
      <c r="BT24" s="205">
        <f t="shared" si="25"/>
        <v>4500000</v>
      </c>
      <c r="BU24" s="46">
        <f>+Y24-'GB 2023 (Hyperion)'!Y24</f>
        <v>0</v>
      </c>
      <c r="BV24" s="46">
        <f>+Z24-'GB 2023 (Hyperion)'!Z24</f>
        <v>0</v>
      </c>
      <c r="BW24" s="46">
        <f>+AA24-'GB 2023 (Hyperion)'!AA24</f>
        <v>0</v>
      </c>
      <c r="BX24" s="46">
        <f>+AN24-'GB 2023 (Hyperion)'!AN24</f>
        <v>-625000</v>
      </c>
      <c r="BY24" s="46">
        <f>+AO24-'GB 2023 (Hyperion)'!AO24</f>
        <v>0</v>
      </c>
      <c r="BZ24" s="46">
        <f>+AP24-'GB 2023 (Hyperion)'!AP24</f>
        <v>-625000</v>
      </c>
      <c r="CA24" s="46">
        <f>+BC24-'GB 2023 (Hyperion)'!BC24</f>
        <v>625000</v>
      </c>
      <c r="CB24" s="46">
        <f>+BD24-'GB 2023 (Hyperion)'!BD24</f>
        <v>0</v>
      </c>
      <c r="CC24" s="46">
        <f>+BE24-'GB 2023 (Hyperion)'!BE24</f>
        <v>625000</v>
      </c>
      <c r="CD24" s="46">
        <f>+BO24-'GB 2023 (Hyperion)'!BO24</f>
        <v>0</v>
      </c>
      <c r="CE24" s="46">
        <f>+BP24-'GB 2023 (Hyperion)'!BP24</f>
        <v>0</v>
      </c>
      <c r="CF24" s="46">
        <f>+BQ24-'GB 2023 (Hyperion)'!BQ24</f>
        <v>0</v>
      </c>
      <c r="CG24" s="46">
        <f t="shared" si="26"/>
        <v>0</v>
      </c>
      <c r="CH24" s="46">
        <f t="shared" si="26"/>
        <v>0</v>
      </c>
      <c r="CI24" s="46">
        <f t="shared" si="26"/>
        <v>0</v>
      </c>
    </row>
    <row r="25" spans="2:87" x14ac:dyDescent="0.25">
      <c r="B25" s="48" t="s">
        <v>156</v>
      </c>
      <c r="C25" s="48" t="s">
        <v>164</v>
      </c>
      <c r="D25" s="48" t="s">
        <v>121</v>
      </c>
      <c r="E25" s="48" t="s">
        <v>165</v>
      </c>
      <c r="F25" s="48" t="s">
        <v>158</v>
      </c>
      <c r="H25" s="48" t="s">
        <v>159</v>
      </c>
      <c r="I25" s="48">
        <v>30</v>
      </c>
      <c r="J25" s="46">
        <v>3700000</v>
      </c>
      <c r="K25" s="46">
        <v>0</v>
      </c>
      <c r="L25" s="46">
        <v>3700000</v>
      </c>
      <c r="M25" s="264"/>
      <c r="N25" s="264"/>
      <c r="O25" s="204">
        <f t="shared" si="0"/>
        <v>0</v>
      </c>
      <c r="P25" s="264"/>
      <c r="Q25" s="264"/>
      <c r="R25" s="204">
        <f t="shared" si="1"/>
        <v>0</v>
      </c>
      <c r="S25" s="264"/>
      <c r="T25" s="264"/>
      <c r="U25" s="204">
        <f t="shared" si="2"/>
        <v>0</v>
      </c>
      <c r="V25" s="264"/>
      <c r="W25" s="264"/>
      <c r="X25" s="204">
        <f t="shared" si="3"/>
        <v>0</v>
      </c>
      <c r="Y25" s="43">
        <f t="shared" si="18"/>
        <v>0</v>
      </c>
      <c r="Z25" s="43">
        <f t="shared" si="18"/>
        <v>0</v>
      </c>
      <c r="AA25" s="43">
        <f t="shared" si="19"/>
        <v>0</v>
      </c>
      <c r="AB25" s="264">
        <v>0</v>
      </c>
      <c r="AC25" s="264"/>
      <c r="AD25" s="204">
        <f t="shared" si="4"/>
        <v>0</v>
      </c>
      <c r="AE25" s="264">
        <v>1000</v>
      </c>
      <c r="AF25" s="264"/>
      <c r="AG25" s="204">
        <f t="shared" si="5"/>
        <v>1000</v>
      </c>
      <c r="AH25" s="264">
        <v>740000</v>
      </c>
      <c r="AI25" s="264"/>
      <c r="AJ25" s="204">
        <f t="shared" si="6"/>
        <v>740000</v>
      </c>
      <c r="AK25" s="264">
        <v>740000</v>
      </c>
      <c r="AL25" s="264"/>
      <c r="AM25" s="204">
        <f t="shared" si="7"/>
        <v>740000</v>
      </c>
      <c r="AN25" s="43">
        <f t="shared" si="20"/>
        <v>1481000</v>
      </c>
      <c r="AO25" s="43">
        <f t="shared" si="20"/>
        <v>0</v>
      </c>
      <c r="AP25" s="204">
        <f t="shared" si="8"/>
        <v>1481000</v>
      </c>
      <c r="AQ25" s="264">
        <v>555000</v>
      </c>
      <c r="AR25" s="264"/>
      <c r="AS25" s="204">
        <f t="shared" si="9"/>
        <v>555000</v>
      </c>
      <c r="AT25" s="264">
        <v>555000</v>
      </c>
      <c r="AU25" s="264"/>
      <c r="AV25" s="204">
        <f t="shared" si="10"/>
        <v>555000</v>
      </c>
      <c r="AW25" s="264">
        <v>555000</v>
      </c>
      <c r="AX25" s="264"/>
      <c r="AY25" s="204">
        <f t="shared" si="11"/>
        <v>555000</v>
      </c>
      <c r="AZ25" s="264">
        <v>554000</v>
      </c>
      <c r="BA25" s="264"/>
      <c r="BB25" s="204">
        <f t="shared" si="12"/>
        <v>554000</v>
      </c>
      <c r="BC25" s="43">
        <f t="shared" si="21"/>
        <v>2219000</v>
      </c>
      <c r="BD25" s="43">
        <f t="shared" si="21"/>
        <v>0</v>
      </c>
      <c r="BE25" s="43">
        <f t="shared" si="22"/>
        <v>2219000</v>
      </c>
      <c r="BF25" s="264"/>
      <c r="BG25" s="264"/>
      <c r="BH25" s="204">
        <f t="shared" si="13"/>
        <v>0</v>
      </c>
      <c r="BI25" s="264"/>
      <c r="BJ25" s="264"/>
      <c r="BK25" s="204">
        <f t="shared" si="14"/>
        <v>0</v>
      </c>
      <c r="BL25" s="264"/>
      <c r="BM25" s="264"/>
      <c r="BN25" s="204">
        <f t="shared" si="15"/>
        <v>0</v>
      </c>
      <c r="BO25" s="216">
        <f t="shared" si="23"/>
        <v>0</v>
      </c>
      <c r="BP25" s="216">
        <f t="shared" si="23"/>
        <v>0</v>
      </c>
      <c r="BQ25" s="216">
        <f t="shared" si="24"/>
        <v>0</v>
      </c>
      <c r="BR25" s="205">
        <f t="shared" si="25"/>
        <v>3700000</v>
      </c>
      <c r="BS25" s="205">
        <f t="shared" si="25"/>
        <v>0</v>
      </c>
      <c r="BT25" s="205">
        <f t="shared" si="25"/>
        <v>3700000</v>
      </c>
      <c r="BU25" s="46">
        <f>+Y25-'GB 2023 (Hyperion)'!Y25</f>
        <v>0</v>
      </c>
      <c r="BV25" s="46">
        <f>+Z25-'GB 2023 (Hyperion)'!Z25</f>
        <v>0</v>
      </c>
      <c r="BW25" s="46">
        <f>+AA25-'GB 2023 (Hyperion)'!AA25</f>
        <v>0</v>
      </c>
      <c r="BX25" s="46">
        <f>+AN25-'GB 2023 (Hyperion)'!AN25</f>
        <v>-369000</v>
      </c>
      <c r="BY25" s="46">
        <f>+AO25-'GB 2023 (Hyperion)'!AO25</f>
        <v>0</v>
      </c>
      <c r="BZ25" s="46">
        <f>+AP25-'GB 2023 (Hyperion)'!AP25</f>
        <v>-369000</v>
      </c>
      <c r="CA25" s="46">
        <f>+BC25-'GB 2023 (Hyperion)'!BC25</f>
        <v>369000</v>
      </c>
      <c r="CB25" s="46">
        <f>+BD25-'GB 2023 (Hyperion)'!BD25</f>
        <v>0</v>
      </c>
      <c r="CC25" s="46">
        <f>+BE25-'GB 2023 (Hyperion)'!BE25</f>
        <v>369000</v>
      </c>
      <c r="CD25" s="46">
        <f>+BO25-'GB 2023 (Hyperion)'!BO25</f>
        <v>0</v>
      </c>
      <c r="CE25" s="46">
        <f>+BP25-'GB 2023 (Hyperion)'!BP25</f>
        <v>0</v>
      </c>
      <c r="CF25" s="46">
        <f>+BQ25-'GB 2023 (Hyperion)'!BQ25</f>
        <v>0</v>
      </c>
      <c r="CG25" s="46">
        <f t="shared" si="26"/>
        <v>0</v>
      </c>
      <c r="CH25" s="46">
        <f t="shared" si="26"/>
        <v>0</v>
      </c>
      <c r="CI25" s="46">
        <f t="shared" si="26"/>
        <v>0</v>
      </c>
    </row>
    <row r="26" spans="2:87" x14ac:dyDescent="0.25">
      <c r="B26" s="48" t="s">
        <v>156</v>
      </c>
      <c r="C26" s="48" t="s">
        <v>164</v>
      </c>
      <c r="D26" s="48" t="s">
        <v>121</v>
      </c>
      <c r="E26" s="48" t="s">
        <v>165</v>
      </c>
      <c r="F26" s="48" t="s">
        <v>158</v>
      </c>
      <c r="H26" s="48" t="s">
        <v>166</v>
      </c>
      <c r="I26" s="48">
        <v>10</v>
      </c>
      <c r="J26" s="46">
        <v>1300000</v>
      </c>
      <c r="K26" s="46">
        <v>0</v>
      </c>
      <c r="L26" s="46">
        <v>1300000</v>
      </c>
      <c r="M26" s="264"/>
      <c r="N26" s="264"/>
      <c r="O26" s="204">
        <f t="shared" si="0"/>
        <v>0</v>
      </c>
      <c r="P26" s="264"/>
      <c r="Q26" s="264"/>
      <c r="R26" s="204">
        <f t="shared" si="1"/>
        <v>0</v>
      </c>
      <c r="S26" s="264"/>
      <c r="T26" s="264"/>
      <c r="U26" s="204">
        <f t="shared" si="2"/>
        <v>0</v>
      </c>
      <c r="V26" s="264"/>
      <c r="W26" s="264"/>
      <c r="X26" s="204">
        <f t="shared" si="3"/>
        <v>0</v>
      </c>
      <c r="Y26" s="43">
        <f t="shared" si="18"/>
        <v>0</v>
      </c>
      <c r="Z26" s="43">
        <f t="shared" si="18"/>
        <v>0</v>
      </c>
      <c r="AA26" s="43">
        <f t="shared" si="19"/>
        <v>0</v>
      </c>
      <c r="AB26" s="264">
        <v>78000</v>
      </c>
      <c r="AC26" s="264"/>
      <c r="AD26" s="204">
        <f t="shared" si="4"/>
        <v>78000</v>
      </c>
      <c r="AE26" s="264">
        <v>352000</v>
      </c>
      <c r="AF26" s="264"/>
      <c r="AG26" s="204">
        <f t="shared" si="5"/>
        <v>352000</v>
      </c>
      <c r="AH26" s="264">
        <v>174000</v>
      </c>
      <c r="AI26" s="264"/>
      <c r="AJ26" s="204">
        <f t="shared" si="6"/>
        <v>174000</v>
      </c>
      <c r="AK26" s="264">
        <v>174000</v>
      </c>
      <c r="AL26" s="264"/>
      <c r="AM26" s="204">
        <f t="shared" si="7"/>
        <v>174000</v>
      </c>
      <c r="AN26" s="43">
        <f t="shared" si="20"/>
        <v>778000</v>
      </c>
      <c r="AO26" s="43">
        <f t="shared" si="20"/>
        <v>0</v>
      </c>
      <c r="AP26" s="204">
        <f t="shared" si="8"/>
        <v>778000</v>
      </c>
      <c r="AQ26" s="264">
        <v>174000</v>
      </c>
      <c r="AR26" s="264"/>
      <c r="AS26" s="204">
        <f t="shared" si="9"/>
        <v>174000</v>
      </c>
      <c r="AT26" s="264">
        <v>174000</v>
      </c>
      <c r="AU26" s="264"/>
      <c r="AV26" s="204">
        <f t="shared" si="10"/>
        <v>174000</v>
      </c>
      <c r="AW26" s="264">
        <v>174000</v>
      </c>
      <c r="AX26" s="264"/>
      <c r="AY26" s="204">
        <f t="shared" si="11"/>
        <v>174000</v>
      </c>
      <c r="AZ26" s="264"/>
      <c r="BA26" s="264"/>
      <c r="BB26" s="204">
        <f t="shared" si="12"/>
        <v>0</v>
      </c>
      <c r="BC26" s="43">
        <f t="shared" si="21"/>
        <v>522000</v>
      </c>
      <c r="BD26" s="43">
        <f t="shared" si="21"/>
        <v>0</v>
      </c>
      <c r="BE26" s="43">
        <f t="shared" si="22"/>
        <v>522000</v>
      </c>
      <c r="BF26" s="264"/>
      <c r="BG26" s="264"/>
      <c r="BH26" s="204">
        <f t="shared" si="13"/>
        <v>0</v>
      </c>
      <c r="BI26" s="264"/>
      <c r="BJ26" s="264"/>
      <c r="BK26" s="204">
        <f t="shared" si="14"/>
        <v>0</v>
      </c>
      <c r="BL26" s="264"/>
      <c r="BM26" s="264"/>
      <c r="BN26" s="204">
        <f t="shared" si="15"/>
        <v>0</v>
      </c>
      <c r="BO26" s="216">
        <f t="shared" si="23"/>
        <v>0</v>
      </c>
      <c r="BP26" s="216">
        <f t="shared" si="23"/>
        <v>0</v>
      </c>
      <c r="BQ26" s="216">
        <f t="shared" si="24"/>
        <v>0</v>
      </c>
      <c r="BR26" s="205">
        <f t="shared" si="25"/>
        <v>1300000</v>
      </c>
      <c r="BS26" s="205">
        <f t="shared" si="25"/>
        <v>0</v>
      </c>
      <c r="BT26" s="205">
        <f t="shared" si="25"/>
        <v>1300000</v>
      </c>
      <c r="BU26" s="46">
        <f>+Y26-'GB 2023 (Hyperion)'!Y26</f>
        <v>0</v>
      </c>
      <c r="BV26" s="46">
        <f>+Z26-'GB 2023 (Hyperion)'!Z26</f>
        <v>0</v>
      </c>
      <c r="BW26" s="46">
        <f>+AA26-'GB 2023 (Hyperion)'!AA26</f>
        <v>0</v>
      </c>
      <c r="BX26" s="46">
        <f>+AN26-'GB 2023 (Hyperion)'!AN26</f>
        <v>128000</v>
      </c>
      <c r="BY26" s="46">
        <f>+AO26-'GB 2023 (Hyperion)'!AO26</f>
        <v>0</v>
      </c>
      <c r="BZ26" s="46">
        <f>+AP26-'GB 2023 (Hyperion)'!AP26</f>
        <v>128000</v>
      </c>
      <c r="CA26" s="46">
        <f>+BC26-'GB 2023 (Hyperion)'!BC26</f>
        <v>-128000</v>
      </c>
      <c r="CB26" s="46">
        <f>+BD26-'GB 2023 (Hyperion)'!BD26</f>
        <v>0</v>
      </c>
      <c r="CC26" s="46">
        <f>+BE26-'GB 2023 (Hyperion)'!BE26</f>
        <v>-128000</v>
      </c>
      <c r="CD26" s="46">
        <f>+BO26-'GB 2023 (Hyperion)'!BO26</f>
        <v>0</v>
      </c>
      <c r="CE26" s="46">
        <f>+BP26-'GB 2023 (Hyperion)'!BP26</f>
        <v>0</v>
      </c>
      <c r="CF26" s="46">
        <f>+BQ26-'GB 2023 (Hyperion)'!BQ26</f>
        <v>0</v>
      </c>
      <c r="CG26" s="46">
        <f t="shared" si="26"/>
        <v>0</v>
      </c>
      <c r="CH26" s="46">
        <f t="shared" si="26"/>
        <v>0</v>
      </c>
      <c r="CI26" s="46">
        <f t="shared" si="26"/>
        <v>0</v>
      </c>
    </row>
    <row r="27" spans="2:87" x14ac:dyDescent="0.25">
      <c r="B27" s="48" t="s">
        <v>156</v>
      </c>
      <c r="C27" s="48" t="s">
        <v>164</v>
      </c>
      <c r="D27" s="48" t="s">
        <v>121</v>
      </c>
      <c r="E27" s="48" t="s">
        <v>165</v>
      </c>
      <c r="F27" s="48" t="s">
        <v>158</v>
      </c>
      <c r="H27" s="48" t="s">
        <v>167</v>
      </c>
      <c r="I27" s="48">
        <v>20</v>
      </c>
      <c r="J27" s="46">
        <v>1000000</v>
      </c>
      <c r="K27" s="46">
        <v>0</v>
      </c>
      <c r="L27" s="46">
        <v>1000000</v>
      </c>
      <c r="M27" s="264"/>
      <c r="N27" s="264"/>
      <c r="O27" s="204">
        <f t="shared" si="0"/>
        <v>0</v>
      </c>
      <c r="P27" s="264"/>
      <c r="Q27" s="264"/>
      <c r="R27" s="204">
        <f t="shared" si="1"/>
        <v>0</v>
      </c>
      <c r="S27" s="264"/>
      <c r="T27" s="264"/>
      <c r="U27" s="204">
        <f t="shared" si="2"/>
        <v>0</v>
      </c>
      <c r="V27" s="264"/>
      <c r="W27" s="264"/>
      <c r="X27" s="204">
        <f t="shared" si="3"/>
        <v>0</v>
      </c>
      <c r="Y27" s="43">
        <f t="shared" si="18"/>
        <v>0</v>
      </c>
      <c r="Z27" s="43">
        <f t="shared" si="18"/>
        <v>0</v>
      </c>
      <c r="AA27" s="43">
        <f t="shared" si="19"/>
        <v>0</v>
      </c>
      <c r="AB27" s="264">
        <v>0</v>
      </c>
      <c r="AC27" s="264"/>
      <c r="AD27" s="204">
        <f t="shared" si="4"/>
        <v>0</v>
      </c>
      <c r="AE27" s="264">
        <v>0</v>
      </c>
      <c r="AF27" s="264"/>
      <c r="AG27" s="204">
        <f t="shared" si="5"/>
        <v>0</v>
      </c>
      <c r="AH27" s="264">
        <v>200000</v>
      </c>
      <c r="AI27" s="264"/>
      <c r="AJ27" s="204">
        <f t="shared" si="6"/>
        <v>200000</v>
      </c>
      <c r="AK27" s="264">
        <v>200000</v>
      </c>
      <c r="AL27" s="264"/>
      <c r="AM27" s="204">
        <f t="shared" si="7"/>
        <v>200000</v>
      </c>
      <c r="AN27" s="43">
        <f t="shared" si="20"/>
        <v>400000</v>
      </c>
      <c r="AO27" s="43">
        <f t="shared" si="20"/>
        <v>0</v>
      </c>
      <c r="AP27" s="204">
        <f t="shared" si="8"/>
        <v>400000</v>
      </c>
      <c r="AQ27" s="264">
        <v>200000</v>
      </c>
      <c r="AR27" s="264"/>
      <c r="AS27" s="204">
        <f t="shared" si="9"/>
        <v>200000</v>
      </c>
      <c r="AT27" s="264">
        <v>200000</v>
      </c>
      <c r="AU27" s="264"/>
      <c r="AV27" s="204">
        <f t="shared" si="10"/>
        <v>200000</v>
      </c>
      <c r="AW27" s="264">
        <v>200000</v>
      </c>
      <c r="AX27" s="264"/>
      <c r="AY27" s="204">
        <f t="shared" si="11"/>
        <v>200000</v>
      </c>
      <c r="AZ27" s="264"/>
      <c r="BA27" s="264"/>
      <c r="BB27" s="204">
        <f t="shared" si="12"/>
        <v>0</v>
      </c>
      <c r="BC27" s="43">
        <f t="shared" si="21"/>
        <v>600000</v>
      </c>
      <c r="BD27" s="43">
        <f t="shared" si="21"/>
        <v>0</v>
      </c>
      <c r="BE27" s="43">
        <f t="shared" si="22"/>
        <v>600000</v>
      </c>
      <c r="BF27" s="264"/>
      <c r="BG27" s="264"/>
      <c r="BH27" s="204">
        <f t="shared" si="13"/>
        <v>0</v>
      </c>
      <c r="BI27" s="264"/>
      <c r="BJ27" s="264"/>
      <c r="BK27" s="204">
        <f t="shared" si="14"/>
        <v>0</v>
      </c>
      <c r="BL27" s="264"/>
      <c r="BM27" s="264"/>
      <c r="BN27" s="204">
        <f t="shared" si="15"/>
        <v>0</v>
      </c>
      <c r="BO27" s="216">
        <f t="shared" si="23"/>
        <v>0</v>
      </c>
      <c r="BP27" s="216">
        <f t="shared" si="23"/>
        <v>0</v>
      </c>
      <c r="BQ27" s="216">
        <f t="shared" si="24"/>
        <v>0</v>
      </c>
      <c r="BR27" s="205">
        <f t="shared" si="25"/>
        <v>1000000</v>
      </c>
      <c r="BS27" s="205">
        <f t="shared" si="25"/>
        <v>0</v>
      </c>
      <c r="BT27" s="205">
        <f t="shared" si="25"/>
        <v>1000000</v>
      </c>
      <c r="BU27" s="46">
        <f>+Y27-'GB 2023 (Hyperion)'!Y27</f>
        <v>0</v>
      </c>
      <c r="BV27" s="46">
        <f>+Z27-'GB 2023 (Hyperion)'!Z27</f>
        <v>0</v>
      </c>
      <c r="BW27" s="46">
        <f>+AA27-'GB 2023 (Hyperion)'!AA27</f>
        <v>0</v>
      </c>
      <c r="BX27" s="46">
        <f>+AN27-'GB 2023 (Hyperion)'!AN27</f>
        <v>-100000</v>
      </c>
      <c r="BY27" s="46">
        <f>+AO27-'GB 2023 (Hyperion)'!AO27</f>
        <v>0</v>
      </c>
      <c r="BZ27" s="46">
        <f>+AP27-'GB 2023 (Hyperion)'!AP27</f>
        <v>-100000</v>
      </c>
      <c r="CA27" s="46">
        <f>+BC27-'GB 2023 (Hyperion)'!BC27</f>
        <v>100000</v>
      </c>
      <c r="CB27" s="46">
        <f>+BD27-'GB 2023 (Hyperion)'!BD27</f>
        <v>0</v>
      </c>
      <c r="CC27" s="46">
        <f>+BE27-'GB 2023 (Hyperion)'!BE27</f>
        <v>100000</v>
      </c>
      <c r="CD27" s="46">
        <f>+BO27-'GB 2023 (Hyperion)'!BO27</f>
        <v>0</v>
      </c>
      <c r="CE27" s="46">
        <f>+BP27-'GB 2023 (Hyperion)'!BP27</f>
        <v>0</v>
      </c>
      <c r="CF27" s="46">
        <f>+BQ27-'GB 2023 (Hyperion)'!BQ27</f>
        <v>0</v>
      </c>
      <c r="CG27" s="46">
        <f t="shared" si="26"/>
        <v>0</v>
      </c>
      <c r="CH27" s="46">
        <f t="shared" si="26"/>
        <v>0</v>
      </c>
      <c r="CI27" s="46">
        <f t="shared" si="26"/>
        <v>0</v>
      </c>
    </row>
    <row r="28" spans="2:87" x14ac:dyDescent="0.25">
      <c r="B28" s="48" t="s">
        <v>156</v>
      </c>
      <c r="C28" s="48" t="s">
        <v>164</v>
      </c>
      <c r="D28" s="48" t="s">
        <v>117</v>
      </c>
      <c r="E28" s="48" t="s">
        <v>165</v>
      </c>
      <c r="F28" s="48" t="s">
        <v>160</v>
      </c>
      <c r="H28" s="48" t="s">
        <v>159</v>
      </c>
      <c r="I28" s="48">
        <v>30</v>
      </c>
      <c r="J28" s="46">
        <v>62300000</v>
      </c>
      <c r="K28" s="46">
        <v>0</v>
      </c>
      <c r="L28" s="46">
        <v>62300000</v>
      </c>
      <c r="M28" s="264"/>
      <c r="N28" s="264"/>
      <c r="O28" s="204">
        <f t="shared" si="0"/>
        <v>0</v>
      </c>
      <c r="P28" s="264"/>
      <c r="Q28" s="264"/>
      <c r="R28" s="204">
        <f t="shared" si="1"/>
        <v>0</v>
      </c>
      <c r="S28" s="264">
        <v>474000</v>
      </c>
      <c r="T28" s="264"/>
      <c r="U28" s="204">
        <f t="shared" si="2"/>
        <v>474000</v>
      </c>
      <c r="V28" s="264"/>
      <c r="W28" s="264"/>
      <c r="X28" s="204">
        <f t="shared" si="3"/>
        <v>0</v>
      </c>
      <c r="Y28" s="43">
        <f t="shared" si="18"/>
        <v>474000</v>
      </c>
      <c r="Z28" s="43">
        <f t="shared" si="18"/>
        <v>0</v>
      </c>
      <c r="AA28" s="43">
        <f t="shared" si="19"/>
        <v>474000</v>
      </c>
      <c r="AB28" s="264">
        <v>0</v>
      </c>
      <c r="AC28" s="264"/>
      <c r="AD28" s="204">
        <f t="shared" si="4"/>
        <v>0</v>
      </c>
      <c r="AE28" s="264">
        <v>1404000</v>
      </c>
      <c r="AF28" s="264"/>
      <c r="AG28" s="204">
        <f t="shared" si="5"/>
        <v>1404000</v>
      </c>
      <c r="AH28" s="264">
        <v>12084000</v>
      </c>
      <c r="AI28" s="264"/>
      <c r="AJ28" s="204">
        <f t="shared" si="6"/>
        <v>12084000</v>
      </c>
      <c r="AK28" s="264">
        <v>12084000</v>
      </c>
      <c r="AL28" s="264"/>
      <c r="AM28" s="204">
        <f t="shared" si="7"/>
        <v>12084000</v>
      </c>
      <c r="AN28" s="43">
        <f t="shared" si="20"/>
        <v>25572000</v>
      </c>
      <c r="AO28" s="43">
        <f t="shared" si="20"/>
        <v>0</v>
      </c>
      <c r="AP28" s="204">
        <f t="shared" si="8"/>
        <v>25572000</v>
      </c>
      <c r="AQ28" s="264">
        <v>9063000</v>
      </c>
      <c r="AR28" s="264"/>
      <c r="AS28" s="204">
        <f t="shared" si="9"/>
        <v>9063000</v>
      </c>
      <c r="AT28" s="264">
        <v>9063000</v>
      </c>
      <c r="AU28" s="264"/>
      <c r="AV28" s="204">
        <f t="shared" si="10"/>
        <v>9063000</v>
      </c>
      <c r="AW28" s="264">
        <v>9063000</v>
      </c>
      <c r="AX28" s="264"/>
      <c r="AY28" s="204">
        <f t="shared" si="11"/>
        <v>9063000</v>
      </c>
      <c r="AZ28" s="264">
        <v>9065000</v>
      </c>
      <c r="BA28" s="264"/>
      <c r="BB28" s="204">
        <f t="shared" si="12"/>
        <v>9065000</v>
      </c>
      <c r="BC28" s="43">
        <f t="shared" si="21"/>
        <v>36254000</v>
      </c>
      <c r="BD28" s="43">
        <f t="shared" si="21"/>
        <v>0</v>
      </c>
      <c r="BE28" s="43">
        <f t="shared" si="22"/>
        <v>36254000</v>
      </c>
      <c r="BF28" s="264"/>
      <c r="BG28" s="264"/>
      <c r="BH28" s="204">
        <f t="shared" si="13"/>
        <v>0</v>
      </c>
      <c r="BI28" s="264"/>
      <c r="BJ28" s="264"/>
      <c r="BK28" s="204">
        <f t="shared" si="14"/>
        <v>0</v>
      </c>
      <c r="BL28" s="264"/>
      <c r="BM28" s="264"/>
      <c r="BN28" s="204">
        <f t="shared" si="15"/>
        <v>0</v>
      </c>
      <c r="BO28" s="216">
        <f t="shared" si="23"/>
        <v>0</v>
      </c>
      <c r="BP28" s="216">
        <f t="shared" si="23"/>
        <v>0</v>
      </c>
      <c r="BQ28" s="216">
        <f t="shared" si="24"/>
        <v>0</v>
      </c>
      <c r="BR28" s="205">
        <f t="shared" si="25"/>
        <v>62300000</v>
      </c>
      <c r="BS28" s="205">
        <f t="shared" si="25"/>
        <v>0</v>
      </c>
      <c r="BT28" s="205">
        <f t="shared" si="25"/>
        <v>62300000</v>
      </c>
      <c r="BU28" s="46">
        <f>+Y28-'GB 2023 (Hyperion)'!Y28</f>
        <v>-286</v>
      </c>
      <c r="BV28" s="46">
        <f>+Z28-'GB 2023 (Hyperion)'!Z28</f>
        <v>0</v>
      </c>
      <c r="BW28" s="46">
        <f>+AA28-'GB 2023 (Hyperion)'!AA28</f>
        <v>-286</v>
      </c>
      <c r="BX28" s="46">
        <f>+AN28-'GB 2023 (Hyperion)'!AN28</f>
        <v>-5340858</v>
      </c>
      <c r="BY28" s="46">
        <f>+AO28-'GB 2023 (Hyperion)'!AO28</f>
        <v>0</v>
      </c>
      <c r="BZ28" s="46">
        <f>+AP28-'GB 2023 (Hyperion)'!AP28</f>
        <v>-5340858</v>
      </c>
      <c r="CA28" s="46">
        <f>+BC28-'GB 2023 (Hyperion)'!BC28</f>
        <v>5341144</v>
      </c>
      <c r="CB28" s="46">
        <f>+BD28-'GB 2023 (Hyperion)'!BD28</f>
        <v>0</v>
      </c>
      <c r="CC28" s="46">
        <f>+BE28-'GB 2023 (Hyperion)'!BE28</f>
        <v>5341144</v>
      </c>
      <c r="CD28" s="46">
        <f>+BO28-'GB 2023 (Hyperion)'!BO28</f>
        <v>0</v>
      </c>
      <c r="CE28" s="46">
        <f>+BP28-'GB 2023 (Hyperion)'!BP28</f>
        <v>0</v>
      </c>
      <c r="CF28" s="46">
        <f>+BQ28-'GB 2023 (Hyperion)'!BQ28</f>
        <v>0</v>
      </c>
      <c r="CG28" s="46">
        <f t="shared" si="26"/>
        <v>0</v>
      </c>
      <c r="CH28" s="46">
        <f t="shared" si="26"/>
        <v>0</v>
      </c>
      <c r="CI28" s="46">
        <f t="shared" si="26"/>
        <v>0</v>
      </c>
    </row>
    <row r="29" spans="2:87" x14ac:dyDescent="0.25">
      <c r="B29" s="48" t="s">
        <v>156</v>
      </c>
      <c r="C29" s="48" t="s">
        <v>164</v>
      </c>
      <c r="D29" s="48" t="s">
        <v>117</v>
      </c>
      <c r="E29" s="48" t="s">
        <v>165</v>
      </c>
      <c r="F29" s="48" t="s">
        <v>160</v>
      </c>
      <c r="H29" s="48" t="s">
        <v>166</v>
      </c>
      <c r="I29" s="48">
        <v>10</v>
      </c>
      <c r="J29" s="46">
        <v>20700000</v>
      </c>
      <c r="K29" s="46">
        <v>0</v>
      </c>
      <c r="L29" s="46">
        <v>20700000</v>
      </c>
      <c r="M29" s="264"/>
      <c r="N29" s="264"/>
      <c r="O29" s="204">
        <f t="shared" si="0"/>
        <v>0</v>
      </c>
      <c r="P29" s="264"/>
      <c r="Q29" s="264"/>
      <c r="R29" s="204">
        <f t="shared" si="1"/>
        <v>0</v>
      </c>
      <c r="S29" s="264"/>
      <c r="T29" s="264"/>
      <c r="U29" s="204">
        <f t="shared" si="2"/>
        <v>0</v>
      </c>
      <c r="V29" s="264"/>
      <c r="W29" s="264"/>
      <c r="X29" s="204">
        <f t="shared" si="3"/>
        <v>0</v>
      </c>
      <c r="Y29" s="43">
        <f t="shared" si="18"/>
        <v>0</v>
      </c>
      <c r="Z29" s="43">
        <f t="shared" si="18"/>
        <v>0</v>
      </c>
      <c r="AA29" s="43">
        <f t="shared" si="19"/>
        <v>0</v>
      </c>
      <c r="AB29" s="264">
        <v>0</v>
      </c>
      <c r="AC29" s="264"/>
      <c r="AD29" s="204">
        <f t="shared" si="4"/>
        <v>0</v>
      </c>
      <c r="AE29" s="264">
        <v>877000</v>
      </c>
      <c r="AF29" s="264"/>
      <c r="AG29" s="204">
        <f t="shared" si="5"/>
        <v>877000</v>
      </c>
      <c r="AH29" s="264">
        <v>3965000</v>
      </c>
      <c r="AI29" s="264"/>
      <c r="AJ29" s="204">
        <f t="shared" si="6"/>
        <v>3965000</v>
      </c>
      <c r="AK29" s="264">
        <v>3965000</v>
      </c>
      <c r="AL29" s="264"/>
      <c r="AM29" s="204">
        <f t="shared" si="7"/>
        <v>3965000</v>
      </c>
      <c r="AN29" s="43">
        <f t="shared" si="20"/>
        <v>8807000</v>
      </c>
      <c r="AO29" s="43">
        <f t="shared" si="20"/>
        <v>0</v>
      </c>
      <c r="AP29" s="204">
        <f t="shared" si="8"/>
        <v>8807000</v>
      </c>
      <c r="AQ29" s="264">
        <v>3965000</v>
      </c>
      <c r="AR29" s="264"/>
      <c r="AS29" s="204">
        <f t="shared" si="9"/>
        <v>3965000</v>
      </c>
      <c r="AT29" s="264">
        <v>3965000</v>
      </c>
      <c r="AU29" s="264"/>
      <c r="AV29" s="204">
        <f t="shared" si="10"/>
        <v>3965000</v>
      </c>
      <c r="AW29" s="264">
        <v>3963000</v>
      </c>
      <c r="AX29" s="264"/>
      <c r="AY29" s="204">
        <f t="shared" si="11"/>
        <v>3963000</v>
      </c>
      <c r="AZ29" s="264"/>
      <c r="BA29" s="264"/>
      <c r="BB29" s="204">
        <f t="shared" si="12"/>
        <v>0</v>
      </c>
      <c r="BC29" s="43">
        <f t="shared" si="21"/>
        <v>11893000</v>
      </c>
      <c r="BD29" s="43">
        <f t="shared" si="21"/>
        <v>0</v>
      </c>
      <c r="BE29" s="43">
        <f t="shared" si="22"/>
        <v>11893000</v>
      </c>
      <c r="BF29" s="264"/>
      <c r="BG29" s="264"/>
      <c r="BH29" s="204">
        <f t="shared" si="13"/>
        <v>0</v>
      </c>
      <c r="BI29" s="264"/>
      <c r="BJ29" s="264"/>
      <c r="BK29" s="204">
        <f t="shared" si="14"/>
        <v>0</v>
      </c>
      <c r="BL29" s="264"/>
      <c r="BM29" s="264"/>
      <c r="BN29" s="204">
        <f t="shared" si="15"/>
        <v>0</v>
      </c>
      <c r="BO29" s="216">
        <f t="shared" si="23"/>
        <v>0</v>
      </c>
      <c r="BP29" s="216">
        <f t="shared" si="23"/>
        <v>0</v>
      </c>
      <c r="BQ29" s="216">
        <f t="shared" si="24"/>
        <v>0</v>
      </c>
      <c r="BR29" s="205">
        <f t="shared" si="25"/>
        <v>20700000</v>
      </c>
      <c r="BS29" s="205">
        <f t="shared" si="25"/>
        <v>0</v>
      </c>
      <c r="BT29" s="205">
        <f t="shared" si="25"/>
        <v>20700000</v>
      </c>
      <c r="BU29" s="46">
        <f>+Y29-'GB 2023 (Hyperion)'!Y29</f>
        <v>0</v>
      </c>
      <c r="BV29" s="46">
        <f>+Z29-'GB 2023 (Hyperion)'!Z29</f>
        <v>0</v>
      </c>
      <c r="BW29" s="46">
        <f>+AA29-'GB 2023 (Hyperion)'!AA29</f>
        <v>0</v>
      </c>
      <c r="BX29" s="46">
        <f>+AN29-'GB 2023 (Hyperion)'!AN29</f>
        <v>-1543000</v>
      </c>
      <c r="BY29" s="46">
        <f>+AO29-'GB 2023 (Hyperion)'!AO29</f>
        <v>0</v>
      </c>
      <c r="BZ29" s="46">
        <f>+AP29-'GB 2023 (Hyperion)'!AP29</f>
        <v>-1543000</v>
      </c>
      <c r="CA29" s="46">
        <f>+BC29-'GB 2023 (Hyperion)'!BC29</f>
        <v>1543000</v>
      </c>
      <c r="CB29" s="46">
        <f>+BD29-'GB 2023 (Hyperion)'!BD29</f>
        <v>0</v>
      </c>
      <c r="CC29" s="46">
        <f>+BE29-'GB 2023 (Hyperion)'!BE29</f>
        <v>1543000</v>
      </c>
      <c r="CD29" s="46">
        <f>+BO29-'GB 2023 (Hyperion)'!BO29</f>
        <v>0</v>
      </c>
      <c r="CE29" s="46">
        <f>+BP29-'GB 2023 (Hyperion)'!BP29</f>
        <v>0</v>
      </c>
      <c r="CF29" s="46">
        <f>+BQ29-'GB 2023 (Hyperion)'!BQ29</f>
        <v>0</v>
      </c>
      <c r="CG29" s="46">
        <f t="shared" si="26"/>
        <v>0</v>
      </c>
      <c r="CH29" s="46">
        <f t="shared" si="26"/>
        <v>0</v>
      </c>
      <c r="CI29" s="46">
        <f t="shared" si="26"/>
        <v>0</v>
      </c>
    </row>
    <row r="30" spans="2:87" x14ac:dyDescent="0.25">
      <c r="B30" s="48" t="s">
        <v>156</v>
      </c>
      <c r="C30" s="48" t="s">
        <v>164</v>
      </c>
      <c r="D30" s="48" t="s">
        <v>117</v>
      </c>
      <c r="E30" s="48" t="s">
        <v>165</v>
      </c>
      <c r="F30" s="48" t="s">
        <v>160</v>
      </c>
      <c r="H30" s="48" t="s">
        <v>167</v>
      </c>
      <c r="I30" s="48">
        <v>20</v>
      </c>
      <c r="J30" s="46">
        <v>17000000</v>
      </c>
      <c r="K30" s="46">
        <v>0</v>
      </c>
      <c r="L30" s="46">
        <v>17000000</v>
      </c>
      <c r="M30" s="264"/>
      <c r="N30" s="264"/>
      <c r="O30" s="204">
        <f t="shared" si="0"/>
        <v>0</v>
      </c>
      <c r="P30" s="264"/>
      <c r="Q30" s="264"/>
      <c r="R30" s="204">
        <f t="shared" si="1"/>
        <v>0</v>
      </c>
      <c r="S30" s="264"/>
      <c r="T30" s="264"/>
      <c r="U30" s="204">
        <f t="shared" si="2"/>
        <v>0</v>
      </c>
      <c r="V30" s="264"/>
      <c r="W30" s="264"/>
      <c r="X30" s="204">
        <f t="shared" si="3"/>
        <v>0</v>
      </c>
      <c r="Y30" s="43">
        <f t="shared" si="18"/>
        <v>0</v>
      </c>
      <c r="Z30" s="43">
        <f t="shared" si="18"/>
        <v>0</v>
      </c>
      <c r="AA30" s="43">
        <f t="shared" si="19"/>
        <v>0</v>
      </c>
      <c r="AB30" s="264">
        <v>326000</v>
      </c>
      <c r="AC30" s="264"/>
      <c r="AD30" s="204">
        <f t="shared" si="4"/>
        <v>326000</v>
      </c>
      <c r="AE30" s="264">
        <v>184000</v>
      </c>
      <c r="AF30" s="264"/>
      <c r="AG30" s="204">
        <f t="shared" si="5"/>
        <v>184000</v>
      </c>
      <c r="AH30" s="264">
        <v>3298000</v>
      </c>
      <c r="AI30" s="264"/>
      <c r="AJ30" s="204">
        <f t="shared" si="6"/>
        <v>3298000</v>
      </c>
      <c r="AK30" s="264">
        <v>3298000</v>
      </c>
      <c r="AL30" s="264"/>
      <c r="AM30" s="204">
        <f t="shared" si="7"/>
        <v>3298000</v>
      </c>
      <c r="AN30" s="43">
        <f t="shared" si="20"/>
        <v>7106000</v>
      </c>
      <c r="AO30" s="43">
        <f t="shared" si="20"/>
        <v>0</v>
      </c>
      <c r="AP30" s="204">
        <f t="shared" si="8"/>
        <v>7106000</v>
      </c>
      <c r="AQ30" s="264">
        <v>3298000</v>
      </c>
      <c r="AR30" s="264"/>
      <c r="AS30" s="204">
        <f t="shared" si="9"/>
        <v>3298000</v>
      </c>
      <c r="AT30" s="264">
        <v>3298000</v>
      </c>
      <c r="AU30" s="264"/>
      <c r="AV30" s="204">
        <f t="shared" si="10"/>
        <v>3298000</v>
      </c>
      <c r="AW30" s="264">
        <v>3298000</v>
      </c>
      <c r="AX30" s="264"/>
      <c r="AY30" s="204">
        <f t="shared" si="11"/>
        <v>3298000</v>
      </c>
      <c r="AZ30" s="264"/>
      <c r="BA30" s="264"/>
      <c r="BB30" s="204">
        <f t="shared" si="12"/>
        <v>0</v>
      </c>
      <c r="BC30" s="43">
        <f t="shared" si="21"/>
        <v>9894000</v>
      </c>
      <c r="BD30" s="43">
        <f t="shared" si="21"/>
        <v>0</v>
      </c>
      <c r="BE30" s="43">
        <f t="shared" si="22"/>
        <v>9894000</v>
      </c>
      <c r="BF30" s="264"/>
      <c r="BG30" s="264"/>
      <c r="BH30" s="204">
        <f t="shared" si="13"/>
        <v>0</v>
      </c>
      <c r="BI30" s="264"/>
      <c r="BJ30" s="264"/>
      <c r="BK30" s="204">
        <f t="shared" si="14"/>
        <v>0</v>
      </c>
      <c r="BL30" s="264"/>
      <c r="BM30" s="264"/>
      <c r="BN30" s="204">
        <f t="shared" si="15"/>
        <v>0</v>
      </c>
      <c r="BO30" s="216">
        <f t="shared" si="23"/>
        <v>0</v>
      </c>
      <c r="BP30" s="216">
        <f t="shared" si="23"/>
        <v>0</v>
      </c>
      <c r="BQ30" s="216">
        <f t="shared" si="24"/>
        <v>0</v>
      </c>
      <c r="BR30" s="205">
        <f t="shared" si="25"/>
        <v>17000000</v>
      </c>
      <c r="BS30" s="205">
        <f t="shared" si="25"/>
        <v>0</v>
      </c>
      <c r="BT30" s="205">
        <f t="shared" si="25"/>
        <v>17000000</v>
      </c>
      <c r="BU30" s="46">
        <f>+Y30-'GB 2023 (Hyperion)'!Y30</f>
        <v>0</v>
      </c>
      <c r="BV30" s="46">
        <f>+Z30-'GB 2023 (Hyperion)'!Z30</f>
        <v>0</v>
      </c>
      <c r="BW30" s="46">
        <f>+AA30-'GB 2023 (Hyperion)'!AA30</f>
        <v>0</v>
      </c>
      <c r="BX30" s="46">
        <f>+AN30-'GB 2023 (Hyperion)'!AN30</f>
        <v>-1394000</v>
      </c>
      <c r="BY30" s="46">
        <f>+AO30-'GB 2023 (Hyperion)'!AO30</f>
        <v>0</v>
      </c>
      <c r="BZ30" s="46">
        <f>+AP30-'GB 2023 (Hyperion)'!AP30</f>
        <v>-1394000</v>
      </c>
      <c r="CA30" s="46">
        <f>+BC30-'GB 2023 (Hyperion)'!BC30</f>
        <v>1394000</v>
      </c>
      <c r="CB30" s="46">
        <f>+BD30-'GB 2023 (Hyperion)'!BD30</f>
        <v>0</v>
      </c>
      <c r="CC30" s="46">
        <f>+BE30-'GB 2023 (Hyperion)'!BE30</f>
        <v>1394000</v>
      </c>
      <c r="CD30" s="46">
        <f>+BO30-'GB 2023 (Hyperion)'!BO30</f>
        <v>0</v>
      </c>
      <c r="CE30" s="46">
        <f>+BP30-'GB 2023 (Hyperion)'!BP30</f>
        <v>0</v>
      </c>
      <c r="CF30" s="46">
        <f>+BQ30-'GB 2023 (Hyperion)'!BQ30</f>
        <v>0</v>
      </c>
      <c r="CG30" s="46">
        <f t="shared" si="26"/>
        <v>0</v>
      </c>
      <c r="CH30" s="46">
        <f t="shared" si="26"/>
        <v>0</v>
      </c>
      <c r="CI30" s="46">
        <f t="shared" si="26"/>
        <v>0</v>
      </c>
    </row>
    <row r="31" spans="2:87" s="96" customFormat="1" hidden="1" x14ac:dyDescent="0.25">
      <c r="B31" s="96" t="s">
        <v>156</v>
      </c>
      <c r="C31" s="96" t="s">
        <v>168</v>
      </c>
      <c r="D31" s="96" t="s">
        <v>121</v>
      </c>
      <c r="F31" s="96" t="s">
        <v>158</v>
      </c>
      <c r="H31" s="96" t="s">
        <v>159</v>
      </c>
      <c r="I31" s="96">
        <v>30</v>
      </c>
      <c r="J31" s="182">
        <v>0</v>
      </c>
      <c r="K31" s="182">
        <v>0</v>
      </c>
      <c r="L31" s="182">
        <v>0</v>
      </c>
      <c r="M31" s="236"/>
      <c r="N31" s="236"/>
      <c r="O31" s="208">
        <f t="shared" si="0"/>
        <v>0</v>
      </c>
      <c r="P31" s="236"/>
      <c r="Q31" s="236"/>
      <c r="R31" s="208">
        <f t="shared" si="1"/>
        <v>0</v>
      </c>
      <c r="S31" s="236"/>
      <c r="T31" s="236"/>
      <c r="U31" s="208">
        <f t="shared" si="2"/>
        <v>0</v>
      </c>
      <c r="V31" s="236"/>
      <c r="W31" s="236"/>
      <c r="X31" s="208">
        <f t="shared" si="3"/>
        <v>0</v>
      </c>
      <c r="Y31" s="240">
        <f t="shared" si="18"/>
        <v>0</v>
      </c>
      <c r="Z31" s="240">
        <f t="shared" si="18"/>
        <v>0</v>
      </c>
      <c r="AA31" s="240">
        <f t="shared" si="19"/>
        <v>0</v>
      </c>
      <c r="AB31" s="236">
        <v>0</v>
      </c>
      <c r="AC31" s="236"/>
      <c r="AD31" s="208">
        <f t="shared" si="4"/>
        <v>0</v>
      </c>
      <c r="AE31" s="236">
        <v>0</v>
      </c>
      <c r="AF31" s="236"/>
      <c r="AG31" s="208">
        <f t="shared" si="5"/>
        <v>0</v>
      </c>
      <c r="AH31" s="236">
        <v>0</v>
      </c>
      <c r="AI31" s="236"/>
      <c r="AJ31" s="208">
        <f t="shared" si="6"/>
        <v>0</v>
      </c>
      <c r="AK31" s="236">
        <v>0</v>
      </c>
      <c r="AL31" s="236"/>
      <c r="AM31" s="208">
        <f t="shared" si="7"/>
        <v>0</v>
      </c>
      <c r="AN31" s="240">
        <f t="shared" si="20"/>
        <v>0</v>
      </c>
      <c r="AO31" s="240">
        <f t="shared" si="20"/>
        <v>0</v>
      </c>
      <c r="AP31" s="208">
        <f t="shared" si="8"/>
        <v>0</v>
      </c>
      <c r="AQ31" s="236">
        <v>0</v>
      </c>
      <c r="AR31" s="236"/>
      <c r="AS31" s="208">
        <f t="shared" si="9"/>
        <v>0</v>
      </c>
      <c r="AT31" s="236">
        <v>0</v>
      </c>
      <c r="AU31" s="236"/>
      <c r="AV31" s="208">
        <f t="shared" si="10"/>
        <v>0</v>
      </c>
      <c r="AW31" s="236">
        <v>0</v>
      </c>
      <c r="AX31" s="236"/>
      <c r="AY31" s="208">
        <f t="shared" si="11"/>
        <v>0</v>
      </c>
      <c r="AZ31" s="236"/>
      <c r="BA31" s="236"/>
      <c r="BB31" s="208">
        <f t="shared" si="12"/>
        <v>0</v>
      </c>
      <c r="BC31" s="240">
        <f t="shared" si="21"/>
        <v>0</v>
      </c>
      <c r="BD31" s="240">
        <f t="shared" si="21"/>
        <v>0</v>
      </c>
      <c r="BE31" s="240">
        <f t="shared" si="22"/>
        <v>0</v>
      </c>
      <c r="BF31" s="236"/>
      <c r="BG31" s="236"/>
      <c r="BH31" s="208">
        <f t="shared" si="13"/>
        <v>0</v>
      </c>
      <c r="BI31" s="236"/>
      <c r="BJ31" s="236"/>
      <c r="BK31" s="208">
        <f t="shared" si="14"/>
        <v>0</v>
      </c>
      <c r="BL31" s="236"/>
      <c r="BM31" s="236"/>
      <c r="BN31" s="208">
        <f t="shared" si="15"/>
        <v>0</v>
      </c>
      <c r="BO31" s="217">
        <f t="shared" si="23"/>
        <v>0</v>
      </c>
      <c r="BP31" s="217">
        <f t="shared" si="23"/>
        <v>0</v>
      </c>
      <c r="BQ31" s="217">
        <f t="shared" si="24"/>
        <v>0</v>
      </c>
      <c r="BR31" s="209">
        <f t="shared" si="25"/>
        <v>0</v>
      </c>
      <c r="BS31" s="209">
        <f t="shared" si="25"/>
        <v>0</v>
      </c>
      <c r="BT31" s="209">
        <f t="shared" si="25"/>
        <v>0</v>
      </c>
      <c r="BU31" s="182">
        <f>+Y31-'GB 2023 (Hyperion)'!Y31</f>
        <v>0</v>
      </c>
      <c r="BV31" s="182">
        <f>+Z31-'GB 2023 (Hyperion)'!Z31</f>
        <v>0</v>
      </c>
      <c r="BW31" s="182">
        <f>+AA31-'GB 2023 (Hyperion)'!AA31</f>
        <v>0</v>
      </c>
      <c r="BX31" s="182">
        <f>+AN31-'GB 2023 (Hyperion)'!AN31</f>
        <v>0</v>
      </c>
      <c r="BY31" s="182">
        <f>+AO31-'GB 2023 (Hyperion)'!AO31</f>
        <v>0</v>
      </c>
      <c r="BZ31" s="182">
        <f>+AP31-'GB 2023 (Hyperion)'!AP31</f>
        <v>0</v>
      </c>
      <c r="CA31" s="182">
        <f>+BC31-'GB 2023 (Hyperion)'!BC31</f>
        <v>0</v>
      </c>
      <c r="CB31" s="182">
        <f>+BD31-'GB 2023 (Hyperion)'!BD31</f>
        <v>0</v>
      </c>
      <c r="CC31" s="182">
        <f>+BE31-'GB 2023 (Hyperion)'!BE31</f>
        <v>0</v>
      </c>
      <c r="CD31" s="182">
        <f>+BO31-'GB 2023 (Hyperion)'!BO31</f>
        <v>0</v>
      </c>
      <c r="CE31" s="182">
        <f>+BP31-'GB 2023 (Hyperion)'!BP31</f>
        <v>0</v>
      </c>
      <c r="CF31" s="182">
        <f>+BQ31-'GB 2023 (Hyperion)'!BQ31</f>
        <v>0</v>
      </c>
      <c r="CG31" s="182">
        <f t="shared" si="26"/>
        <v>0</v>
      </c>
      <c r="CH31" s="182">
        <f t="shared" si="26"/>
        <v>0</v>
      </c>
      <c r="CI31" s="182">
        <f t="shared" si="26"/>
        <v>0</v>
      </c>
    </row>
    <row r="32" spans="2:87" s="96" customFormat="1" hidden="1" x14ac:dyDescent="0.25">
      <c r="B32" s="96" t="s">
        <v>156</v>
      </c>
      <c r="C32" s="96" t="s">
        <v>168</v>
      </c>
      <c r="D32" s="96" t="s">
        <v>117</v>
      </c>
      <c r="F32" s="96" t="s">
        <v>160</v>
      </c>
      <c r="H32" s="96" t="s">
        <v>159</v>
      </c>
      <c r="I32" s="96">
        <v>30</v>
      </c>
      <c r="J32" s="182">
        <v>0</v>
      </c>
      <c r="K32" s="182">
        <v>0</v>
      </c>
      <c r="L32" s="182">
        <v>0</v>
      </c>
      <c r="M32" s="236"/>
      <c r="N32" s="236"/>
      <c r="O32" s="208">
        <f t="shared" si="0"/>
        <v>0</v>
      </c>
      <c r="P32" s="236"/>
      <c r="Q32" s="236"/>
      <c r="R32" s="208">
        <f t="shared" si="1"/>
        <v>0</v>
      </c>
      <c r="S32" s="236"/>
      <c r="T32" s="236"/>
      <c r="U32" s="208">
        <f t="shared" si="2"/>
        <v>0</v>
      </c>
      <c r="V32" s="236"/>
      <c r="W32" s="236"/>
      <c r="X32" s="208">
        <f t="shared" si="3"/>
        <v>0</v>
      </c>
      <c r="Y32" s="240">
        <f t="shared" si="18"/>
        <v>0</v>
      </c>
      <c r="Z32" s="240">
        <f t="shared" si="18"/>
        <v>0</v>
      </c>
      <c r="AA32" s="240">
        <f t="shared" si="19"/>
        <v>0</v>
      </c>
      <c r="AB32" s="236">
        <v>0</v>
      </c>
      <c r="AC32" s="236"/>
      <c r="AD32" s="208">
        <f t="shared" si="4"/>
        <v>0</v>
      </c>
      <c r="AE32" s="236">
        <v>0</v>
      </c>
      <c r="AF32" s="236"/>
      <c r="AG32" s="208">
        <f t="shared" si="5"/>
        <v>0</v>
      </c>
      <c r="AH32" s="236">
        <v>0</v>
      </c>
      <c r="AI32" s="236"/>
      <c r="AJ32" s="208">
        <f t="shared" si="6"/>
        <v>0</v>
      </c>
      <c r="AK32" s="236">
        <v>0</v>
      </c>
      <c r="AL32" s="236"/>
      <c r="AM32" s="208">
        <f t="shared" si="7"/>
        <v>0</v>
      </c>
      <c r="AN32" s="240">
        <f t="shared" si="20"/>
        <v>0</v>
      </c>
      <c r="AO32" s="240">
        <f t="shared" si="20"/>
        <v>0</v>
      </c>
      <c r="AP32" s="208">
        <f t="shared" si="8"/>
        <v>0</v>
      </c>
      <c r="AQ32" s="236">
        <v>0</v>
      </c>
      <c r="AR32" s="236"/>
      <c r="AS32" s="208">
        <f t="shared" si="9"/>
        <v>0</v>
      </c>
      <c r="AT32" s="236">
        <v>0</v>
      </c>
      <c r="AU32" s="236"/>
      <c r="AV32" s="208">
        <f t="shared" si="10"/>
        <v>0</v>
      </c>
      <c r="AW32" s="236">
        <v>0</v>
      </c>
      <c r="AX32" s="236"/>
      <c r="AY32" s="208">
        <f t="shared" si="11"/>
        <v>0</v>
      </c>
      <c r="AZ32" s="236"/>
      <c r="BA32" s="236"/>
      <c r="BB32" s="208">
        <f t="shared" si="12"/>
        <v>0</v>
      </c>
      <c r="BC32" s="240">
        <f t="shared" si="21"/>
        <v>0</v>
      </c>
      <c r="BD32" s="240">
        <f t="shared" si="21"/>
        <v>0</v>
      </c>
      <c r="BE32" s="240">
        <f t="shared" si="22"/>
        <v>0</v>
      </c>
      <c r="BF32" s="236"/>
      <c r="BG32" s="236"/>
      <c r="BH32" s="208">
        <f t="shared" si="13"/>
        <v>0</v>
      </c>
      <c r="BI32" s="236"/>
      <c r="BJ32" s="236"/>
      <c r="BK32" s="208">
        <f t="shared" si="14"/>
        <v>0</v>
      </c>
      <c r="BL32" s="236"/>
      <c r="BM32" s="236"/>
      <c r="BN32" s="208">
        <f t="shared" si="15"/>
        <v>0</v>
      </c>
      <c r="BO32" s="217">
        <f t="shared" si="23"/>
        <v>0</v>
      </c>
      <c r="BP32" s="217">
        <f t="shared" si="23"/>
        <v>0</v>
      </c>
      <c r="BQ32" s="217">
        <f t="shared" si="24"/>
        <v>0</v>
      </c>
      <c r="BR32" s="209">
        <f t="shared" si="25"/>
        <v>0</v>
      </c>
      <c r="BS32" s="209">
        <f t="shared" si="25"/>
        <v>0</v>
      </c>
      <c r="BT32" s="209">
        <f t="shared" si="25"/>
        <v>0</v>
      </c>
      <c r="BU32" s="182">
        <f>+Y32-'GB 2023 (Hyperion)'!Y32</f>
        <v>0</v>
      </c>
      <c r="BV32" s="182">
        <f>+Z32-'GB 2023 (Hyperion)'!Z32</f>
        <v>0</v>
      </c>
      <c r="BW32" s="182">
        <f>+AA32-'GB 2023 (Hyperion)'!AA32</f>
        <v>0</v>
      </c>
      <c r="BX32" s="182">
        <f>+AN32-'GB 2023 (Hyperion)'!AN32</f>
        <v>0</v>
      </c>
      <c r="BY32" s="182">
        <f>+AO32-'GB 2023 (Hyperion)'!AO32</f>
        <v>0</v>
      </c>
      <c r="BZ32" s="182">
        <f>+AP32-'GB 2023 (Hyperion)'!AP32</f>
        <v>0</v>
      </c>
      <c r="CA32" s="182">
        <f>+BC32-'GB 2023 (Hyperion)'!BC32</f>
        <v>0</v>
      </c>
      <c r="CB32" s="182">
        <f>+BD32-'GB 2023 (Hyperion)'!BD32</f>
        <v>0</v>
      </c>
      <c r="CC32" s="182">
        <f>+BE32-'GB 2023 (Hyperion)'!BE32</f>
        <v>0</v>
      </c>
      <c r="CD32" s="182">
        <f>+BO32-'GB 2023 (Hyperion)'!BO32</f>
        <v>0</v>
      </c>
      <c r="CE32" s="182">
        <f>+BP32-'GB 2023 (Hyperion)'!BP32</f>
        <v>0</v>
      </c>
      <c r="CF32" s="182">
        <f>+BQ32-'GB 2023 (Hyperion)'!BQ32</f>
        <v>0</v>
      </c>
      <c r="CG32" s="182">
        <f t="shared" si="26"/>
        <v>0</v>
      </c>
      <c r="CH32" s="182">
        <f t="shared" si="26"/>
        <v>0</v>
      </c>
      <c r="CI32" s="182">
        <f t="shared" si="26"/>
        <v>0</v>
      </c>
    </row>
    <row r="33" spans="1:88" hidden="1" x14ac:dyDescent="0.25">
      <c r="B33" s="48" t="s">
        <v>156</v>
      </c>
      <c r="C33" s="48" t="s">
        <v>170</v>
      </c>
      <c r="D33" s="48" t="s">
        <v>121</v>
      </c>
      <c r="E33" s="48" t="s">
        <v>165</v>
      </c>
      <c r="F33" s="48" t="s">
        <v>158</v>
      </c>
      <c r="H33" s="48" t="s">
        <v>159</v>
      </c>
      <c r="I33" s="48">
        <v>30</v>
      </c>
      <c r="J33" s="46">
        <v>1500000</v>
      </c>
      <c r="K33" s="46">
        <v>0</v>
      </c>
      <c r="L33" s="46">
        <v>1500000</v>
      </c>
      <c r="M33" s="264"/>
      <c r="N33" s="264"/>
      <c r="O33" s="204">
        <f t="shared" si="0"/>
        <v>0</v>
      </c>
      <c r="P33" s="264"/>
      <c r="Q33" s="264"/>
      <c r="R33" s="204">
        <f t="shared" si="1"/>
        <v>0</v>
      </c>
      <c r="S33" s="264"/>
      <c r="T33" s="264"/>
      <c r="U33" s="204">
        <f t="shared" si="2"/>
        <v>0</v>
      </c>
      <c r="V33" s="264"/>
      <c r="W33" s="264"/>
      <c r="X33" s="204">
        <f t="shared" si="3"/>
        <v>0</v>
      </c>
      <c r="Y33" s="43">
        <f t="shared" si="18"/>
        <v>0</v>
      </c>
      <c r="Z33" s="43">
        <f t="shared" si="18"/>
        <v>0</v>
      </c>
      <c r="AA33" s="43">
        <f t="shared" si="19"/>
        <v>0</v>
      </c>
      <c r="AB33" s="264">
        <v>0</v>
      </c>
      <c r="AC33" s="264"/>
      <c r="AD33" s="204">
        <f t="shared" si="4"/>
        <v>0</v>
      </c>
      <c r="AE33" s="264">
        <v>0</v>
      </c>
      <c r="AF33" s="264"/>
      <c r="AG33" s="204">
        <f t="shared" si="5"/>
        <v>0</v>
      </c>
      <c r="AH33" s="264">
        <v>300000</v>
      </c>
      <c r="AI33" s="264"/>
      <c r="AJ33" s="204">
        <f t="shared" si="6"/>
        <v>300000</v>
      </c>
      <c r="AK33" s="264">
        <v>300000</v>
      </c>
      <c r="AL33" s="264"/>
      <c r="AM33" s="204">
        <f t="shared" si="7"/>
        <v>300000</v>
      </c>
      <c r="AN33" s="43">
        <f t="shared" si="20"/>
        <v>600000</v>
      </c>
      <c r="AO33" s="43">
        <f t="shared" si="20"/>
        <v>0</v>
      </c>
      <c r="AP33" s="204">
        <f t="shared" si="8"/>
        <v>600000</v>
      </c>
      <c r="AQ33" s="264">
        <v>225000</v>
      </c>
      <c r="AR33" s="264"/>
      <c r="AS33" s="204">
        <f t="shared" si="9"/>
        <v>225000</v>
      </c>
      <c r="AT33" s="264">
        <v>225000</v>
      </c>
      <c r="AU33" s="264"/>
      <c r="AV33" s="204">
        <f t="shared" si="10"/>
        <v>225000</v>
      </c>
      <c r="AW33" s="264">
        <v>225000</v>
      </c>
      <c r="AX33" s="264"/>
      <c r="AY33" s="204">
        <f t="shared" si="11"/>
        <v>225000</v>
      </c>
      <c r="AZ33" s="264">
        <v>225000</v>
      </c>
      <c r="BA33" s="264"/>
      <c r="BB33" s="204">
        <f t="shared" si="12"/>
        <v>225000</v>
      </c>
      <c r="BC33" s="43">
        <f t="shared" si="21"/>
        <v>900000</v>
      </c>
      <c r="BD33" s="43">
        <f t="shared" si="21"/>
        <v>0</v>
      </c>
      <c r="BE33" s="43">
        <f t="shared" si="22"/>
        <v>900000</v>
      </c>
      <c r="BF33" s="264"/>
      <c r="BG33" s="264"/>
      <c r="BH33" s="204">
        <f t="shared" si="13"/>
        <v>0</v>
      </c>
      <c r="BI33" s="264"/>
      <c r="BJ33" s="264"/>
      <c r="BK33" s="204">
        <f t="shared" si="14"/>
        <v>0</v>
      </c>
      <c r="BL33" s="264"/>
      <c r="BM33" s="264"/>
      <c r="BN33" s="204">
        <f t="shared" si="15"/>
        <v>0</v>
      </c>
      <c r="BO33" s="216">
        <f t="shared" si="23"/>
        <v>0</v>
      </c>
      <c r="BP33" s="216">
        <f t="shared" si="23"/>
        <v>0</v>
      </c>
      <c r="BQ33" s="216">
        <f t="shared" si="24"/>
        <v>0</v>
      </c>
      <c r="BR33" s="205">
        <f t="shared" si="25"/>
        <v>1500000</v>
      </c>
      <c r="BS33" s="205">
        <f t="shared" si="25"/>
        <v>0</v>
      </c>
      <c r="BT33" s="205">
        <f t="shared" si="25"/>
        <v>1500000</v>
      </c>
      <c r="BU33" s="46">
        <f>+Y33-'GB 2023 (Hyperion)'!Y33</f>
        <v>0</v>
      </c>
      <c r="BV33" s="46">
        <f>+Z33-'GB 2023 (Hyperion)'!Z33</f>
        <v>0</v>
      </c>
      <c r="BW33" s="46">
        <f>+AA33-'GB 2023 (Hyperion)'!AA33</f>
        <v>0</v>
      </c>
      <c r="BX33" s="46">
        <f>+AN33-'GB 2023 (Hyperion)'!AN33</f>
        <v>-150000</v>
      </c>
      <c r="BY33" s="46">
        <f>+AO33-'GB 2023 (Hyperion)'!AO33</f>
        <v>0</v>
      </c>
      <c r="BZ33" s="46">
        <f>+AP33-'GB 2023 (Hyperion)'!AP33</f>
        <v>-150000</v>
      </c>
      <c r="CA33" s="46">
        <f>+BC33-'GB 2023 (Hyperion)'!BC33</f>
        <v>150000</v>
      </c>
      <c r="CB33" s="46">
        <f>+BD33-'GB 2023 (Hyperion)'!BD33</f>
        <v>0</v>
      </c>
      <c r="CC33" s="46">
        <f>+BE33-'GB 2023 (Hyperion)'!BE33</f>
        <v>150000</v>
      </c>
      <c r="CD33" s="46">
        <f>+BO33-'GB 2023 (Hyperion)'!BO33</f>
        <v>0</v>
      </c>
      <c r="CE33" s="46">
        <f>+BP33-'GB 2023 (Hyperion)'!BP33</f>
        <v>0</v>
      </c>
      <c r="CF33" s="46">
        <f>+BQ33-'GB 2023 (Hyperion)'!BQ33</f>
        <v>0</v>
      </c>
      <c r="CG33" s="46">
        <f t="shared" si="26"/>
        <v>0</v>
      </c>
      <c r="CH33" s="46">
        <f t="shared" si="26"/>
        <v>0</v>
      </c>
      <c r="CI33" s="46">
        <f t="shared" si="26"/>
        <v>0</v>
      </c>
    </row>
    <row r="34" spans="1:88" hidden="1" x14ac:dyDescent="0.25">
      <c r="B34" s="48" t="s">
        <v>156</v>
      </c>
      <c r="C34" s="48" t="s">
        <v>170</v>
      </c>
      <c r="D34" s="48" t="s">
        <v>117</v>
      </c>
      <c r="E34" s="48" t="s">
        <v>165</v>
      </c>
      <c r="F34" s="48" t="s">
        <v>160</v>
      </c>
      <c r="H34" s="48" t="s">
        <v>159</v>
      </c>
      <c r="I34" s="48">
        <v>30</v>
      </c>
      <c r="J34" s="46">
        <v>48500000</v>
      </c>
      <c r="K34" s="46">
        <v>0</v>
      </c>
      <c r="L34" s="46">
        <v>48500000</v>
      </c>
      <c r="M34" s="264"/>
      <c r="N34" s="264"/>
      <c r="O34" s="204">
        <f t="shared" si="0"/>
        <v>0</v>
      </c>
      <c r="P34" s="264"/>
      <c r="Q34" s="264"/>
      <c r="R34" s="204">
        <f t="shared" si="1"/>
        <v>0</v>
      </c>
      <c r="S34" s="264"/>
      <c r="T34" s="264"/>
      <c r="U34" s="204">
        <f t="shared" si="2"/>
        <v>0</v>
      </c>
      <c r="V34" s="264"/>
      <c r="W34" s="264"/>
      <c r="X34" s="204">
        <f t="shared" si="3"/>
        <v>0</v>
      </c>
      <c r="Y34" s="43">
        <f t="shared" si="18"/>
        <v>0</v>
      </c>
      <c r="Z34" s="43">
        <f t="shared" si="18"/>
        <v>0</v>
      </c>
      <c r="AA34" s="43">
        <f t="shared" si="19"/>
        <v>0</v>
      </c>
      <c r="AB34" s="264">
        <v>0</v>
      </c>
      <c r="AC34" s="264"/>
      <c r="AD34" s="204">
        <f t="shared" si="4"/>
        <v>0</v>
      </c>
      <c r="AE34" s="264">
        <v>0</v>
      </c>
      <c r="AF34" s="264"/>
      <c r="AG34" s="204">
        <f t="shared" si="5"/>
        <v>0</v>
      </c>
      <c r="AH34" s="264">
        <v>9700000</v>
      </c>
      <c r="AI34" s="264"/>
      <c r="AJ34" s="204">
        <f t="shared" si="6"/>
        <v>9700000</v>
      </c>
      <c r="AK34" s="264">
        <v>9700000</v>
      </c>
      <c r="AL34" s="264"/>
      <c r="AM34" s="204">
        <f t="shared" si="7"/>
        <v>9700000</v>
      </c>
      <c r="AN34" s="43">
        <f t="shared" si="20"/>
        <v>19400000</v>
      </c>
      <c r="AO34" s="43">
        <f t="shared" si="20"/>
        <v>0</v>
      </c>
      <c r="AP34" s="204">
        <f t="shared" si="8"/>
        <v>19400000</v>
      </c>
      <c r="AQ34" s="264">
        <v>7275000</v>
      </c>
      <c r="AR34" s="264"/>
      <c r="AS34" s="204">
        <f t="shared" si="9"/>
        <v>7275000</v>
      </c>
      <c r="AT34" s="264">
        <v>7275000</v>
      </c>
      <c r="AU34" s="264"/>
      <c r="AV34" s="204">
        <f t="shared" si="10"/>
        <v>7275000</v>
      </c>
      <c r="AW34" s="264">
        <v>7275000</v>
      </c>
      <c r="AX34" s="264"/>
      <c r="AY34" s="204">
        <f t="shared" si="11"/>
        <v>7275000</v>
      </c>
      <c r="AZ34" s="264">
        <v>7275000</v>
      </c>
      <c r="BA34" s="264"/>
      <c r="BB34" s="204">
        <f t="shared" si="12"/>
        <v>7275000</v>
      </c>
      <c r="BC34" s="43">
        <f t="shared" si="21"/>
        <v>29100000</v>
      </c>
      <c r="BD34" s="43">
        <f t="shared" si="21"/>
        <v>0</v>
      </c>
      <c r="BE34" s="43">
        <f t="shared" si="22"/>
        <v>29100000</v>
      </c>
      <c r="BF34" s="264"/>
      <c r="BG34" s="264"/>
      <c r="BH34" s="204">
        <f t="shared" si="13"/>
        <v>0</v>
      </c>
      <c r="BI34" s="264"/>
      <c r="BJ34" s="264"/>
      <c r="BK34" s="204">
        <f t="shared" si="14"/>
        <v>0</v>
      </c>
      <c r="BL34" s="264"/>
      <c r="BM34" s="264"/>
      <c r="BN34" s="204">
        <f t="shared" si="15"/>
        <v>0</v>
      </c>
      <c r="BO34" s="216">
        <f t="shared" si="23"/>
        <v>0</v>
      </c>
      <c r="BP34" s="216">
        <f t="shared" si="23"/>
        <v>0</v>
      </c>
      <c r="BQ34" s="216">
        <f t="shared" si="24"/>
        <v>0</v>
      </c>
      <c r="BR34" s="205">
        <f t="shared" si="25"/>
        <v>48500000</v>
      </c>
      <c r="BS34" s="205">
        <f t="shared" si="25"/>
        <v>0</v>
      </c>
      <c r="BT34" s="205">
        <f t="shared" si="25"/>
        <v>48500000</v>
      </c>
      <c r="BU34" s="46">
        <f>+Y34-'GB 2023 (Hyperion)'!Y34</f>
        <v>0</v>
      </c>
      <c r="BV34" s="46">
        <f>+Z34-'GB 2023 (Hyperion)'!Z34</f>
        <v>0</v>
      </c>
      <c r="BW34" s="46">
        <f>+AA34-'GB 2023 (Hyperion)'!AA34</f>
        <v>0</v>
      </c>
      <c r="BX34" s="46">
        <f>+AN34-'GB 2023 (Hyperion)'!AN34</f>
        <v>-9700000</v>
      </c>
      <c r="BY34" s="46">
        <f>+AO34-'GB 2023 (Hyperion)'!AO34</f>
        <v>0</v>
      </c>
      <c r="BZ34" s="46">
        <f>+AP34-'GB 2023 (Hyperion)'!AP34</f>
        <v>-9700000</v>
      </c>
      <c r="CA34" s="46">
        <f>+BC34-'GB 2023 (Hyperion)'!BC34</f>
        <v>9700000</v>
      </c>
      <c r="CB34" s="46">
        <f>+BD34-'GB 2023 (Hyperion)'!BD34</f>
        <v>0</v>
      </c>
      <c r="CC34" s="46">
        <f>+BE34-'GB 2023 (Hyperion)'!BE34</f>
        <v>9700000</v>
      </c>
      <c r="CD34" s="46">
        <f>+BO34-'GB 2023 (Hyperion)'!BO34</f>
        <v>0</v>
      </c>
      <c r="CE34" s="46">
        <f>+BP34-'GB 2023 (Hyperion)'!BP34</f>
        <v>0</v>
      </c>
      <c r="CF34" s="46">
        <f>+BQ34-'GB 2023 (Hyperion)'!BQ34</f>
        <v>0</v>
      </c>
      <c r="CG34" s="46">
        <f t="shared" si="26"/>
        <v>0</v>
      </c>
      <c r="CH34" s="46">
        <f t="shared" si="26"/>
        <v>0</v>
      </c>
      <c r="CI34" s="46">
        <f t="shared" si="26"/>
        <v>0</v>
      </c>
    </row>
    <row r="35" spans="1:88" hidden="1" x14ac:dyDescent="0.25">
      <c r="B35" s="48" t="s">
        <v>156</v>
      </c>
      <c r="C35" s="48" t="s">
        <v>171</v>
      </c>
      <c r="D35" s="48" t="s">
        <v>121</v>
      </c>
      <c r="E35" s="48" t="s">
        <v>165</v>
      </c>
      <c r="F35" s="48" t="s">
        <v>158</v>
      </c>
      <c r="H35" s="48" t="s">
        <v>166</v>
      </c>
      <c r="I35" s="48">
        <v>10</v>
      </c>
      <c r="J35" s="46">
        <v>2000000</v>
      </c>
      <c r="K35" s="46">
        <v>0</v>
      </c>
      <c r="L35" s="46">
        <v>2000000</v>
      </c>
      <c r="M35" s="264"/>
      <c r="N35" s="264"/>
      <c r="O35" s="204">
        <f t="shared" si="0"/>
        <v>0</v>
      </c>
      <c r="P35" s="264"/>
      <c r="Q35" s="264"/>
      <c r="R35" s="204">
        <f t="shared" si="1"/>
        <v>0</v>
      </c>
      <c r="S35" s="264"/>
      <c r="T35" s="264"/>
      <c r="U35" s="204">
        <f t="shared" si="2"/>
        <v>0</v>
      </c>
      <c r="V35" s="264"/>
      <c r="W35" s="264"/>
      <c r="X35" s="204">
        <f t="shared" si="3"/>
        <v>0</v>
      </c>
      <c r="Y35" s="43">
        <f t="shared" si="18"/>
        <v>0</v>
      </c>
      <c r="Z35" s="43">
        <f t="shared" si="18"/>
        <v>0</v>
      </c>
      <c r="AA35" s="43">
        <f t="shared" si="19"/>
        <v>0</v>
      </c>
      <c r="AB35" s="264">
        <v>0</v>
      </c>
      <c r="AC35" s="264"/>
      <c r="AD35" s="204">
        <f t="shared" si="4"/>
        <v>0</v>
      </c>
      <c r="AE35" s="264">
        <v>0</v>
      </c>
      <c r="AF35" s="264"/>
      <c r="AG35" s="204">
        <f t="shared" si="5"/>
        <v>0</v>
      </c>
      <c r="AH35" s="264">
        <v>400000</v>
      </c>
      <c r="AI35" s="264"/>
      <c r="AJ35" s="204">
        <f t="shared" si="6"/>
        <v>400000</v>
      </c>
      <c r="AK35" s="264">
        <v>400000</v>
      </c>
      <c r="AL35" s="264"/>
      <c r="AM35" s="204">
        <f t="shared" si="7"/>
        <v>400000</v>
      </c>
      <c r="AN35" s="43">
        <f t="shared" si="20"/>
        <v>800000</v>
      </c>
      <c r="AO35" s="43">
        <f t="shared" si="20"/>
        <v>0</v>
      </c>
      <c r="AP35" s="204">
        <f t="shared" si="8"/>
        <v>800000</v>
      </c>
      <c r="AQ35" s="264">
        <v>300000</v>
      </c>
      <c r="AR35" s="264"/>
      <c r="AS35" s="204">
        <f t="shared" si="9"/>
        <v>300000</v>
      </c>
      <c r="AT35" s="264">
        <v>300000</v>
      </c>
      <c r="AU35" s="264"/>
      <c r="AV35" s="204">
        <f t="shared" si="10"/>
        <v>300000</v>
      </c>
      <c r="AW35" s="264">
        <v>300000</v>
      </c>
      <c r="AX35" s="264"/>
      <c r="AY35" s="204">
        <f t="shared" si="11"/>
        <v>300000</v>
      </c>
      <c r="AZ35" s="264">
        <v>300000</v>
      </c>
      <c r="BA35" s="264"/>
      <c r="BB35" s="204">
        <f t="shared" si="12"/>
        <v>300000</v>
      </c>
      <c r="BC35" s="43">
        <f t="shared" si="21"/>
        <v>1200000</v>
      </c>
      <c r="BD35" s="43">
        <f t="shared" si="21"/>
        <v>0</v>
      </c>
      <c r="BE35" s="43">
        <f t="shared" si="22"/>
        <v>1200000</v>
      </c>
      <c r="BF35" s="264"/>
      <c r="BG35" s="264"/>
      <c r="BH35" s="204">
        <f t="shared" si="13"/>
        <v>0</v>
      </c>
      <c r="BI35" s="264"/>
      <c r="BJ35" s="264"/>
      <c r="BK35" s="204">
        <f t="shared" si="14"/>
        <v>0</v>
      </c>
      <c r="BL35" s="264"/>
      <c r="BM35" s="264"/>
      <c r="BN35" s="204">
        <f t="shared" si="15"/>
        <v>0</v>
      </c>
      <c r="BO35" s="216">
        <f t="shared" si="23"/>
        <v>0</v>
      </c>
      <c r="BP35" s="216">
        <f t="shared" si="23"/>
        <v>0</v>
      </c>
      <c r="BQ35" s="216">
        <f t="shared" si="24"/>
        <v>0</v>
      </c>
      <c r="BR35" s="205">
        <f t="shared" si="25"/>
        <v>2000000</v>
      </c>
      <c r="BS35" s="205">
        <f t="shared" si="25"/>
        <v>0</v>
      </c>
      <c r="BT35" s="205">
        <f t="shared" si="25"/>
        <v>2000000</v>
      </c>
      <c r="BU35" s="46">
        <f>+Y35-'GB 2023 (Hyperion)'!Y35</f>
        <v>0</v>
      </c>
      <c r="BV35" s="46">
        <f>+Z35-'GB 2023 (Hyperion)'!Z35</f>
        <v>0</v>
      </c>
      <c r="BW35" s="46">
        <f>+AA35-'GB 2023 (Hyperion)'!AA35</f>
        <v>0</v>
      </c>
      <c r="BX35" s="46">
        <f>+AN35-'GB 2023 (Hyperion)'!AN35</f>
        <v>-200000</v>
      </c>
      <c r="BY35" s="46">
        <f>+AO35-'GB 2023 (Hyperion)'!AO35</f>
        <v>0</v>
      </c>
      <c r="BZ35" s="46">
        <f>+AP35-'GB 2023 (Hyperion)'!AP35</f>
        <v>-200000</v>
      </c>
      <c r="CA35" s="46">
        <f>+BC35-'GB 2023 (Hyperion)'!BC35</f>
        <v>200000</v>
      </c>
      <c r="CB35" s="46">
        <f>+BD35-'GB 2023 (Hyperion)'!BD35</f>
        <v>0</v>
      </c>
      <c r="CC35" s="46">
        <f>+BE35-'GB 2023 (Hyperion)'!BE35</f>
        <v>200000</v>
      </c>
      <c r="CD35" s="46">
        <f>+BO35-'GB 2023 (Hyperion)'!BO35</f>
        <v>0</v>
      </c>
      <c r="CE35" s="46">
        <f>+BP35-'GB 2023 (Hyperion)'!BP35</f>
        <v>0</v>
      </c>
      <c r="CF35" s="46">
        <f>+BQ35-'GB 2023 (Hyperion)'!BQ35</f>
        <v>0</v>
      </c>
      <c r="CG35" s="46">
        <f t="shared" si="26"/>
        <v>0</v>
      </c>
      <c r="CH35" s="46">
        <f t="shared" si="26"/>
        <v>0</v>
      </c>
      <c r="CI35" s="46">
        <f t="shared" si="26"/>
        <v>0</v>
      </c>
    </row>
    <row r="36" spans="1:88" hidden="1" x14ac:dyDescent="0.25">
      <c r="B36" s="48" t="s">
        <v>156</v>
      </c>
      <c r="C36" s="48" t="s">
        <v>171</v>
      </c>
      <c r="D36" s="48" t="s">
        <v>117</v>
      </c>
      <c r="E36" s="48" t="s">
        <v>165</v>
      </c>
      <c r="F36" s="48" t="s">
        <v>160</v>
      </c>
      <c r="H36" s="48" t="s">
        <v>166</v>
      </c>
      <c r="I36" s="48">
        <v>10</v>
      </c>
      <c r="J36" s="46">
        <v>38000000</v>
      </c>
      <c r="K36" s="46">
        <v>0</v>
      </c>
      <c r="L36" s="46">
        <v>38000000</v>
      </c>
      <c r="M36" s="264"/>
      <c r="N36" s="264"/>
      <c r="O36" s="204">
        <f t="shared" si="0"/>
        <v>0</v>
      </c>
      <c r="P36" s="264"/>
      <c r="Q36" s="264"/>
      <c r="R36" s="204">
        <f t="shared" si="1"/>
        <v>0</v>
      </c>
      <c r="S36" s="264"/>
      <c r="T36" s="264"/>
      <c r="U36" s="204">
        <f t="shared" si="2"/>
        <v>0</v>
      </c>
      <c r="V36" s="264"/>
      <c r="W36" s="264"/>
      <c r="X36" s="204">
        <f t="shared" si="3"/>
        <v>0</v>
      </c>
      <c r="Y36" s="43">
        <f t="shared" si="18"/>
        <v>0</v>
      </c>
      <c r="Z36" s="43">
        <f t="shared" si="18"/>
        <v>0</v>
      </c>
      <c r="AA36" s="43">
        <f t="shared" si="19"/>
        <v>0</v>
      </c>
      <c r="AB36" s="264">
        <v>0</v>
      </c>
      <c r="AC36" s="264"/>
      <c r="AD36" s="204">
        <f t="shared" si="4"/>
        <v>0</v>
      </c>
      <c r="AE36" s="264">
        <v>2866000</v>
      </c>
      <c r="AF36" s="264"/>
      <c r="AG36" s="204">
        <f t="shared" si="5"/>
        <v>2866000</v>
      </c>
      <c r="AH36" s="264">
        <v>7027000</v>
      </c>
      <c r="AI36" s="264"/>
      <c r="AJ36" s="204">
        <f t="shared" si="6"/>
        <v>7027000</v>
      </c>
      <c r="AK36" s="264">
        <v>7027000</v>
      </c>
      <c r="AL36" s="264"/>
      <c r="AM36" s="204">
        <f t="shared" si="7"/>
        <v>7027000</v>
      </c>
      <c r="AN36" s="43">
        <f t="shared" si="20"/>
        <v>16920000</v>
      </c>
      <c r="AO36" s="43">
        <f t="shared" si="20"/>
        <v>0</v>
      </c>
      <c r="AP36" s="204">
        <f t="shared" si="8"/>
        <v>16920000</v>
      </c>
      <c r="AQ36" s="264">
        <v>5270000</v>
      </c>
      <c r="AR36" s="264"/>
      <c r="AS36" s="204">
        <f t="shared" si="9"/>
        <v>5270000</v>
      </c>
      <c r="AT36" s="264">
        <v>5270000</v>
      </c>
      <c r="AU36" s="264"/>
      <c r="AV36" s="204">
        <f t="shared" si="10"/>
        <v>5270000</v>
      </c>
      <c r="AW36" s="264">
        <v>5270000</v>
      </c>
      <c r="AX36" s="264"/>
      <c r="AY36" s="204">
        <f t="shared" si="11"/>
        <v>5270000</v>
      </c>
      <c r="AZ36" s="264">
        <v>5270000</v>
      </c>
      <c r="BA36" s="264"/>
      <c r="BB36" s="204">
        <f t="shared" si="12"/>
        <v>5270000</v>
      </c>
      <c r="BC36" s="43">
        <f t="shared" si="21"/>
        <v>21080000</v>
      </c>
      <c r="BD36" s="43">
        <f t="shared" si="21"/>
        <v>0</v>
      </c>
      <c r="BE36" s="43">
        <f t="shared" si="22"/>
        <v>21080000</v>
      </c>
      <c r="BF36" s="264"/>
      <c r="BG36" s="264"/>
      <c r="BH36" s="204">
        <f t="shared" si="13"/>
        <v>0</v>
      </c>
      <c r="BI36" s="264"/>
      <c r="BJ36" s="264"/>
      <c r="BK36" s="204">
        <f t="shared" si="14"/>
        <v>0</v>
      </c>
      <c r="BL36" s="264"/>
      <c r="BM36" s="264"/>
      <c r="BN36" s="204">
        <f t="shared" si="15"/>
        <v>0</v>
      </c>
      <c r="BO36" s="216">
        <f t="shared" si="23"/>
        <v>0</v>
      </c>
      <c r="BP36" s="216">
        <f t="shared" si="23"/>
        <v>0</v>
      </c>
      <c r="BQ36" s="216">
        <f t="shared" si="24"/>
        <v>0</v>
      </c>
      <c r="BR36" s="205">
        <f t="shared" si="25"/>
        <v>38000000</v>
      </c>
      <c r="BS36" s="205">
        <f t="shared" si="25"/>
        <v>0</v>
      </c>
      <c r="BT36" s="205">
        <f t="shared" si="25"/>
        <v>38000000</v>
      </c>
      <c r="BU36" s="46">
        <f>+Y36-'GB 2023 (Hyperion)'!Y36</f>
        <v>0</v>
      </c>
      <c r="BV36" s="46">
        <f>+Z36-'GB 2023 (Hyperion)'!Z36</f>
        <v>0</v>
      </c>
      <c r="BW36" s="46">
        <f>+AA36-'GB 2023 (Hyperion)'!AA36</f>
        <v>0</v>
      </c>
      <c r="BX36" s="46">
        <f>+AN36-'GB 2023 (Hyperion)'!AN36</f>
        <v>-5880000</v>
      </c>
      <c r="BY36" s="46">
        <f>+AO36-'GB 2023 (Hyperion)'!AO36</f>
        <v>0</v>
      </c>
      <c r="BZ36" s="46">
        <f>+AP36-'GB 2023 (Hyperion)'!AP36</f>
        <v>-5880000</v>
      </c>
      <c r="CA36" s="46">
        <f>+BC36-'GB 2023 (Hyperion)'!BC36</f>
        <v>5880000</v>
      </c>
      <c r="CB36" s="46">
        <f>+BD36-'GB 2023 (Hyperion)'!BD36</f>
        <v>0</v>
      </c>
      <c r="CC36" s="46">
        <f>+BE36-'GB 2023 (Hyperion)'!BE36</f>
        <v>5880000</v>
      </c>
      <c r="CD36" s="46">
        <f>+BO36-'GB 2023 (Hyperion)'!BO36</f>
        <v>0</v>
      </c>
      <c r="CE36" s="46">
        <f>+BP36-'GB 2023 (Hyperion)'!BP36</f>
        <v>0</v>
      </c>
      <c r="CF36" s="46">
        <f>+BQ36-'GB 2023 (Hyperion)'!BQ36</f>
        <v>0</v>
      </c>
      <c r="CG36" s="46">
        <f t="shared" si="26"/>
        <v>0</v>
      </c>
      <c r="CH36" s="46">
        <f t="shared" si="26"/>
        <v>0</v>
      </c>
      <c r="CI36" s="46">
        <f t="shared" si="26"/>
        <v>0</v>
      </c>
    </row>
    <row r="37" spans="1:88" hidden="1" x14ac:dyDescent="0.25">
      <c r="A37" s="48" t="s">
        <v>172</v>
      </c>
      <c r="B37" s="48" t="s">
        <v>173</v>
      </c>
      <c r="C37" s="48" t="s">
        <v>174</v>
      </c>
      <c r="D37" s="48" t="s">
        <v>121</v>
      </c>
      <c r="F37" s="48" t="s">
        <v>175</v>
      </c>
      <c r="G37" s="48" t="s">
        <v>176</v>
      </c>
      <c r="H37" s="48" t="s">
        <v>177</v>
      </c>
      <c r="I37" s="48">
        <v>20</v>
      </c>
      <c r="J37" s="46">
        <v>125000</v>
      </c>
      <c r="K37" s="46">
        <v>125000</v>
      </c>
      <c r="L37" s="46">
        <v>250000</v>
      </c>
      <c r="M37" s="264"/>
      <c r="N37" s="264"/>
      <c r="O37" s="204">
        <f t="shared" si="0"/>
        <v>0</v>
      </c>
      <c r="P37" s="264"/>
      <c r="Q37" s="264"/>
      <c r="R37" s="204">
        <f t="shared" si="1"/>
        <v>0</v>
      </c>
      <c r="S37" s="264"/>
      <c r="T37" s="264"/>
      <c r="U37" s="204">
        <f t="shared" si="2"/>
        <v>0</v>
      </c>
      <c r="V37" s="264"/>
      <c r="W37" s="264"/>
      <c r="X37" s="204">
        <f t="shared" si="3"/>
        <v>0</v>
      </c>
      <c r="Y37" s="43">
        <f t="shared" si="18"/>
        <v>0</v>
      </c>
      <c r="Z37" s="43">
        <f t="shared" si="18"/>
        <v>0</v>
      </c>
      <c r="AA37" s="43">
        <f t="shared" si="19"/>
        <v>0</v>
      </c>
      <c r="AB37" s="264">
        <v>0</v>
      </c>
      <c r="AC37" s="264">
        <v>0</v>
      </c>
      <c r="AD37" s="204">
        <f t="shared" si="4"/>
        <v>0</v>
      </c>
      <c r="AE37" s="264">
        <v>0</v>
      </c>
      <c r="AF37" s="264">
        <v>0</v>
      </c>
      <c r="AG37" s="204">
        <f t="shared" si="5"/>
        <v>0</v>
      </c>
      <c r="AH37" s="264"/>
      <c r="AI37" s="264"/>
      <c r="AJ37" s="204">
        <f t="shared" si="6"/>
        <v>0</v>
      </c>
      <c r="AK37" s="264">
        <v>50000</v>
      </c>
      <c r="AL37" s="264">
        <v>50000</v>
      </c>
      <c r="AM37" s="204">
        <f t="shared" si="7"/>
        <v>100000</v>
      </c>
      <c r="AN37" s="43">
        <f t="shared" si="20"/>
        <v>50000</v>
      </c>
      <c r="AO37" s="43">
        <f t="shared" si="20"/>
        <v>50000</v>
      </c>
      <c r="AP37" s="204">
        <f t="shared" si="8"/>
        <v>100000</v>
      </c>
      <c r="AQ37" s="264">
        <v>21000</v>
      </c>
      <c r="AR37" s="264">
        <v>21000</v>
      </c>
      <c r="AS37" s="204">
        <f t="shared" si="9"/>
        <v>42000</v>
      </c>
      <c r="AT37" s="264">
        <v>21000</v>
      </c>
      <c r="AU37" s="264">
        <v>21000</v>
      </c>
      <c r="AV37" s="204">
        <f t="shared" si="10"/>
        <v>42000</v>
      </c>
      <c r="AW37" s="264"/>
      <c r="AX37" s="264"/>
      <c r="AY37" s="204">
        <f t="shared" si="11"/>
        <v>0</v>
      </c>
      <c r="AZ37" s="264"/>
      <c r="BA37" s="264"/>
      <c r="BB37" s="204">
        <f t="shared" si="12"/>
        <v>0</v>
      </c>
      <c r="BC37" s="43">
        <f t="shared" si="21"/>
        <v>42000</v>
      </c>
      <c r="BD37" s="43">
        <f t="shared" si="21"/>
        <v>42000</v>
      </c>
      <c r="BE37" s="43">
        <f t="shared" si="22"/>
        <v>84000</v>
      </c>
      <c r="BF37" s="264"/>
      <c r="BG37" s="264"/>
      <c r="BH37" s="204">
        <f t="shared" si="13"/>
        <v>0</v>
      </c>
      <c r="BI37" s="264"/>
      <c r="BJ37" s="264"/>
      <c r="BK37" s="204">
        <f t="shared" si="14"/>
        <v>0</v>
      </c>
      <c r="BL37" s="264"/>
      <c r="BM37" s="264"/>
      <c r="BN37" s="204">
        <f t="shared" si="15"/>
        <v>0</v>
      </c>
      <c r="BO37" s="216">
        <f t="shared" si="23"/>
        <v>0</v>
      </c>
      <c r="BP37" s="216">
        <f t="shared" si="23"/>
        <v>0</v>
      </c>
      <c r="BQ37" s="216">
        <f t="shared" si="24"/>
        <v>0</v>
      </c>
      <c r="BR37" s="205">
        <f t="shared" si="25"/>
        <v>92000</v>
      </c>
      <c r="BS37" s="205">
        <f t="shared" si="25"/>
        <v>92000</v>
      </c>
      <c r="BT37" s="205">
        <f t="shared" si="25"/>
        <v>184000</v>
      </c>
      <c r="BU37" s="46">
        <f>+Y37-'GB 2023 (Hyperion)'!Y37</f>
        <v>0</v>
      </c>
      <c r="BV37" s="46">
        <f>+Z37-'GB 2023 (Hyperion)'!Z37</f>
        <v>0</v>
      </c>
      <c r="BW37" s="46">
        <f>+AA37-'GB 2023 (Hyperion)'!AA37</f>
        <v>0</v>
      </c>
      <c r="BX37" s="46">
        <f>+AN37-'GB 2023 (Hyperion)'!AN37</f>
        <v>-75000</v>
      </c>
      <c r="BY37" s="46">
        <f>+AO37-'GB 2023 (Hyperion)'!AO37</f>
        <v>-75000</v>
      </c>
      <c r="BZ37" s="46">
        <f>+AP37-'GB 2023 (Hyperion)'!AP37</f>
        <v>-150000</v>
      </c>
      <c r="CA37" s="46">
        <f>+BC37-'GB 2023 (Hyperion)'!BC37</f>
        <v>42000</v>
      </c>
      <c r="CB37" s="46">
        <f>+BD37-'GB 2023 (Hyperion)'!BD37</f>
        <v>42000</v>
      </c>
      <c r="CC37" s="46">
        <f>+BE37-'GB 2023 (Hyperion)'!BE37</f>
        <v>84000</v>
      </c>
      <c r="CD37" s="46">
        <f>+BO37-'GB 2023 (Hyperion)'!BO37</f>
        <v>0</v>
      </c>
      <c r="CE37" s="46">
        <f>+BP37-'GB 2023 (Hyperion)'!BP37</f>
        <v>0</v>
      </c>
      <c r="CF37" s="46">
        <f>+BQ37-'GB 2023 (Hyperion)'!BQ37</f>
        <v>0</v>
      </c>
      <c r="CG37" s="46">
        <f t="shared" si="26"/>
        <v>-33000</v>
      </c>
      <c r="CH37" s="46">
        <f t="shared" si="26"/>
        <v>-33000</v>
      </c>
      <c r="CI37" s="46">
        <f t="shared" si="26"/>
        <v>-66000</v>
      </c>
    </row>
    <row r="38" spans="1:88" hidden="1" x14ac:dyDescent="0.25">
      <c r="A38" s="48" t="s">
        <v>179</v>
      </c>
      <c r="B38" s="48" t="s">
        <v>173</v>
      </c>
      <c r="C38" s="48" t="s">
        <v>180</v>
      </c>
      <c r="D38" s="48" t="s">
        <v>121</v>
      </c>
      <c r="F38" s="48" t="s">
        <v>175</v>
      </c>
      <c r="G38" s="48" t="s">
        <v>176</v>
      </c>
      <c r="H38" s="48" t="s">
        <v>177</v>
      </c>
      <c r="I38" s="48">
        <v>20</v>
      </c>
      <c r="J38" s="46">
        <v>5765000</v>
      </c>
      <c r="K38" s="46">
        <v>5765000</v>
      </c>
      <c r="L38" s="46">
        <v>11530000</v>
      </c>
      <c r="M38" s="264">
        <v>0</v>
      </c>
      <c r="N38" s="264">
        <v>0</v>
      </c>
      <c r="O38" s="204">
        <f t="shared" si="0"/>
        <v>0</v>
      </c>
      <c r="P38" s="264">
        <v>0</v>
      </c>
      <c r="Q38" s="264">
        <v>0</v>
      </c>
      <c r="R38" s="204">
        <f t="shared" si="1"/>
        <v>0</v>
      </c>
      <c r="S38" s="264">
        <v>0</v>
      </c>
      <c r="T38" s="264">
        <v>0</v>
      </c>
      <c r="U38" s="204">
        <f t="shared" si="2"/>
        <v>0</v>
      </c>
      <c r="V38" s="264">
        <v>0</v>
      </c>
      <c r="W38" s="264">
        <v>0</v>
      </c>
      <c r="X38" s="204">
        <f t="shared" si="3"/>
        <v>0</v>
      </c>
      <c r="Y38" s="43">
        <f t="shared" si="18"/>
        <v>0</v>
      </c>
      <c r="Z38" s="43">
        <f t="shared" si="18"/>
        <v>0</v>
      </c>
      <c r="AA38" s="43">
        <f t="shared" si="19"/>
        <v>0</v>
      </c>
      <c r="AB38" s="264">
        <v>0</v>
      </c>
      <c r="AC38" s="264">
        <v>0</v>
      </c>
      <c r="AD38" s="204">
        <f t="shared" si="4"/>
        <v>0</v>
      </c>
      <c r="AE38" s="264">
        <v>0</v>
      </c>
      <c r="AF38" s="264">
        <v>0</v>
      </c>
      <c r="AG38" s="204">
        <f t="shared" si="5"/>
        <v>0</v>
      </c>
      <c r="AH38" s="264">
        <v>0</v>
      </c>
      <c r="AI38" s="264">
        <v>0</v>
      </c>
      <c r="AJ38" s="204">
        <f t="shared" si="6"/>
        <v>0</v>
      </c>
      <c r="AK38" s="264">
        <v>5765000</v>
      </c>
      <c r="AL38" s="264">
        <v>5765000</v>
      </c>
      <c r="AM38" s="204">
        <f t="shared" si="7"/>
        <v>11530000</v>
      </c>
      <c r="AN38" s="43">
        <f t="shared" si="20"/>
        <v>5765000</v>
      </c>
      <c r="AO38" s="43">
        <f t="shared" si="20"/>
        <v>5765000</v>
      </c>
      <c r="AP38" s="204">
        <f t="shared" si="8"/>
        <v>11530000</v>
      </c>
      <c r="AQ38" s="264"/>
      <c r="AR38" s="264"/>
      <c r="AS38" s="204">
        <f t="shared" si="9"/>
        <v>0</v>
      </c>
      <c r="AT38" s="264"/>
      <c r="AU38" s="264"/>
      <c r="AV38" s="204">
        <f t="shared" si="10"/>
        <v>0</v>
      </c>
      <c r="AW38" s="264"/>
      <c r="AX38" s="264"/>
      <c r="AY38" s="204">
        <f t="shared" si="11"/>
        <v>0</v>
      </c>
      <c r="AZ38" s="264"/>
      <c r="BA38" s="264"/>
      <c r="BB38" s="204">
        <f t="shared" si="12"/>
        <v>0</v>
      </c>
      <c r="BC38" s="43">
        <f t="shared" si="21"/>
        <v>0</v>
      </c>
      <c r="BD38" s="43">
        <f t="shared" si="21"/>
        <v>0</v>
      </c>
      <c r="BE38" s="43">
        <f t="shared" si="22"/>
        <v>0</v>
      </c>
      <c r="BF38" s="264"/>
      <c r="BG38" s="264"/>
      <c r="BH38" s="204">
        <f t="shared" si="13"/>
        <v>0</v>
      </c>
      <c r="BI38" s="264"/>
      <c r="BJ38" s="264"/>
      <c r="BK38" s="204">
        <f t="shared" si="14"/>
        <v>0</v>
      </c>
      <c r="BL38" s="264"/>
      <c r="BM38" s="264"/>
      <c r="BN38" s="204">
        <f t="shared" si="15"/>
        <v>0</v>
      </c>
      <c r="BO38" s="216">
        <f t="shared" si="23"/>
        <v>0</v>
      </c>
      <c r="BP38" s="216">
        <f t="shared" si="23"/>
        <v>0</v>
      </c>
      <c r="BQ38" s="216">
        <f t="shared" si="24"/>
        <v>0</v>
      </c>
      <c r="BR38" s="205">
        <f t="shared" si="25"/>
        <v>5765000</v>
      </c>
      <c r="BS38" s="205">
        <f t="shared" si="25"/>
        <v>5765000</v>
      </c>
      <c r="BT38" s="205">
        <f t="shared" si="25"/>
        <v>11530000</v>
      </c>
      <c r="BU38" s="46">
        <f>+Y38-'GB 2023 (Hyperion)'!Y38</f>
        <v>0</v>
      </c>
      <c r="BV38" s="46">
        <f>+Z38-'GB 2023 (Hyperion)'!Z38</f>
        <v>0</v>
      </c>
      <c r="BW38" s="46">
        <f>+AA38-'GB 2023 (Hyperion)'!AA38</f>
        <v>0</v>
      </c>
      <c r="BX38" s="46">
        <f>+AN38-'GB 2023 (Hyperion)'!AN38</f>
        <v>0</v>
      </c>
      <c r="BY38" s="46">
        <f>+AO38-'GB 2023 (Hyperion)'!AO38</f>
        <v>0</v>
      </c>
      <c r="BZ38" s="46">
        <f>+AP38-'GB 2023 (Hyperion)'!AP38</f>
        <v>0</v>
      </c>
      <c r="CA38" s="46">
        <f>+BC38-'GB 2023 (Hyperion)'!BC38</f>
        <v>0</v>
      </c>
      <c r="CB38" s="46">
        <f>+BD38-'GB 2023 (Hyperion)'!BD38</f>
        <v>0</v>
      </c>
      <c r="CC38" s="46">
        <f>+BE38-'GB 2023 (Hyperion)'!BE38</f>
        <v>0</v>
      </c>
      <c r="CD38" s="46">
        <f>+BO38-'GB 2023 (Hyperion)'!BO38</f>
        <v>0</v>
      </c>
      <c r="CE38" s="46">
        <f>+BP38-'GB 2023 (Hyperion)'!BP38</f>
        <v>0</v>
      </c>
      <c r="CF38" s="46">
        <f>+BQ38-'GB 2023 (Hyperion)'!BQ38</f>
        <v>0</v>
      </c>
      <c r="CG38" s="46">
        <f t="shared" si="26"/>
        <v>0</v>
      </c>
      <c r="CH38" s="46">
        <f t="shared" si="26"/>
        <v>0</v>
      </c>
      <c r="CI38" s="46">
        <f t="shared" si="26"/>
        <v>0</v>
      </c>
    </row>
    <row r="39" spans="1:88" hidden="1" x14ac:dyDescent="0.25">
      <c r="A39" s="48" t="s">
        <v>182</v>
      </c>
      <c r="B39" s="48" t="s">
        <v>173</v>
      </c>
      <c r="C39" s="48" t="s">
        <v>183</v>
      </c>
      <c r="D39" s="48" t="s">
        <v>121</v>
      </c>
      <c r="F39" s="48" t="s">
        <v>175</v>
      </c>
      <c r="G39" s="48" t="s">
        <v>176</v>
      </c>
      <c r="H39" s="48" t="s">
        <v>177</v>
      </c>
      <c r="I39" s="48">
        <v>20</v>
      </c>
      <c r="J39" s="46">
        <v>25000000</v>
      </c>
      <c r="K39" s="46">
        <v>0</v>
      </c>
      <c r="L39" s="46">
        <v>25000000</v>
      </c>
      <c r="M39" s="264"/>
      <c r="N39" s="264"/>
      <c r="O39" s="204">
        <f t="shared" si="0"/>
        <v>0</v>
      </c>
      <c r="P39" s="264"/>
      <c r="Q39" s="264"/>
      <c r="R39" s="204">
        <f t="shared" si="1"/>
        <v>0</v>
      </c>
      <c r="S39" s="264"/>
      <c r="T39" s="264"/>
      <c r="U39" s="204">
        <f t="shared" si="2"/>
        <v>0</v>
      </c>
      <c r="V39" s="264">
        <v>0</v>
      </c>
      <c r="W39" s="264"/>
      <c r="X39" s="204">
        <f t="shared" si="3"/>
        <v>0</v>
      </c>
      <c r="Y39" s="43">
        <f t="shared" si="18"/>
        <v>0</v>
      </c>
      <c r="Z39" s="43">
        <f t="shared" si="18"/>
        <v>0</v>
      </c>
      <c r="AA39" s="43">
        <f t="shared" si="19"/>
        <v>0</v>
      </c>
      <c r="AB39" s="264">
        <v>446000</v>
      </c>
      <c r="AC39" s="264"/>
      <c r="AD39" s="204">
        <f t="shared" si="4"/>
        <v>446000</v>
      </c>
      <c r="AE39" s="264">
        <v>478000</v>
      </c>
      <c r="AF39" s="264"/>
      <c r="AG39" s="204">
        <f t="shared" si="5"/>
        <v>478000</v>
      </c>
      <c r="AH39" s="264">
        <v>6338000</v>
      </c>
      <c r="AI39" s="264"/>
      <c r="AJ39" s="204">
        <f t="shared" si="6"/>
        <v>6338000</v>
      </c>
      <c r="AK39" s="264">
        <v>5453000</v>
      </c>
      <c r="AL39" s="264"/>
      <c r="AM39" s="204">
        <f t="shared" si="7"/>
        <v>5453000</v>
      </c>
      <c r="AN39" s="43">
        <f t="shared" si="20"/>
        <v>12715000</v>
      </c>
      <c r="AO39" s="43">
        <f t="shared" si="20"/>
        <v>0</v>
      </c>
      <c r="AP39" s="204">
        <f t="shared" si="8"/>
        <v>12715000</v>
      </c>
      <c r="AQ39" s="264">
        <v>4095000</v>
      </c>
      <c r="AR39" s="264"/>
      <c r="AS39" s="204">
        <f t="shared" si="9"/>
        <v>4095000</v>
      </c>
      <c r="AT39" s="264">
        <v>4095000</v>
      </c>
      <c r="AU39" s="264"/>
      <c r="AV39" s="204">
        <f t="shared" si="10"/>
        <v>4095000</v>
      </c>
      <c r="AW39" s="264">
        <v>4095000</v>
      </c>
      <c r="AX39" s="264"/>
      <c r="AY39" s="204">
        <f t="shared" si="11"/>
        <v>4095000</v>
      </c>
      <c r="AZ39" s="264"/>
      <c r="BA39" s="264"/>
      <c r="BB39" s="204">
        <f t="shared" si="12"/>
        <v>0</v>
      </c>
      <c r="BC39" s="43">
        <f t="shared" si="21"/>
        <v>12285000</v>
      </c>
      <c r="BD39" s="43">
        <f t="shared" si="21"/>
        <v>0</v>
      </c>
      <c r="BE39" s="43">
        <f t="shared" si="22"/>
        <v>12285000</v>
      </c>
      <c r="BF39" s="264"/>
      <c r="BG39" s="264"/>
      <c r="BH39" s="204">
        <f t="shared" si="13"/>
        <v>0</v>
      </c>
      <c r="BI39" s="264"/>
      <c r="BJ39" s="264"/>
      <c r="BK39" s="204">
        <f t="shared" si="14"/>
        <v>0</v>
      </c>
      <c r="BL39" s="264"/>
      <c r="BM39" s="264"/>
      <c r="BN39" s="204">
        <f t="shared" si="15"/>
        <v>0</v>
      </c>
      <c r="BO39" s="216">
        <f t="shared" si="23"/>
        <v>0</v>
      </c>
      <c r="BP39" s="216">
        <f t="shared" si="23"/>
        <v>0</v>
      </c>
      <c r="BQ39" s="216">
        <f t="shared" si="24"/>
        <v>0</v>
      </c>
      <c r="BR39" s="205">
        <f t="shared" si="25"/>
        <v>25000000</v>
      </c>
      <c r="BS39" s="205">
        <f t="shared" si="25"/>
        <v>0</v>
      </c>
      <c r="BT39" s="205">
        <f t="shared" si="25"/>
        <v>25000000</v>
      </c>
      <c r="BU39" s="46">
        <f>+Y39-'GB 2023 (Hyperion)'!Y39</f>
        <v>-2248000</v>
      </c>
      <c r="BV39" s="46">
        <f>+Z39-'GB 2023 (Hyperion)'!Z39</f>
        <v>0</v>
      </c>
      <c r="BW39" s="46">
        <f>+AA39-'GB 2023 (Hyperion)'!AA39</f>
        <v>-2248000</v>
      </c>
      <c r="BX39" s="46">
        <f>+AN39-'GB 2023 (Hyperion)'!AN39</f>
        <v>-105000</v>
      </c>
      <c r="BY39" s="46">
        <f>+AO39-'GB 2023 (Hyperion)'!AO39</f>
        <v>0</v>
      </c>
      <c r="BZ39" s="46">
        <f>+AP39-'GB 2023 (Hyperion)'!AP39</f>
        <v>-105000</v>
      </c>
      <c r="CA39" s="46">
        <f>+BC39-'GB 2023 (Hyperion)'!BC39</f>
        <v>2353000</v>
      </c>
      <c r="CB39" s="46">
        <f>+BD39-'GB 2023 (Hyperion)'!BD39</f>
        <v>0</v>
      </c>
      <c r="CC39" s="46">
        <f>+BE39-'GB 2023 (Hyperion)'!BE39</f>
        <v>2353000</v>
      </c>
      <c r="CD39" s="46">
        <f>+BO39-'GB 2023 (Hyperion)'!BO39</f>
        <v>0</v>
      </c>
      <c r="CE39" s="46">
        <f>+BP39-'GB 2023 (Hyperion)'!BP39</f>
        <v>0</v>
      </c>
      <c r="CF39" s="46">
        <f>+BQ39-'GB 2023 (Hyperion)'!BQ39</f>
        <v>0</v>
      </c>
      <c r="CG39" s="46">
        <f t="shared" si="26"/>
        <v>0</v>
      </c>
      <c r="CH39" s="46">
        <f t="shared" si="26"/>
        <v>0</v>
      </c>
      <c r="CI39" s="46">
        <f t="shared" si="26"/>
        <v>0</v>
      </c>
    </row>
    <row r="40" spans="1:88" s="95" customFormat="1" hidden="1" x14ac:dyDescent="0.25">
      <c r="A40" s="96" t="s">
        <v>184</v>
      </c>
      <c r="B40" s="96" t="s">
        <v>173</v>
      </c>
      <c r="C40" s="96" t="s">
        <v>185</v>
      </c>
      <c r="D40" s="96" t="s">
        <v>121</v>
      </c>
      <c r="E40" s="96"/>
      <c r="F40" s="96" t="s">
        <v>175</v>
      </c>
      <c r="G40" s="96" t="s">
        <v>176</v>
      </c>
      <c r="H40" s="96" t="s">
        <v>177</v>
      </c>
      <c r="I40" s="96">
        <v>20</v>
      </c>
      <c r="J40" s="182">
        <v>0</v>
      </c>
      <c r="K40" s="182">
        <v>0</v>
      </c>
      <c r="L40" s="182">
        <v>0</v>
      </c>
      <c r="M40" s="236"/>
      <c r="N40" s="236"/>
      <c r="O40" s="208">
        <f t="shared" si="0"/>
        <v>0</v>
      </c>
      <c r="P40" s="236"/>
      <c r="Q40" s="236"/>
      <c r="R40" s="208">
        <f t="shared" si="1"/>
        <v>0</v>
      </c>
      <c r="S40" s="236"/>
      <c r="T40" s="236"/>
      <c r="U40" s="208">
        <f t="shared" si="2"/>
        <v>0</v>
      </c>
      <c r="V40" s="236"/>
      <c r="W40" s="236"/>
      <c r="X40" s="208">
        <f t="shared" si="3"/>
        <v>0</v>
      </c>
      <c r="Y40" s="240">
        <f t="shared" si="18"/>
        <v>0</v>
      </c>
      <c r="Z40" s="240">
        <f t="shared" si="18"/>
        <v>0</v>
      </c>
      <c r="AA40" s="240">
        <f t="shared" si="19"/>
        <v>0</v>
      </c>
      <c r="AB40" s="236"/>
      <c r="AC40" s="236"/>
      <c r="AD40" s="208">
        <f t="shared" si="4"/>
        <v>0</v>
      </c>
      <c r="AE40" s="236"/>
      <c r="AF40" s="236"/>
      <c r="AG40" s="208">
        <f t="shared" si="5"/>
        <v>0</v>
      </c>
      <c r="AH40" s="236"/>
      <c r="AI40" s="236"/>
      <c r="AJ40" s="208">
        <f t="shared" si="6"/>
        <v>0</v>
      </c>
      <c r="AK40" s="236"/>
      <c r="AL40" s="236"/>
      <c r="AM40" s="208">
        <f t="shared" si="7"/>
        <v>0</v>
      </c>
      <c r="AN40" s="240">
        <f>+SUM(AB40,AE40,AH40,AK40)</f>
        <v>0</v>
      </c>
      <c r="AO40" s="240">
        <f>+SUM(AC40,AF40,AI40,AL40)</f>
        <v>0</v>
      </c>
      <c r="AP40" s="208">
        <f t="shared" si="8"/>
        <v>0</v>
      </c>
      <c r="AQ40" s="236"/>
      <c r="AR40" s="236"/>
      <c r="AS40" s="208">
        <f t="shared" si="9"/>
        <v>0</v>
      </c>
      <c r="AT40" s="236"/>
      <c r="AU40" s="236"/>
      <c r="AV40" s="208">
        <f t="shared" si="10"/>
        <v>0</v>
      </c>
      <c r="AW40" s="236"/>
      <c r="AX40" s="236"/>
      <c r="AY40" s="208">
        <f t="shared" si="11"/>
        <v>0</v>
      </c>
      <c r="AZ40" s="236"/>
      <c r="BA40" s="236"/>
      <c r="BB40" s="208">
        <f t="shared" si="12"/>
        <v>0</v>
      </c>
      <c r="BC40" s="240">
        <f t="shared" si="21"/>
        <v>0</v>
      </c>
      <c r="BD40" s="240">
        <f t="shared" si="21"/>
        <v>0</v>
      </c>
      <c r="BE40" s="240">
        <f t="shared" si="22"/>
        <v>0</v>
      </c>
      <c r="BF40" s="236"/>
      <c r="BG40" s="236"/>
      <c r="BH40" s="208">
        <f t="shared" si="13"/>
        <v>0</v>
      </c>
      <c r="BI40" s="236"/>
      <c r="BJ40" s="236"/>
      <c r="BK40" s="208">
        <f t="shared" si="14"/>
        <v>0</v>
      </c>
      <c r="BL40" s="236"/>
      <c r="BM40" s="236"/>
      <c r="BN40" s="208">
        <f t="shared" si="15"/>
        <v>0</v>
      </c>
      <c r="BO40" s="217">
        <f t="shared" si="23"/>
        <v>0</v>
      </c>
      <c r="BP40" s="217">
        <f t="shared" si="23"/>
        <v>0</v>
      </c>
      <c r="BQ40" s="217">
        <f t="shared" si="24"/>
        <v>0</v>
      </c>
      <c r="BR40" s="209">
        <f t="shared" si="25"/>
        <v>0</v>
      </c>
      <c r="BS40" s="209">
        <f t="shared" si="25"/>
        <v>0</v>
      </c>
      <c r="BT40" s="209">
        <f t="shared" si="25"/>
        <v>0</v>
      </c>
      <c r="BU40" s="182">
        <f>+Y40-'GB 2023 (Hyperion)'!Y40</f>
        <v>0</v>
      </c>
      <c r="BV40" s="182">
        <f>+Z40-'GB 2023 (Hyperion)'!Z40</f>
        <v>0</v>
      </c>
      <c r="BW40" s="182">
        <f>+AA40-'GB 2023 (Hyperion)'!AA40</f>
        <v>0</v>
      </c>
      <c r="BX40" s="182">
        <f>+AN40-'GB 2023 (Hyperion)'!AN40</f>
        <v>0</v>
      </c>
      <c r="BY40" s="182">
        <f>+AO40-'GB 2023 (Hyperion)'!AO40</f>
        <v>0</v>
      </c>
      <c r="BZ40" s="182">
        <f>+AP40-'GB 2023 (Hyperion)'!AP40</f>
        <v>0</v>
      </c>
      <c r="CA40" s="182">
        <f>+BC40-'GB 2023 (Hyperion)'!BC40</f>
        <v>0</v>
      </c>
      <c r="CB40" s="182">
        <f>+BD40-'GB 2023 (Hyperion)'!BD40</f>
        <v>0</v>
      </c>
      <c r="CC40" s="182">
        <f>+BE40-'GB 2023 (Hyperion)'!BE40</f>
        <v>0</v>
      </c>
      <c r="CD40" s="182">
        <f>+BO40-'GB 2023 (Hyperion)'!BO40</f>
        <v>0</v>
      </c>
      <c r="CE40" s="182">
        <f>+BP40-'GB 2023 (Hyperion)'!BP40</f>
        <v>0</v>
      </c>
      <c r="CF40" s="182">
        <f>+BQ40-'GB 2023 (Hyperion)'!BQ40</f>
        <v>0</v>
      </c>
      <c r="CG40" s="182">
        <f t="shared" si="26"/>
        <v>0</v>
      </c>
      <c r="CH40" s="182">
        <f t="shared" si="26"/>
        <v>0</v>
      </c>
      <c r="CI40" s="182">
        <f t="shared" si="26"/>
        <v>0</v>
      </c>
      <c r="CJ40" s="96"/>
    </row>
    <row r="41" spans="1:88" hidden="1" x14ac:dyDescent="0.25">
      <c r="A41" s="48" t="s">
        <v>172</v>
      </c>
      <c r="B41" s="48" t="s">
        <v>173</v>
      </c>
      <c r="C41" s="48" t="s">
        <v>186</v>
      </c>
      <c r="D41" s="48" t="s">
        <v>121</v>
      </c>
      <c r="F41" s="48" t="s">
        <v>175</v>
      </c>
      <c r="G41" s="48" t="s">
        <v>176</v>
      </c>
      <c r="H41" s="48" t="s">
        <v>177</v>
      </c>
      <c r="I41" s="48">
        <v>20</v>
      </c>
      <c r="J41" s="46">
        <v>2699000</v>
      </c>
      <c r="K41" s="46">
        <v>5479000</v>
      </c>
      <c r="L41" s="46">
        <v>8178000</v>
      </c>
      <c r="M41" s="264"/>
      <c r="N41" s="264"/>
      <c r="O41" s="204">
        <f t="shared" si="0"/>
        <v>0</v>
      </c>
      <c r="P41" s="264"/>
      <c r="Q41" s="264"/>
      <c r="R41" s="204">
        <f t="shared" si="1"/>
        <v>0</v>
      </c>
      <c r="S41" s="264"/>
      <c r="T41" s="264"/>
      <c r="U41" s="204">
        <f t="shared" si="2"/>
        <v>0</v>
      </c>
      <c r="V41" s="264">
        <v>3000</v>
      </c>
      <c r="W41" s="264">
        <v>5000</v>
      </c>
      <c r="X41" s="204">
        <f t="shared" si="3"/>
        <v>8000</v>
      </c>
      <c r="Y41" s="43">
        <f t="shared" si="18"/>
        <v>3000</v>
      </c>
      <c r="Z41" s="43">
        <f t="shared" si="18"/>
        <v>5000</v>
      </c>
      <c r="AA41" s="43">
        <f t="shared" si="19"/>
        <v>8000</v>
      </c>
      <c r="AB41" s="264">
        <v>24000</v>
      </c>
      <c r="AC41" s="264">
        <v>49000</v>
      </c>
      <c r="AD41" s="204">
        <f t="shared" si="4"/>
        <v>73000</v>
      </c>
      <c r="AE41" s="264">
        <v>38000</v>
      </c>
      <c r="AF41" s="264">
        <v>78000</v>
      </c>
      <c r="AG41" s="204">
        <f t="shared" si="5"/>
        <v>116000</v>
      </c>
      <c r="AH41" s="264">
        <v>78000</v>
      </c>
      <c r="AI41" s="264">
        <v>159000</v>
      </c>
      <c r="AJ41" s="204">
        <f t="shared" si="6"/>
        <v>237000</v>
      </c>
      <c r="AK41" s="264">
        <v>115000</v>
      </c>
      <c r="AL41" s="264">
        <v>234000</v>
      </c>
      <c r="AM41" s="204">
        <f t="shared" si="7"/>
        <v>349000</v>
      </c>
      <c r="AN41" s="43">
        <f t="shared" si="20"/>
        <v>255000</v>
      </c>
      <c r="AO41" s="43">
        <f t="shared" si="20"/>
        <v>520000</v>
      </c>
      <c r="AP41" s="204">
        <f t="shared" si="8"/>
        <v>775000</v>
      </c>
      <c r="AQ41" s="264">
        <v>115000</v>
      </c>
      <c r="AR41" s="264">
        <v>234000</v>
      </c>
      <c r="AS41" s="204">
        <f t="shared" si="9"/>
        <v>349000</v>
      </c>
      <c r="AT41" s="264">
        <v>115000</v>
      </c>
      <c r="AU41" s="264">
        <v>234000</v>
      </c>
      <c r="AV41" s="204">
        <f t="shared" si="10"/>
        <v>349000</v>
      </c>
      <c r="AW41" s="264">
        <v>115000</v>
      </c>
      <c r="AX41" s="264">
        <v>234000</v>
      </c>
      <c r="AY41" s="204">
        <f t="shared" si="11"/>
        <v>349000</v>
      </c>
      <c r="AZ41" s="264"/>
      <c r="BA41" s="264"/>
      <c r="BB41" s="204">
        <f t="shared" si="12"/>
        <v>0</v>
      </c>
      <c r="BC41" s="43">
        <f t="shared" si="21"/>
        <v>345000</v>
      </c>
      <c r="BD41" s="43">
        <f t="shared" si="21"/>
        <v>702000</v>
      </c>
      <c r="BE41" s="43">
        <f t="shared" si="22"/>
        <v>1047000</v>
      </c>
      <c r="BF41" s="264"/>
      <c r="BG41" s="264"/>
      <c r="BH41" s="204">
        <f t="shared" si="13"/>
        <v>0</v>
      </c>
      <c r="BI41" s="264"/>
      <c r="BJ41" s="264"/>
      <c r="BK41" s="204">
        <f t="shared" si="14"/>
        <v>0</v>
      </c>
      <c r="BL41" s="264"/>
      <c r="BM41" s="264"/>
      <c r="BN41" s="204">
        <f t="shared" si="15"/>
        <v>0</v>
      </c>
      <c r="BO41" s="216">
        <f t="shared" si="23"/>
        <v>0</v>
      </c>
      <c r="BP41" s="216">
        <f t="shared" si="23"/>
        <v>0</v>
      </c>
      <c r="BQ41" s="216">
        <f t="shared" si="24"/>
        <v>0</v>
      </c>
      <c r="BR41" s="205">
        <f t="shared" si="25"/>
        <v>603000</v>
      </c>
      <c r="BS41" s="205">
        <f t="shared" si="25"/>
        <v>1227000</v>
      </c>
      <c r="BT41" s="205">
        <f t="shared" si="25"/>
        <v>1830000</v>
      </c>
      <c r="BU41" s="46">
        <f>+Y41-'GB 2023 (Hyperion)'!Y41</f>
        <v>-334000</v>
      </c>
      <c r="BV41" s="46">
        <f>+Z41-'GB 2023 (Hyperion)'!Z41</f>
        <v>-680000</v>
      </c>
      <c r="BW41" s="46">
        <f>+AA41-'GB 2023 (Hyperion)'!AA41</f>
        <v>-1014000</v>
      </c>
      <c r="BX41" s="46">
        <f>+AN41-'GB 2023 (Hyperion)'!AN41</f>
        <v>-1093000</v>
      </c>
      <c r="BY41" s="46">
        <f>+AO41-'GB 2023 (Hyperion)'!AO41</f>
        <v>-2220000</v>
      </c>
      <c r="BZ41" s="46">
        <f>+AP41-'GB 2023 (Hyperion)'!AP41</f>
        <v>-3313000</v>
      </c>
      <c r="CA41" s="46">
        <f>+BC41-'GB 2023 (Hyperion)'!BC41</f>
        <v>-669000</v>
      </c>
      <c r="CB41" s="46">
        <f>+BD41-'GB 2023 (Hyperion)'!BD41</f>
        <v>-1352000</v>
      </c>
      <c r="CC41" s="46">
        <f>+BE41-'GB 2023 (Hyperion)'!BE41</f>
        <v>-2021000</v>
      </c>
      <c r="CD41" s="46">
        <f>+BO41-'GB 2023 (Hyperion)'!BO41</f>
        <v>0</v>
      </c>
      <c r="CE41" s="46">
        <f>+BP41-'GB 2023 (Hyperion)'!BP41</f>
        <v>0</v>
      </c>
      <c r="CF41" s="46">
        <f>+BQ41-'GB 2023 (Hyperion)'!BQ41</f>
        <v>0</v>
      </c>
      <c r="CG41" s="46">
        <f t="shared" si="26"/>
        <v>-2096000</v>
      </c>
      <c r="CH41" s="46">
        <f t="shared" si="26"/>
        <v>-4252000</v>
      </c>
      <c r="CI41" s="46">
        <f t="shared" si="26"/>
        <v>-6348000</v>
      </c>
    </row>
    <row r="42" spans="1:88" hidden="1" x14ac:dyDescent="0.25">
      <c r="A42" s="48" t="s">
        <v>187</v>
      </c>
      <c r="B42" s="48" t="s">
        <v>173</v>
      </c>
      <c r="C42" s="48" t="s">
        <v>188</v>
      </c>
      <c r="D42" s="48" t="s">
        <v>121</v>
      </c>
      <c r="F42" s="48" t="s">
        <v>175</v>
      </c>
      <c r="G42" s="48" t="s">
        <v>176</v>
      </c>
      <c r="H42" s="48" t="s">
        <v>177</v>
      </c>
      <c r="I42" s="48">
        <v>20</v>
      </c>
      <c r="J42" s="46">
        <v>5810000</v>
      </c>
      <c r="K42" s="46">
        <v>5810000</v>
      </c>
      <c r="L42" s="46">
        <v>11620000</v>
      </c>
      <c r="M42" s="264"/>
      <c r="N42" s="264"/>
      <c r="O42" s="204">
        <f t="shared" si="0"/>
        <v>0</v>
      </c>
      <c r="P42" s="264"/>
      <c r="Q42" s="264"/>
      <c r="R42" s="204">
        <f t="shared" si="1"/>
        <v>0</v>
      </c>
      <c r="S42" s="264"/>
      <c r="T42" s="264"/>
      <c r="U42" s="204">
        <f t="shared" si="2"/>
        <v>0</v>
      </c>
      <c r="V42" s="264">
        <v>214000</v>
      </c>
      <c r="W42" s="264">
        <v>214000</v>
      </c>
      <c r="X42" s="204">
        <f t="shared" si="3"/>
        <v>428000</v>
      </c>
      <c r="Y42" s="43">
        <f t="shared" si="18"/>
        <v>214000</v>
      </c>
      <c r="Z42" s="43">
        <f t="shared" si="18"/>
        <v>214000</v>
      </c>
      <c r="AA42" s="43">
        <f t="shared" si="19"/>
        <v>428000</v>
      </c>
      <c r="AB42" s="264">
        <v>486000</v>
      </c>
      <c r="AC42" s="264">
        <v>486000</v>
      </c>
      <c r="AD42" s="204">
        <f t="shared" si="4"/>
        <v>972000</v>
      </c>
      <c r="AE42" s="264">
        <v>601000</v>
      </c>
      <c r="AF42" s="264">
        <v>601000</v>
      </c>
      <c r="AG42" s="204">
        <f t="shared" si="5"/>
        <v>1202000</v>
      </c>
      <c r="AH42" s="264">
        <v>500000</v>
      </c>
      <c r="AI42" s="264">
        <v>500000</v>
      </c>
      <c r="AJ42" s="204">
        <f t="shared" si="6"/>
        <v>1000000</v>
      </c>
      <c r="AK42" s="264">
        <v>500000</v>
      </c>
      <c r="AL42" s="264">
        <v>500000</v>
      </c>
      <c r="AM42" s="204">
        <f t="shared" si="7"/>
        <v>1000000</v>
      </c>
      <c r="AN42" s="43">
        <f t="shared" si="20"/>
        <v>2087000</v>
      </c>
      <c r="AO42" s="43">
        <f t="shared" si="20"/>
        <v>2087000</v>
      </c>
      <c r="AP42" s="204">
        <f t="shared" si="8"/>
        <v>4174000</v>
      </c>
      <c r="AQ42" s="264">
        <v>600000</v>
      </c>
      <c r="AR42" s="264">
        <v>600000</v>
      </c>
      <c r="AS42" s="204">
        <f t="shared" si="9"/>
        <v>1200000</v>
      </c>
      <c r="AT42" s="264">
        <v>600000</v>
      </c>
      <c r="AU42" s="264">
        <v>600000</v>
      </c>
      <c r="AV42" s="204">
        <f t="shared" si="10"/>
        <v>1200000</v>
      </c>
      <c r="AW42" s="264">
        <v>600000</v>
      </c>
      <c r="AX42" s="264">
        <v>600000</v>
      </c>
      <c r="AY42" s="204">
        <f t="shared" si="11"/>
        <v>1200000</v>
      </c>
      <c r="AZ42" s="264"/>
      <c r="BA42" s="264"/>
      <c r="BB42" s="204">
        <f t="shared" si="12"/>
        <v>0</v>
      </c>
      <c r="BC42" s="43">
        <f t="shared" si="21"/>
        <v>1800000</v>
      </c>
      <c r="BD42" s="43">
        <f t="shared" si="21"/>
        <v>1800000</v>
      </c>
      <c r="BE42" s="43">
        <f t="shared" si="22"/>
        <v>3600000</v>
      </c>
      <c r="BF42" s="264"/>
      <c r="BG42" s="264"/>
      <c r="BH42" s="204">
        <f t="shared" si="13"/>
        <v>0</v>
      </c>
      <c r="BI42" s="264"/>
      <c r="BJ42" s="264"/>
      <c r="BK42" s="204">
        <f t="shared" si="14"/>
        <v>0</v>
      </c>
      <c r="BL42" s="264"/>
      <c r="BM42" s="264"/>
      <c r="BN42" s="204">
        <f t="shared" si="15"/>
        <v>0</v>
      </c>
      <c r="BO42" s="216">
        <f t="shared" si="23"/>
        <v>0</v>
      </c>
      <c r="BP42" s="216">
        <f t="shared" si="23"/>
        <v>0</v>
      </c>
      <c r="BQ42" s="216">
        <f t="shared" si="24"/>
        <v>0</v>
      </c>
      <c r="BR42" s="205">
        <f t="shared" si="25"/>
        <v>4101000</v>
      </c>
      <c r="BS42" s="205">
        <f t="shared" si="25"/>
        <v>4101000</v>
      </c>
      <c r="BT42" s="205">
        <f t="shared" si="25"/>
        <v>8202000</v>
      </c>
      <c r="BU42" s="46">
        <f>+Y42-'GB 2023 (Hyperion)'!Y42</f>
        <v>0</v>
      </c>
      <c r="BV42" s="46">
        <f>+Z42-'GB 2023 (Hyperion)'!Z42</f>
        <v>0</v>
      </c>
      <c r="BW42" s="46">
        <f>+AA42-'GB 2023 (Hyperion)'!AA42</f>
        <v>0</v>
      </c>
      <c r="BX42" s="46">
        <f>+AN42-'GB 2023 (Hyperion)'!AN42</f>
        <v>-904000</v>
      </c>
      <c r="BY42" s="46">
        <f>+AO42-'GB 2023 (Hyperion)'!AO42</f>
        <v>-904000</v>
      </c>
      <c r="BZ42" s="46">
        <f>+AP42-'GB 2023 (Hyperion)'!AP42</f>
        <v>-1808000</v>
      </c>
      <c r="CA42" s="46">
        <f>+BC42-'GB 2023 (Hyperion)'!BC42</f>
        <v>-805000</v>
      </c>
      <c r="CB42" s="46">
        <f>+BD42-'GB 2023 (Hyperion)'!BD42</f>
        <v>-805000</v>
      </c>
      <c r="CC42" s="46">
        <f>+BE42-'GB 2023 (Hyperion)'!BE42</f>
        <v>-1610000</v>
      </c>
      <c r="CD42" s="46">
        <f>+BO42-'GB 2023 (Hyperion)'!BO42</f>
        <v>0</v>
      </c>
      <c r="CE42" s="46">
        <f>+BP42-'GB 2023 (Hyperion)'!BP42</f>
        <v>0</v>
      </c>
      <c r="CF42" s="46">
        <f>+BQ42-'GB 2023 (Hyperion)'!BQ42</f>
        <v>0</v>
      </c>
      <c r="CG42" s="46">
        <f t="shared" si="26"/>
        <v>-1709000</v>
      </c>
      <c r="CH42" s="46">
        <f t="shared" si="26"/>
        <v>-1709000</v>
      </c>
      <c r="CI42" s="46">
        <f t="shared" si="26"/>
        <v>-3418000</v>
      </c>
    </row>
    <row r="43" spans="1:88" hidden="1" x14ac:dyDescent="0.25">
      <c r="A43" s="48" t="s">
        <v>190</v>
      </c>
      <c r="B43" s="48" t="s">
        <v>173</v>
      </c>
      <c r="C43" s="48" t="s">
        <v>191</v>
      </c>
      <c r="D43" s="48" t="s">
        <v>121</v>
      </c>
      <c r="F43" s="48" t="s">
        <v>175</v>
      </c>
      <c r="G43" s="48" t="s">
        <v>176</v>
      </c>
      <c r="H43" s="48" t="s">
        <v>177</v>
      </c>
      <c r="I43" s="48">
        <v>20</v>
      </c>
      <c r="J43" s="46">
        <v>1500000</v>
      </c>
      <c r="K43" s="46">
        <v>1500000</v>
      </c>
      <c r="L43" s="46">
        <v>3000000</v>
      </c>
      <c r="M43" s="264"/>
      <c r="N43" s="264"/>
      <c r="O43" s="204">
        <f t="shared" si="0"/>
        <v>0</v>
      </c>
      <c r="P43" s="264"/>
      <c r="Q43" s="264"/>
      <c r="R43" s="204">
        <f t="shared" si="1"/>
        <v>0</v>
      </c>
      <c r="S43" s="264"/>
      <c r="T43" s="264"/>
      <c r="U43" s="204">
        <f t="shared" si="2"/>
        <v>0</v>
      </c>
      <c r="V43" s="264"/>
      <c r="W43" s="264"/>
      <c r="X43" s="204">
        <f t="shared" si="3"/>
        <v>0</v>
      </c>
      <c r="Y43" s="43">
        <f t="shared" ref="Y43:Z55" si="27">+SUM(M43,P43,S43,V43)</f>
        <v>0</v>
      </c>
      <c r="Z43" s="43">
        <f t="shared" si="27"/>
        <v>0</v>
      </c>
      <c r="AA43" s="43">
        <f t="shared" si="19"/>
        <v>0</v>
      </c>
      <c r="AB43" s="264"/>
      <c r="AC43" s="264"/>
      <c r="AD43" s="204">
        <f t="shared" si="4"/>
        <v>0</v>
      </c>
      <c r="AE43" s="264"/>
      <c r="AF43" s="264"/>
      <c r="AG43" s="204">
        <f t="shared" si="5"/>
        <v>0</v>
      </c>
      <c r="AH43" s="264">
        <v>1096000</v>
      </c>
      <c r="AI43" s="264">
        <v>1096000</v>
      </c>
      <c r="AJ43" s="204">
        <f t="shared" si="6"/>
        <v>2192000</v>
      </c>
      <c r="AK43" s="264">
        <v>202000</v>
      </c>
      <c r="AL43" s="264">
        <v>202000</v>
      </c>
      <c r="AM43" s="204">
        <f t="shared" si="7"/>
        <v>404000</v>
      </c>
      <c r="AN43" s="43">
        <f t="shared" ref="AN43:AO55" si="28">+SUM(AB43,AE43,AH43,AK43)</f>
        <v>1298000</v>
      </c>
      <c r="AO43" s="43">
        <f t="shared" si="28"/>
        <v>1298000</v>
      </c>
      <c r="AP43" s="204">
        <f t="shared" si="8"/>
        <v>2596000</v>
      </c>
      <c r="AQ43" s="264">
        <v>202000</v>
      </c>
      <c r="AR43" s="264">
        <v>202000</v>
      </c>
      <c r="AS43" s="204">
        <f t="shared" si="9"/>
        <v>404000</v>
      </c>
      <c r="AT43" s="264"/>
      <c r="AU43" s="264"/>
      <c r="AV43" s="204">
        <f t="shared" si="10"/>
        <v>0</v>
      </c>
      <c r="AW43" s="264"/>
      <c r="AX43" s="264"/>
      <c r="AY43" s="204">
        <f t="shared" si="11"/>
        <v>0</v>
      </c>
      <c r="AZ43" s="264"/>
      <c r="BA43" s="264"/>
      <c r="BB43" s="204">
        <f t="shared" si="12"/>
        <v>0</v>
      </c>
      <c r="BC43" s="43">
        <f t="shared" ref="BC43:BD55" si="29">+SUM(AQ43,AT43,AW43,AZ43)</f>
        <v>202000</v>
      </c>
      <c r="BD43" s="43">
        <f t="shared" si="29"/>
        <v>202000</v>
      </c>
      <c r="BE43" s="43">
        <f t="shared" si="22"/>
        <v>404000</v>
      </c>
      <c r="BF43" s="264"/>
      <c r="BG43" s="264"/>
      <c r="BH43" s="204">
        <f t="shared" si="13"/>
        <v>0</v>
      </c>
      <c r="BI43" s="264"/>
      <c r="BJ43" s="264"/>
      <c r="BK43" s="204">
        <f t="shared" si="14"/>
        <v>0</v>
      </c>
      <c r="BL43" s="264"/>
      <c r="BM43" s="264"/>
      <c r="BN43" s="204">
        <f t="shared" si="15"/>
        <v>0</v>
      </c>
      <c r="BO43" s="216">
        <f t="shared" ref="BO43:BP55" si="30">+SUM(BF43,BI43,BL43)</f>
        <v>0</v>
      </c>
      <c r="BP43" s="216">
        <f t="shared" si="30"/>
        <v>0</v>
      </c>
      <c r="BQ43" s="216">
        <f t="shared" si="24"/>
        <v>0</v>
      </c>
      <c r="BR43" s="205">
        <f t="shared" ref="BR43:BT55" si="31">+SUM(BO43,BC43,AN43,Y43)</f>
        <v>1500000</v>
      </c>
      <c r="BS43" s="205">
        <f t="shared" si="31"/>
        <v>1500000</v>
      </c>
      <c r="BT43" s="205">
        <f t="shared" si="31"/>
        <v>3000000</v>
      </c>
      <c r="BU43" s="46">
        <f>+Y43-'GB 2023 (Hyperion)'!Y43</f>
        <v>0</v>
      </c>
      <c r="BV43" s="46">
        <f>+Z43-'GB 2023 (Hyperion)'!Z43</f>
        <v>0</v>
      </c>
      <c r="BW43" s="46">
        <f>+AA43-'GB 2023 (Hyperion)'!AA43</f>
        <v>0</v>
      </c>
      <c r="BX43" s="46">
        <f>+AN43-'GB 2023 (Hyperion)'!AN43</f>
        <v>-202000</v>
      </c>
      <c r="BY43" s="46">
        <f>+AO43-'GB 2023 (Hyperion)'!AO43</f>
        <v>-202000</v>
      </c>
      <c r="BZ43" s="46">
        <f>+AP43-'GB 2023 (Hyperion)'!AP43</f>
        <v>-404000</v>
      </c>
      <c r="CA43" s="46">
        <f>+BC43-'GB 2023 (Hyperion)'!BC43</f>
        <v>202000</v>
      </c>
      <c r="CB43" s="46">
        <f>+BD43-'GB 2023 (Hyperion)'!BD43</f>
        <v>202000</v>
      </c>
      <c r="CC43" s="46">
        <f>+BE43-'GB 2023 (Hyperion)'!BE43</f>
        <v>404000</v>
      </c>
      <c r="CD43" s="46">
        <f>+BO43-'GB 2023 (Hyperion)'!BO43</f>
        <v>0</v>
      </c>
      <c r="CE43" s="46">
        <f>+BP43-'GB 2023 (Hyperion)'!BP43</f>
        <v>0</v>
      </c>
      <c r="CF43" s="46">
        <f>+BQ43-'GB 2023 (Hyperion)'!BQ43</f>
        <v>0</v>
      </c>
      <c r="CG43" s="46">
        <f t="shared" si="26"/>
        <v>0</v>
      </c>
      <c r="CH43" s="46">
        <f t="shared" si="26"/>
        <v>0</v>
      </c>
      <c r="CI43" s="46">
        <f t="shared" si="26"/>
        <v>0</v>
      </c>
    </row>
    <row r="44" spans="1:88" hidden="1" x14ac:dyDescent="0.25">
      <c r="A44" s="48" t="s">
        <v>182</v>
      </c>
      <c r="B44" s="48" t="s">
        <v>173</v>
      </c>
      <c r="C44" s="48" t="s">
        <v>192</v>
      </c>
      <c r="D44" s="48" t="s">
        <v>121</v>
      </c>
      <c r="F44" s="48" t="s">
        <v>175</v>
      </c>
      <c r="G44" s="48" t="s">
        <v>176</v>
      </c>
      <c r="H44" s="48" t="s">
        <v>177</v>
      </c>
      <c r="I44" s="48">
        <v>20</v>
      </c>
      <c r="J44" s="46">
        <v>4000000</v>
      </c>
      <c r="K44" s="46">
        <v>0</v>
      </c>
      <c r="L44" s="46">
        <v>4000000</v>
      </c>
      <c r="M44" s="264"/>
      <c r="N44" s="264"/>
      <c r="O44" s="204">
        <f t="shared" si="0"/>
        <v>0</v>
      </c>
      <c r="P44" s="264"/>
      <c r="Q44" s="264"/>
      <c r="R44" s="204">
        <f t="shared" si="1"/>
        <v>0</v>
      </c>
      <c r="S44" s="264"/>
      <c r="T44" s="264"/>
      <c r="U44" s="204">
        <f t="shared" si="2"/>
        <v>0</v>
      </c>
      <c r="V44" s="264">
        <v>0</v>
      </c>
      <c r="W44" s="264"/>
      <c r="X44" s="204">
        <f t="shared" si="3"/>
        <v>0</v>
      </c>
      <c r="Y44" s="43">
        <f t="shared" si="27"/>
        <v>0</v>
      </c>
      <c r="Z44" s="43">
        <f t="shared" si="27"/>
        <v>0</v>
      </c>
      <c r="AA44" s="43">
        <f t="shared" si="19"/>
        <v>0</v>
      </c>
      <c r="AB44" s="264">
        <v>13000</v>
      </c>
      <c r="AC44" s="264"/>
      <c r="AD44" s="204">
        <f t="shared" si="4"/>
        <v>13000</v>
      </c>
      <c r="AE44" s="264">
        <v>78000</v>
      </c>
      <c r="AF44" s="264"/>
      <c r="AG44" s="204">
        <f t="shared" si="5"/>
        <v>78000</v>
      </c>
      <c r="AH44" s="264">
        <v>987000</v>
      </c>
      <c r="AI44" s="264"/>
      <c r="AJ44" s="204">
        <f t="shared" si="6"/>
        <v>987000</v>
      </c>
      <c r="AK44" s="264">
        <v>1000000</v>
      </c>
      <c r="AL44" s="264"/>
      <c r="AM44" s="204">
        <f t="shared" si="7"/>
        <v>1000000</v>
      </c>
      <c r="AN44" s="43">
        <f t="shared" si="28"/>
        <v>2078000</v>
      </c>
      <c r="AO44" s="43">
        <f t="shared" si="28"/>
        <v>0</v>
      </c>
      <c r="AP44" s="204">
        <f t="shared" si="8"/>
        <v>2078000</v>
      </c>
      <c r="AQ44" s="264">
        <v>641000</v>
      </c>
      <c r="AR44" s="264"/>
      <c r="AS44" s="204">
        <f t="shared" si="9"/>
        <v>641000</v>
      </c>
      <c r="AT44" s="264">
        <v>641000</v>
      </c>
      <c r="AU44" s="264"/>
      <c r="AV44" s="204">
        <f t="shared" si="10"/>
        <v>641000</v>
      </c>
      <c r="AW44" s="264">
        <v>640000</v>
      </c>
      <c r="AX44" s="264"/>
      <c r="AY44" s="204">
        <f t="shared" si="11"/>
        <v>640000</v>
      </c>
      <c r="AZ44" s="264"/>
      <c r="BA44" s="264"/>
      <c r="BB44" s="204">
        <f t="shared" si="12"/>
        <v>0</v>
      </c>
      <c r="BC44" s="43">
        <f t="shared" si="29"/>
        <v>1922000</v>
      </c>
      <c r="BD44" s="43">
        <f t="shared" si="29"/>
        <v>0</v>
      </c>
      <c r="BE44" s="43">
        <f t="shared" si="22"/>
        <v>1922000</v>
      </c>
      <c r="BF44" s="264"/>
      <c r="BG44" s="264"/>
      <c r="BH44" s="204">
        <f t="shared" si="13"/>
        <v>0</v>
      </c>
      <c r="BI44" s="264"/>
      <c r="BJ44" s="264"/>
      <c r="BK44" s="204">
        <f t="shared" si="14"/>
        <v>0</v>
      </c>
      <c r="BL44" s="264"/>
      <c r="BM44" s="264"/>
      <c r="BN44" s="204">
        <f t="shared" si="15"/>
        <v>0</v>
      </c>
      <c r="BO44" s="216">
        <f t="shared" si="30"/>
        <v>0</v>
      </c>
      <c r="BP44" s="216">
        <f t="shared" si="30"/>
        <v>0</v>
      </c>
      <c r="BQ44" s="216">
        <f t="shared" si="24"/>
        <v>0</v>
      </c>
      <c r="BR44" s="205">
        <f t="shared" si="31"/>
        <v>4000000</v>
      </c>
      <c r="BS44" s="205">
        <f t="shared" si="31"/>
        <v>0</v>
      </c>
      <c r="BT44" s="205">
        <f t="shared" si="31"/>
        <v>4000000</v>
      </c>
      <c r="BU44" s="46">
        <f>+Y44-'GB 2023 (Hyperion)'!Y44</f>
        <v>-500000</v>
      </c>
      <c r="BV44" s="46">
        <f>+Z44-'GB 2023 (Hyperion)'!Z44</f>
        <v>0</v>
      </c>
      <c r="BW44" s="46">
        <f>+AA44-'GB 2023 (Hyperion)'!AA44</f>
        <v>-500000</v>
      </c>
      <c r="BX44" s="46">
        <f>+AN44-'GB 2023 (Hyperion)'!AN44</f>
        <v>78000</v>
      </c>
      <c r="BY44" s="46">
        <f>+AO44-'GB 2023 (Hyperion)'!AO44</f>
        <v>0</v>
      </c>
      <c r="BZ44" s="46">
        <f>+AP44-'GB 2023 (Hyperion)'!AP44</f>
        <v>78000</v>
      </c>
      <c r="CA44" s="46">
        <f>+BC44-'GB 2023 (Hyperion)'!BC44</f>
        <v>422000</v>
      </c>
      <c r="CB44" s="46">
        <f>+BD44-'GB 2023 (Hyperion)'!BD44</f>
        <v>0</v>
      </c>
      <c r="CC44" s="46">
        <f>+BE44-'GB 2023 (Hyperion)'!BE44</f>
        <v>422000</v>
      </c>
      <c r="CD44" s="46">
        <f>+BO44-'GB 2023 (Hyperion)'!BO44</f>
        <v>0</v>
      </c>
      <c r="CE44" s="46">
        <f>+BP44-'GB 2023 (Hyperion)'!BP44</f>
        <v>0</v>
      </c>
      <c r="CF44" s="46">
        <f>+BQ44-'GB 2023 (Hyperion)'!BQ44</f>
        <v>0</v>
      </c>
      <c r="CG44" s="46">
        <f t="shared" si="26"/>
        <v>0</v>
      </c>
      <c r="CH44" s="46">
        <f t="shared" si="26"/>
        <v>0</v>
      </c>
      <c r="CI44" s="46">
        <f t="shared" si="26"/>
        <v>0</v>
      </c>
    </row>
    <row r="45" spans="1:88" hidden="1" x14ac:dyDescent="0.25">
      <c r="A45" s="48" t="s">
        <v>172</v>
      </c>
      <c r="B45" s="48" t="s">
        <v>173</v>
      </c>
      <c r="C45" s="48" t="s">
        <v>174</v>
      </c>
      <c r="D45" s="48" t="s">
        <v>117</v>
      </c>
      <c r="F45" s="48" t="s">
        <v>193</v>
      </c>
      <c r="G45" s="48" t="s">
        <v>194</v>
      </c>
      <c r="H45" s="48" t="s">
        <v>195</v>
      </c>
      <c r="I45" s="48" t="s">
        <v>196</v>
      </c>
      <c r="J45" s="46">
        <v>5365000</v>
      </c>
      <c r="K45" s="46">
        <v>6885000</v>
      </c>
      <c r="L45" s="46">
        <v>12250000</v>
      </c>
      <c r="M45" s="264"/>
      <c r="N45" s="264"/>
      <c r="O45" s="204">
        <f t="shared" si="0"/>
        <v>0</v>
      </c>
      <c r="P45" s="264"/>
      <c r="Q45" s="264"/>
      <c r="R45" s="204">
        <f t="shared" si="1"/>
        <v>0</v>
      </c>
      <c r="S45" s="264"/>
      <c r="T45" s="264"/>
      <c r="U45" s="204">
        <f t="shared" si="2"/>
        <v>0</v>
      </c>
      <c r="V45" s="264"/>
      <c r="W45" s="264"/>
      <c r="X45" s="204">
        <f t="shared" si="3"/>
        <v>0</v>
      </c>
      <c r="Y45" s="43">
        <f t="shared" si="27"/>
        <v>0</v>
      </c>
      <c r="Z45" s="43">
        <f t="shared" si="27"/>
        <v>0</v>
      </c>
      <c r="AA45" s="43">
        <f t="shared" si="19"/>
        <v>0</v>
      </c>
      <c r="AB45" s="264">
        <v>0</v>
      </c>
      <c r="AC45" s="264">
        <v>0</v>
      </c>
      <c r="AD45" s="204">
        <f t="shared" si="4"/>
        <v>0</v>
      </c>
      <c r="AE45" s="264">
        <v>0</v>
      </c>
      <c r="AF45" s="264">
        <v>0</v>
      </c>
      <c r="AG45" s="204">
        <f t="shared" si="5"/>
        <v>0</v>
      </c>
      <c r="AH45" s="264">
        <v>0</v>
      </c>
      <c r="AI45" s="264">
        <v>0</v>
      </c>
      <c r="AJ45" s="204">
        <f t="shared" si="6"/>
        <v>0</v>
      </c>
      <c r="AK45" s="264">
        <v>0</v>
      </c>
      <c r="AL45" s="264">
        <v>0</v>
      </c>
      <c r="AM45" s="204">
        <f t="shared" si="7"/>
        <v>0</v>
      </c>
      <c r="AN45" s="43">
        <f t="shared" si="28"/>
        <v>0</v>
      </c>
      <c r="AO45" s="43">
        <f t="shared" si="28"/>
        <v>0</v>
      </c>
      <c r="AP45" s="204">
        <f t="shared" si="8"/>
        <v>0</v>
      </c>
      <c r="AQ45" s="264">
        <f>6125000*0.475</f>
        <v>2909000</v>
      </c>
      <c r="AR45" s="264">
        <f>6125000*0.525</f>
        <v>3216000</v>
      </c>
      <c r="AS45" s="204">
        <f t="shared" si="9"/>
        <v>6125000</v>
      </c>
      <c r="AT45" s="264">
        <f>6125000*0.485</f>
        <v>2971000</v>
      </c>
      <c r="AU45" s="264">
        <f>6125000*0.515</f>
        <v>3154000</v>
      </c>
      <c r="AV45" s="204">
        <f t="shared" si="10"/>
        <v>6125000</v>
      </c>
      <c r="AW45" s="264">
        <v>0</v>
      </c>
      <c r="AX45" s="264">
        <v>0</v>
      </c>
      <c r="AY45" s="204">
        <f t="shared" si="11"/>
        <v>0</v>
      </c>
      <c r="AZ45" s="264"/>
      <c r="BA45" s="264"/>
      <c r="BB45" s="204">
        <f t="shared" si="12"/>
        <v>0</v>
      </c>
      <c r="BC45" s="43">
        <f t="shared" si="29"/>
        <v>5880000</v>
      </c>
      <c r="BD45" s="43">
        <f t="shared" si="29"/>
        <v>6370000</v>
      </c>
      <c r="BE45" s="43">
        <f t="shared" si="22"/>
        <v>12250000</v>
      </c>
      <c r="BF45" s="264"/>
      <c r="BG45" s="264"/>
      <c r="BH45" s="204">
        <f t="shared" si="13"/>
        <v>0</v>
      </c>
      <c r="BI45" s="264"/>
      <c r="BJ45" s="264"/>
      <c r="BK45" s="204">
        <f t="shared" si="14"/>
        <v>0</v>
      </c>
      <c r="BL45" s="264"/>
      <c r="BM45" s="264"/>
      <c r="BN45" s="204">
        <f t="shared" si="15"/>
        <v>0</v>
      </c>
      <c r="BO45" s="216">
        <f t="shared" si="30"/>
        <v>0</v>
      </c>
      <c r="BP45" s="216">
        <f t="shared" si="30"/>
        <v>0</v>
      </c>
      <c r="BQ45" s="216">
        <f t="shared" si="24"/>
        <v>0</v>
      </c>
      <c r="BR45" s="205">
        <f t="shared" si="31"/>
        <v>5880000</v>
      </c>
      <c r="BS45" s="205">
        <f t="shared" si="31"/>
        <v>6370000</v>
      </c>
      <c r="BT45" s="205">
        <f t="shared" si="31"/>
        <v>12250000</v>
      </c>
      <c r="BU45" s="46">
        <f>+Y45-'GB 2023 (Hyperion)'!Y45</f>
        <v>0</v>
      </c>
      <c r="BV45" s="46">
        <f>+Z45-'GB 2023 (Hyperion)'!Z45</f>
        <v>0</v>
      </c>
      <c r="BW45" s="46">
        <f>+AA45-'GB 2023 (Hyperion)'!AA45</f>
        <v>0</v>
      </c>
      <c r="BX45" s="46">
        <f>+AN45-'GB 2023 (Hyperion)'!AN45</f>
        <v>-5365000</v>
      </c>
      <c r="BY45" s="46">
        <f>+AO45-'GB 2023 (Hyperion)'!AO45</f>
        <v>-6885000</v>
      </c>
      <c r="BZ45" s="46">
        <f>+AP45-'GB 2023 (Hyperion)'!AP45</f>
        <v>-12250000</v>
      </c>
      <c r="CA45" s="46">
        <f>+BC45-'GB 2023 (Hyperion)'!BC45</f>
        <v>5880000</v>
      </c>
      <c r="CB45" s="46">
        <f>+BD45-'GB 2023 (Hyperion)'!BD45</f>
        <v>6370000</v>
      </c>
      <c r="CC45" s="46">
        <f>+BE45-'GB 2023 (Hyperion)'!BE45</f>
        <v>12250000</v>
      </c>
      <c r="CD45" s="46">
        <f>+BO45-'GB 2023 (Hyperion)'!BO45</f>
        <v>0</v>
      </c>
      <c r="CE45" s="46">
        <f>+BP45-'GB 2023 (Hyperion)'!BP45</f>
        <v>0</v>
      </c>
      <c r="CF45" s="46">
        <f>+BQ45-'GB 2023 (Hyperion)'!BQ45</f>
        <v>0</v>
      </c>
      <c r="CG45" s="46">
        <f t="shared" si="26"/>
        <v>515000</v>
      </c>
      <c r="CH45" s="46">
        <f t="shared" si="26"/>
        <v>-515000</v>
      </c>
      <c r="CI45" s="46">
        <f t="shared" si="26"/>
        <v>0</v>
      </c>
    </row>
    <row r="46" spans="1:88" hidden="1" x14ac:dyDescent="0.25">
      <c r="A46" s="48" t="s">
        <v>179</v>
      </c>
      <c r="B46" s="48" t="s">
        <v>173</v>
      </c>
      <c r="C46" s="48" t="s">
        <v>180</v>
      </c>
      <c r="D46" s="48" t="s">
        <v>117</v>
      </c>
      <c r="F46" s="48" t="s">
        <v>193</v>
      </c>
      <c r="G46" s="48" t="s">
        <v>194</v>
      </c>
      <c r="H46" s="48" t="s">
        <v>198</v>
      </c>
      <c r="I46" s="48" t="s">
        <v>204</v>
      </c>
      <c r="J46" s="46">
        <v>44235000</v>
      </c>
      <c r="K46" s="46">
        <v>44235000</v>
      </c>
      <c r="L46" s="46">
        <v>88470000</v>
      </c>
      <c r="M46" s="264">
        <v>0</v>
      </c>
      <c r="N46" s="264">
        <v>0</v>
      </c>
      <c r="O46" s="204">
        <f t="shared" si="0"/>
        <v>0</v>
      </c>
      <c r="P46" s="264">
        <v>0</v>
      </c>
      <c r="Q46" s="264">
        <v>0</v>
      </c>
      <c r="R46" s="204">
        <f t="shared" si="1"/>
        <v>0</v>
      </c>
      <c r="S46" s="264">
        <v>0</v>
      </c>
      <c r="T46" s="264">
        <v>0</v>
      </c>
      <c r="U46" s="204">
        <f t="shared" si="2"/>
        <v>0</v>
      </c>
      <c r="V46" s="264">
        <v>0</v>
      </c>
      <c r="W46" s="264">
        <v>0</v>
      </c>
      <c r="X46" s="204">
        <f t="shared" si="3"/>
        <v>0</v>
      </c>
      <c r="Y46" s="43">
        <f t="shared" si="27"/>
        <v>0</v>
      </c>
      <c r="Z46" s="43">
        <f t="shared" si="27"/>
        <v>0</v>
      </c>
      <c r="AA46" s="43">
        <f t="shared" si="19"/>
        <v>0</v>
      </c>
      <c r="AB46" s="264">
        <v>0</v>
      </c>
      <c r="AC46" s="264">
        <v>0</v>
      </c>
      <c r="AD46" s="204">
        <f t="shared" si="4"/>
        <v>0</v>
      </c>
      <c r="AE46" s="264">
        <v>0</v>
      </c>
      <c r="AF46" s="264">
        <v>0</v>
      </c>
      <c r="AG46" s="204">
        <f t="shared" si="5"/>
        <v>0</v>
      </c>
      <c r="AH46" s="264">
        <v>0</v>
      </c>
      <c r="AI46" s="264">
        <v>0</v>
      </c>
      <c r="AJ46" s="204">
        <f t="shared" si="6"/>
        <v>0</v>
      </c>
      <c r="AK46" s="264">
        <v>44235000</v>
      </c>
      <c r="AL46" s="264">
        <v>44235000</v>
      </c>
      <c r="AM46" s="204">
        <f t="shared" si="7"/>
        <v>88470000</v>
      </c>
      <c r="AN46" s="43">
        <f t="shared" si="28"/>
        <v>44235000</v>
      </c>
      <c r="AO46" s="43">
        <f t="shared" si="28"/>
        <v>44235000</v>
      </c>
      <c r="AP46" s="204">
        <f t="shared" si="8"/>
        <v>88470000</v>
      </c>
      <c r="AQ46" s="264">
        <v>0</v>
      </c>
      <c r="AR46" s="264">
        <v>0</v>
      </c>
      <c r="AS46" s="204">
        <f t="shared" si="9"/>
        <v>0</v>
      </c>
      <c r="AT46" s="264">
        <v>0</v>
      </c>
      <c r="AU46" s="264">
        <v>0</v>
      </c>
      <c r="AV46" s="204">
        <f t="shared" si="10"/>
        <v>0</v>
      </c>
      <c r="AW46" s="264">
        <v>0</v>
      </c>
      <c r="AX46" s="264">
        <v>0</v>
      </c>
      <c r="AY46" s="204">
        <f t="shared" si="11"/>
        <v>0</v>
      </c>
      <c r="AZ46" s="264"/>
      <c r="BA46" s="264"/>
      <c r="BB46" s="204">
        <f t="shared" si="12"/>
        <v>0</v>
      </c>
      <c r="BC46" s="43">
        <f t="shared" si="29"/>
        <v>0</v>
      </c>
      <c r="BD46" s="43">
        <f t="shared" si="29"/>
        <v>0</v>
      </c>
      <c r="BE46" s="43">
        <f t="shared" si="22"/>
        <v>0</v>
      </c>
      <c r="BF46" s="264"/>
      <c r="BG46" s="264"/>
      <c r="BH46" s="204">
        <f t="shared" si="13"/>
        <v>0</v>
      </c>
      <c r="BI46" s="264"/>
      <c r="BJ46" s="264"/>
      <c r="BK46" s="204">
        <f t="shared" si="14"/>
        <v>0</v>
      </c>
      <c r="BL46" s="264"/>
      <c r="BM46" s="264"/>
      <c r="BN46" s="204">
        <f t="shared" si="15"/>
        <v>0</v>
      </c>
      <c r="BO46" s="216">
        <f t="shared" si="30"/>
        <v>0</v>
      </c>
      <c r="BP46" s="216">
        <f t="shared" si="30"/>
        <v>0</v>
      </c>
      <c r="BQ46" s="216">
        <f t="shared" si="24"/>
        <v>0</v>
      </c>
      <c r="BR46" s="205">
        <f t="shared" si="31"/>
        <v>44235000</v>
      </c>
      <c r="BS46" s="205">
        <f t="shared" si="31"/>
        <v>44235000</v>
      </c>
      <c r="BT46" s="205">
        <f t="shared" si="31"/>
        <v>88470000</v>
      </c>
      <c r="BU46" s="46">
        <f>+Y46-'GB 2023 (Hyperion)'!Y46</f>
        <v>0</v>
      </c>
      <c r="BV46" s="46">
        <f>+Z46-'GB 2023 (Hyperion)'!Z46</f>
        <v>0</v>
      </c>
      <c r="BW46" s="46">
        <f>+AA46-'GB 2023 (Hyperion)'!AA46</f>
        <v>0</v>
      </c>
      <c r="BX46" s="46">
        <f>+AN46-'GB 2023 (Hyperion)'!AN46</f>
        <v>0</v>
      </c>
      <c r="BY46" s="46">
        <f>+AO46-'GB 2023 (Hyperion)'!AO46</f>
        <v>0</v>
      </c>
      <c r="BZ46" s="46">
        <f>+AP46-'GB 2023 (Hyperion)'!AP46</f>
        <v>0</v>
      </c>
      <c r="CA46" s="46">
        <f>+BC46-'GB 2023 (Hyperion)'!BC46</f>
        <v>0</v>
      </c>
      <c r="CB46" s="46">
        <f>+BD46-'GB 2023 (Hyperion)'!BD46</f>
        <v>0</v>
      </c>
      <c r="CC46" s="46">
        <f>+BE46-'GB 2023 (Hyperion)'!BE46</f>
        <v>0</v>
      </c>
      <c r="CD46" s="46">
        <f>+BO46-'GB 2023 (Hyperion)'!BO46</f>
        <v>0</v>
      </c>
      <c r="CE46" s="46">
        <f>+BP46-'GB 2023 (Hyperion)'!BP46</f>
        <v>0</v>
      </c>
      <c r="CF46" s="46">
        <f>+BQ46-'GB 2023 (Hyperion)'!BQ46</f>
        <v>0</v>
      </c>
      <c r="CG46" s="46">
        <f t="shared" si="26"/>
        <v>0</v>
      </c>
      <c r="CH46" s="46">
        <f t="shared" si="26"/>
        <v>0</v>
      </c>
      <c r="CI46" s="46">
        <f t="shared" si="26"/>
        <v>0</v>
      </c>
    </row>
    <row r="47" spans="1:88" hidden="1" x14ac:dyDescent="0.25">
      <c r="A47" s="48" t="s">
        <v>199</v>
      </c>
      <c r="B47" s="48" t="s">
        <v>173</v>
      </c>
      <c r="C47" s="48" t="s">
        <v>200</v>
      </c>
      <c r="D47" s="48" t="s">
        <v>117</v>
      </c>
      <c r="F47" s="48" t="s">
        <v>193</v>
      </c>
      <c r="G47" s="48" t="s">
        <v>194</v>
      </c>
      <c r="H47" s="48" t="s">
        <v>195</v>
      </c>
      <c r="I47" s="48" t="s">
        <v>196</v>
      </c>
      <c r="J47" s="46">
        <v>40000000</v>
      </c>
      <c r="K47" s="46">
        <v>0</v>
      </c>
      <c r="L47" s="46">
        <v>40000000</v>
      </c>
      <c r="M47" s="264"/>
      <c r="N47" s="264"/>
      <c r="O47" s="204">
        <f t="shared" si="0"/>
        <v>0</v>
      </c>
      <c r="P47" s="264"/>
      <c r="Q47" s="264"/>
      <c r="R47" s="204">
        <f t="shared" si="1"/>
        <v>0</v>
      </c>
      <c r="S47" s="264"/>
      <c r="T47" s="264"/>
      <c r="U47" s="204">
        <f t="shared" si="2"/>
        <v>0</v>
      </c>
      <c r="V47" s="264">
        <f>ROUND(9052769,-3)</f>
        <v>9053000</v>
      </c>
      <c r="W47" s="264"/>
      <c r="X47" s="204">
        <f t="shared" si="3"/>
        <v>9053000</v>
      </c>
      <c r="Y47" s="43">
        <f t="shared" si="27"/>
        <v>9053000</v>
      </c>
      <c r="Z47" s="43">
        <f t="shared" si="27"/>
        <v>0</v>
      </c>
      <c r="AA47" s="43">
        <f t="shared" si="19"/>
        <v>9053000</v>
      </c>
      <c r="AB47" s="264"/>
      <c r="AC47" s="264"/>
      <c r="AD47" s="204">
        <f t="shared" si="4"/>
        <v>0</v>
      </c>
      <c r="AE47" s="264">
        <v>19411000</v>
      </c>
      <c r="AF47" s="264"/>
      <c r="AG47" s="204">
        <f t="shared" si="5"/>
        <v>19411000</v>
      </c>
      <c r="AH47" s="264">
        <v>0</v>
      </c>
      <c r="AI47" s="264"/>
      <c r="AJ47" s="204">
        <f t="shared" si="6"/>
        <v>0</v>
      </c>
      <c r="AK47" s="264">
        <v>10391000</v>
      </c>
      <c r="AL47" s="264"/>
      <c r="AM47" s="204">
        <f t="shared" si="7"/>
        <v>10391000</v>
      </c>
      <c r="AN47" s="43">
        <f t="shared" si="28"/>
        <v>29802000</v>
      </c>
      <c r="AO47" s="43">
        <f t="shared" si="28"/>
        <v>0</v>
      </c>
      <c r="AP47" s="204">
        <f t="shared" si="8"/>
        <v>29802000</v>
      </c>
      <c r="AQ47" s="264">
        <v>324000</v>
      </c>
      <c r="AR47" s="264"/>
      <c r="AS47" s="204">
        <f t="shared" si="9"/>
        <v>324000</v>
      </c>
      <c r="AT47" s="264">
        <f>ROUNDUP(219433,-3)</f>
        <v>220000</v>
      </c>
      <c r="AU47" s="264"/>
      <c r="AV47" s="204">
        <f t="shared" si="10"/>
        <v>220000</v>
      </c>
      <c r="AW47" s="264">
        <f>ROUND(601109,-3)</f>
        <v>601000</v>
      </c>
      <c r="AX47" s="264"/>
      <c r="AY47" s="204">
        <f t="shared" si="11"/>
        <v>601000</v>
      </c>
      <c r="AZ47" s="264"/>
      <c r="BA47" s="264"/>
      <c r="BB47" s="204">
        <f t="shared" si="12"/>
        <v>0</v>
      </c>
      <c r="BC47" s="43">
        <f t="shared" si="29"/>
        <v>1145000</v>
      </c>
      <c r="BD47" s="43">
        <f t="shared" si="29"/>
        <v>0</v>
      </c>
      <c r="BE47" s="43">
        <f t="shared" si="22"/>
        <v>1145000</v>
      </c>
      <c r="BF47" s="264"/>
      <c r="BG47" s="264"/>
      <c r="BH47" s="204">
        <f t="shared" si="13"/>
        <v>0</v>
      </c>
      <c r="BI47" s="264"/>
      <c r="BJ47" s="264"/>
      <c r="BK47" s="204">
        <f t="shared" si="14"/>
        <v>0</v>
      </c>
      <c r="BL47" s="264"/>
      <c r="BM47" s="264"/>
      <c r="BN47" s="204">
        <f t="shared" si="15"/>
        <v>0</v>
      </c>
      <c r="BO47" s="216">
        <f t="shared" si="30"/>
        <v>0</v>
      </c>
      <c r="BP47" s="216">
        <f t="shared" si="30"/>
        <v>0</v>
      </c>
      <c r="BQ47" s="216">
        <f t="shared" si="24"/>
        <v>0</v>
      </c>
      <c r="BR47" s="205">
        <f t="shared" si="31"/>
        <v>40000000</v>
      </c>
      <c r="BS47" s="205">
        <f t="shared" si="31"/>
        <v>0</v>
      </c>
      <c r="BT47" s="205">
        <f t="shared" si="31"/>
        <v>40000000</v>
      </c>
      <c r="BU47" s="46">
        <f>+Y47-'GB 2023 (Hyperion)'!Y47</f>
        <v>0</v>
      </c>
      <c r="BV47" s="46">
        <f>+Z47-'GB 2023 (Hyperion)'!Z47</f>
        <v>0</v>
      </c>
      <c r="BW47" s="46">
        <f>+AA47-'GB 2023 (Hyperion)'!AA47</f>
        <v>0</v>
      </c>
      <c r="BX47" s="46">
        <f>+AN47-'GB 2023 (Hyperion)'!AN47</f>
        <v>151000</v>
      </c>
      <c r="BY47" s="46">
        <f>+AO47-'GB 2023 (Hyperion)'!AO47</f>
        <v>0</v>
      </c>
      <c r="BZ47" s="46">
        <f>+AP47-'GB 2023 (Hyperion)'!AP47</f>
        <v>151000</v>
      </c>
      <c r="CA47" s="46">
        <f>+BC47-'GB 2023 (Hyperion)'!BC47</f>
        <v>-151000</v>
      </c>
      <c r="CB47" s="46">
        <f>+BD47-'GB 2023 (Hyperion)'!BD47</f>
        <v>0</v>
      </c>
      <c r="CC47" s="46">
        <f>+BE47-'GB 2023 (Hyperion)'!BE47</f>
        <v>-151000</v>
      </c>
      <c r="CD47" s="46">
        <f>+BO47-'GB 2023 (Hyperion)'!BO47</f>
        <v>0</v>
      </c>
      <c r="CE47" s="46">
        <f>+BP47-'GB 2023 (Hyperion)'!BP47</f>
        <v>0</v>
      </c>
      <c r="CF47" s="46">
        <f>+BQ47-'GB 2023 (Hyperion)'!BQ47</f>
        <v>0</v>
      </c>
      <c r="CG47" s="46">
        <f t="shared" si="26"/>
        <v>0</v>
      </c>
      <c r="CH47" s="46">
        <f t="shared" si="26"/>
        <v>0</v>
      </c>
      <c r="CI47" s="46">
        <f t="shared" si="26"/>
        <v>0</v>
      </c>
    </row>
    <row r="48" spans="1:88" s="95" customFormat="1" hidden="1" x14ac:dyDescent="0.25">
      <c r="A48" s="96" t="s">
        <v>184</v>
      </c>
      <c r="B48" s="96" t="s">
        <v>173</v>
      </c>
      <c r="C48" s="96" t="s">
        <v>185</v>
      </c>
      <c r="D48" s="96" t="s">
        <v>117</v>
      </c>
      <c r="E48" s="96"/>
      <c r="F48" s="96" t="s">
        <v>193</v>
      </c>
      <c r="G48" s="96" t="s">
        <v>194</v>
      </c>
      <c r="H48" s="96" t="s">
        <v>195</v>
      </c>
      <c r="I48" s="96" t="s">
        <v>196</v>
      </c>
      <c r="J48" s="182">
        <v>0</v>
      </c>
      <c r="K48" s="182">
        <v>0</v>
      </c>
      <c r="L48" s="182">
        <v>0</v>
      </c>
      <c r="M48" s="236"/>
      <c r="N48" s="236"/>
      <c r="O48" s="208">
        <f t="shared" si="0"/>
        <v>0</v>
      </c>
      <c r="P48" s="236"/>
      <c r="Q48" s="236"/>
      <c r="R48" s="208">
        <f t="shared" si="1"/>
        <v>0</v>
      </c>
      <c r="S48" s="236"/>
      <c r="T48" s="236"/>
      <c r="U48" s="208">
        <f t="shared" si="2"/>
        <v>0</v>
      </c>
      <c r="V48" s="236"/>
      <c r="W48" s="236"/>
      <c r="X48" s="208">
        <f t="shared" si="3"/>
        <v>0</v>
      </c>
      <c r="Y48" s="240">
        <f t="shared" si="27"/>
        <v>0</v>
      </c>
      <c r="Z48" s="240">
        <f t="shared" si="27"/>
        <v>0</v>
      </c>
      <c r="AA48" s="240">
        <f t="shared" si="19"/>
        <v>0</v>
      </c>
      <c r="AB48" s="236"/>
      <c r="AC48" s="236"/>
      <c r="AD48" s="208">
        <f t="shared" si="4"/>
        <v>0</v>
      </c>
      <c r="AE48" s="236"/>
      <c r="AF48" s="236"/>
      <c r="AG48" s="208">
        <f t="shared" si="5"/>
        <v>0</v>
      </c>
      <c r="AH48" s="236"/>
      <c r="AI48" s="236"/>
      <c r="AJ48" s="208">
        <f t="shared" si="6"/>
        <v>0</v>
      </c>
      <c r="AK48" s="236"/>
      <c r="AL48" s="236"/>
      <c r="AM48" s="208">
        <f t="shared" si="7"/>
        <v>0</v>
      </c>
      <c r="AN48" s="240">
        <f t="shared" si="28"/>
        <v>0</v>
      </c>
      <c r="AO48" s="240">
        <f t="shared" si="28"/>
        <v>0</v>
      </c>
      <c r="AP48" s="208">
        <f t="shared" si="8"/>
        <v>0</v>
      </c>
      <c r="AQ48" s="236"/>
      <c r="AR48" s="236"/>
      <c r="AS48" s="208">
        <f t="shared" si="9"/>
        <v>0</v>
      </c>
      <c r="AT48" s="236"/>
      <c r="AU48" s="236"/>
      <c r="AV48" s="208">
        <f t="shared" si="10"/>
        <v>0</v>
      </c>
      <c r="AW48" s="236"/>
      <c r="AX48" s="236"/>
      <c r="AY48" s="208">
        <f t="shared" si="11"/>
        <v>0</v>
      </c>
      <c r="AZ48" s="236"/>
      <c r="BA48" s="236"/>
      <c r="BB48" s="208">
        <f t="shared" si="12"/>
        <v>0</v>
      </c>
      <c r="BC48" s="240">
        <f t="shared" si="29"/>
        <v>0</v>
      </c>
      <c r="BD48" s="240">
        <f t="shared" si="29"/>
        <v>0</v>
      </c>
      <c r="BE48" s="240">
        <f t="shared" si="22"/>
        <v>0</v>
      </c>
      <c r="BF48" s="236"/>
      <c r="BG48" s="236"/>
      <c r="BH48" s="208">
        <f t="shared" si="13"/>
        <v>0</v>
      </c>
      <c r="BI48" s="236"/>
      <c r="BJ48" s="236"/>
      <c r="BK48" s="208">
        <f t="shared" si="14"/>
        <v>0</v>
      </c>
      <c r="BL48" s="236"/>
      <c r="BM48" s="236"/>
      <c r="BN48" s="208">
        <f t="shared" si="15"/>
        <v>0</v>
      </c>
      <c r="BO48" s="217">
        <f t="shared" si="30"/>
        <v>0</v>
      </c>
      <c r="BP48" s="217">
        <f t="shared" si="30"/>
        <v>0</v>
      </c>
      <c r="BQ48" s="217">
        <f t="shared" si="24"/>
        <v>0</v>
      </c>
      <c r="BR48" s="209">
        <f t="shared" si="31"/>
        <v>0</v>
      </c>
      <c r="BS48" s="209">
        <f t="shared" si="31"/>
        <v>0</v>
      </c>
      <c r="BT48" s="209">
        <f t="shared" si="31"/>
        <v>0</v>
      </c>
      <c r="BU48" s="182">
        <f>+Y48-'GB 2023 (Hyperion)'!Y48</f>
        <v>0</v>
      </c>
      <c r="BV48" s="182">
        <f>+Z48-'GB 2023 (Hyperion)'!Z48</f>
        <v>0</v>
      </c>
      <c r="BW48" s="182">
        <f>+AA48-'GB 2023 (Hyperion)'!AA48</f>
        <v>0</v>
      </c>
      <c r="BX48" s="182">
        <f>+AN48-'GB 2023 (Hyperion)'!AN48</f>
        <v>0</v>
      </c>
      <c r="BY48" s="182">
        <f>+AO48-'GB 2023 (Hyperion)'!AO48</f>
        <v>0</v>
      </c>
      <c r="BZ48" s="182">
        <f>+AP48-'GB 2023 (Hyperion)'!AP48</f>
        <v>0</v>
      </c>
      <c r="CA48" s="182">
        <f>+BC48-'GB 2023 (Hyperion)'!BC48</f>
        <v>0</v>
      </c>
      <c r="CB48" s="182">
        <f>+BD48-'GB 2023 (Hyperion)'!BD48</f>
        <v>0</v>
      </c>
      <c r="CC48" s="182">
        <f>+BE48-'GB 2023 (Hyperion)'!BE48</f>
        <v>0</v>
      </c>
      <c r="CD48" s="182">
        <f>+BO48-'GB 2023 (Hyperion)'!BO48</f>
        <v>0</v>
      </c>
      <c r="CE48" s="182">
        <f>+BP48-'GB 2023 (Hyperion)'!BP48</f>
        <v>0</v>
      </c>
      <c r="CF48" s="182">
        <f>+BQ48-'GB 2023 (Hyperion)'!BQ48</f>
        <v>0</v>
      </c>
      <c r="CG48" s="182">
        <f t="shared" si="26"/>
        <v>0</v>
      </c>
      <c r="CH48" s="182">
        <f t="shared" si="26"/>
        <v>0</v>
      </c>
      <c r="CI48" s="182">
        <f t="shared" si="26"/>
        <v>0</v>
      </c>
      <c r="CJ48" s="96"/>
    </row>
    <row r="49" spans="1:88" hidden="1" x14ac:dyDescent="0.25">
      <c r="A49" s="48" t="s">
        <v>172</v>
      </c>
      <c r="B49" s="48" t="s">
        <v>173</v>
      </c>
      <c r="C49" s="48" t="s">
        <v>186</v>
      </c>
      <c r="D49" s="48" t="s">
        <v>117</v>
      </c>
      <c r="F49" s="48" t="s">
        <v>193</v>
      </c>
      <c r="G49" s="48" t="s">
        <v>194</v>
      </c>
      <c r="H49" s="48" t="s">
        <v>195</v>
      </c>
      <c r="I49" s="48" t="s">
        <v>196</v>
      </c>
      <c r="J49" s="46">
        <v>40511000</v>
      </c>
      <c r="K49" s="46">
        <v>43418000</v>
      </c>
      <c r="L49" s="46">
        <v>83929000</v>
      </c>
      <c r="M49" s="264">
        <v>1869000</v>
      </c>
      <c r="N49" s="264">
        <v>1869000</v>
      </c>
      <c r="O49" s="204">
        <f t="shared" si="0"/>
        <v>3738000</v>
      </c>
      <c r="P49" s="264">
        <v>3284000</v>
      </c>
      <c r="Q49" s="264">
        <v>3284000</v>
      </c>
      <c r="R49" s="204">
        <f t="shared" si="1"/>
        <v>6568000</v>
      </c>
      <c r="S49" s="264">
        <v>6225000</v>
      </c>
      <c r="T49" s="264">
        <v>6225000</v>
      </c>
      <c r="U49" s="204">
        <f t="shared" si="2"/>
        <v>12450000</v>
      </c>
      <c r="V49" s="264">
        <v>6830000</v>
      </c>
      <c r="W49" s="264">
        <v>6830000</v>
      </c>
      <c r="X49" s="204">
        <f t="shared" si="3"/>
        <v>13660000</v>
      </c>
      <c r="Y49" s="43">
        <f t="shared" si="27"/>
        <v>18208000</v>
      </c>
      <c r="Z49" s="43">
        <f t="shared" si="27"/>
        <v>18208000</v>
      </c>
      <c r="AA49" s="43">
        <f t="shared" si="19"/>
        <v>36416000</v>
      </c>
      <c r="AB49" s="243">
        <v>2356000</v>
      </c>
      <c r="AC49" s="243">
        <v>2732000</v>
      </c>
      <c r="AD49" s="204">
        <f t="shared" si="4"/>
        <v>5088000</v>
      </c>
      <c r="AE49" s="243">
        <v>4565000</v>
      </c>
      <c r="AF49" s="243">
        <v>5295000</v>
      </c>
      <c r="AG49" s="204">
        <f t="shared" si="5"/>
        <v>9860000</v>
      </c>
      <c r="AH49" s="243">
        <v>5985000</v>
      </c>
      <c r="AI49" s="243">
        <v>6942000</v>
      </c>
      <c r="AJ49" s="204">
        <f t="shared" si="6"/>
        <v>12927000</v>
      </c>
      <c r="AK49" s="243">
        <v>6991000</v>
      </c>
      <c r="AL49" s="243">
        <v>8108000</v>
      </c>
      <c r="AM49" s="204">
        <f t="shared" si="7"/>
        <v>15099000</v>
      </c>
      <c r="AN49" s="43">
        <f t="shared" si="28"/>
        <v>19897000</v>
      </c>
      <c r="AO49" s="43">
        <f t="shared" si="28"/>
        <v>23077000</v>
      </c>
      <c r="AP49" s="204">
        <f t="shared" si="8"/>
        <v>42974000</v>
      </c>
      <c r="AQ49" s="243">
        <v>9536000</v>
      </c>
      <c r="AR49" s="243">
        <v>9496000</v>
      </c>
      <c r="AS49" s="204">
        <f t="shared" si="9"/>
        <v>19032000</v>
      </c>
      <c r="AT49" s="243">
        <v>10735000</v>
      </c>
      <c r="AU49" s="243">
        <v>10690000</v>
      </c>
      <c r="AV49" s="204">
        <f t="shared" si="10"/>
        <v>21425000</v>
      </c>
      <c r="AW49" s="243">
        <v>13375000</v>
      </c>
      <c r="AX49" s="243">
        <v>13317000</v>
      </c>
      <c r="AY49" s="204">
        <f t="shared" si="11"/>
        <v>26692000</v>
      </c>
      <c r="AZ49" s="264">
        <v>11312000</v>
      </c>
      <c r="BA49" s="264">
        <v>11312000</v>
      </c>
      <c r="BB49" s="204">
        <f t="shared" si="12"/>
        <v>22624000</v>
      </c>
      <c r="BC49" s="43">
        <f t="shared" si="29"/>
        <v>44958000</v>
      </c>
      <c r="BD49" s="43">
        <f t="shared" si="29"/>
        <v>44815000</v>
      </c>
      <c r="BE49" s="43">
        <f t="shared" si="22"/>
        <v>89773000</v>
      </c>
      <c r="BF49" s="264"/>
      <c r="BG49" s="264"/>
      <c r="BH49" s="204">
        <f t="shared" si="13"/>
        <v>0</v>
      </c>
      <c r="BI49" s="264"/>
      <c r="BJ49" s="264"/>
      <c r="BK49" s="204">
        <f t="shared" si="14"/>
        <v>0</v>
      </c>
      <c r="BL49" s="264"/>
      <c r="BM49" s="264"/>
      <c r="BN49" s="204">
        <f t="shared" si="15"/>
        <v>0</v>
      </c>
      <c r="BO49" s="216">
        <f t="shared" si="30"/>
        <v>0</v>
      </c>
      <c r="BP49" s="216">
        <f t="shared" si="30"/>
        <v>0</v>
      </c>
      <c r="BQ49" s="216">
        <f t="shared" si="24"/>
        <v>0</v>
      </c>
      <c r="BR49" s="205">
        <f t="shared" si="31"/>
        <v>83063000</v>
      </c>
      <c r="BS49" s="205">
        <f t="shared" si="31"/>
        <v>86100000</v>
      </c>
      <c r="BT49" s="205">
        <f t="shared" si="31"/>
        <v>169163000</v>
      </c>
      <c r="BU49" s="46">
        <f>+Y49-'GB 2023 (Hyperion)'!Y49</f>
        <v>5955000</v>
      </c>
      <c r="BV49" s="46">
        <f>+Z49-'GB 2023 (Hyperion)'!Z49</f>
        <v>5955000</v>
      </c>
      <c r="BW49" s="46">
        <f>+AA49-'GB 2023 (Hyperion)'!AA49</f>
        <v>11910000</v>
      </c>
      <c r="BX49" s="46">
        <f>+AN49-'GB 2023 (Hyperion)'!AN49</f>
        <v>3982000</v>
      </c>
      <c r="BY49" s="46">
        <f>+AO49-'GB 2023 (Hyperion)'!AO49</f>
        <v>4254000</v>
      </c>
      <c r="BZ49" s="46">
        <f>+AP49-'GB 2023 (Hyperion)'!AP49</f>
        <v>8236000</v>
      </c>
      <c r="CA49" s="46">
        <f>+BC49-'GB 2023 (Hyperion)'!BC49</f>
        <v>32615000</v>
      </c>
      <c r="CB49" s="46">
        <f>+BD49-'GB 2023 (Hyperion)'!BD49</f>
        <v>32473000</v>
      </c>
      <c r="CC49" s="46">
        <f>+BE49-'GB 2023 (Hyperion)'!BE49</f>
        <v>65088000</v>
      </c>
      <c r="CD49" s="46">
        <f>+BO49-'GB 2023 (Hyperion)'!BO49</f>
        <v>0</v>
      </c>
      <c r="CE49" s="46">
        <f>+BP49-'GB 2023 (Hyperion)'!BP49</f>
        <v>0</v>
      </c>
      <c r="CF49" s="46">
        <f>+BQ49-'GB 2023 (Hyperion)'!BQ49</f>
        <v>0</v>
      </c>
      <c r="CG49" s="46">
        <f t="shared" si="26"/>
        <v>42552000</v>
      </c>
      <c r="CH49" s="46">
        <f t="shared" si="26"/>
        <v>42682000</v>
      </c>
      <c r="CI49" s="46">
        <f t="shared" si="26"/>
        <v>85234000</v>
      </c>
      <c r="CJ49" s="45"/>
    </row>
    <row r="50" spans="1:88" hidden="1" x14ac:dyDescent="0.25">
      <c r="A50" s="48" t="s">
        <v>187</v>
      </c>
      <c r="B50" s="48" t="s">
        <v>173</v>
      </c>
      <c r="C50" s="48" t="s">
        <v>188</v>
      </c>
      <c r="D50" s="48" t="s">
        <v>117</v>
      </c>
      <c r="F50" s="48" t="s">
        <v>193</v>
      </c>
      <c r="G50" s="48" t="s">
        <v>194</v>
      </c>
      <c r="H50" s="48" t="s">
        <v>195</v>
      </c>
      <c r="I50" s="48" t="s">
        <v>196</v>
      </c>
      <c r="J50" s="46">
        <v>596086000</v>
      </c>
      <c r="K50" s="46">
        <v>691914000</v>
      </c>
      <c r="L50" s="46">
        <v>1288000000</v>
      </c>
      <c r="M50" s="264">
        <v>0</v>
      </c>
      <c r="N50" s="264">
        <v>0</v>
      </c>
      <c r="O50" s="204">
        <f t="shared" si="0"/>
        <v>0</v>
      </c>
      <c r="P50" s="264">
        <v>0</v>
      </c>
      <c r="Q50" s="264">
        <v>0</v>
      </c>
      <c r="R50" s="204">
        <f t="shared" si="1"/>
        <v>0</v>
      </c>
      <c r="S50" s="264">
        <v>0</v>
      </c>
      <c r="T50" s="264">
        <v>0</v>
      </c>
      <c r="U50" s="204">
        <f t="shared" si="2"/>
        <v>0</v>
      </c>
      <c r="V50" s="264">
        <v>0</v>
      </c>
      <c r="W50" s="264">
        <v>0</v>
      </c>
      <c r="X50" s="204">
        <f t="shared" si="3"/>
        <v>0</v>
      </c>
      <c r="Y50" s="43">
        <f t="shared" si="27"/>
        <v>0</v>
      </c>
      <c r="Z50" s="43">
        <f t="shared" si="27"/>
        <v>0</v>
      </c>
      <c r="AA50" s="43">
        <f t="shared" si="19"/>
        <v>0</v>
      </c>
      <c r="AB50" s="264">
        <v>0</v>
      </c>
      <c r="AC50" s="264">
        <v>0</v>
      </c>
      <c r="AD50" s="204">
        <f t="shared" si="4"/>
        <v>0</v>
      </c>
      <c r="AE50" s="264">
        <v>84622000</v>
      </c>
      <c r="AF50" s="264">
        <v>108578000</v>
      </c>
      <c r="AG50" s="204">
        <f t="shared" si="5"/>
        <v>193200000</v>
      </c>
      <c r="AH50" s="264">
        <v>0</v>
      </c>
      <c r="AI50" s="264">
        <v>0</v>
      </c>
      <c r="AJ50" s="204">
        <f t="shared" si="6"/>
        <v>0</v>
      </c>
      <c r="AK50" s="264">
        <v>197450000</v>
      </c>
      <c r="AL50" s="264">
        <v>253350000</v>
      </c>
      <c r="AM50" s="204">
        <f t="shared" si="7"/>
        <v>450800000</v>
      </c>
      <c r="AN50" s="43">
        <f t="shared" si="28"/>
        <v>282072000</v>
      </c>
      <c r="AO50" s="43">
        <f t="shared" si="28"/>
        <v>361928000</v>
      </c>
      <c r="AP50" s="204">
        <f t="shared" si="8"/>
        <v>644000000</v>
      </c>
      <c r="AQ50" s="264">
        <v>0</v>
      </c>
      <c r="AR50" s="264">
        <v>0</v>
      </c>
      <c r="AS50" s="204">
        <f t="shared" si="9"/>
        <v>0</v>
      </c>
      <c r="AT50" s="264">
        <v>0</v>
      </c>
      <c r="AU50" s="264">
        <v>0</v>
      </c>
      <c r="AV50" s="204">
        <f t="shared" si="10"/>
        <v>0</v>
      </c>
      <c r="AW50" s="264">
        <v>297592000</v>
      </c>
      <c r="AX50" s="264">
        <v>346408000</v>
      </c>
      <c r="AY50" s="204">
        <f t="shared" si="11"/>
        <v>644000000</v>
      </c>
      <c r="AZ50" s="264"/>
      <c r="BA50" s="264"/>
      <c r="BB50" s="204">
        <f t="shared" si="12"/>
        <v>0</v>
      </c>
      <c r="BC50" s="43">
        <f t="shared" si="29"/>
        <v>297592000</v>
      </c>
      <c r="BD50" s="43">
        <f t="shared" si="29"/>
        <v>346408000</v>
      </c>
      <c r="BE50" s="43">
        <f t="shared" si="22"/>
        <v>644000000</v>
      </c>
      <c r="BF50" s="264"/>
      <c r="BG50" s="264"/>
      <c r="BH50" s="204">
        <f t="shared" si="13"/>
        <v>0</v>
      </c>
      <c r="BI50" s="264"/>
      <c r="BJ50" s="264"/>
      <c r="BK50" s="204">
        <f t="shared" si="14"/>
        <v>0</v>
      </c>
      <c r="BL50" s="264"/>
      <c r="BM50" s="264"/>
      <c r="BN50" s="204">
        <f t="shared" si="15"/>
        <v>0</v>
      </c>
      <c r="BO50" s="216">
        <f t="shared" si="30"/>
        <v>0</v>
      </c>
      <c r="BP50" s="216">
        <f t="shared" si="30"/>
        <v>0</v>
      </c>
      <c r="BQ50" s="216">
        <f t="shared" si="24"/>
        <v>0</v>
      </c>
      <c r="BR50" s="205">
        <f t="shared" si="31"/>
        <v>579664000</v>
      </c>
      <c r="BS50" s="205">
        <f t="shared" si="31"/>
        <v>708336000</v>
      </c>
      <c r="BT50" s="205">
        <f t="shared" si="31"/>
        <v>1288000000</v>
      </c>
      <c r="BU50" s="46">
        <f>+Y50-'GB 2023 (Hyperion)'!Y50</f>
        <v>0</v>
      </c>
      <c r="BV50" s="46">
        <f>+Z50-'GB 2023 (Hyperion)'!Z50</f>
        <v>0</v>
      </c>
      <c r="BW50" s="46">
        <f>+AA50-'GB 2023 (Hyperion)'!AA50</f>
        <v>0</v>
      </c>
      <c r="BX50" s="46">
        <f>+AN50-'GB 2023 (Hyperion)'!AN50</f>
        <v>0</v>
      </c>
      <c r="BY50" s="46">
        <f>+AO50-'GB 2023 (Hyperion)'!AO50</f>
        <v>0</v>
      </c>
      <c r="BZ50" s="46">
        <f>+AP50-'GB 2023 (Hyperion)'!AP50</f>
        <v>0</v>
      </c>
      <c r="CA50" s="46">
        <f>+BC50-'GB 2023 (Hyperion)'!BC50</f>
        <v>-16422000</v>
      </c>
      <c r="CB50" s="46">
        <f>+BD50-'GB 2023 (Hyperion)'!BD50</f>
        <v>16422000</v>
      </c>
      <c r="CC50" s="46">
        <f>+BE50-'GB 2023 (Hyperion)'!BE50</f>
        <v>0</v>
      </c>
      <c r="CD50" s="46">
        <f>+BO50-'GB 2023 (Hyperion)'!BO50</f>
        <v>0</v>
      </c>
      <c r="CE50" s="46">
        <f>+BP50-'GB 2023 (Hyperion)'!BP50</f>
        <v>0</v>
      </c>
      <c r="CF50" s="46">
        <f>+BQ50-'GB 2023 (Hyperion)'!BQ50</f>
        <v>0</v>
      </c>
      <c r="CG50" s="46">
        <f t="shared" si="26"/>
        <v>-16422000</v>
      </c>
      <c r="CH50" s="46">
        <f t="shared" si="26"/>
        <v>16422000</v>
      </c>
      <c r="CI50" s="46">
        <f t="shared" si="26"/>
        <v>0</v>
      </c>
      <c r="CJ50" s="45"/>
    </row>
    <row r="51" spans="1:88" ht="14.1" hidden="1" customHeight="1" x14ac:dyDescent="0.25">
      <c r="A51" s="48" t="s">
        <v>190</v>
      </c>
      <c r="B51" s="48" t="s">
        <v>173</v>
      </c>
      <c r="C51" s="48" t="s">
        <v>191</v>
      </c>
      <c r="D51" s="48" t="s">
        <v>117</v>
      </c>
      <c r="F51" s="48" t="s">
        <v>193</v>
      </c>
      <c r="G51" s="48" t="s">
        <v>194</v>
      </c>
      <c r="H51" s="48" t="s">
        <v>195</v>
      </c>
      <c r="I51" s="48" t="s">
        <v>196</v>
      </c>
      <c r="J51" s="46">
        <v>14475000</v>
      </c>
      <c r="K51" s="46">
        <v>26864000</v>
      </c>
      <c r="L51" s="46">
        <v>41339000</v>
      </c>
      <c r="M51" s="264">
        <v>0</v>
      </c>
      <c r="N51" s="264"/>
      <c r="O51" s="204">
        <f t="shared" si="0"/>
        <v>0</v>
      </c>
      <c r="P51" s="264"/>
      <c r="Q51" s="264"/>
      <c r="R51" s="204">
        <f t="shared" si="1"/>
        <v>0</v>
      </c>
      <c r="S51" s="264"/>
      <c r="T51" s="264"/>
      <c r="U51" s="204">
        <f t="shared" si="2"/>
        <v>0</v>
      </c>
      <c r="V51" s="264">
        <v>3535000</v>
      </c>
      <c r="W51" s="264"/>
      <c r="X51" s="204">
        <f t="shared" si="3"/>
        <v>3535000</v>
      </c>
      <c r="Y51" s="43">
        <f t="shared" si="27"/>
        <v>3535000</v>
      </c>
      <c r="Z51" s="43">
        <f t="shared" si="27"/>
        <v>0</v>
      </c>
      <c r="AA51" s="43">
        <f t="shared" si="19"/>
        <v>3535000</v>
      </c>
      <c r="AB51" s="264">
        <v>0</v>
      </c>
      <c r="AC51" s="264">
        <v>0</v>
      </c>
      <c r="AD51" s="204">
        <f t="shared" si="4"/>
        <v>0</v>
      </c>
      <c r="AE51" s="264">
        <v>0</v>
      </c>
      <c r="AF51" s="264">
        <v>0</v>
      </c>
      <c r="AG51" s="204">
        <f t="shared" si="5"/>
        <v>0</v>
      </c>
      <c r="AH51" s="264">
        <v>0</v>
      </c>
      <c r="AI51" s="264">
        <v>0</v>
      </c>
      <c r="AJ51" s="204">
        <f t="shared" si="6"/>
        <v>0</v>
      </c>
      <c r="AK51" s="264">
        <v>4066000</v>
      </c>
      <c r="AL51" s="264">
        <v>4001000</v>
      </c>
      <c r="AM51" s="204">
        <f t="shared" si="7"/>
        <v>8067000</v>
      </c>
      <c r="AN51" s="43">
        <f t="shared" si="28"/>
        <v>4066000</v>
      </c>
      <c r="AO51" s="43">
        <f t="shared" si="28"/>
        <v>4001000</v>
      </c>
      <c r="AP51" s="204">
        <f t="shared" si="8"/>
        <v>8067000</v>
      </c>
      <c r="AQ51" s="264">
        <v>2033000</v>
      </c>
      <c r="AR51" s="264">
        <v>7039000</v>
      </c>
      <c r="AS51" s="204">
        <f t="shared" si="9"/>
        <v>9072000</v>
      </c>
      <c r="AT51" s="264">
        <v>2033000</v>
      </c>
      <c r="AU51" s="264">
        <v>7039000</v>
      </c>
      <c r="AV51" s="204">
        <f t="shared" si="10"/>
        <v>9072000</v>
      </c>
      <c r="AW51" s="264">
        <v>2032000</v>
      </c>
      <c r="AX51" s="264">
        <v>7039000</v>
      </c>
      <c r="AY51" s="204">
        <f t="shared" si="11"/>
        <v>9071000</v>
      </c>
      <c r="AZ51" s="264"/>
      <c r="BA51" s="264"/>
      <c r="BB51" s="204">
        <f t="shared" si="12"/>
        <v>0</v>
      </c>
      <c r="BC51" s="43">
        <f t="shared" si="29"/>
        <v>6098000</v>
      </c>
      <c r="BD51" s="43">
        <f t="shared" si="29"/>
        <v>21117000</v>
      </c>
      <c r="BE51" s="43">
        <f t="shared" si="22"/>
        <v>27215000</v>
      </c>
      <c r="BF51" s="264"/>
      <c r="BG51" s="264"/>
      <c r="BH51" s="204">
        <f t="shared" si="13"/>
        <v>0</v>
      </c>
      <c r="BI51" s="264"/>
      <c r="BJ51" s="264"/>
      <c r="BK51" s="204">
        <f t="shared" si="14"/>
        <v>0</v>
      </c>
      <c r="BL51" s="264"/>
      <c r="BM51" s="264"/>
      <c r="BN51" s="204">
        <f t="shared" si="15"/>
        <v>0</v>
      </c>
      <c r="BO51" s="216">
        <f t="shared" si="30"/>
        <v>0</v>
      </c>
      <c r="BP51" s="216">
        <f t="shared" si="30"/>
        <v>0</v>
      </c>
      <c r="BQ51" s="216">
        <f t="shared" si="24"/>
        <v>0</v>
      </c>
      <c r="BR51" s="205">
        <f t="shared" si="31"/>
        <v>13699000</v>
      </c>
      <c r="BS51" s="205">
        <f t="shared" si="31"/>
        <v>25118000</v>
      </c>
      <c r="BT51" s="205">
        <f t="shared" si="31"/>
        <v>38817000</v>
      </c>
      <c r="BU51" s="46">
        <f>+Y51-'GB 2023 (Hyperion)'!Y51</f>
        <v>0</v>
      </c>
      <c r="BV51" s="46">
        <f>+Z51-'GB 2023 (Hyperion)'!Z51</f>
        <v>0</v>
      </c>
      <c r="BW51" s="46">
        <f>+AA51-'GB 2023 (Hyperion)'!AA51</f>
        <v>0</v>
      </c>
      <c r="BX51" s="46">
        <f>+AN51-'GB 2023 (Hyperion)'!AN51</f>
        <v>-426000</v>
      </c>
      <c r="BY51" s="46">
        <f>+AO51-'GB 2023 (Hyperion)'!AO51</f>
        <v>-1353000</v>
      </c>
      <c r="BZ51" s="46">
        <f>+AP51-'GB 2023 (Hyperion)'!AP51</f>
        <v>-1779000</v>
      </c>
      <c r="CA51" s="46">
        <f>+BC51-'GB 2023 (Hyperion)'!BC51</f>
        <v>-350000</v>
      </c>
      <c r="CB51" s="46">
        <f>+BD51-'GB 2023 (Hyperion)'!BD51</f>
        <v>-393000</v>
      </c>
      <c r="CC51" s="46">
        <f>+BE51-'GB 2023 (Hyperion)'!BE51</f>
        <v>-743000</v>
      </c>
      <c r="CD51" s="46">
        <f>+BO51-'GB 2023 (Hyperion)'!BO51</f>
        <v>0</v>
      </c>
      <c r="CE51" s="46">
        <f>+BP51-'GB 2023 (Hyperion)'!BP51</f>
        <v>0</v>
      </c>
      <c r="CF51" s="46">
        <f>+BQ51-'GB 2023 (Hyperion)'!BQ51</f>
        <v>0</v>
      </c>
      <c r="CG51" s="46">
        <f t="shared" si="26"/>
        <v>-776000</v>
      </c>
      <c r="CH51" s="46">
        <f t="shared" si="26"/>
        <v>-1746000</v>
      </c>
      <c r="CI51" s="46">
        <f t="shared" si="26"/>
        <v>-2522000</v>
      </c>
    </row>
    <row r="52" spans="1:88" s="95" customFormat="1" hidden="1" x14ac:dyDescent="0.25">
      <c r="A52" s="96" t="s">
        <v>202</v>
      </c>
      <c r="B52" s="96" t="s">
        <v>173</v>
      </c>
      <c r="C52" s="96" t="s">
        <v>203</v>
      </c>
      <c r="D52" s="96" t="s">
        <v>117</v>
      </c>
      <c r="E52" s="96"/>
      <c r="F52" s="96" t="s">
        <v>193</v>
      </c>
      <c r="G52" s="96" t="s">
        <v>194</v>
      </c>
      <c r="H52" s="96" t="s">
        <v>195</v>
      </c>
      <c r="I52" s="96" t="s">
        <v>196</v>
      </c>
      <c r="J52" s="182">
        <v>0</v>
      </c>
      <c r="K52" s="182">
        <v>0</v>
      </c>
      <c r="L52" s="182">
        <v>0</v>
      </c>
      <c r="M52" s="236"/>
      <c r="N52" s="236"/>
      <c r="O52" s="208">
        <f t="shared" si="0"/>
        <v>0</v>
      </c>
      <c r="P52" s="236"/>
      <c r="Q52" s="236"/>
      <c r="R52" s="208">
        <f t="shared" si="1"/>
        <v>0</v>
      </c>
      <c r="S52" s="236"/>
      <c r="T52" s="236"/>
      <c r="U52" s="208">
        <f t="shared" si="2"/>
        <v>0</v>
      </c>
      <c r="V52" s="236" t="s">
        <v>123</v>
      </c>
      <c r="W52" s="236" t="s">
        <v>123</v>
      </c>
      <c r="X52" s="208" t="e">
        <f t="shared" si="3"/>
        <v>#VALUE!</v>
      </c>
      <c r="Y52" s="240">
        <f t="shared" si="27"/>
        <v>0</v>
      </c>
      <c r="Z52" s="240">
        <f t="shared" si="27"/>
        <v>0</v>
      </c>
      <c r="AA52" s="240">
        <f t="shared" si="19"/>
        <v>0</v>
      </c>
      <c r="AB52" s="236"/>
      <c r="AC52" s="236"/>
      <c r="AD52" s="208">
        <f t="shared" si="4"/>
        <v>0</v>
      </c>
      <c r="AE52" s="236"/>
      <c r="AF52" s="236"/>
      <c r="AG52" s="208">
        <f t="shared" si="5"/>
        <v>0</v>
      </c>
      <c r="AH52" s="236"/>
      <c r="AI52" s="236"/>
      <c r="AJ52" s="208">
        <f t="shared" si="6"/>
        <v>0</v>
      </c>
      <c r="AK52" s="236"/>
      <c r="AL52" s="236"/>
      <c r="AM52" s="208">
        <f t="shared" si="7"/>
        <v>0</v>
      </c>
      <c r="AN52" s="240">
        <f t="shared" si="28"/>
        <v>0</v>
      </c>
      <c r="AO52" s="240">
        <f t="shared" si="28"/>
        <v>0</v>
      </c>
      <c r="AP52" s="208">
        <f t="shared" si="8"/>
        <v>0</v>
      </c>
      <c r="AQ52" s="236"/>
      <c r="AR52" s="236"/>
      <c r="AS52" s="208">
        <f t="shared" si="9"/>
        <v>0</v>
      </c>
      <c r="AT52" s="236"/>
      <c r="AU52" s="236"/>
      <c r="AV52" s="208">
        <f t="shared" si="10"/>
        <v>0</v>
      </c>
      <c r="AW52" s="236"/>
      <c r="AX52" s="236"/>
      <c r="AY52" s="208">
        <f t="shared" si="11"/>
        <v>0</v>
      </c>
      <c r="AZ52" s="236"/>
      <c r="BA52" s="236"/>
      <c r="BB52" s="208">
        <f t="shared" si="12"/>
        <v>0</v>
      </c>
      <c r="BC52" s="240">
        <f t="shared" si="29"/>
        <v>0</v>
      </c>
      <c r="BD52" s="240">
        <f t="shared" si="29"/>
        <v>0</v>
      </c>
      <c r="BE52" s="240">
        <f t="shared" si="22"/>
        <v>0</v>
      </c>
      <c r="BF52" s="236"/>
      <c r="BG52" s="236"/>
      <c r="BH52" s="208">
        <f t="shared" si="13"/>
        <v>0</v>
      </c>
      <c r="BI52" s="236"/>
      <c r="BJ52" s="236"/>
      <c r="BK52" s="208">
        <f t="shared" si="14"/>
        <v>0</v>
      </c>
      <c r="BL52" s="236"/>
      <c r="BM52" s="236"/>
      <c r="BN52" s="208">
        <f t="shared" si="15"/>
        <v>0</v>
      </c>
      <c r="BO52" s="217">
        <f t="shared" si="30"/>
        <v>0</v>
      </c>
      <c r="BP52" s="217">
        <f t="shared" si="30"/>
        <v>0</v>
      </c>
      <c r="BQ52" s="217">
        <f t="shared" si="24"/>
        <v>0</v>
      </c>
      <c r="BR52" s="209">
        <f t="shared" si="31"/>
        <v>0</v>
      </c>
      <c r="BS52" s="209">
        <f t="shared" si="31"/>
        <v>0</v>
      </c>
      <c r="BT52" s="209">
        <f t="shared" si="31"/>
        <v>0</v>
      </c>
      <c r="BU52" s="182">
        <f>+Y52-'GB 2023 (Hyperion)'!Y52</f>
        <v>0</v>
      </c>
      <c r="BV52" s="182">
        <f>+Z52-'GB 2023 (Hyperion)'!Z52</f>
        <v>0</v>
      </c>
      <c r="BW52" s="182">
        <f>+AA52-'GB 2023 (Hyperion)'!AA52</f>
        <v>0</v>
      </c>
      <c r="BX52" s="182">
        <f>+AN52-'GB 2023 (Hyperion)'!AN52</f>
        <v>0</v>
      </c>
      <c r="BY52" s="182">
        <f>+AO52-'GB 2023 (Hyperion)'!AO52</f>
        <v>0</v>
      </c>
      <c r="BZ52" s="182">
        <f>+AP52-'GB 2023 (Hyperion)'!AP52</f>
        <v>0</v>
      </c>
      <c r="CA52" s="182">
        <f>+BC52-'GB 2023 (Hyperion)'!BC52</f>
        <v>0</v>
      </c>
      <c r="CB52" s="182">
        <f>+BD52-'GB 2023 (Hyperion)'!BD52</f>
        <v>0</v>
      </c>
      <c r="CC52" s="182">
        <f>+BE52-'GB 2023 (Hyperion)'!BE52</f>
        <v>0</v>
      </c>
      <c r="CD52" s="182">
        <f>+BO52-'GB 2023 (Hyperion)'!BO52</f>
        <v>0</v>
      </c>
      <c r="CE52" s="182">
        <f>+BP52-'GB 2023 (Hyperion)'!BP52</f>
        <v>0</v>
      </c>
      <c r="CF52" s="182">
        <f>+BQ52-'GB 2023 (Hyperion)'!BQ52</f>
        <v>0</v>
      </c>
      <c r="CG52" s="182">
        <f t="shared" si="26"/>
        <v>0</v>
      </c>
      <c r="CH52" s="182">
        <f t="shared" si="26"/>
        <v>0</v>
      </c>
      <c r="CI52" s="182">
        <f t="shared" si="26"/>
        <v>0</v>
      </c>
      <c r="CJ52" s="96"/>
    </row>
    <row r="53" spans="1:88" s="95" customFormat="1" hidden="1" x14ac:dyDescent="0.25">
      <c r="A53" s="96" t="s">
        <v>202</v>
      </c>
      <c r="B53" s="96" t="s">
        <v>173</v>
      </c>
      <c r="C53" s="96" t="s">
        <v>203</v>
      </c>
      <c r="D53" s="96" t="s">
        <v>121</v>
      </c>
      <c r="E53" s="96"/>
      <c r="F53" s="96" t="s">
        <v>175</v>
      </c>
      <c r="G53" s="96" t="s">
        <v>176</v>
      </c>
      <c r="H53" s="96" t="s">
        <v>177</v>
      </c>
      <c r="I53" s="96">
        <v>20</v>
      </c>
      <c r="J53" s="182">
        <v>0</v>
      </c>
      <c r="K53" s="182">
        <v>0</v>
      </c>
      <c r="L53" s="182">
        <v>0</v>
      </c>
      <c r="M53" s="236"/>
      <c r="N53" s="236"/>
      <c r="O53" s="208">
        <f t="shared" si="0"/>
        <v>0</v>
      </c>
      <c r="P53" s="236"/>
      <c r="Q53" s="236"/>
      <c r="R53" s="208">
        <f t="shared" si="1"/>
        <v>0</v>
      </c>
      <c r="S53" s="236"/>
      <c r="T53" s="236"/>
      <c r="U53" s="208">
        <f t="shared" si="2"/>
        <v>0</v>
      </c>
      <c r="V53" s="236"/>
      <c r="W53" s="236"/>
      <c r="X53" s="208">
        <f t="shared" si="3"/>
        <v>0</v>
      </c>
      <c r="Y53" s="240">
        <f t="shared" si="27"/>
        <v>0</v>
      </c>
      <c r="Z53" s="240">
        <f t="shared" si="27"/>
        <v>0</v>
      </c>
      <c r="AA53" s="240">
        <f t="shared" si="19"/>
        <v>0</v>
      </c>
      <c r="AB53" s="236"/>
      <c r="AC53" s="236"/>
      <c r="AD53" s="208">
        <f t="shared" si="4"/>
        <v>0</v>
      </c>
      <c r="AE53" s="236"/>
      <c r="AF53" s="236"/>
      <c r="AG53" s="208">
        <f t="shared" si="5"/>
        <v>0</v>
      </c>
      <c r="AH53" s="236"/>
      <c r="AI53" s="236"/>
      <c r="AJ53" s="208">
        <f t="shared" si="6"/>
        <v>0</v>
      </c>
      <c r="AK53" s="236"/>
      <c r="AL53" s="236"/>
      <c r="AM53" s="208">
        <f t="shared" si="7"/>
        <v>0</v>
      </c>
      <c r="AN53" s="240">
        <f t="shared" si="28"/>
        <v>0</v>
      </c>
      <c r="AO53" s="240">
        <f t="shared" si="28"/>
        <v>0</v>
      </c>
      <c r="AP53" s="208">
        <f t="shared" si="8"/>
        <v>0</v>
      </c>
      <c r="AQ53" s="236"/>
      <c r="AR53" s="236"/>
      <c r="AS53" s="208">
        <f t="shared" si="9"/>
        <v>0</v>
      </c>
      <c r="AT53" s="236"/>
      <c r="AU53" s="236"/>
      <c r="AV53" s="208">
        <f t="shared" si="10"/>
        <v>0</v>
      </c>
      <c r="AW53" s="236"/>
      <c r="AX53" s="236"/>
      <c r="AY53" s="208">
        <f t="shared" si="11"/>
        <v>0</v>
      </c>
      <c r="AZ53" s="236"/>
      <c r="BA53" s="236"/>
      <c r="BB53" s="208">
        <f t="shared" si="12"/>
        <v>0</v>
      </c>
      <c r="BC53" s="240">
        <f t="shared" si="29"/>
        <v>0</v>
      </c>
      <c r="BD53" s="240">
        <f t="shared" si="29"/>
        <v>0</v>
      </c>
      <c r="BE53" s="240">
        <f t="shared" si="22"/>
        <v>0</v>
      </c>
      <c r="BF53" s="236"/>
      <c r="BG53" s="236"/>
      <c r="BH53" s="208">
        <f t="shared" si="13"/>
        <v>0</v>
      </c>
      <c r="BI53" s="236"/>
      <c r="BJ53" s="236"/>
      <c r="BK53" s="208">
        <f t="shared" si="14"/>
        <v>0</v>
      </c>
      <c r="BL53" s="236"/>
      <c r="BM53" s="236"/>
      <c r="BN53" s="208">
        <f t="shared" si="15"/>
        <v>0</v>
      </c>
      <c r="BO53" s="217">
        <f t="shared" si="30"/>
        <v>0</v>
      </c>
      <c r="BP53" s="217">
        <f t="shared" si="30"/>
        <v>0</v>
      </c>
      <c r="BQ53" s="217">
        <f t="shared" si="24"/>
        <v>0</v>
      </c>
      <c r="BR53" s="209">
        <f t="shared" si="31"/>
        <v>0</v>
      </c>
      <c r="BS53" s="209">
        <f t="shared" si="31"/>
        <v>0</v>
      </c>
      <c r="BT53" s="209">
        <f t="shared" si="31"/>
        <v>0</v>
      </c>
      <c r="BU53" s="182">
        <f>+Y53-'GB 2023 (Hyperion)'!Y53</f>
        <v>0</v>
      </c>
      <c r="BV53" s="182">
        <f>+Z53-'GB 2023 (Hyperion)'!Z53</f>
        <v>0</v>
      </c>
      <c r="BW53" s="182">
        <f>+AA53-'GB 2023 (Hyperion)'!AA53</f>
        <v>0</v>
      </c>
      <c r="BX53" s="182">
        <f>+AN53-'GB 2023 (Hyperion)'!AN53</f>
        <v>0</v>
      </c>
      <c r="BY53" s="182">
        <f>+AO53-'GB 2023 (Hyperion)'!AO53</f>
        <v>0</v>
      </c>
      <c r="BZ53" s="182">
        <f>+AP53-'GB 2023 (Hyperion)'!AP53</f>
        <v>0</v>
      </c>
      <c r="CA53" s="182">
        <f>+BC53-'GB 2023 (Hyperion)'!BC53</f>
        <v>0</v>
      </c>
      <c r="CB53" s="182">
        <f>+BD53-'GB 2023 (Hyperion)'!BD53</f>
        <v>0</v>
      </c>
      <c r="CC53" s="182">
        <f>+BE53-'GB 2023 (Hyperion)'!BE53</f>
        <v>0</v>
      </c>
      <c r="CD53" s="182">
        <f>+BO53-'GB 2023 (Hyperion)'!BO53</f>
        <v>0</v>
      </c>
      <c r="CE53" s="182">
        <f>+BP53-'GB 2023 (Hyperion)'!BP53</f>
        <v>0</v>
      </c>
      <c r="CF53" s="182">
        <f>+BQ53-'GB 2023 (Hyperion)'!BQ53</f>
        <v>0</v>
      </c>
      <c r="CG53" s="182">
        <f t="shared" si="26"/>
        <v>0</v>
      </c>
      <c r="CH53" s="182">
        <f t="shared" si="26"/>
        <v>0</v>
      </c>
      <c r="CI53" s="182">
        <f t="shared" si="26"/>
        <v>0</v>
      </c>
      <c r="CJ53" s="96"/>
    </row>
    <row r="54" spans="1:88" hidden="1" x14ac:dyDescent="0.25">
      <c r="A54" s="48" t="s">
        <v>190</v>
      </c>
      <c r="B54" s="48" t="s">
        <v>173</v>
      </c>
      <c r="C54" s="48" t="s">
        <v>191</v>
      </c>
      <c r="D54" s="48" t="s">
        <v>117</v>
      </c>
      <c r="F54" s="48" t="s">
        <v>193</v>
      </c>
      <c r="G54" s="48" t="s">
        <v>194</v>
      </c>
      <c r="H54" s="48" t="s">
        <v>198</v>
      </c>
      <c r="I54" s="48" t="s">
        <v>204</v>
      </c>
      <c r="J54" s="46">
        <v>2917000</v>
      </c>
      <c r="K54" s="46">
        <v>2917000</v>
      </c>
      <c r="L54" s="46">
        <v>5834000</v>
      </c>
      <c r="M54" s="264"/>
      <c r="N54" s="264"/>
      <c r="O54" s="204">
        <f t="shared" si="0"/>
        <v>0</v>
      </c>
      <c r="P54" s="264"/>
      <c r="Q54" s="264"/>
      <c r="R54" s="204">
        <f t="shared" si="1"/>
        <v>0</v>
      </c>
      <c r="S54" s="264"/>
      <c r="T54" s="264"/>
      <c r="U54" s="204">
        <f t="shared" si="2"/>
        <v>0</v>
      </c>
      <c r="V54" s="264" t="s">
        <v>123</v>
      </c>
      <c r="W54" s="264" t="s">
        <v>123</v>
      </c>
      <c r="X54" s="204" t="e">
        <f t="shared" si="3"/>
        <v>#VALUE!</v>
      </c>
      <c r="Y54" s="43">
        <f t="shared" si="27"/>
        <v>0</v>
      </c>
      <c r="Z54" s="43">
        <f t="shared" si="27"/>
        <v>0</v>
      </c>
      <c r="AA54" s="43">
        <f t="shared" si="19"/>
        <v>0</v>
      </c>
      <c r="AB54" s="264">
        <v>0</v>
      </c>
      <c r="AC54" s="264">
        <v>0</v>
      </c>
      <c r="AD54" s="204">
        <f t="shared" si="4"/>
        <v>0</v>
      </c>
      <c r="AE54" s="264">
        <v>0</v>
      </c>
      <c r="AF54" s="264">
        <v>0</v>
      </c>
      <c r="AG54" s="204">
        <f t="shared" si="5"/>
        <v>0</v>
      </c>
      <c r="AH54" s="264">
        <v>0</v>
      </c>
      <c r="AI54" s="264">
        <v>0</v>
      </c>
      <c r="AJ54" s="204">
        <f t="shared" si="6"/>
        <v>0</v>
      </c>
      <c r="AK54" s="264">
        <v>209000</v>
      </c>
      <c r="AL54" s="264">
        <v>209000</v>
      </c>
      <c r="AM54" s="204">
        <f t="shared" si="7"/>
        <v>418000</v>
      </c>
      <c r="AN54" s="43">
        <f t="shared" si="28"/>
        <v>209000</v>
      </c>
      <c r="AO54" s="43">
        <f t="shared" si="28"/>
        <v>209000</v>
      </c>
      <c r="AP54" s="204">
        <f t="shared" si="8"/>
        <v>418000</v>
      </c>
      <c r="AQ54" s="264">
        <v>625000</v>
      </c>
      <c r="AR54" s="264">
        <v>625000</v>
      </c>
      <c r="AS54" s="204">
        <f t="shared" si="9"/>
        <v>1250000</v>
      </c>
      <c r="AT54" s="264">
        <v>625000</v>
      </c>
      <c r="AU54" s="264">
        <v>625000</v>
      </c>
      <c r="AV54" s="204">
        <f t="shared" si="10"/>
        <v>1250000</v>
      </c>
      <c r="AW54" s="264">
        <v>625000</v>
      </c>
      <c r="AX54" s="264">
        <v>625000</v>
      </c>
      <c r="AY54" s="204">
        <f t="shared" si="11"/>
        <v>1250000</v>
      </c>
      <c r="AZ54" s="264"/>
      <c r="BA54" s="264"/>
      <c r="BB54" s="204">
        <f t="shared" si="12"/>
        <v>0</v>
      </c>
      <c r="BC54" s="43">
        <f t="shared" si="29"/>
        <v>1875000</v>
      </c>
      <c r="BD54" s="43">
        <f t="shared" si="29"/>
        <v>1875000</v>
      </c>
      <c r="BE54" s="43">
        <f t="shared" si="22"/>
        <v>3750000</v>
      </c>
      <c r="BF54" s="264"/>
      <c r="BG54" s="264"/>
      <c r="BH54" s="204">
        <f t="shared" si="13"/>
        <v>0</v>
      </c>
      <c r="BI54" s="264"/>
      <c r="BJ54" s="264"/>
      <c r="BK54" s="204">
        <f t="shared" si="14"/>
        <v>0</v>
      </c>
      <c r="BL54" s="264"/>
      <c r="BM54" s="264"/>
      <c r="BN54" s="204">
        <f t="shared" si="15"/>
        <v>0</v>
      </c>
      <c r="BO54" s="216">
        <f t="shared" si="30"/>
        <v>0</v>
      </c>
      <c r="BP54" s="216">
        <f t="shared" si="30"/>
        <v>0</v>
      </c>
      <c r="BQ54" s="216">
        <f t="shared" si="24"/>
        <v>0</v>
      </c>
      <c r="BR54" s="205">
        <f t="shared" si="31"/>
        <v>2084000</v>
      </c>
      <c r="BS54" s="205">
        <f t="shared" si="31"/>
        <v>2084000</v>
      </c>
      <c r="BT54" s="205">
        <f t="shared" si="31"/>
        <v>4168000</v>
      </c>
      <c r="BU54" s="46">
        <f>+Y54-'GB 2023 (Hyperion)'!Y54</f>
        <v>0</v>
      </c>
      <c r="BV54" s="46">
        <f>+Z54-'GB 2023 (Hyperion)'!Z54</f>
        <v>0</v>
      </c>
      <c r="BW54" s="46">
        <f>+AA54-'GB 2023 (Hyperion)'!AA54</f>
        <v>0</v>
      </c>
      <c r="BX54" s="46">
        <f>+AN54-'GB 2023 (Hyperion)'!AN54</f>
        <v>-833000</v>
      </c>
      <c r="BY54" s="46">
        <f>+AO54-'GB 2023 (Hyperion)'!AO54</f>
        <v>-833000</v>
      </c>
      <c r="BZ54" s="46">
        <f>+AP54-'GB 2023 (Hyperion)'!AP54</f>
        <v>-1666000</v>
      </c>
      <c r="CA54" s="46">
        <f>+BC54-'GB 2023 (Hyperion)'!BC54</f>
        <v>0</v>
      </c>
      <c r="CB54" s="46">
        <f>+BD54-'GB 2023 (Hyperion)'!BD54</f>
        <v>0</v>
      </c>
      <c r="CC54" s="46">
        <f>+BE54-'GB 2023 (Hyperion)'!BE54</f>
        <v>0</v>
      </c>
      <c r="CD54" s="46">
        <f>+BO54-'GB 2023 (Hyperion)'!BO54</f>
        <v>0</v>
      </c>
      <c r="CE54" s="46">
        <f>+BP54-'GB 2023 (Hyperion)'!BP54</f>
        <v>0</v>
      </c>
      <c r="CF54" s="46">
        <f>+BQ54-'GB 2023 (Hyperion)'!BQ54</f>
        <v>0</v>
      </c>
      <c r="CG54" s="46">
        <f t="shared" si="26"/>
        <v>-833000</v>
      </c>
      <c r="CH54" s="46">
        <f t="shared" si="26"/>
        <v>-833000</v>
      </c>
      <c r="CI54" s="46">
        <f t="shared" si="26"/>
        <v>-1666000</v>
      </c>
    </row>
    <row r="55" spans="1:88" hidden="1" x14ac:dyDescent="0.25">
      <c r="A55" s="48" t="s">
        <v>172</v>
      </c>
      <c r="B55" s="48" t="s">
        <v>173</v>
      </c>
      <c r="C55" s="48" t="s">
        <v>205</v>
      </c>
      <c r="D55" s="48" t="s">
        <v>117</v>
      </c>
      <c r="F55" s="48" t="s">
        <v>193</v>
      </c>
      <c r="H55" s="48" t="s">
        <v>195</v>
      </c>
      <c r="I55" s="48" t="s">
        <v>196</v>
      </c>
      <c r="J55" s="46">
        <v>600000</v>
      </c>
      <c r="K55" s="46">
        <v>0</v>
      </c>
      <c r="L55" s="46">
        <v>600000</v>
      </c>
      <c r="M55" s="264"/>
      <c r="N55" s="264"/>
      <c r="O55" s="204">
        <f t="shared" si="0"/>
        <v>0</v>
      </c>
      <c r="P55" s="264"/>
      <c r="Q55" s="264"/>
      <c r="R55" s="204">
        <f t="shared" si="1"/>
        <v>0</v>
      </c>
      <c r="S55" s="264"/>
      <c r="T55" s="264"/>
      <c r="U55" s="204">
        <f t="shared" si="2"/>
        <v>0</v>
      </c>
      <c r="V55" s="264" t="s">
        <v>123</v>
      </c>
      <c r="W55" s="264" t="s">
        <v>123</v>
      </c>
      <c r="X55" s="204" t="e">
        <f t="shared" si="3"/>
        <v>#VALUE!</v>
      </c>
      <c r="Y55" s="43">
        <f t="shared" si="27"/>
        <v>0</v>
      </c>
      <c r="Z55" s="43">
        <f t="shared" si="27"/>
        <v>0</v>
      </c>
      <c r="AA55" s="43">
        <f t="shared" si="19"/>
        <v>0</v>
      </c>
      <c r="AB55" s="264">
        <v>0</v>
      </c>
      <c r="AC55" s="264">
        <v>0</v>
      </c>
      <c r="AD55" s="204">
        <f t="shared" si="4"/>
        <v>0</v>
      </c>
      <c r="AE55" s="264">
        <v>0</v>
      </c>
      <c r="AF55" s="264">
        <v>0</v>
      </c>
      <c r="AG55" s="204">
        <f t="shared" si="5"/>
        <v>0</v>
      </c>
      <c r="AH55" s="264">
        <v>0</v>
      </c>
      <c r="AI55" s="264">
        <v>0</v>
      </c>
      <c r="AJ55" s="204">
        <f t="shared" si="6"/>
        <v>0</v>
      </c>
      <c r="AK55" s="264">
        <v>50000</v>
      </c>
      <c r="AL55" s="264">
        <v>0</v>
      </c>
      <c r="AM55" s="204">
        <f t="shared" si="7"/>
        <v>50000</v>
      </c>
      <c r="AN55" s="43">
        <f t="shared" si="28"/>
        <v>50000</v>
      </c>
      <c r="AO55" s="43">
        <f t="shared" si="28"/>
        <v>0</v>
      </c>
      <c r="AP55" s="204">
        <f t="shared" si="8"/>
        <v>50000</v>
      </c>
      <c r="AQ55" s="264">
        <v>275000</v>
      </c>
      <c r="AR55" s="264">
        <v>0</v>
      </c>
      <c r="AS55" s="204">
        <f t="shared" si="9"/>
        <v>275000</v>
      </c>
      <c r="AT55" s="264">
        <v>275000</v>
      </c>
      <c r="AU55" s="264">
        <v>0</v>
      </c>
      <c r="AV55" s="204">
        <f t="shared" si="10"/>
        <v>275000</v>
      </c>
      <c r="AW55" s="264">
        <v>0</v>
      </c>
      <c r="AX55" s="264">
        <v>0</v>
      </c>
      <c r="AY55" s="204">
        <f t="shared" si="11"/>
        <v>0</v>
      </c>
      <c r="AZ55" s="264"/>
      <c r="BA55" s="264"/>
      <c r="BB55" s="204">
        <f t="shared" si="12"/>
        <v>0</v>
      </c>
      <c r="BC55" s="43">
        <f t="shared" si="29"/>
        <v>550000</v>
      </c>
      <c r="BD55" s="43">
        <f t="shared" si="29"/>
        <v>0</v>
      </c>
      <c r="BE55" s="43">
        <f t="shared" si="22"/>
        <v>550000</v>
      </c>
      <c r="BF55" s="264"/>
      <c r="BG55" s="264"/>
      <c r="BH55" s="204">
        <f t="shared" si="13"/>
        <v>0</v>
      </c>
      <c r="BI55" s="264"/>
      <c r="BJ55" s="264"/>
      <c r="BK55" s="204">
        <f t="shared" si="14"/>
        <v>0</v>
      </c>
      <c r="BL55" s="264"/>
      <c r="BM55" s="264"/>
      <c r="BN55" s="204">
        <f t="shared" si="15"/>
        <v>0</v>
      </c>
      <c r="BO55" s="216">
        <f t="shared" si="30"/>
        <v>0</v>
      </c>
      <c r="BP55" s="216">
        <f t="shared" si="30"/>
        <v>0</v>
      </c>
      <c r="BQ55" s="216">
        <f t="shared" si="24"/>
        <v>0</v>
      </c>
      <c r="BR55" s="205">
        <f t="shared" si="31"/>
        <v>600000</v>
      </c>
      <c r="BS55" s="205">
        <f t="shared" si="31"/>
        <v>0</v>
      </c>
      <c r="BT55" s="205">
        <f t="shared" si="31"/>
        <v>600000</v>
      </c>
      <c r="BU55" s="46">
        <f>+Y55-'GB 2023 (Hyperion)'!Y55</f>
        <v>0</v>
      </c>
      <c r="BV55" s="46">
        <f>+Z55-'GB 2023 (Hyperion)'!Z55</f>
        <v>0</v>
      </c>
      <c r="BW55" s="46">
        <f>+AA55-'GB 2023 (Hyperion)'!AA55</f>
        <v>0</v>
      </c>
      <c r="BX55" s="46">
        <f>+AN55-'GB 2023 (Hyperion)'!AN55</f>
        <v>-550000</v>
      </c>
      <c r="BY55" s="46">
        <f>+AO55-'GB 2023 (Hyperion)'!AO55</f>
        <v>0</v>
      </c>
      <c r="BZ55" s="46">
        <f>+AP55-'GB 2023 (Hyperion)'!AP55</f>
        <v>-550000</v>
      </c>
      <c r="CA55" s="46">
        <f>+BC55-'GB 2023 (Hyperion)'!BC55</f>
        <v>550000</v>
      </c>
      <c r="CB55" s="46">
        <f>+BD55-'GB 2023 (Hyperion)'!BD55</f>
        <v>0</v>
      </c>
      <c r="CC55" s="46">
        <f>+BE55-'GB 2023 (Hyperion)'!BE55</f>
        <v>550000</v>
      </c>
      <c r="CD55" s="46">
        <f>+BO55-'GB 2023 (Hyperion)'!BO55</f>
        <v>0</v>
      </c>
      <c r="CE55" s="46">
        <f>+BP55-'GB 2023 (Hyperion)'!BP55</f>
        <v>0</v>
      </c>
      <c r="CF55" s="46">
        <f>+BQ55-'GB 2023 (Hyperion)'!BQ55</f>
        <v>0</v>
      </c>
      <c r="CG55" s="46">
        <f t="shared" ref="CG55:CI55" si="32">+BR55-J55</f>
        <v>0</v>
      </c>
      <c r="CH55" s="46">
        <f t="shared" si="32"/>
        <v>0</v>
      </c>
      <c r="CI55" s="46">
        <f t="shared" si="32"/>
        <v>0</v>
      </c>
    </row>
    <row r="57" spans="1:88" x14ac:dyDescent="0.25">
      <c r="Y57" s="183"/>
      <c r="Z57" s="183"/>
      <c r="AA57" s="183"/>
      <c r="AB57" s="114"/>
      <c r="AC57" s="121"/>
      <c r="AD57" s="114"/>
      <c r="AE57" s="114"/>
      <c r="AF57" s="114"/>
      <c r="AG57" s="114"/>
      <c r="AH57" s="183"/>
      <c r="AI57" s="183"/>
      <c r="AJ57" s="183"/>
      <c r="AK57" s="183"/>
      <c r="AL57" s="183"/>
      <c r="AM57" s="183"/>
      <c r="AN57" s="183"/>
      <c r="AO57" s="183"/>
      <c r="AP57" s="183"/>
    </row>
    <row r="58" spans="1:88" x14ac:dyDescent="0.25">
      <c r="T58" s="183"/>
      <c r="U58" s="183"/>
      <c r="BR58" s="241"/>
      <c r="CJ58" s="169"/>
    </row>
    <row r="59" spans="1:88" x14ac:dyDescent="0.25">
      <c r="T59" s="183"/>
      <c r="U59" s="183"/>
      <c r="CJ59" s="169"/>
    </row>
    <row r="60" spans="1:88" x14ac:dyDescent="0.25">
      <c r="T60" s="183"/>
      <c r="U60" s="183"/>
      <c r="CJ60" s="169"/>
    </row>
    <row r="61" spans="1:88" x14ac:dyDescent="0.25">
      <c r="T61" s="183"/>
      <c r="U61" s="183"/>
      <c r="CJ61" s="169"/>
    </row>
    <row r="62" spans="1:88" x14ac:dyDescent="0.25">
      <c r="T62" s="183"/>
      <c r="U62" s="183"/>
      <c r="CJ62" s="169"/>
    </row>
    <row r="63" spans="1:88" x14ac:dyDescent="0.25">
      <c r="T63" s="183"/>
      <c r="U63" s="183"/>
      <c r="CJ63" s="169"/>
    </row>
    <row r="64" spans="1:88" x14ac:dyDescent="0.25">
      <c r="T64" s="183"/>
      <c r="U64" s="183"/>
      <c r="CJ64" s="169"/>
    </row>
    <row r="65" spans="20:88" x14ac:dyDescent="0.25">
      <c r="T65" s="183"/>
      <c r="U65" s="183"/>
      <c r="CJ65" s="169"/>
    </row>
    <row r="66" spans="20:88" x14ac:dyDescent="0.25">
      <c r="T66" s="183"/>
      <c r="U66" s="183"/>
      <c r="CJ66" s="169"/>
    </row>
    <row r="67" spans="20:88" x14ac:dyDescent="0.25">
      <c r="T67" s="183"/>
      <c r="U67" s="183"/>
      <c r="CJ67" s="169"/>
    </row>
    <row r="68" spans="20:88" x14ac:dyDescent="0.25">
      <c r="T68" s="183"/>
      <c r="U68" s="183"/>
      <c r="CJ68" s="169"/>
    </row>
    <row r="69" spans="20:88" x14ac:dyDescent="0.25">
      <c r="T69" s="183"/>
      <c r="U69" s="183"/>
      <c r="CJ69" s="169"/>
    </row>
    <row r="70" spans="20:88" x14ac:dyDescent="0.25">
      <c r="T70" s="183"/>
      <c r="U70" s="183"/>
      <c r="CJ70" s="169"/>
    </row>
    <row r="71" spans="20:88" x14ac:dyDescent="0.25">
      <c r="T71" s="183"/>
      <c r="U71" s="183"/>
      <c r="CJ71" s="169"/>
    </row>
    <row r="72" spans="20:88" x14ac:dyDescent="0.25">
      <c r="T72" s="183"/>
      <c r="U72" s="183"/>
      <c r="CJ72" s="169"/>
    </row>
    <row r="73" spans="20:88" x14ac:dyDescent="0.25">
      <c r="T73" s="183"/>
      <c r="U73" s="183"/>
      <c r="CJ73" s="169"/>
    </row>
    <row r="74" spans="20:88" x14ac:dyDescent="0.25">
      <c r="T74" s="183"/>
      <c r="U74" s="183"/>
      <c r="CJ74" s="169"/>
    </row>
    <row r="75" spans="20:88" x14ac:dyDescent="0.25">
      <c r="T75" s="183"/>
      <c r="U75" s="183"/>
      <c r="CJ75" s="169"/>
    </row>
    <row r="76" spans="20:88" x14ac:dyDescent="0.25">
      <c r="T76" s="183"/>
      <c r="U76" s="183"/>
      <c r="CJ76" s="169"/>
    </row>
    <row r="77" spans="20:88" x14ac:dyDescent="0.25">
      <c r="T77" s="183"/>
      <c r="U77" s="183"/>
      <c r="CJ77" s="169"/>
    </row>
    <row r="78" spans="20:88" x14ac:dyDescent="0.25">
      <c r="T78" s="183"/>
      <c r="U78" s="183"/>
      <c r="CJ78" s="169"/>
    </row>
    <row r="79" spans="20:88" x14ac:dyDescent="0.25">
      <c r="T79" s="183"/>
      <c r="U79" s="183"/>
      <c r="CJ79" s="169"/>
    </row>
    <row r="80" spans="20:88" x14ac:dyDescent="0.25">
      <c r="T80" s="183"/>
      <c r="U80" s="183"/>
      <c r="CJ80" s="169"/>
    </row>
    <row r="81" spans="20:88" x14ac:dyDescent="0.25">
      <c r="T81" s="183"/>
      <c r="U81" s="183"/>
      <c r="CJ81" s="169"/>
    </row>
    <row r="82" spans="20:88" x14ac:dyDescent="0.25">
      <c r="T82" s="183"/>
      <c r="U82" s="183"/>
      <c r="CJ82" s="169"/>
    </row>
    <row r="83" spans="20:88" x14ac:dyDescent="0.25">
      <c r="T83" s="183"/>
      <c r="U83" s="183"/>
      <c r="CJ83" s="169"/>
    </row>
    <row r="84" spans="20:88" x14ac:dyDescent="0.25">
      <c r="T84" s="183"/>
      <c r="U84" s="183"/>
      <c r="CJ84" s="169"/>
    </row>
    <row r="85" spans="20:88" x14ac:dyDescent="0.25">
      <c r="CJ85" s="169"/>
    </row>
    <row r="86" spans="20:88" x14ac:dyDescent="0.25">
      <c r="CJ86" s="169"/>
    </row>
    <row r="87" spans="20:88" x14ac:dyDescent="0.25">
      <c r="CJ87" s="169"/>
    </row>
    <row r="88" spans="20:88" x14ac:dyDescent="0.25">
      <c r="CJ88" s="169"/>
    </row>
    <row r="89" spans="20:88" x14ac:dyDescent="0.25">
      <c r="CJ89" s="169"/>
    </row>
    <row r="90" spans="20:88" x14ac:dyDescent="0.25">
      <c r="CJ90" s="169"/>
    </row>
    <row r="91" spans="20:88" x14ac:dyDescent="0.25">
      <c r="CJ91" s="169"/>
    </row>
    <row r="92" spans="20:88" x14ac:dyDescent="0.25">
      <c r="CJ92" s="169"/>
    </row>
    <row r="93" spans="20:88" x14ac:dyDescent="0.25">
      <c r="AJ93" s="183"/>
      <c r="AK93" s="183"/>
      <c r="AL93" s="267"/>
      <c r="AM93" s="183"/>
      <c r="AN93" s="183"/>
      <c r="AO93" s="183"/>
      <c r="AP93" s="183"/>
    </row>
    <row r="94" spans="20:88" x14ac:dyDescent="0.25">
      <c r="AJ94" s="183"/>
      <c r="AK94" s="183"/>
      <c r="AL94" s="183"/>
      <c r="AM94" s="183"/>
      <c r="AN94" s="183"/>
      <c r="AO94" s="183"/>
      <c r="AP94" s="183"/>
    </row>
    <row r="95" spans="20:88" x14ac:dyDescent="0.25">
      <c r="AJ95" s="183"/>
      <c r="AK95" s="183"/>
      <c r="AL95" s="268"/>
      <c r="AM95" s="267"/>
      <c r="AN95" s="183"/>
      <c r="AO95" s="183"/>
      <c r="AP95" s="183"/>
    </row>
    <row r="96" spans="20:88" x14ac:dyDescent="0.25">
      <c r="AJ96" s="183"/>
      <c r="AK96" s="183"/>
      <c r="AL96" s="183"/>
      <c r="AM96" s="183"/>
      <c r="AN96" s="183"/>
      <c r="AO96" s="183"/>
      <c r="AP96" s="183"/>
    </row>
    <row r="97" spans="36:42" x14ac:dyDescent="0.25">
      <c r="AJ97" s="183"/>
      <c r="AK97" s="183"/>
      <c r="AL97" s="183"/>
      <c r="AM97" s="183"/>
      <c r="AN97" s="183"/>
      <c r="AO97" s="183"/>
      <c r="AP97" s="183"/>
    </row>
    <row r="98" spans="36:42" x14ac:dyDescent="0.25">
      <c r="AJ98" s="183"/>
      <c r="AK98" s="183"/>
      <c r="AL98" s="183"/>
      <c r="AM98" s="183"/>
      <c r="AN98" s="183"/>
      <c r="AO98" s="183"/>
      <c r="AP98" s="183"/>
    </row>
    <row r="99" spans="36:42" x14ac:dyDescent="0.25">
      <c r="AJ99" s="183"/>
      <c r="AK99" s="183"/>
      <c r="AL99" s="183"/>
      <c r="AM99" s="183"/>
      <c r="AN99" s="183"/>
      <c r="AO99" s="183"/>
      <c r="AP99" s="183"/>
    </row>
    <row r="100" spans="36:42" x14ac:dyDescent="0.25">
      <c r="AJ100" s="183"/>
      <c r="AK100" s="183"/>
      <c r="AL100" s="183"/>
      <c r="AM100" s="183"/>
      <c r="AN100" s="183"/>
      <c r="AO100" s="183"/>
      <c r="AP100" s="183"/>
    </row>
  </sheetData>
  <sheetProtection autoFilter="0" pivotTables="0"/>
  <autoFilter ref="A3:CI55" xr:uid="{00000000-0009-0000-0000-000001000000}">
    <filterColumn colId="1">
      <filters>
        <filter val="4170 CDA"/>
      </filters>
    </filterColumn>
    <filterColumn colId="2">
      <filters>
        <filter val="Older Adult Resiliency and Recovery"/>
      </filters>
    </filterColumn>
  </autoFilter>
  <dataValidations count="1">
    <dataValidation type="whole" operator="greaterThanOrEqual" allowBlank="1" showInputMessage="1" showErrorMessage="1" sqref="BI4:BJ55 BF4:BG55 AZ4:BA54 AH17:AH18 AT50:AU54 AK17:AK18 AE4:AF15 AB4:AC15 V4:W15 M4:N55 P4:Q55 S4:T15 BL4:BM55 AT4:AT18 AH8:AH15 S17:T55 V17:W55 AQ50:AR54 AL4:AL15 AK4:AK6 AI4:AI15 AH4:AH6 AB50:AC54 AI17:AI19 AE50:AF54 AL17:AL19 AK8:AK15 AH50:AI54 AQ4:AQ18 AK50:AL54 AR4:AR19 AU4:AU19 AB17:AC48 AE17:AF48 AH20:AI48 AK20:AL48 AQ20:AR48 AT20:AU48 AW4:AX48 AW50:AX54" xr:uid="{D66818E1-5C85-4E87-A066-31E89BE40CDD}">
      <formula1>0</formula1>
    </dataValidation>
  </dataValidations>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5C302C-C1DE-4C0A-8D80-15D6A8F3D8A5}">
  <sheetPr>
    <tabColor rgb="FFFFFF00"/>
  </sheetPr>
  <dimension ref="A1:CK173"/>
  <sheetViews>
    <sheetView workbookViewId="0"/>
  </sheetViews>
  <sheetFormatPr defaultColWidth="9.140625" defaultRowHeight="15" x14ac:dyDescent="0.25"/>
  <cols>
    <col min="1" max="1" width="13" style="169" bestFit="1" customWidth="1"/>
    <col min="2" max="2" width="9.85546875" style="169" bestFit="1" customWidth="1"/>
    <col min="3" max="3" width="42" style="169" customWidth="1"/>
    <col min="4" max="5" width="8.7109375" style="169" customWidth="1"/>
    <col min="6" max="6" width="14.5703125" style="169" customWidth="1"/>
    <col min="7" max="7" width="13.140625" style="169" hidden="1" customWidth="1"/>
    <col min="8" max="8" width="40.42578125" style="169" hidden="1" customWidth="1"/>
    <col min="9" max="9" width="18.28515625" style="169" hidden="1" customWidth="1"/>
    <col min="10" max="12" width="13.42578125" style="169" customWidth="1"/>
    <col min="13" max="18" width="10.85546875" style="169" customWidth="1"/>
    <col min="19" max="20" width="14.5703125" style="169" customWidth="1"/>
    <col min="21" max="24" width="12.28515625" style="169" customWidth="1"/>
    <col min="25" max="27" width="15.5703125" style="169" customWidth="1"/>
    <col min="28" max="28" width="13.140625" style="169" customWidth="1"/>
    <col min="29" max="30" width="13" style="169" customWidth="1"/>
    <col min="31" max="33" width="12.85546875" style="169" customWidth="1"/>
    <col min="34" max="34" width="14" style="169" bestFit="1" customWidth="1"/>
    <col min="35" max="35" width="13.5703125" style="169" bestFit="1" customWidth="1"/>
    <col min="36" max="36" width="14" style="169" bestFit="1" customWidth="1"/>
    <col min="37" max="42" width="12.85546875" style="169" customWidth="1"/>
    <col min="43" max="43" width="14.42578125" style="169" customWidth="1"/>
    <col min="44" max="45" width="12.5703125" style="169" customWidth="1"/>
    <col min="46" max="46" width="14.42578125" style="169" customWidth="1"/>
    <col min="47" max="71" width="12.5703125" style="169" customWidth="1"/>
    <col min="72" max="84" width="14.42578125" style="169" customWidth="1"/>
    <col min="85" max="88" width="12.5703125" style="169" customWidth="1"/>
    <col min="89" max="16384" width="9.140625" style="169"/>
  </cols>
  <sheetData>
    <row r="1" spans="1:88" s="2" customFormat="1" x14ac:dyDescent="0.25">
      <c r="J1" s="6" t="s">
        <v>0</v>
      </c>
      <c r="K1" s="6"/>
      <c r="L1" s="6"/>
      <c r="M1" s="1" t="s">
        <v>1</v>
      </c>
      <c r="N1" s="1"/>
      <c r="O1" s="1"/>
      <c r="P1" s="1"/>
      <c r="Q1" s="1"/>
      <c r="R1" s="1"/>
      <c r="S1" s="1"/>
      <c r="T1" s="1"/>
      <c r="U1" s="1"/>
      <c r="V1" s="1"/>
      <c r="W1" s="1"/>
      <c r="X1" s="1"/>
      <c r="Y1" s="1"/>
      <c r="Z1" s="1"/>
      <c r="AA1" s="1"/>
      <c r="AB1" s="7" t="s">
        <v>2</v>
      </c>
      <c r="AC1" s="7"/>
      <c r="AD1" s="7"/>
      <c r="AE1" s="7"/>
      <c r="AF1" s="7"/>
      <c r="AG1" s="7"/>
      <c r="AH1" s="7"/>
      <c r="AI1" s="7"/>
      <c r="AJ1" s="7"/>
      <c r="AK1" s="7"/>
      <c r="AL1" s="7"/>
      <c r="AM1" s="7"/>
      <c r="AN1" s="7"/>
      <c r="AO1" s="7"/>
      <c r="AP1" s="7"/>
      <c r="AQ1" s="8" t="s">
        <v>3</v>
      </c>
      <c r="AR1" s="8"/>
      <c r="AS1" s="8"/>
      <c r="AT1" s="8"/>
      <c r="AU1" s="8"/>
      <c r="AV1" s="8"/>
      <c r="AW1" s="8"/>
      <c r="AX1" s="8"/>
      <c r="AY1" s="8"/>
      <c r="AZ1" s="8"/>
      <c r="BA1" s="8"/>
      <c r="BB1" s="8"/>
      <c r="BC1" s="8"/>
      <c r="BD1" s="8"/>
      <c r="BE1" s="8"/>
      <c r="BF1" s="81"/>
      <c r="BG1" s="81"/>
      <c r="BH1" s="81"/>
      <c r="BI1" s="81"/>
      <c r="BJ1" s="81"/>
      <c r="BK1" s="81"/>
      <c r="BL1" s="81"/>
      <c r="BM1" s="81"/>
      <c r="BN1" s="81"/>
      <c r="BO1" s="81"/>
      <c r="BP1" s="81"/>
      <c r="BQ1" s="81"/>
      <c r="BR1" s="10" t="s">
        <v>4</v>
      </c>
      <c r="BS1" s="10"/>
      <c r="BT1" s="10"/>
      <c r="BU1" s="11" t="s">
        <v>5</v>
      </c>
      <c r="BV1" s="11"/>
      <c r="BW1" s="11"/>
      <c r="BX1" s="11"/>
      <c r="BY1" s="11"/>
      <c r="BZ1" s="11"/>
      <c r="CA1" s="11"/>
      <c r="CB1" s="11"/>
      <c r="CC1" s="11"/>
      <c r="CD1" s="11"/>
      <c r="CE1" s="11"/>
      <c r="CF1" s="11"/>
      <c r="CG1" s="11"/>
      <c r="CH1" s="11"/>
      <c r="CI1" s="11"/>
    </row>
    <row r="2" spans="1:88" s="2" customFormat="1" x14ac:dyDescent="0.25">
      <c r="J2" s="6"/>
      <c r="K2" s="6"/>
      <c r="L2" s="6"/>
      <c r="M2" s="12" t="s">
        <v>6</v>
      </c>
      <c r="N2" s="12"/>
      <c r="O2" s="12"/>
      <c r="P2" s="13" t="s">
        <v>7</v>
      </c>
      <c r="Q2" s="13"/>
      <c r="R2" s="13"/>
      <c r="S2" s="14" t="s">
        <v>8</v>
      </c>
      <c r="T2" s="14"/>
      <c r="U2" s="14"/>
      <c r="V2" s="15" t="s">
        <v>9</v>
      </c>
      <c r="W2" s="16"/>
      <c r="X2" s="16"/>
      <c r="Y2" s="17" t="s">
        <v>10</v>
      </c>
      <c r="Z2" s="17"/>
      <c r="AA2" s="17"/>
      <c r="AB2" s="18" t="s">
        <v>11</v>
      </c>
      <c r="AC2" s="18"/>
      <c r="AD2" s="18"/>
      <c r="AE2" s="19" t="s">
        <v>12</v>
      </c>
      <c r="AF2" s="19"/>
      <c r="AG2" s="19"/>
      <c r="AH2" s="20" t="s">
        <v>13</v>
      </c>
      <c r="AI2" s="20"/>
      <c r="AJ2" s="20"/>
      <c r="AK2" s="21" t="s">
        <v>14</v>
      </c>
      <c r="AL2" s="22"/>
      <c r="AM2" s="22"/>
      <c r="AN2" s="23" t="s">
        <v>15</v>
      </c>
      <c r="AO2" s="24"/>
      <c r="AP2" s="24"/>
      <c r="AQ2" s="25" t="s">
        <v>16</v>
      </c>
      <c r="AR2" s="25"/>
      <c r="AS2" s="25"/>
      <c r="AT2" s="26" t="s">
        <v>17</v>
      </c>
      <c r="AU2" s="26"/>
      <c r="AV2" s="26"/>
      <c r="AW2" s="27" t="s">
        <v>18</v>
      </c>
      <c r="AX2" s="27"/>
      <c r="AY2" s="27"/>
      <c r="AZ2" s="92" t="s">
        <v>19</v>
      </c>
      <c r="BA2" s="93"/>
      <c r="BB2" s="93"/>
      <c r="BC2" s="30" t="s">
        <v>20</v>
      </c>
      <c r="BD2" s="31"/>
      <c r="BE2" s="31"/>
      <c r="BF2" s="82" t="s">
        <v>21</v>
      </c>
      <c r="BG2" s="82"/>
      <c r="BH2" s="82"/>
      <c r="BI2" s="83" t="s">
        <v>22</v>
      </c>
      <c r="BJ2" s="83"/>
      <c r="BK2" s="83"/>
      <c r="BL2" s="84" t="s">
        <v>23</v>
      </c>
      <c r="BM2" s="84"/>
      <c r="BN2" s="84"/>
      <c r="BO2" s="85" t="s">
        <v>24</v>
      </c>
      <c r="BP2" s="86"/>
      <c r="BQ2" s="86"/>
      <c r="BR2" s="10"/>
      <c r="BS2" s="10"/>
      <c r="BT2" s="10"/>
      <c r="BU2" s="11" t="s">
        <v>25</v>
      </c>
      <c r="BV2" s="11"/>
      <c r="BW2" s="11"/>
      <c r="BX2" s="11" t="s">
        <v>26</v>
      </c>
      <c r="BY2" s="11"/>
      <c r="BZ2" s="11"/>
      <c r="CA2" s="11" t="s">
        <v>27</v>
      </c>
      <c r="CB2" s="11"/>
      <c r="CC2" s="11"/>
      <c r="CD2" s="11" t="s">
        <v>28</v>
      </c>
      <c r="CE2" s="11"/>
      <c r="CF2" s="11"/>
      <c r="CG2" s="11" t="s">
        <v>29</v>
      </c>
      <c r="CH2" s="11"/>
      <c r="CI2" s="11"/>
    </row>
    <row r="3" spans="1:88" s="4" customFormat="1" ht="90" x14ac:dyDescent="0.25">
      <c r="A3" s="4" t="s">
        <v>30</v>
      </c>
      <c r="B3" s="4" t="s">
        <v>31</v>
      </c>
      <c r="C3" s="4" t="s">
        <v>32</v>
      </c>
      <c r="D3" s="4" t="s">
        <v>33</v>
      </c>
      <c r="E3" s="4" t="s">
        <v>34</v>
      </c>
      <c r="F3" s="4" t="s">
        <v>35</v>
      </c>
      <c r="G3" s="4" t="s">
        <v>36</v>
      </c>
      <c r="H3" s="4" t="s">
        <v>37</v>
      </c>
      <c r="I3" s="4" t="s">
        <v>38</v>
      </c>
      <c r="J3" s="4" t="s">
        <v>39</v>
      </c>
      <c r="K3" s="4" t="s">
        <v>40</v>
      </c>
      <c r="L3" s="4" t="s">
        <v>41</v>
      </c>
      <c r="M3" s="37" t="s">
        <v>42</v>
      </c>
      <c r="N3" s="37" t="s">
        <v>43</v>
      </c>
      <c r="O3" s="4" t="s">
        <v>44</v>
      </c>
      <c r="P3" s="37" t="s">
        <v>45</v>
      </c>
      <c r="Q3" s="37" t="s">
        <v>46</v>
      </c>
      <c r="R3" s="4" t="s">
        <v>47</v>
      </c>
      <c r="S3" s="37" t="s">
        <v>48</v>
      </c>
      <c r="T3" s="37" t="s">
        <v>49</v>
      </c>
      <c r="U3" s="4" t="s">
        <v>50</v>
      </c>
      <c r="V3" s="37" t="s">
        <v>51</v>
      </c>
      <c r="W3" s="37" t="s">
        <v>52</v>
      </c>
      <c r="X3" s="4" t="s">
        <v>53</v>
      </c>
      <c r="Y3" s="4" t="s">
        <v>54</v>
      </c>
      <c r="Z3" s="4" t="s">
        <v>55</v>
      </c>
      <c r="AA3" s="4" t="s">
        <v>56</v>
      </c>
      <c r="AB3" s="37" t="s">
        <v>57</v>
      </c>
      <c r="AC3" s="37" t="s">
        <v>58</v>
      </c>
      <c r="AD3" s="4" t="s">
        <v>59</v>
      </c>
      <c r="AE3" s="37" t="s">
        <v>60</v>
      </c>
      <c r="AF3" s="37" t="s">
        <v>61</v>
      </c>
      <c r="AG3" s="4" t="s">
        <v>62</v>
      </c>
      <c r="AH3" s="37" t="s">
        <v>63</v>
      </c>
      <c r="AI3" s="37" t="s">
        <v>64</v>
      </c>
      <c r="AJ3" s="4" t="s">
        <v>65</v>
      </c>
      <c r="AK3" s="37" t="s">
        <v>66</v>
      </c>
      <c r="AL3" s="37" t="s">
        <v>67</v>
      </c>
      <c r="AM3" s="4" t="s">
        <v>68</v>
      </c>
      <c r="AN3" s="4" t="s">
        <v>69</v>
      </c>
      <c r="AO3" s="4" t="s">
        <v>70</v>
      </c>
      <c r="AP3" s="4" t="s">
        <v>71</v>
      </c>
      <c r="AQ3" s="37" t="s">
        <v>72</v>
      </c>
      <c r="AR3" s="37" t="s">
        <v>73</v>
      </c>
      <c r="AS3" s="4" t="s">
        <v>74</v>
      </c>
      <c r="AT3" s="37" t="s">
        <v>75</v>
      </c>
      <c r="AU3" s="37" t="s">
        <v>76</v>
      </c>
      <c r="AV3" s="4" t="s">
        <v>77</v>
      </c>
      <c r="AW3" s="37" t="s">
        <v>78</v>
      </c>
      <c r="AX3" s="37" t="s">
        <v>79</v>
      </c>
      <c r="AY3" s="4" t="s">
        <v>77</v>
      </c>
      <c r="AZ3" s="87" t="s">
        <v>80</v>
      </c>
      <c r="BA3" s="87" t="s">
        <v>81</v>
      </c>
      <c r="BB3" s="88" t="s">
        <v>82</v>
      </c>
      <c r="BC3" s="4" t="s">
        <v>83</v>
      </c>
      <c r="BD3" s="4" t="s">
        <v>84</v>
      </c>
      <c r="BE3" s="4" t="s">
        <v>85</v>
      </c>
      <c r="BF3" s="87" t="s">
        <v>86</v>
      </c>
      <c r="BG3" s="87" t="s">
        <v>87</v>
      </c>
      <c r="BH3" s="88" t="s">
        <v>88</v>
      </c>
      <c r="BI3" s="87" t="s">
        <v>89</v>
      </c>
      <c r="BJ3" s="87" t="s">
        <v>90</v>
      </c>
      <c r="BK3" s="88" t="s">
        <v>91</v>
      </c>
      <c r="BL3" s="87" t="s">
        <v>92</v>
      </c>
      <c r="BM3" s="87" t="s">
        <v>93</v>
      </c>
      <c r="BN3" s="88" t="s">
        <v>91</v>
      </c>
      <c r="BO3" s="88" t="s">
        <v>94</v>
      </c>
      <c r="BP3" s="88" t="s">
        <v>95</v>
      </c>
      <c r="BQ3" s="88" t="s">
        <v>96</v>
      </c>
      <c r="BR3" s="4" t="s">
        <v>97</v>
      </c>
      <c r="BS3" s="4" t="s">
        <v>98</v>
      </c>
      <c r="BT3" s="4" t="s">
        <v>99</v>
      </c>
      <c r="BU3" s="4" t="s">
        <v>100</v>
      </c>
      <c r="BV3" s="4" t="s">
        <v>101</v>
      </c>
      <c r="BW3" s="4" t="s">
        <v>102</v>
      </c>
      <c r="BX3" s="4" t="s">
        <v>103</v>
      </c>
      <c r="BY3" s="4" t="s">
        <v>104</v>
      </c>
      <c r="BZ3" s="4" t="s">
        <v>105</v>
      </c>
      <c r="CA3" s="4" t="s">
        <v>106</v>
      </c>
      <c r="CB3" s="4" t="s">
        <v>107</v>
      </c>
      <c r="CC3" s="4" t="s">
        <v>108</v>
      </c>
      <c r="CD3" s="4" t="s">
        <v>109</v>
      </c>
      <c r="CE3" s="4" t="s">
        <v>110</v>
      </c>
      <c r="CF3" s="4" t="s">
        <v>111</v>
      </c>
      <c r="CG3" s="4" t="s">
        <v>112</v>
      </c>
      <c r="CH3" s="4" t="s">
        <v>113</v>
      </c>
      <c r="CI3" s="4" t="s">
        <v>114</v>
      </c>
    </row>
    <row r="4" spans="1:88" x14ac:dyDescent="0.25">
      <c r="B4" s="169" t="s">
        <v>115</v>
      </c>
      <c r="C4" s="169" t="s">
        <v>116</v>
      </c>
      <c r="D4" s="169" t="s">
        <v>117</v>
      </c>
      <c r="F4" s="169" t="s">
        <v>118</v>
      </c>
      <c r="H4" s="169" t="s">
        <v>119</v>
      </c>
      <c r="I4" s="169">
        <v>30</v>
      </c>
      <c r="J4" s="110">
        <v>71250000</v>
      </c>
      <c r="K4" s="110">
        <v>0</v>
      </c>
      <c r="L4" s="110">
        <v>71250000</v>
      </c>
      <c r="M4" s="38"/>
      <c r="N4" s="38"/>
      <c r="O4" s="110">
        <f>+SUM(M4:N4)</f>
        <v>0</v>
      </c>
      <c r="P4" s="39"/>
      <c r="Q4" s="39"/>
      <c r="R4" s="110">
        <f>+SUM(P4:Q4)</f>
        <v>0</v>
      </c>
      <c r="S4" s="39"/>
      <c r="T4" s="39"/>
      <c r="U4" s="110">
        <f>+SUM(S4:T4)</f>
        <v>0</v>
      </c>
      <c r="V4" s="39"/>
      <c r="W4" s="39"/>
      <c r="X4" s="110">
        <f>+SUM(V4:W4)</f>
        <v>0</v>
      </c>
      <c r="Y4" s="110">
        <f>+SUM(M4,P4,S4,V4)</f>
        <v>0</v>
      </c>
      <c r="Z4" s="110">
        <f>+SUM(N4,Q4,T4,W4)</f>
        <v>0</v>
      </c>
      <c r="AA4" s="110">
        <f>+SUM(Y4:Z4)</f>
        <v>0</v>
      </c>
      <c r="AB4" s="38">
        <v>6139455</v>
      </c>
      <c r="AC4" s="38"/>
      <c r="AD4" s="110">
        <f>+SUM(AB4:AC4)</f>
        <v>6139455</v>
      </c>
      <c r="AE4" s="112">
        <v>10852258</v>
      </c>
      <c r="AF4" s="112">
        <v>0</v>
      </c>
      <c r="AG4" s="110">
        <f>+SUM(AE4:AF4)</f>
        <v>10852258</v>
      </c>
      <c r="AH4" s="112">
        <v>10851257</v>
      </c>
      <c r="AI4" s="112">
        <v>0</v>
      </c>
      <c r="AJ4" s="110">
        <f>+SUM(AH4:AI4)</f>
        <v>10851257</v>
      </c>
      <c r="AK4" s="112">
        <v>10851257</v>
      </c>
      <c r="AL4" s="112">
        <v>0</v>
      </c>
      <c r="AM4" s="110">
        <f>+SUM(AK4:AL4)</f>
        <v>10851257</v>
      </c>
      <c r="AN4" s="110">
        <f>+SUM(AB4,AE4,AH4,AK4)</f>
        <v>38694227</v>
      </c>
      <c r="AO4" s="110">
        <f>+SUM(AC4,AF4,AI4,AL4)</f>
        <v>0</v>
      </c>
      <c r="AP4" s="110">
        <f>+SUM(AN4:AO4)</f>
        <v>38694227</v>
      </c>
      <c r="AQ4" s="112">
        <v>10852258</v>
      </c>
      <c r="AR4" s="39"/>
      <c r="AS4" s="110">
        <f>+SUM(AQ4:AR4)</f>
        <v>10852258</v>
      </c>
      <c r="AT4" s="112">
        <v>10852257</v>
      </c>
      <c r="AU4" s="39"/>
      <c r="AV4" s="110">
        <f>+SUM(AT4:AU4)</f>
        <v>10852257</v>
      </c>
      <c r="AW4" s="112">
        <v>10851258</v>
      </c>
      <c r="AX4" s="39"/>
      <c r="AY4" s="110">
        <f>+SUM(AW4:AX4)</f>
        <v>10851258</v>
      </c>
      <c r="AZ4" s="224"/>
      <c r="BA4" s="224"/>
      <c r="BB4" s="91">
        <f>+SUM(AZ4:BA4)</f>
        <v>0</v>
      </c>
      <c r="BC4" s="110">
        <f>+SUM(AQ4,AT4,AW4,AZ4)</f>
        <v>32555773</v>
      </c>
      <c r="BD4" s="110">
        <f>+SUM(AR4,AU4,AX4,BA4)</f>
        <v>0</v>
      </c>
      <c r="BE4" s="110">
        <f>+SUM(BC4:BD4)</f>
        <v>32555773</v>
      </c>
      <c r="BF4" s="224"/>
      <c r="BG4" s="224"/>
      <c r="BH4" s="91">
        <f>+SUM(BF4:BG4)</f>
        <v>0</v>
      </c>
      <c r="BI4" s="224"/>
      <c r="BJ4" s="224"/>
      <c r="BK4" s="91">
        <f>+SUM(BI4:BJ4)</f>
        <v>0</v>
      </c>
      <c r="BL4" s="224"/>
      <c r="BM4" s="224"/>
      <c r="BN4" s="91">
        <f>+SUM(BL4:BM4)</f>
        <v>0</v>
      </c>
      <c r="BO4" s="91">
        <f>+SUM(BF4,BI4,BL4)</f>
        <v>0</v>
      </c>
      <c r="BP4" s="91">
        <f>+SUM(BG4,BJ4,BM4)</f>
        <v>0</v>
      </c>
      <c r="BQ4" s="91">
        <f>+SUM(BO4:BP4)</f>
        <v>0</v>
      </c>
      <c r="BR4" s="110">
        <f>+SUM(BO4,BC4,AN4,Y4)</f>
        <v>71250000</v>
      </c>
      <c r="BS4" s="110">
        <f t="shared" ref="BS4:BT19" si="0">+SUM(BP4,BD4,AO4,Z4)</f>
        <v>0</v>
      </c>
      <c r="BT4" s="110">
        <f t="shared" si="0"/>
        <v>71250000</v>
      </c>
      <c r="BU4" s="110">
        <v>0</v>
      </c>
      <c r="BV4" s="110">
        <v>0</v>
      </c>
      <c r="BW4" s="110">
        <v>0</v>
      </c>
      <c r="BX4" s="110">
        <v>-2019773</v>
      </c>
      <c r="BY4" s="110">
        <v>0</v>
      </c>
      <c r="BZ4" s="110">
        <v>-2019773</v>
      </c>
      <c r="CA4" s="110">
        <v>2019773</v>
      </c>
      <c r="CB4" s="110">
        <v>0</v>
      </c>
      <c r="CC4" s="110">
        <v>2019773</v>
      </c>
      <c r="CD4" s="110">
        <v>0</v>
      </c>
      <c r="CE4" s="110">
        <v>0</v>
      </c>
      <c r="CF4" s="110">
        <v>0</v>
      </c>
      <c r="CG4" s="110">
        <f>+BR4-J4</f>
        <v>0</v>
      </c>
      <c r="CH4" s="110">
        <f t="shared" ref="CH4:CI19" si="1">+BS4-K4</f>
        <v>0</v>
      </c>
      <c r="CI4" s="110">
        <f t="shared" si="1"/>
        <v>0</v>
      </c>
      <c r="CJ4" s="169" t="s">
        <v>120</v>
      </c>
    </row>
    <row r="5" spans="1:88" x14ac:dyDescent="0.25">
      <c r="B5" s="169" t="s">
        <v>115</v>
      </c>
      <c r="C5" s="169" t="s">
        <v>116</v>
      </c>
      <c r="D5" s="169" t="s">
        <v>121</v>
      </c>
      <c r="F5" s="169" t="s">
        <v>122</v>
      </c>
      <c r="H5" s="169" t="s">
        <v>119</v>
      </c>
      <c r="I5" s="169">
        <v>30</v>
      </c>
      <c r="J5" s="110">
        <v>3750000</v>
      </c>
      <c r="K5" s="110">
        <v>0</v>
      </c>
      <c r="L5" s="110">
        <v>3750000</v>
      </c>
      <c r="M5" s="38"/>
      <c r="N5" s="38"/>
      <c r="O5" s="110">
        <f t="shared" ref="O5:O55" si="2">+SUM(M5:N5)</f>
        <v>0</v>
      </c>
      <c r="P5" s="39" t="s">
        <v>123</v>
      </c>
      <c r="Q5" s="39"/>
      <c r="R5" s="110">
        <f t="shared" ref="R5:R55" si="3">+SUM(P5:Q5)</f>
        <v>0</v>
      </c>
      <c r="S5" s="112">
        <v>145000</v>
      </c>
      <c r="T5" s="39"/>
      <c r="U5" s="110">
        <f t="shared" ref="U5:U55" si="4">+SUM(S5:T5)</f>
        <v>145000</v>
      </c>
      <c r="V5" s="112">
        <v>386000</v>
      </c>
      <c r="W5" s="39"/>
      <c r="X5" s="110">
        <f t="shared" ref="X5:X55" si="5">+SUM(V5:W5)</f>
        <v>386000</v>
      </c>
      <c r="Y5" s="110">
        <f t="shared" ref="Y5:Z42" si="6">+SUM(M5,P5,S5,V5)</f>
        <v>531000</v>
      </c>
      <c r="Z5" s="110">
        <f t="shared" si="6"/>
        <v>0</v>
      </c>
      <c r="AA5" s="110">
        <f t="shared" ref="AA5:AA55" si="7">+SUM(Y5:Z5)</f>
        <v>531000</v>
      </c>
      <c r="AB5" s="38">
        <v>366000</v>
      </c>
      <c r="AC5" s="38"/>
      <c r="AD5" s="110">
        <f t="shared" ref="AD5:AD55" si="8">+SUM(AB5:AC5)</f>
        <v>366000</v>
      </c>
      <c r="AE5" s="112">
        <v>750000</v>
      </c>
      <c r="AF5" s="112">
        <v>0</v>
      </c>
      <c r="AG5" s="110">
        <f t="shared" ref="AG5:AG55" si="9">+SUM(AE5:AF5)</f>
        <v>750000</v>
      </c>
      <c r="AH5" s="112">
        <v>500000</v>
      </c>
      <c r="AI5" s="112">
        <v>0</v>
      </c>
      <c r="AJ5" s="110">
        <f t="shared" ref="AJ5:AJ55" si="10">+SUM(AH5:AI5)</f>
        <v>500000</v>
      </c>
      <c r="AK5" s="112">
        <v>500000</v>
      </c>
      <c r="AL5" s="112">
        <v>0</v>
      </c>
      <c r="AM5" s="110">
        <f t="shared" ref="AM5:AM55" si="11">+SUM(AK5:AL5)</f>
        <v>500000</v>
      </c>
      <c r="AN5" s="110">
        <f t="shared" ref="AN5:AO42" si="12">+SUM(AB5,AE5,AH5,AK5)</f>
        <v>2116000</v>
      </c>
      <c r="AO5" s="110">
        <f t="shared" si="12"/>
        <v>0</v>
      </c>
      <c r="AP5" s="110">
        <f t="shared" ref="AP5:AP55" si="13">+SUM(AN5:AO5)</f>
        <v>2116000</v>
      </c>
      <c r="AQ5" s="112">
        <v>500000</v>
      </c>
      <c r="AR5" s="39"/>
      <c r="AS5" s="110">
        <f t="shared" ref="AS5:AS55" si="14">+SUM(AQ5:AR5)</f>
        <v>500000</v>
      </c>
      <c r="AT5" s="112">
        <v>275000</v>
      </c>
      <c r="AU5" s="39"/>
      <c r="AV5" s="110">
        <f t="shared" ref="AV5:AV55" si="15">+SUM(AT5:AU5)</f>
        <v>275000</v>
      </c>
      <c r="AW5" s="112">
        <v>328000</v>
      </c>
      <c r="AX5" s="39"/>
      <c r="AY5" s="110">
        <f t="shared" ref="AY5:AY55" si="16">+SUM(AW5:AX5)</f>
        <v>328000</v>
      </c>
      <c r="AZ5" s="224"/>
      <c r="BA5" s="224"/>
      <c r="BB5" s="91">
        <f t="shared" ref="BB5:BB54" si="17">+SUM(AZ5:BA5)</f>
        <v>0</v>
      </c>
      <c r="BC5" s="110">
        <f t="shared" ref="BC5:BD42" si="18">+SUM(AQ5,AT5,AW5,AZ5)</f>
        <v>1103000</v>
      </c>
      <c r="BD5" s="110">
        <f t="shared" si="18"/>
        <v>0</v>
      </c>
      <c r="BE5" s="110">
        <f t="shared" ref="BE5:BE55" si="19">+SUM(BC5:BD5)</f>
        <v>1103000</v>
      </c>
      <c r="BF5" s="224"/>
      <c r="BG5" s="224"/>
      <c r="BH5" s="91">
        <f t="shared" ref="BH5:BH55" si="20">+SUM(BF5:BG5)</f>
        <v>0</v>
      </c>
      <c r="BI5" s="224"/>
      <c r="BJ5" s="224"/>
      <c r="BK5" s="91">
        <f t="shared" ref="BK5:BK55" si="21">+SUM(BI5:BJ5)</f>
        <v>0</v>
      </c>
      <c r="BL5" s="224"/>
      <c r="BM5" s="224"/>
      <c r="BN5" s="91">
        <f t="shared" ref="BN5:BN55" si="22">+SUM(BL5:BM5)</f>
        <v>0</v>
      </c>
      <c r="BO5" s="91">
        <f t="shared" ref="BO5:BP42" si="23">+SUM(BF5,BI5,BL5)</f>
        <v>0</v>
      </c>
      <c r="BP5" s="91">
        <f t="shared" si="23"/>
        <v>0</v>
      </c>
      <c r="BQ5" s="91">
        <f t="shared" ref="BQ5:BQ55" si="24">+SUM(BO5:BP5)</f>
        <v>0</v>
      </c>
      <c r="BR5" s="110">
        <f t="shared" ref="BR5:BT42" si="25">+SUM(BO5,BC5,AN5,Y5)</f>
        <v>3750000</v>
      </c>
      <c r="BS5" s="110">
        <f t="shared" si="0"/>
        <v>0</v>
      </c>
      <c r="BT5" s="110">
        <f t="shared" si="0"/>
        <v>3750000</v>
      </c>
      <c r="BU5" s="110">
        <v>0</v>
      </c>
      <c r="BV5" s="110">
        <v>0</v>
      </c>
      <c r="BW5" s="110">
        <v>0</v>
      </c>
      <c r="BX5" s="110">
        <v>0</v>
      </c>
      <c r="BY5" s="110">
        <v>0</v>
      </c>
      <c r="BZ5" s="110">
        <v>0</v>
      </c>
      <c r="CA5" s="110">
        <v>0</v>
      </c>
      <c r="CB5" s="110">
        <v>0</v>
      </c>
      <c r="CC5" s="110">
        <v>0</v>
      </c>
      <c r="CD5" s="110">
        <v>0</v>
      </c>
      <c r="CE5" s="110">
        <v>0</v>
      </c>
      <c r="CF5" s="110">
        <v>0</v>
      </c>
      <c r="CG5" s="110">
        <f t="shared" ref="CG5:CI54" si="26">+BR5-J5</f>
        <v>0</v>
      </c>
      <c r="CH5" s="110">
        <f t="shared" si="1"/>
        <v>0</v>
      </c>
      <c r="CI5" s="110">
        <f t="shared" si="1"/>
        <v>0</v>
      </c>
      <c r="CJ5" s="169" t="s">
        <v>120</v>
      </c>
    </row>
    <row r="6" spans="1:88" x14ac:dyDescent="0.25">
      <c r="B6" s="169" t="s">
        <v>124</v>
      </c>
      <c r="C6" s="169" t="s">
        <v>125</v>
      </c>
      <c r="D6" s="169" t="s">
        <v>117</v>
      </c>
      <c r="F6" s="169" t="s">
        <v>126</v>
      </c>
      <c r="G6" s="169" t="s">
        <v>127</v>
      </c>
      <c r="H6" s="169" t="s">
        <v>128</v>
      </c>
      <c r="I6" s="169" t="s">
        <v>129</v>
      </c>
      <c r="J6" s="110">
        <v>27500000</v>
      </c>
      <c r="K6" s="110">
        <v>18300000</v>
      </c>
      <c r="L6" s="110">
        <v>45800000</v>
      </c>
      <c r="M6" s="38">
        <v>2500000</v>
      </c>
      <c r="N6" s="38">
        <v>1667000</v>
      </c>
      <c r="O6" s="110">
        <f t="shared" si="2"/>
        <v>4167000</v>
      </c>
      <c r="P6" s="112">
        <v>2500000</v>
      </c>
      <c r="Q6" s="112">
        <v>1667000</v>
      </c>
      <c r="R6" s="110">
        <f t="shared" si="3"/>
        <v>4167000</v>
      </c>
      <c r="S6" s="112">
        <v>2500000</v>
      </c>
      <c r="T6" s="112">
        <v>1667000</v>
      </c>
      <c r="U6" s="110">
        <f t="shared" si="4"/>
        <v>4167000</v>
      </c>
      <c r="V6" s="112">
        <v>2500000</v>
      </c>
      <c r="W6" s="112">
        <v>1666000</v>
      </c>
      <c r="X6" s="110">
        <f t="shared" si="5"/>
        <v>4166000</v>
      </c>
      <c r="Y6" s="110">
        <f t="shared" si="6"/>
        <v>10000000</v>
      </c>
      <c r="Z6" s="110">
        <f t="shared" si="6"/>
        <v>6667000</v>
      </c>
      <c r="AA6" s="110">
        <f t="shared" si="7"/>
        <v>16667000</v>
      </c>
      <c r="AB6" s="141">
        <v>0</v>
      </c>
      <c r="AC6" s="166">
        <v>0</v>
      </c>
      <c r="AD6" s="110">
        <f t="shared" si="8"/>
        <v>0</v>
      </c>
      <c r="AE6" s="112">
        <v>3057723</v>
      </c>
      <c r="AF6" s="112">
        <v>2498277</v>
      </c>
      <c r="AG6" s="110">
        <f t="shared" si="9"/>
        <v>5556000</v>
      </c>
      <c r="AH6" s="112">
        <v>3057723</v>
      </c>
      <c r="AI6" s="112">
        <v>2498277</v>
      </c>
      <c r="AJ6" s="110">
        <f t="shared" si="10"/>
        <v>5556000</v>
      </c>
      <c r="AK6" s="112">
        <v>3057723</v>
      </c>
      <c r="AL6" s="112">
        <v>2498277</v>
      </c>
      <c r="AM6" s="110">
        <f t="shared" si="11"/>
        <v>5556000</v>
      </c>
      <c r="AN6" s="110">
        <f t="shared" si="12"/>
        <v>9173169</v>
      </c>
      <c r="AO6" s="110">
        <f t="shared" si="12"/>
        <v>7494831</v>
      </c>
      <c r="AP6" s="110">
        <f t="shared" si="13"/>
        <v>16668000</v>
      </c>
      <c r="AQ6" s="112">
        <v>2500000</v>
      </c>
      <c r="AR6" s="112">
        <v>1655000</v>
      </c>
      <c r="AS6" s="110">
        <f t="shared" si="14"/>
        <v>4155000</v>
      </c>
      <c r="AT6" s="112">
        <v>2500000</v>
      </c>
      <c r="AU6" s="112">
        <v>1655000</v>
      </c>
      <c r="AV6" s="110">
        <f t="shared" si="15"/>
        <v>4155000</v>
      </c>
      <c r="AW6" s="112">
        <v>2500000</v>
      </c>
      <c r="AX6" s="112">
        <v>1655000</v>
      </c>
      <c r="AY6" s="110">
        <f t="shared" si="16"/>
        <v>4155000</v>
      </c>
      <c r="AZ6" s="224"/>
      <c r="BA6" s="224"/>
      <c r="BB6" s="91">
        <f t="shared" si="17"/>
        <v>0</v>
      </c>
      <c r="BC6" s="110">
        <f t="shared" si="18"/>
        <v>7500000</v>
      </c>
      <c r="BD6" s="110">
        <f t="shared" si="18"/>
        <v>4965000</v>
      </c>
      <c r="BE6" s="110">
        <f t="shared" si="19"/>
        <v>12465000</v>
      </c>
      <c r="BF6" s="224"/>
      <c r="BG6" s="224"/>
      <c r="BH6" s="91">
        <f t="shared" si="20"/>
        <v>0</v>
      </c>
      <c r="BI6" s="224"/>
      <c r="BJ6" s="224"/>
      <c r="BK6" s="91">
        <f t="shared" si="21"/>
        <v>0</v>
      </c>
      <c r="BL6" s="224"/>
      <c r="BM6" s="224"/>
      <c r="BN6" s="91">
        <f t="shared" si="22"/>
        <v>0</v>
      </c>
      <c r="BO6" s="91">
        <f t="shared" si="23"/>
        <v>0</v>
      </c>
      <c r="BP6" s="91">
        <f t="shared" si="23"/>
        <v>0</v>
      </c>
      <c r="BQ6" s="91">
        <f t="shared" si="24"/>
        <v>0</v>
      </c>
      <c r="BR6" s="110">
        <f t="shared" si="25"/>
        <v>26673169</v>
      </c>
      <c r="BS6" s="110">
        <f t="shared" si="0"/>
        <v>19126831</v>
      </c>
      <c r="BT6" s="110">
        <f t="shared" si="0"/>
        <v>45800000</v>
      </c>
      <c r="BU6" s="110">
        <v>2500000</v>
      </c>
      <c r="BV6" s="110">
        <v>1667000</v>
      </c>
      <c r="BW6" s="110">
        <v>4167000</v>
      </c>
      <c r="BX6" s="110">
        <v>-824832</v>
      </c>
      <c r="BY6" s="110">
        <v>825832</v>
      </c>
      <c r="BZ6" s="110">
        <v>1000</v>
      </c>
      <c r="CA6" s="110">
        <v>-2502000</v>
      </c>
      <c r="CB6" s="110">
        <v>-1666000</v>
      </c>
      <c r="CC6" s="110">
        <v>-4168000</v>
      </c>
      <c r="CD6" s="110">
        <v>0</v>
      </c>
      <c r="CE6" s="110">
        <v>0</v>
      </c>
      <c r="CF6" s="110">
        <v>0</v>
      </c>
      <c r="CG6" s="110">
        <f t="shared" si="26"/>
        <v>-826831</v>
      </c>
      <c r="CH6" s="110">
        <f t="shared" si="1"/>
        <v>826831</v>
      </c>
      <c r="CI6" s="110">
        <f t="shared" si="1"/>
        <v>0</v>
      </c>
    </row>
    <row r="7" spans="1:88" x14ac:dyDescent="0.25">
      <c r="B7" s="169" t="s">
        <v>124</v>
      </c>
      <c r="C7" s="169" t="s">
        <v>130</v>
      </c>
      <c r="D7" s="169" t="s">
        <v>117</v>
      </c>
      <c r="F7" s="169" t="s">
        <v>126</v>
      </c>
      <c r="G7" s="169" t="s">
        <v>127</v>
      </c>
      <c r="H7" s="169" t="s">
        <v>131</v>
      </c>
      <c r="I7" s="169" t="s">
        <v>132</v>
      </c>
      <c r="J7" s="110">
        <v>25000000</v>
      </c>
      <c r="K7" s="110">
        <v>16667000</v>
      </c>
      <c r="L7" s="110">
        <v>41667000</v>
      </c>
      <c r="M7" s="38"/>
      <c r="N7" s="38"/>
      <c r="O7" s="110">
        <f t="shared" si="2"/>
        <v>0</v>
      </c>
      <c r="P7" s="39" t="s">
        <v>123</v>
      </c>
      <c r="Q7" s="39" t="s">
        <v>123</v>
      </c>
      <c r="R7" s="110">
        <f t="shared" si="3"/>
        <v>0</v>
      </c>
      <c r="S7" s="39"/>
      <c r="T7" s="39"/>
      <c r="U7" s="110">
        <f t="shared" si="4"/>
        <v>0</v>
      </c>
      <c r="V7" s="112"/>
      <c r="W7" s="112"/>
      <c r="X7" s="110">
        <f t="shared" si="5"/>
        <v>0</v>
      </c>
      <c r="Y7" s="110">
        <f t="shared" si="6"/>
        <v>0</v>
      </c>
      <c r="Z7" s="110">
        <f t="shared" si="6"/>
        <v>0</v>
      </c>
      <c r="AA7" s="110">
        <f t="shared" si="7"/>
        <v>0</v>
      </c>
      <c r="AB7" s="167">
        <v>0</v>
      </c>
      <c r="AC7" s="167">
        <v>0</v>
      </c>
      <c r="AD7" s="110">
        <f t="shared" si="8"/>
        <v>0</v>
      </c>
      <c r="AE7" s="112">
        <v>0</v>
      </c>
      <c r="AF7" s="112">
        <v>0</v>
      </c>
      <c r="AG7" s="110">
        <f t="shared" si="9"/>
        <v>0</v>
      </c>
      <c r="AH7" s="112">
        <v>4586708</v>
      </c>
      <c r="AI7" s="112">
        <v>3746292</v>
      </c>
      <c r="AJ7" s="110">
        <f t="shared" si="10"/>
        <v>8333000</v>
      </c>
      <c r="AK7" s="112">
        <v>4586708</v>
      </c>
      <c r="AL7" s="112">
        <v>3746292</v>
      </c>
      <c r="AM7" s="110">
        <f t="shared" si="11"/>
        <v>8333000</v>
      </c>
      <c r="AN7" s="110">
        <f t="shared" si="12"/>
        <v>9173416</v>
      </c>
      <c r="AO7" s="110">
        <f t="shared" si="12"/>
        <v>7492584</v>
      </c>
      <c r="AP7" s="110">
        <f t="shared" si="13"/>
        <v>16666000</v>
      </c>
      <c r="AQ7" s="112">
        <v>5000000</v>
      </c>
      <c r="AR7" s="112">
        <v>3333000</v>
      </c>
      <c r="AS7" s="110">
        <f t="shared" si="14"/>
        <v>8333000</v>
      </c>
      <c r="AT7" s="112">
        <v>5000000</v>
      </c>
      <c r="AU7" s="112">
        <v>3333000</v>
      </c>
      <c r="AV7" s="110">
        <f t="shared" si="15"/>
        <v>8333000</v>
      </c>
      <c r="AW7" s="112">
        <v>5000000</v>
      </c>
      <c r="AX7" s="112">
        <v>3335000</v>
      </c>
      <c r="AY7" s="110">
        <f t="shared" si="16"/>
        <v>8335000</v>
      </c>
      <c r="AZ7" s="224"/>
      <c r="BA7" s="224"/>
      <c r="BB7" s="91">
        <f t="shared" si="17"/>
        <v>0</v>
      </c>
      <c r="BC7" s="110">
        <f t="shared" si="18"/>
        <v>15000000</v>
      </c>
      <c r="BD7" s="110">
        <f t="shared" si="18"/>
        <v>10001000</v>
      </c>
      <c r="BE7" s="110">
        <f t="shared" si="19"/>
        <v>25001000</v>
      </c>
      <c r="BF7" s="224"/>
      <c r="BG7" s="224"/>
      <c r="BH7" s="91">
        <f t="shared" si="20"/>
        <v>0</v>
      </c>
      <c r="BI7" s="224"/>
      <c r="BJ7" s="224"/>
      <c r="BK7" s="91">
        <f t="shared" si="21"/>
        <v>0</v>
      </c>
      <c r="BL7" s="224"/>
      <c r="BM7" s="224"/>
      <c r="BN7" s="91">
        <f t="shared" si="22"/>
        <v>0</v>
      </c>
      <c r="BO7" s="91">
        <f t="shared" si="23"/>
        <v>0</v>
      </c>
      <c r="BP7" s="91">
        <f t="shared" si="23"/>
        <v>0</v>
      </c>
      <c r="BQ7" s="91">
        <f t="shared" si="24"/>
        <v>0</v>
      </c>
      <c r="BR7" s="110">
        <f t="shared" si="25"/>
        <v>24173416</v>
      </c>
      <c r="BS7" s="110">
        <f t="shared" si="0"/>
        <v>17493584</v>
      </c>
      <c r="BT7" s="110">
        <f t="shared" si="0"/>
        <v>41667000</v>
      </c>
      <c r="BU7" s="110">
        <v>-18750000</v>
      </c>
      <c r="BV7" s="110">
        <v>-12500000</v>
      </c>
      <c r="BW7" s="110">
        <v>-31250000</v>
      </c>
      <c r="BX7" s="110">
        <v>2923416</v>
      </c>
      <c r="BY7" s="110">
        <v>3325584</v>
      </c>
      <c r="BZ7" s="110">
        <v>6249000</v>
      </c>
      <c r="CA7" s="110">
        <v>15000000</v>
      </c>
      <c r="CB7" s="110">
        <v>10001000</v>
      </c>
      <c r="CC7" s="110">
        <v>25001000</v>
      </c>
      <c r="CD7" s="110">
        <v>0</v>
      </c>
      <c r="CE7" s="110">
        <v>0</v>
      </c>
      <c r="CF7" s="110">
        <v>0</v>
      </c>
      <c r="CG7" s="110">
        <f t="shared" si="26"/>
        <v>-826584</v>
      </c>
      <c r="CH7" s="110">
        <f t="shared" si="1"/>
        <v>826584</v>
      </c>
      <c r="CI7" s="110">
        <f t="shared" si="1"/>
        <v>0</v>
      </c>
    </row>
    <row r="8" spans="1:88" x14ac:dyDescent="0.25">
      <c r="B8" s="169" t="s">
        <v>124</v>
      </c>
      <c r="C8" s="169" t="s">
        <v>133</v>
      </c>
      <c r="D8" s="169" t="s">
        <v>121</v>
      </c>
      <c r="F8" s="169" t="s">
        <v>134</v>
      </c>
      <c r="G8" s="169" t="s">
        <v>135</v>
      </c>
      <c r="H8" s="169" t="s">
        <v>136</v>
      </c>
      <c r="I8" s="169">
        <v>36</v>
      </c>
      <c r="J8" s="110">
        <v>0</v>
      </c>
      <c r="K8" s="110">
        <v>0</v>
      </c>
      <c r="L8" s="110">
        <v>0</v>
      </c>
      <c r="M8" s="38"/>
      <c r="N8" s="38"/>
      <c r="O8" s="110">
        <f t="shared" si="2"/>
        <v>0</v>
      </c>
      <c r="P8" s="39" t="s">
        <v>123</v>
      </c>
      <c r="Q8" s="39" t="s">
        <v>123</v>
      </c>
      <c r="R8" s="110">
        <f t="shared" si="3"/>
        <v>0</v>
      </c>
      <c r="S8" s="39"/>
      <c r="T8" s="39"/>
      <c r="U8" s="110">
        <f t="shared" si="4"/>
        <v>0</v>
      </c>
      <c r="V8" s="39"/>
      <c r="W8" s="39"/>
      <c r="X8" s="110">
        <f t="shared" si="5"/>
        <v>0</v>
      </c>
      <c r="Y8" s="110">
        <f t="shared" si="6"/>
        <v>0</v>
      </c>
      <c r="Z8" s="110">
        <f t="shared" si="6"/>
        <v>0</v>
      </c>
      <c r="AA8" s="110">
        <f t="shared" si="7"/>
        <v>0</v>
      </c>
      <c r="AB8" s="167">
        <v>0</v>
      </c>
      <c r="AC8" s="167">
        <v>0</v>
      </c>
      <c r="AD8" s="110">
        <f t="shared" si="8"/>
        <v>0</v>
      </c>
      <c r="AE8" s="112">
        <v>0</v>
      </c>
      <c r="AF8" s="112">
        <v>0</v>
      </c>
      <c r="AG8" s="110">
        <f t="shared" si="9"/>
        <v>0</v>
      </c>
      <c r="AH8" s="112">
        <v>0</v>
      </c>
      <c r="AI8" s="112">
        <v>0</v>
      </c>
      <c r="AJ8" s="110">
        <f t="shared" si="10"/>
        <v>0</v>
      </c>
      <c r="AK8" s="112">
        <v>0</v>
      </c>
      <c r="AL8" s="112">
        <v>0</v>
      </c>
      <c r="AM8" s="110">
        <f t="shared" si="11"/>
        <v>0</v>
      </c>
      <c r="AN8" s="110">
        <f t="shared" si="12"/>
        <v>0</v>
      </c>
      <c r="AO8" s="110">
        <f t="shared" si="12"/>
        <v>0</v>
      </c>
      <c r="AP8" s="110">
        <f t="shared" si="13"/>
        <v>0</v>
      </c>
      <c r="AQ8" s="39" t="s">
        <v>123</v>
      </c>
      <c r="AR8" s="39" t="s">
        <v>123</v>
      </c>
      <c r="AS8" s="110">
        <f t="shared" si="14"/>
        <v>0</v>
      </c>
      <c r="AT8" s="39" t="s">
        <v>123</v>
      </c>
      <c r="AU8" s="39" t="s">
        <v>123</v>
      </c>
      <c r="AV8" s="110">
        <f t="shared" si="15"/>
        <v>0</v>
      </c>
      <c r="AW8" s="39" t="s">
        <v>123</v>
      </c>
      <c r="AX8" s="39" t="s">
        <v>123</v>
      </c>
      <c r="AY8" s="110">
        <f t="shared" si="16"/>
        <v>0</v>
      </c>
      <c r="AZ8" s="224"/>
      <c r="BA8" s="224"/>
      <c r="BB8" s="91">
        <f t="shared" si="17"/>
        <v>0</v>
      </c>
      <c r="BC8" s="110">
        <f t="shared" si="18"/>
        <v>0</v>
      </c>
      <c r="BD8" s="110">
        <f t="shared" si="18"/>
        <v>0</v>
      </c>
      <c r="BE8" s="110">
        <f t="shared" si="19"/>
        <v>0</v>
      </c>
      <c r="BF8" s="224"/>
      <c r="BG8" s="224"/>
      <c r="BH8" s="91">
        <f t="shared" si="20"/>
        <v>0</v>
      </c>
      <c r="BI8" s="224"/>
      <c r="BJ8" s="224"/>
      <c r="BK8" s="91">
        <f t="shared" si="21"/>
        <v>0</v>
      </c>
      <c r="BL8" s="224"/>
      <c r="BM8" s="224"/>
      <c r="BN8" s="91">
        <f t="shared" si="22"/>
        <v>0</v>
      </c>
      <c r="BO8" s="91">
        <f t="shared" si="23"/>
        <v>0</v>
      </c>
      <c r="BP8" s="91">
        <f t="shared" si="23"/>
        <v>0</v>
      </c>
      <c r="BQ8" s="91">
        <f t="shared" si="24"/>
        <v>0</v>
      </c>
      <c r="BR8" s="110">
        <f t="shared" si="25"/>
        <v>0</v>
      </c>
      <c r="BS8" s="110">
        <f t="shared" si="0"/>
        <v>0</v>
      </c>
      <c r="BT8" s="110">
        <f t="shared" si="0"/>
        <v>0</v>
      </c>
      <c r="BU8" s="110">
        <v>0</v>
      </c>
      <c r="BV8" s="110">
        <v>0</v>
      </c>
      <c r="BW8" s="110">
        <v>0</v>
      </c>
      <c r="BX8" s="110">
        <v>0</v>
      </c>
      <c r="BY8" s="110">
        <v>0</v>
      </c>
      <c r="BZ8" s="110">
        <v>0</v>
      </c>
      <c r="CA8" s="110">
        <v>0</v>
      </c>
      <c r="CB8" s="110">
        <v>0</v>
      </c>
      <c r="CC8" s="110">
        <v>0</v>
      </c>
      <c r="CD8" s="110">
        <v>0</v>
      </c>
      <c r="CE8" s="110">
        <v>0</v>
      </c>
      <c r="CF8" s="110">
        <v>0</v>
      </c>
      <c r="CG8" s="110">
        <f t="shared" si="26"/>
        <v>0</v>
      </c>
      <c r="CH8" s="110">
        <f t="shared" si="1"/>
        <v>0</v>
      </c>
      <c r="CI8" s="110">
        <f t="shared" si="1"/>
        <v>0</v>
      </c>
    </row>
    <row r="9" spans="1:88" x14ac:dyDescent="0.25">
      <c r="B9" s="169" t="s">
        <v>124</v>
      </c>
      <c r="C9" s="169" t="s">
        <v>133</v>
      </c>
      <c r="D9" s="169" t="s">
        <v>121</v>
      </c>
      <c r="F9" s="169" t="s">
        <v>126</v>
      </c>
      <c r="G9" s="169" t="s">
        <v>127</v>
      </c>
      <c r="H9" s="169" t="s">
        <v>128</v>
      </c>
      <c r="I9" s="169" t="s">
        <v>129</v>
      </c>
      <c r="J9" s="110">
        <v>12500000</v>
      </c>
      <c r="K9" s="110">
        <v>0</v>
      </c>
      <c r="L9" s="110">
        <v>12500000</v>
      </c>
      <c r="M9" s="38"/>
      <c r="N9" s="38"/>
      <c r="O9" s="110">
        <f t="shared" si="2"/>
        <v>0</v>
      </c>
      <c r="P9" s="39" t="s">
        <v>123</v>
      </c>
      <c r="Q9" s="39" t="s">
        <v>123</v>
      </c>
      <c r="R9" s="110">
        <f t="shared" si="3"/>
        <v>0</v>
      </c>
      <c r="S9" s="39"/>
      <c r="T9" s="39"/>
      <c r="U9" s="110">
        <f t="shared" si="4"/>
        <v>0</v>
      </c>
      <c r="V9" s="112"/>
      <c r="W9" s="39"/>
      <c r="X9" s="110">
        <f t="shared" si="5"/>
        <v>0</v>
      </c>
      <c r="Y9" s="110">
        <f t="shared" si="6"/>
        <v>0</v>
      </c>
      <c r="Z9" s="110">
        <f t="shared" si="6"/>
        <v>0</v>
      </c>
      <c r="AA9" s="110">
        <f t="shared" si="7"/>
        <v>0</v>
      </c>
      <c r="AB9" s="167">
        <v>0</v>
      </c>
      <c r="AC9" s="167">
        <v>0</v>
      </c>
      <c r="AD9" s="110">
        <f t="shared" si="8"/>
        <v>0</v>
      </c>
      <c r="AE9" s="112">
        <v>0</v>
      </c>
      <c r="AF9" s="112">
        <v>0</v>
      </c>
      <c r="AG9" s="110">
        <f t="shared" si="9"/>
        <v>0</v>
      </c>
      <c r="AH9" s="112">
        <v>0</v>
      </c>
      <c r="AI9" s="112">
        <v>0</v>
      </c>
      <c r="AJ9" s="110">
        <f t="shared" si="10"/>
        <v>0</v>
      </c>
      <c r="AK9" s="112">
        <v>3125000</v>
      </c>
      <c r="AL9" s="112">
        <v>0</v>
      </c>
      <c r="AM9" s="110">
        <f t="shared" si="11"/>
        <v>3125000</v>
      </c>
      <c r="AN9" s="110">
        <f t="shared" si="12"/>
        <v>3125000</v>
      </c>
      <c r="AO9" s="110">
        <f t="shared" si="12"/>
        <v>0</v>
      </c>
      <c r="AP9" s="110">
        <f t="shared" si="13"/>
        <v>3125000</v>
      </c>
      <c r="AQ9" s="112">
        <v>3125000</v>
      </c>
      <c r="AR9" s="39" t="s">
        <v>123</v>
      </c>
      <c r="AS9" s="110">
        <f t="shared" si="14"/>
        <v>3125000</v>
      </c>
      <c r="AT9" s="112">
        <v>3125000</v>
      </c>
      <c r="AU9" s="112" t="s">
        <v>123</v>
      </c>
      <c r="AV9" s="110">
        <f t="shared" si="15"/>
        <v>3125000</v>
      </c>
      <c r="AW9" s="112">
        <v>3125000</v>
      </c>
      <c r="AX9" s="112" t="s">
        <v>123</v>
      </c>
      <c r="AY9" s="110">
        <f t="shared" si="16"/>
        <v>3125000</v>
      </c>
      <c r="AZ9" s="224"/>
      <c r="BA9" s="224"/>
      <c r="BB9" s="91">
        <f t="shared" si="17"/>
        <v>0</v>
      </c>
      <c r="BC9" s="110">
        <f t="shared" si="18"/>
        <v>9375000</v>
      </c>
      <c r="BD9" s="110">
        <f t="shared" si="18"/>
        <v>0</v>
      </c>
      <c r="BE9" s="110">
        <f t="shared" si="19"/>
        <v>9375000</v>
      </c>
      <c r="BF9" s="224"/>
      <c r="BG9" s="224"/>
      <c r="BH9" s="91">
        <f t="shared" si="20"/>
        <v>0</v>
      </c>
      <c r="BI9" s="224"/>
      <c r="BJ9" s="224"/>
      <c r="BK9" s="91">
        <f t="shared" si="21"/>
        <v>0</v>
      </c>
      <c r="BL9" s="224"/>
      <c r="BM9" s="224"/>
      <c r="BN9" s="91">
        <f t="shared" si="22"/>
        <v>0</v>
      </c>
      <c r="BO9" s="91">
        <f t="shared" si="23"/>
        <v>0</v>
      </c>
      <c r="BP9" s="91">
        <f t="shared" si="23"/>
        <v>0</v>
      </c>
      <c r="BQ9" s="91">
        <f t="shared" si="24"/>
        <v>0</v>
      </c>
      <c r="BR9" s="110">
        <f t="shared" si="25"/>
        <v>12500000</v>
      </c>
      <c r="BS9" s="110">
        <f t="shared" si="0"/>
        <v>0</v>
      </c>
      <c r="BT9" s="110">
        <f t="shared" si="0"/>
        <v>12500000</v>
      </c>
      <c r="BU9" s="110">
        <v>0</v>
      </c>
      <c r="BV9" s="110">
        <v>0</v>
      </c>
      <c r="BW9" s="110">
        <v>0</v>
      </c>
      <c r="BX9" s="110">
        <v>-9375000</v>
      </c>
      <c r="BY9" s="110">
        <v>0</v>
      </c>
      <c r="BZ9" s="110">
        <v>-9375000</v>
      </c>
      <c r="CA9" s="110">
        <v>9375000</v>
      </c>
      <c r="CB9" s="110">
        <v>0</v>
      </c>
      <c r="CC9" s="110">
        <v>9375000</v>
      </c>
      <c r="CD9" s="110">
        <v>0</v>
      </c>
      <c r="CE9" s="110">
        <v>0</v>
      </c>
      <c r="CF9" s="110">
        <v>0</v>
      </c>
      <c r="CG9" s="110">
        <f t="shared" si="26"/>
        <v>0</v>
      </c>
      <c r="CH9" s="110">
        <f t="shared" si="1"/>
        <v>0</v>
      </c>
      <c r="CI9" s="110">
        <f t="shared" si="1"/>
        <v>0</v>
      </c>
    </row>
    <row r="10" spans="1:88" x14ac:dyDescent="0.25">
      <c r="B10" s="169" t="s">
        <v>124</v>
      </c>
      <c r="C10" s="169" t="s">
        <v>137</v>
      </c>
      <c r="D10" s="169" t="s">
        <v>117</v>
      </c>
      <c r="F10" s="169" t="s">
        <v>126</v>
      </c>
      <c r="G10" s="169" t="s">
        <v>127</v>
      </c>
      <c r="H10" s="169" t="s">
        <v>131</v>
      </c>
      <c r="I10" s="169" t="s">
        <v>132</v>
      </c>
      <c r="J10" s="110">
        <v>78200000</v>
      </c>
      <c r="K10" s="110">
        <v>42900000</v>
      </c>
      <c r="L10" s="110">
        <v>121100000</v>
      </c>
      <c r="M10" s="38"/>
      <c r="N10" s="38"/>
      <c r="O10" s="110">
        <f t="shared" si="2"/>
        <v>0</v>
      </c>
      <c r="P10" s="38"/>
      <c r="Q10" s="38"/>
      <c r="R10" s="110">
        <f t="shared" si="3"/>
        <v>0</v>
      </c>
      <c r="S10" s="38"/>
      <c r="T10" s="38"/>
      <c r="U10" s="110">
        <f t="shared" si="4"/>
        <v>0</v>
      </c>
      <c r="V10" s="112">
        <f>19000000-1872000</f>
        <v>17128000</v>
      </c>
      <c r="W10" s="112">
        <f>10400000-996000</f>
        <v>9404000</v>
      </c>
      <c r="X10" s="110">
        <f t="shared" si="5"/>
        <v>26532000</v>
      </c>
      <c r="Y10" s="110">
        <f t="shared" si="6"/>
        <v>17128000</v>
      </c>
      <c r="Z10" s="110">
        <f t="shared" si="6"/>
        <v>9404000</v>
      </c>
      <c r="AA10" s="140">
        <f t="shared" si="7"/>
        <v>26532000</v>
      </c>
      <c r="AB10" s="141">
        <v>0</v>
      </c>
      <c r="AC10" s="166">
        <v>0</v>
      </c>
      <c r="AD10" s="110">
        <f t="shared" si="8"/>
        <v>0</v>
      </c>
      <c r="AE10" s="112">
        <v>10396965</v>
      </c>
      <c r="AF10" s="112">
        <v>6892368</v>
      </c>
      <c r="AG10" s="110">
        <f t="shared" si="9"/>
        <v>17289333</v>
      </c>
      <c r="AH10" s="112">
        <v>10396965</v>
      </c>
      <c r="AI10" s="112">
        <v>6892368</v>
      </c>
      <c r="AJ10" s="110">
        <f t="shared" si="10"/>
        <v>17289333</v>
      </c>
      <c r="AK10" s="112">
        <v>10396965</v>
      </c>
      <c r="AL10" s="112">
        <v>6892368</v>
      </c>
      <c r="AM10" s="110">
        <f t="shared" si="11"/>
        <v>17289333</v>
      </c>
      <c r="AN10" s="110">
        <f t="shared" si="12"/>
        <v>31190895</v>
      </c>
      <c r="AO10" s="110">
        <f t="shared" si="12"/>
        <v>20677104</v>
      </c>
      <c r="AP10" s="110">
        <f t="shared" si="13"/>
        <v>51867999</v>
      </c>
      <c r="AQ10" s="112">
        <v>9200000</v>
      </c>
      <c r="AR10" s="112">
        <v>5033333</v>
      </c>
      <c r="AS10" s="110">
        <f t="shared" si="14"/>
        <v>14233333</v>
      </c>
      <c r="AT10" s="112">
        <v>9200000</v>
      </c>
      <c r="AU10" s="112">
        <v>5033333</v>
      </c>
      <c r="AV10" s="110">
        <f t="shared" si="15"/>
        <v>14233333</v>
      </c>
      <c r="AW10" s="120">
        <f>9200000</f>
        <v>9200000</v>
      </c>
      <c r="AX10" s="120">
        <f>5033334</f>
        <v>5033334</v>
      </c>
      <c r="AY10" s="110">
        <f t="shared" si="16"/>
        <v>14233334</v>
      </c>
      <c r="AZ10" s="224"/>
      <c r="BA10" s="224"/>
      <c r="BB10" s="91">
        <f t="shared" si="17"/>
        <v>0</v>
      </c>
      <c r="BC10" s="110">
        <f t="shared" si="18"/>
        <v>27600000</v>
      </c>
      <c r="BD10" s="110">
        <f t="shared" si="18"/>
        <v>15100000</v>
      </c>
      <c r="BE10" s="110">
        <f t="shared" si="19"/>
        <v>42700000</v>
      </c>
      <c r="BF10" s="224"/>
      <c r="BG10" s="224"/>
      <c r="BH10" s="91">
        <f t="shared" si="20"/>
        <v>0</v>
      </c>
      <c r="BI10" s="224"/>
      <c r="BJ10" s="224"/>
      <c r="BK10" s="91">
        <f t="shared" si="21"/>
        <v>0</v>
      </c>
      <c r="BL10" s="224"/>
      <c r="BM10" s="224"/>
      <c r="BN10" s="91">
        <f t="shared" si="22"/>
        <v>0</v>
      </c>
      <c r="BO10" s="91">
        <f t="shared" si="23"/>
        <v>0</v>
      </c>
      <c r="BP10" s="91">
        <f t="shared" si="23"/>
        <v>0</v>
      </c>
      <c r="BQ10" s="91">
        <f t="shared" si="24"/>
        <v>0</v>
      </c>
      <c r="BR10" s="110">
        <f t="shared" si="25"/>
        <v>75918895</v>
      </c>
      <c r="BS10" s="110">
        <f t="shared" si="0"/>
        <v>45181104</v>
      </c>
      <c r="BT10" s="110">
        <f t="shared" si="0"/>
        <v>121099999</v>
      </c>
      <c r="BU10" s="110">
        <v>4268000</v>
      </c>
      <c r="BV10" s="110">
        <v>2358000</v>
      </c>
      <c r="BW10" s="110">
        <v>6626000</v>
      </c>
      <c r="BX10" s="110">
        <v>1811896</v>
      </c>
      <c r="BY10" s="110">
        <v>4556104</v>
      </c>
      <c r="BZ10" s="110">
        <v>6368000</v>
      </c>
      <c r="CA10" s="110">
        <v>-8361000</v>
      </c>
      <c r="CB10" s="110">
        <v>-4633000</v>
      </c>
      <c r="CC10" s="110">
        <v>-12994000</v>
      </c>
      <c r="CD10" s="110">
        <v>0</v>
      </c>
      <c r="CE10" s="110">
        <v>0</v>
      </c>
      <c r="CF10" s="110">
        <v>0</v>
      </c>
      <c r="CG10" s="110">
        <f t="shared" si="26"/>
        <v>-2281105</v>
      </c>
      <c r="CH10" s="110">
        <f t="shared" si="1"/>
        <v>2281104</v>
      </c>
      <c r="CI10" s="110">
        <f t="shared" si="1"/>
        <v>-1</v>
      </c>
    </row>
    <row r="11" spans="1:88" x14ac:dyDescent="0.25">
      <c r="B11" s="169" t="s">
        <v>124</v>
      </c>
      <c r="C11" s="169" t="s">
        <v>138</v>
      </c>
      <c r="D11" s="169" t="s">
        <v>117</v>
      </c>
      <c r="E11" s="169" t="s">
        <v>139</v>
      </c>
      <c r="F11" s="169" t="s">
        <v>126</v>
      </c>
      <c r="G11" s="169" t="s">
        <v>127</v>
      </c>
      <c r="H11" s="169" t="s">
        <v>131</v>
      </c>
      <c r="I11" s="169" t="s">
        <v>132</v>
      </c>
      <c r="J11" s="110">
        <v>842994000</v>
      </c>
      <c r="K11" s="110">
        <v>440079000</v>
      </c>
      <c r="L11" s="110">
        <v>1283073000</v>
      </c>
      <c r="M11" s="38"/>
      <c r="N11" s="38"/>
      <c r="O11" s="110">
        <f t="shared" si="2"/>
        <v>0</v>
      </c>
      <c r="P11" s="39" t="s">
        <v>123</v>
      </c>
      <c r="Q11" s="39" t="s">
        <v>123</v>
      </c>
      <c r="R11" s="110">
        <f t="shared" si="3"/>
        <v>0</v>
      </c>
      <c r="S11" s="39"/>
      <c r="T11" s="39"/>
      <c r="U11" s="110">
        <f t="shared" si="4"/>
        <v>0</v>
      </c>
      <c r="V11" s="112">
        <v>76250000</v>
      </c>
      <c r="W11" s="112">
        <v>50833000</v>
      </c>
      <c r="X11" s="110">
        <f t="shared" si="5"/>
        <v>127083000</v>
      </c>
      <c r="Y11" s="110">
        <f t="shared" si="6"/>
        <v>76250000</v>
      </c>
      <c r="Z11" s="110">
        <f t="shared" si="6"/>
        <v>50833000</v>
      </c>
      <c r="AA11" s="110">
        <f t="shared" si="7"/>
        <v>127083000</v>
      </c>
      <c r="AB11" s="141">
        <v>0</v>
      </c>
      <c r="AC11" s="166">
        <v>0</v>
      </c>
      <c r="AD11" s="110">
        <f t="shared" si="8"/>
        <v>0</v>
      </c>
      <c r="AE11" s="112">
        <v>101671097</v>
      </c>
      <c r="AF11" s="112">
        <v>83051236</v>
      </c>
      <c r="AG11" s="110">
        <f t="shared" si="9"/>
        <v>184722333</v>
      </c>
      <c r="AH11" s="112">
        <v>156813249</v>
      </c>
      <c r="AI11" s="112">
        <v>128094841</v>
      </c>
      <c r="AJ11" s="110">
        <f t="shared" si="10"/>
        <v>284908090</v>
      </c>
      <c r="AK11" s="112">
        <v>156813248</v>
      </c>
      <c r="AL11" s="112">
        <v>128094840</v>
      </c>
      <c r="AM11" s="110">
        <f t="shared" si="11"/>
        <v>284908088</v>
      </c>
      <c r="AN11" s="110">
        <f t="shared" si="12"/>
        <v>415297594</v>
      </c>
      <c r="AO11" s="110">
        <f t="shared" si="12"/>
        <v>339240917</v>
      </c>
      <c r="AP11" s="110">
        <f t="shared" si="13"/>
        <v>754538511</v>
      </c>
      <c r="AQ11" s="112">
        <v>144748000</v>
      </c>
      <c r="AR11" s="112">
        <v>55859667</v>
      </c>
      <c r="AS11" s="110">
        <f t="shared" si="14"/>
        <v>200607667</v>
      </c>
      <c r="AT11" s="112">
        <v>144748000</v>
      </c>
      <c r="AU11" s="112">
        <v>55859667</v>
      </c>
      <c r="AV11" s="110">
        <f t="shared" si="15"/>
        <v>200607667</v>
      </c>
      <c r="AW11" s="112">
        <v>144748000</v>
      </c>
      <c r="AX11" s="112">
        <f>55859666</f>
        <v>55859666</v>
      </c>
      <c r="AY11" s="110">
        <f t="shared" si="16"/>
        <v>200607666</v>
      </c>
      <c r="AZ11" s="224"/>
      <c r="BA11" s="224"/>
      <c r="BB11" s="91">
        <f t="shared" si="17"/>
        <v>0</v>
      </c>
      <c r="BC11" s="110">
        <f t="shared" si="18"/>
        <v>434244000</v>
      </c>
      <c r="BD11" s="110">
        <f t="shared" si="18"/>
        <v>167579000</v>
      </c>
      <c r="BE11" s="110">
        <f t="shared" si="19"/>
        <v>601823000</v>
      </c>
      <c r="BF11" s="224"/>
      <c r="BG11" s="224"/>
      <c r="BH11" s="91">
        <f t="shared" si="20"/>
        <v>0</v>
      </c>
      <c r="BI11" s="224"/>
      <c r="BJ11" s="224"/>
      <c r="BK11" s="91">
        <f t="shared" si="21"/>
        <v>0</v>
      </c>
      <c r="BL11" s="224"/>
      <c r="BM11" s="224"/>
      <c r="BN11" s="91">
        <f t="shared" si="22"/>
        <v>0</v>
      </c>
      <c r="BO11" s="91">
        <f t="shared" si="23"/>
        <v>0</v>
      </c>
      <c r="BP11" s="91">
        <f t="shared" si="23"/>
        <v>0</v>
      </c>
      <c r="BQ11" s="91">
        <f t="shared" si="24"/>
        <v>0</v>
      </c>
      <c r="BR11" s="110">
        <f t="shared" si="25"/>
        <v>925791594</v>
      </c>
      <c r="BS11" s="110">
        <f t="shared" si="0"/>
        <v>557652917</v>
      </c>
      <c r="BT11" s="110">
        <f t="shared" si="0"/>
        <v>1483444511</v>
      </c>
      <c r="BU11" s="110">
        <v>52248000</v>
      </c>
      <c r="BV11" s="110">
        <v>34266000</v>
      </c>
      <c r="BW11" s="110">
        <v>86514000</v>
      </c>
      <c r="BX11" s="110">
        <v>114641595</v>
      </c>
      <c r="BY11" s="110">
        <v>138723917</v>
      </c>
      <c r="BZ11" s="110">
        <v>253365512</v>
      </c>
      <c r="CA11" s="110">
        <v>-84092000</v>
      </c>
      <c r="CB11" s="110">
        <v>-55416000</v>
      </c>
      <c r="CC11" s="110">
        <v>-139508000</v>
      </c>
      <c r="CD11" s="110">
        <v>0</v>
      </c>
      <c r="CE11" s="110">
        <v>0</v>
      </c>
      <c r="CF11" s="110">
        <v>0</v>
      </c>
      <c r="CG11" s="110">
        <f t="shared" si="26"/>
        <v>82797594</v>
      </c>
      <c r="CH11" s="110">
        <f t="shared" si="1"/>
        <v>117573917</v>
      </c>
      <c r="CI11" s="110">
        <f t="shared" si="1"/>
        <v>200371511</v>
      </c>
    </row>
    <row r="12" spans="1:88" x14ac:dyDescent="0.25">
      <c r="B12" s="169" t="s">
        <v>124</v>
      </c>
      <c r="C12" s="169" t="s">
        <v>138</v>
      </c>
      <c r="D12" s="169" t="s">
        <v>117</v>
      </c>
      <c r="E12" s="169" t="s">
        <v>139</v>
      </c>
      <c r="F12" s="169" t="s">
        <v>126</v>
      </c>
      <c r="G12" s="169" t="s">
        <v>127</v>
      </c>
      <c r="H12" s="169" t="s">
        <v>128</v>
      </c>
      <c r="I12" s="169" t="s">
        <v>129</v>
      </c>
      <c r="J12" s="110">
        <v>23650000</v>
      </c>
      <c r="K12" s="110">
        <v>9467000</v>
      </c>
      <c r="L12" s="110">
        <v>33117000</v>
      </c>
      <c r="M12" s="38"/>
      <c r="N12" s="38"/>
      <c r="O12" s="110">
        <f t="shared" si="2"/>
        <v>0</v>
      </c>
      <c r="P12" s="39" t="s">
        <v>123</v>
      </c>
      <c r="Q12" s="39" t="s">
        <v>123</v>
      </c>
      <c r="R12" s="110">
        <f t="shared" si="3"/>
        <v>0</v>
      </c>
      <c r="S12" s="39"/>
      <c r="T12" s="39"/>
      <c r="U12" s="110">
        <f t="shared" si="4"/>
        <v>0</v>
      </c>
      <c r="V12" s="112">
        <v>8600000</v>
      </c>
      <c r="W12" s="112">
        <v>4047000</v>
      </c>
      <c r="X12" s="110">
        <f t="shared" si="5"/>
        <v>12647000</v>
      </c>
      <c r="Y12" s="110">
        <f t="shared" si="6"/>
        <v>8600000</v>
      </c>
      <c r="Z12" s="110">
        <f t="shared" si="6"/>
        <v>4047000</v>
      </c>
      <c r="AA12" s="110">
        <f t="shared" si="7"/>
        <v>12647000</v>
      </c>
      <c r="AB12" s="141">
        <v>0</v>
      </c>
      <c r="AC12" s="166">
        <v>0</v>
      </c>
      <c r="AD12" s="110">
        <f t="shared" si="8"/>
        <v>0</v>
      </c>
      <c r="AE12" s="112">
        <v>2699391</v>
      </c>
      <c r="AF12" s="112">
        <v>1516276</v>
      </c>
      <c r="AG12" s="110">
        <f t="shared" si="9"/>
        <v>4215667</v>
      </c>
      <c r="AH12" s="112">
        <v>5420891</v>
      </c>
      <c r="AI12" s="112">
        <v>3044776</v>
      </c>
      <c r="AJ12" s="110">
        <f t="shared" si="10"/>
        <v>8465667</v>
      </c>
      <c r="AK12" s="112">
        <v>5420891</v>
      </c>
      <c r="AL12" s="112">
        <v>3044776</v>
      </c>
      <c r="AM12" s="110">
        <f t="shared" si="11"/>
        <v>8465667</v>
      </c>
      <c r="AN12" s="110">
        <f t="shared" si="12"/>
        <v>13541173</v>
      </c>
      <c r="AO12" s="110">
        <f t="shared" si="12"/>
        <v>7605828</v>
      </c>
      <c r="AP12" s="110">
        <f t="shared" si="13"/>
        <v>21147001</v>
      </c>
      <c r="AQ12" s="112">
        <v>2150000</v>
      </c>
      <c r="AR12" s="112">
        <v>457667</v>
      </c>
      <c r="AS12" s="110">
        <f t="shared" si="14"/>
        <v>2607667</v>
      </c>
      <c r="AT12" s="112">
        <v>2150000</v>
      </c>
      <c r="AU12" s="112">
        <v>457667</v>
      </c>
      <c r="AV12" s="110">
        <f t="shared" si="15"/>
        <v>2607667</v>
      </c>
      <c r="AW12" s="112">
        <v>2150000</v>
      </c>
      <c r="AX12" s="112">
        <v>457666</v>
      </c>
      <c r="AY12" s="110">
        <f t="shared" si="16"/>
        <v>2607666</v>
      </c>
      <c r="AZ12" s="224"/>
      <c r="BA12" s="224"/>
      <c r="BB12" s="91">
        <f t="shared" si="17"/>
        <v>0</v>
      </c>
      <c r="BC12" s="110">
        <f t="shared" si="18"/>
        <v>6450000</v>
      </c>
      <c r="BD12" s="110">
        <f t="shared" si="18"/>
        <v>1373000</v>
      </c>
      <c r="BE12" s="110">
        <f t="shared" si="19"/>
        <v>7823000</v>
      </c>
      <c r="BF12" s="224"/>
      <c r="BG12" s="224"/>
      <c r="BH12" s="91">
        <f t="shared" si="20"/>
        <v>0</v>
      </c>
      <c r="BI12" s="224"/>
      <c r="BJ12" s="224"/>
      <c r="BK12" s="91">
        <f t="shared" si="21"/>
        <v>0</v>
      </c>
      <c r="BL12" s="224"/>
      <c r="BM12" s="224"/>
      <c r="BN12" s="91">
        <f t="shared" si="22"/>
        <v>0</v>
      </c>
      <c r="BO12" s="91">
        <f t="shared" si="23"/>
        <v>0</v>
      </c>
      <c r="BP12" s="91">
        <f t="shared" si="23"/>
        <v>0</v>
      </c>
      <c r="BQ12" s="91">
        <f t="shared" si="24"/>
        <v>0</v>
      </c>
      <c r="BR12" s="110">
        <f t="shared" si="25"/>
        <v>28591173</v>
      </c>
      <c r="BS12" s="110">
        <f t="shared" si="0"/>
        <v>13025828</v>
      </c>
      <c r="BT12" s="110">
        <f t="shared" si="0"/>
        <v>41617001</v>
      </c>
      <c r="BU12" s="110">
        <v>5893000</v>
      </c>
      <c r="BV12" s="110">
        <v>2728000</v>
      </c>
      <c r="BW12" s="110">
        <v>8621000</v>
      </c>
      <c r="BX12" s="110">
        <v>5763172</v>
      </c>
      <c r="BY12" s="110">
        <v>3944828</v>
      </c>
      <c r="BZ12" s="110">
        <v>9708000</v>
      </c>
      <c r="CA12" s="110">
        <v>-6715000</v>
      </c>
      <c r="CB12" s="110">
        <v>-3114000</v>
      </c>
      <c r="CC12" s="110">
        <v>-9829000</v>
      </c>
      <c r="CD12" s="110">
        <v>0</v>
      </c>
      <c r="CE12" s="110">
        <v>0</v>
      </c>
      <c r="CF12" s="110">
        <v>0</v>
      </c>
      <c r="CG12" s="110">
        <f t="shared" si="26"/>
        <v>4941173</v>
      </c>
      <c r="CH12" s="110">
        <f t="shared" si="1"/>
        <v>3558828</v>
      </c>
      <c r="CI12" s="110">
        <f t="shared" si="1"/>
        <v>8500001</v>
      </c>
    </row>
    <row r="13" spans="1:88" x14ac:dyDescent="0.25">
      <c r="B13" s="169" t="s">
        <v>124</v>
      </c>
      <c r="C13" s="169" t="s">
        <v>138</v>
      </c>
      <c r="D13" s="169" t="s">
        <v>121</v>
      </c>
      <c r="E13" s="169" t="s">
        <v>139</v>
      </c>
      <c r="F13" s="169" t="s">
        <v>134</v>
      </c>
      <c r="G13" s="169" t="s">
        <v>135</v>
      </c>
      <c r="H13" s="169" t="s">
        <v>136</v>
      </c>
      <c r="I13" s="169">
        <v>36</v>
      </c>
      <c r="J13" s="110">
        <v>13750000</v>
      </c>
      <c r="K13" s="110">
        <v>3132000</v>
      </c>
      <c r="L13" s="110">
        <v>16882000</v>
      </c>
      <c r="M13" s="38"/>
      <c r="N13" s="38"/>
      <c r="O13" s="110">
        <f t="shared" si="2"/>
        <v>0</v>
      </c>
      <c r="P13" s="39" t="s">
        <v>123</v>
      </c>
      <c r="Q13" s="39" t="s">
        <v>123</v>
      </c>
      <c r="R13" s="110">
        <f t="shared" si="3"/>
        <v>0</v>
      </c>
      <c r="S13" s="39"/>
      <c r="T13" s="39"/>
      <c r="U13" s="110">
        <f t="shared" si="4"/>
        <v>0</v>
      </c>
      <c r="V13" s="112">
        <v>1497600</v>
      </c>
      <c r="W13" s="112">
        <v>374400</v>
      </c>
      <c r="X13" s="110">
        <f t="shared" si="5"/>
        <v>1872000</v>
      </c>
      <c r="Y13" s="110">
        <f t="shared" si="6"/>
        <v>1497600</v>
      </c>
      <c r="Z13" s="110">
        <f t="shared" si="6"/>
        <v>374400</v>
      </c>
      <c r="AA13" s="110">
        <f t="shared" si="7"/>
        <v>1872000</v>
      </c>
      <c r="AB13" s="38">
        <v>720914</v>
      </c>
      <c r="AC13" s="38">
        <v>180229</v>
      </c>
      <c r="AD13" s="110">
        <f t="shared" si="8"/>
        <v>901143</v>
      </c>
      <c r="AE13" s="112">
        <v>1426362</v>
      </c>
      <c r="AF13" s="112">
        <v>356590</v>
      </c>
      <c r="AG13" s="110">
        <f t="shared" si="9"/>
        <v>1782952</v>
      </c>
      <c r="AH13" s="112">
        <v>1826362</v>
      </c>
      <c r="AI13" s="112">
        <v>456590</v>
      </c>
      <c r="AJ13" s="110">
        <f t="shared" si="10"/>
        <v>2282952</v>
      </c>
      <c r="AK13" s="112">
        <v>1826362</v>
      </c>
      <c r="AL13" s="112">
        <v>456590</v>
      </c>
      <c r="AM13" s="110">
        <f t="shared" si="11"/>
        <v>2282952</v>
      </c>
      <c r="AN13" s="110">
        <f t="shared" si="12"/>
        <v>5800000</v>
      </c>
      <c r="AO13" s="110">
        <f t="shared" si="12"/>
        <v>1449999</v>
      </c>
      <c r="AP13" s="110">
        <f t="shared" si="13"/>
        <v>7249999</v>
      </c>
      <c r="AQ13" s="112">
        <v>1250000</v>
      </c>
      <c r="AR13" s="112">
        <v>210677</v>
      </c>
      <c r="AS13" s="110">
        <f t="shared" si="14"/>
        <v>1460677</v>
      </c>
      <c r="AT13" s="112">
        <v>1250000</v>
      </c>
      <c r="AU13" s="112">
        <v>210677</v>
      </c>
      <c r="AV13" s="110">
        <f t="shared" si="15"/>
        <v>1460677</v>
      </c>
      <c r="AW13" s="112">
        <v>1250000</v>
      </c>
      <c r="AX13" s="112">
        <v>210676</v>
      </c>
      <c r="AY13" s="110">
        <f t="shared" si="16"/>
        <v>1460676</v>
      </c>
      <c r="AZ13" s="224"/>
      <c r="BA13" s="224"/>
      <c r="BB13" s="91">
        <f t="shared" si="17"/>
        <v>0</v>
      </c>
      <c r="BC13" s="110">
        <f t="shared" si="18"/>
        <v>3750000</v>
      </c>
      <c r="BD13" s="110">
        <f t="shared" si="18"/>
        <v>632030</v>
      </c>
      <c r="BE13" s="110">
        <f t="shared" si="19"/>
        <v>4382030</v>
      </c>
      <c r="BF13" s="224"/>
      <c r="BG13" s="224"/>
      <c r="BH13" s="91">
        <f t="shared" si="20"/>
        <v>0</v>
      </c>
      <c r="BI13" s="224"/>
      <c r="BJ13" s="224"/>
      <c r="BK13" s="91">
        <f t="shared" si="21"/>
        <v>0</v>
      </c>
      <c r="BL13" s="224"/>
      <c r="BM13" s="224"/>
      <c r="BN13" s="91">
        <f t="shared" si="22"/>
        <v>0</v>
      </c>
      <c r="BO13" s="91">
        <f t="shared" si="23"/>
        <v>0</v>
      </c>
      <c r="BP13" s="91">
        <f t="shared" si="23"/>
        <v>0</v>
      </c>
      <c r="BQ13" s="91">
        <f t="shared" si="24"/>
        <v>0</v>
      </c>
      <c r="BR13" s="110">
        <f t="shared" si="25"/>
        <v>11047600</v>
      </c>
      <c r="BS13" s="110">
        <f t="shared" si="0"/>
        <v>2456429</v>
      </c>
      <c r="BT13" s="110">
        <f t="shared" si="0"/>
        <v>13504029</v>
      </c>
      <c r="BU13" s="110">
        <v>-76400</v>
      </c>
      <c r="BV13" s="110">
        <v>-32600</v>
      </c>
      <c r="BW13" s="110">
        <v>-109000</v>
      </c>
      <c r="BX13" s="110">
        <v>1278000</v>
      </c>
      <c r="BY13" s="110">
        <v>318000</v>
      </c>
      <c r="BZ13" s="110">
        <v>1596000</v>
      </c>
      <c r="CA13" s="110">
        <v>-3904000</v>
      </c>
      <c r="CB13" s="110">
        <v>-960970</v>
      </c>
      <c r="CC13" s="110">
        <v>-4864970</v>
      </c>
      <c r="CD13" s="110">
        <v>0</v>
      </c>
      <c r="CE13" s="110">
        <v>0</v>
      </c>
      <c r="CF13" s="110">
        <v>0</v>
      </c>
      <c r="CG13" s="110">
        <f t="shared" si="26"/>
        <v>-2702400</v>
      </c>
      <c r="CH13" s="110">
        <f t="shared" si="1"/>
        <v>-675571</v>
      </c>
      <c r="CI13" s="110">
        <f t="shared" si="1"/>
        <v>-3377971</v>
      </c>
    </row>
    <row r="14" spans="1:88" x14ac:dyDescent="0.25">
      <c r="B14" s="169" t="s">
        <v>124</v>
      </c>
      <c r="C14" s="169" t="s">
        <v>140</v>
      </c>
      <c r="D14" s="169" t="s">
        <v>121</v>
      </c>
      <c r="F14" s="169" t="s">
        <v>134</v>
      </c>
      <c r="G14" s="169" t="s">
        <v>135</v>
      </c>
      <c r="H14" s="169" t="s">
        <v>136</v>
      </c>
      <c r="I14" s="169">
        <v>36</v>
      </c>
      <c r="J14" s="110">
        <v>6000000</v>
      </c>
      <c r="K14" s="110">
        <v>1500000</v>
      </c>
      <c r="L14" s="110">
        <v>7500000</v>
      </c>
      <c r="M14" s="38"/>
      <c r="N14" s="38"/>
      <c r="O14" s="110">
        <f t="shared" si="2"/>
        <v>0</v>
      </c>
      <c r="P14" s="39" t="s">
        <v>123</v>
      </c>
      <c r="Q14" s="39" t="s">
        <v>123</v>
      </c>
      <c r="R14" s="110">
        <f t="shared" si="3"/>
        <v>0</v>
      </c>
      <c r="S14" s="39"/>
      <c r="T14" s="39"/>
      <c r="U14" s="110">
        <f t="shared" si="4"/>
        <v>0</v>
      </c>
      <c r="V14" s="112">
        <v>469786</v>
      </c>
      <c r="W14" s="112">
        <v>117447</v>
      </c>
      <c r="X14" s="110">
        <f t="shared" si="5"/>
        <v>587233</v>
      </c>
      <c r="Y14" s="110">
        <f t="shared" si="6"/>
        <v>469786</v>
      </c>
      <c r="Z14" s="110">
        <f t="shared" si="6"/>
        <v>117447</v>
      </c>
      <c r="AA14" s="110">
        <f t="shared" si="7"/>
        <v>587233</v>
      </c>
      <c r="AB14" s="38">
        <v>320518</v>
      </c>
      <c r="AC14" s="38">
        <v>80129</v>
      </c>
      <c r="AD14" s="110">
        <f t="shared" si="8"/>
        <v>400647</v>
      </c>
      <c r="AE14" s="112">
        <v>1736565</v>
      </c>
      <c r="AF14" s="112">
        <v>434141</v>
      </c>
      <c r="AG14" s="110">
        <f t="shared" si="9"/>
        <v>2170706</v>
      </c>
      <c r="AH14" s="112">
        <v>1736565</v>
      </c>
      <c r="AI14" s="112">
        <v>434141</v>
      </c>
      <c r="AJ14" s="110">
        <f t="shared" si="10"/>
        <v>2170706</v>
      </c>
      <c r="AK14" s="112">
        <v>1736567</v>
      </c>
      <c r="AL14" s="112">
        <v>434142</v>
      </c>
      <c r="AM14" s="110">
        <f t="shared" si="11"/>
        <v>2170709</v>
      </c>
      <c r="AN14" s="110">
        <f t="shared" si="12"/>
        <v>5530215</v>
      </c>
      <c r="AO14" s="110">
        <f t="shared" si="12"/>
        <v>1382553</v>
      </c>
      <c r="AP14" s="110">
        <f t="shared" si="13"/>
        <v>6912768</v>
      </c>
      <c r="AQ14" s="39" t="s">
        <v>123</v>
      </c>
      <c r="AR14" s="39" t="s">
        <v>123</v>
      </c>
      <c r="AS14" s="110">
        <f t="shared" si="14"/>
        <v>0</v>
      </c>
      <c r="AT14" s="39" t="s">
        <v>123</v>
      </c>
      <c r="AU14" s="39" t="s">
        <v>123</v>
      </c>
      <c r="AV14" s="110">
        <f t="shared" si="15"/>
        <v>0</v>
      </c>
      <c r="AW14" s="39" t="s">
        <v>123</v>
      </c>
      <c r="AX14" s="39" t="s">
        <v>123</v>
      </c>
      <c r="AY14" s="110">
        <f t="shared" si="16"/>
        <v>0</v>
      </c>
      <c r="AZ14" s="224"/>
      <c r="BA14" s="224"/>
      <c r="BB14" s="91">
        <f t="shared" si="17"/>
        <v>0</v>
      </c>
      <c r="BC14" s="110">
        <f t="shared" si="18"/>
        <v>0</v>
      </c>
      <c r="BD14" s="110">
        <f t="shared" si="18"/>
        <v>0</v>
      </c>
      <c r="BE14" s="110">
        <f t="shared" si="19"/>
        <v>0</v>
      </c>
      <c r="BF14" s="224"/>
      <c r="BG14" s="224"/>
      <c r="BH14" s="91">
        <f t="shared" si="20"/>
        <v>0</v>
      </c>
      <c r="BI14" s="224"/>
      <c r="BJ14" s="224"/>
      <c r="BK14" s="91">
        <f t="shared" si="21"/>
        <v>0</v>
      </c>
      <c r="BL14" s="224"/>
      <c r="BM14" s="224"/>
      <c r="BN14" s="91">
        <f t="shared" si="22"/>
        <v>0</v>
      </c>
      <c r="BO14" s="91">
        <f t="shared" si="23"/>
        <v>0</v>
      </c>
      <c r="BP14" s="91">
        <f t="shared" si="23"/>
        <v>0</v>
      </c>
      <c r="BQ14" s="91">
        <f t="shared" si="24"/>
        <v>0</v>
      </c>
      <c r="BR14" s="110">
        <f t="shared" si="25"/>
        <v>6000001</v>
      </c>
      <c r="BS14" s="110">
        <f t="shared" si="0"/>
        <v>1500000</v>
      </c>
      <c r="BT14" s="110">
        <f t="shared" si="0"/>
        <v>7500001</v>
      </c>
      <c r="BU14" s="110">
        <v>-229214</v>
      </c>
      <c r="BV14" s="110">
        <v>-57553</v>
      </c>
      <c r="BW14" s="110">
        <v>-286767</v>
      </c>
      <c r="BX14" s="110">
        <v>229214</v>
      </c>
      <c r="BY14" s="110">
        <v>57553</v>
      </c>
      <c r="BZ14" s="110">
        <v>286767</v>
      </c>
      <c r="CA14" s="110">
        <v>0</v>
      </c>
      <c r="CB14" s="110">
        <v>0</v>
      </c>
      <c r="CC14" s="110">
        <v>0</v>
      </c>
      <c r="CD14" s="110">
        <v>0</v>
      </c>
      <c r="CE14" s="110">
        <v>0</v>
      </c>
      <c r="CF14" s="110">
        <v>0</v>
      </c>
      <c r="CG14" s="110">
        <f t="shared" si="26"/>
        <v>1</v>
      </c>
      <c r="CH14" s="110">
        <f t="shared" si="1"/>
        <v>0</v>
      </c>
      <c r="CI14" s="110">
        <f t="shared" si="1"/>
        <v>1</v>
      </c>
    </row>
    <row r="15" spans="1:88" x14ac:dyDescent="0.25">
      <c r="B15" s="169" t="s">
        <v>141</v>
      </c>
      <c r="C15" s="169" t="s">
        <v>142</v>
      </c>
      <c r="D15" s="169" t="s">
        <v>121</v>
      </c>
      <c r="F15" s="169" t="s">
        <v>143</v>
      </c>
      <c r="H15" s="169" t="s">
        <v>144</v>
      </c>
      <c r="I15" s="169">
        <v>30</v>
      </c>
      <c r="J15" s="110">
        <v>5000000</v>
      </c>
      <c r="K15" s="110">
        <v>0</v>
      </c>
      <c r="L15" s="110">
        <v>5000000</v>
      </c>
      <c r="M15" s="38"/>
      <c r="N15" s="38"/>
      <c r="O15" s="110">
        <f t="shared" si="2"/>
        <v>0</v>
      </c>
      <c r="P15" s="39" t="s">
        <v>123</v>
      </c>
      <c r="Q15" s="39" t="s">
        <v>123</v>
      </c>
      <c r="R15" s="110">
        <f t="shared" si="3"/>
        <v>0</v>
      </c>
      <c r="S15" s="39"/>
      <c r="T15" s="39"/>
      <c r="U15" s="110">
        <f t="shared" si="4"/>
        <v>0</v>
      </c>
      <c r="V15" s="112">
        <v>0</v>
      </c>
      <c r="W15" s="39"/>
      <c r="X15" s="110">
        <f t="shared" si="5"/>
        <v>0</v>
      </c>
      <c r="Y15" s="110">
        <f t="shared" si="6"/>
        <v>0</v>
      </c>
      <c r="Z15" s="110">
        <f t="shared" si="6"/>
        <v>0</v>
      </c>
      <c r="AA15" s="110">
        <f t="shared" si="7"/>
        <v>0</v>
      </c>
      <c r="AB15" s="38">
        <v>94012</v>
      </c>
      <c r="AC15" s="38"/>
      <c r="AD15" s="110">
        <f t="shared" si="8"/>
        <v>94012</v>
      </c>
      <c r="AE15" s="112">
        <v>827329</v>
      </c>
      <c r="AF15" s="112">
        <v>0</v>
      </c>
      <c r="AG15" s="110">
        <f t="shared" si="9"/>
        <v>827329</v>
      </c>
      <c r="AH15" s="112">
        <v>827329</v>
      </c>
      <c r="AI15" s="112">
        <v>0</v>
      </c>
      <c r="AJ15" s="110">
        <f t="shared" si="10"/>
        <v>827329</v>
      </c>
      <c r="AK15" s="112">
        <v>826329</v>
      </c>
      <c r="AL15" s="112">
        <v>0</v>
      </c>
      <c r="AM15" s="110">
        <f t="shared" si="11"/>
        <v>826329</v>
      </c>
      <c r="AN15" s="110">
        <f t="shared" si="12"/>
        <v>2574999</v>
      </c>
      <c r="AO15" s="110">
        <f t="shared" si="12"/>
        <v>0</v>
      </c>
      <c r="AP15" s="110">
        <f t="shared" si="13"/>
        <v>2574999</v>
      </c>
      <c r="AQ15" s="112">
        <f>ROUNDUP(808667,-3)</f>
        <v>809000</v>
      </c>
      <c r="AR15" s="39"/>
      <c r="AS15" s="110">
        <f t="shared" si="14"/>
        <v>809000</v>
      </c>
      <c r="AT15" s="112">
        <f>ROUNDUP(808667,-3)</f>
        <v>809000</v>
      </c>
      <c r="AU15" s="39"/>
      <c r="AV15" s="110">
        <f t="shared" si="15"/>
        <v>809000</v>
      </c>
      <c r="AW15" s="112">
        <f>ROUNDDOWN(807666,-3)</f>
        <v>807000</v>
      </c>
      <c r="AX15" s="39"/>
      <c r="AY15" s="110">
        <f t="shared" si="16"/>
        <v>807000</v>
      </c>
      <c r="AZ15" s="224"/>
      <c r="BA15" s="224"/>
      <c r="BB15" s="91">
        <f t="shared" si="17"/>
        <v>0</v>
      </c>
      <c r="BC15" s="110">
        <f t="shared" si="18"/>
        <v>2425000</v>
      </c>
      <c r="BD15" s="110">
        <f t="shared" si="18"/>
        <v>0</v>
      </c>
      <c r="BE15" s="110">
        <f t="shared" si="19"/>
        <v>2425000</v>
      </c>
      <c r="BF15" s="224"/>
      <c r="BG15" s="224"/>
      <c r="BH15" s="91">
        <f t="shared" si="20"/>
        <v>0</v>
      </c>
      <c r="BI15" s="224"/>
      <c r="BJ15" s="224"/>
      <c r="BK15" s="91">
        <f t="shared" si="21"/>
        <v>0</v>
      </c>
      <c r="BL15" s="224"/>
      <c r="BM15" s="224"/>
      <c r="BN15" s="91">
        <f t="shared" si="22"/>
        <v>0</v>
      </c>
      <c r="BO15" s="91">
        <f t="shared" si="23"/>
        <v>0</v>
      </c>
      <c r="BP15" s="91">
        <f t="shared" si="23"/>
        <v>0</v>
      </c>
      <c r="BQ15" s="91">
        <f t="shared" si="24"/>
        <v>0</v>
      </c>
      <c r="BR15" s="110">
        <f t="shared" si="25"/>
        <v>4999999</v>
      </c>
      <c r="BS15" s="110">
        <f t="shared" si="0"/>
        <v>0</v>
      </c>
      <c r="BT15" s="110">
        <f t="shared" si="0"/>
        <v>4999999</v>
      </c>
      <c r="BU15" s="110">
        <v>-515000</v>
      </c>
      <c r="BV15" s="110">
        <v>0</v>
      </c>
      <c r="BW15" s="110">
        <v>-515000</v>
      </c>
      <c r="BX15" s="110">
        <v>0</v>
      </c>
      <c r="BY15" s="110">
        <v>0</v>
      </c>
      <c r="BZ15" s="110">
        <v>0</v>
      </c>
      <c r="CA15" s="110">
        <v>515000</v>
      </c>
      <c r="CB15" s="110">
        <v>0</v>
      </c>
      <c r="CC15" s="110">
        <v>515000</v>
      </c>
      <c r="CD15" s="110">
        <v>0</v>
      </c>
      <c r="CE15" s="110">
        <v>0</v>
      </c>
      <c r="CF15" s="110">
        <v>0</v>
      </c>
      <c r="CG15" s="110">
        <f t="shared" si="26"/>
        <v>-1</v>
      </c>
      <c r="CH15" s="110">
        <f t="shared" si="1"/>
        <v>0</v>
      </c>
      <c r="CI15" s="110">
        <f t="shared" si="1"/>
        <v>-1</v>
      </c>
      <c r="CJ15" s="169" t="s">
        <v>145</v>
      </c>
    </row>
    <row r="16" spans="1:88" x14ac:dyDescent="0.25">
      <c r="B16" s="169" t="s">
        <v>146</v>
      </c>
      <c r="C16" s="169" t="s">
        <v>147</v>
      </c>
      <c r="D16" s="169" t="s">
        <v>117</v>
      </c>
      <c r="F16" s="169" t="s">
        <v>148</v>
      </c>
      <c r="G16" s="169" t="s">
        <v>149</v>
      </c>
      <c r="H16" s="169" t="s">
        <v>150</v>
      </c>
      <c r="I16" s="169">
        <v>25.15</v>
      </c>
      <c r="J16" s="110">
        <v>129210000</v>
      </c>
      <c r="K16" s="110">
        <v>165790000</v>
      </c>
      <c r="L16" s="110">
        <v>295000000</v>
      </c>
      <c r="M16" s="38"/>
      <c r="N16" s="38"/>
      <c r="O16" s="110">
        <f t="shared" si="2"/>
        <v>0</v>
      </c>
      <c r="P16" s="39" t="s">
        <v>123</v>
      </c>
      <c r="Q16" s="39" t="s">
        <v>123</v>
      </c>
      <c r="R16" s="110">
        <f t="shared" si="3"/>
        <v>0</v>
      </c>
      <c r="S16" s="225">
        <v>118669743</v>
      </c>
      <c r="T16" s="225">
        <v>168709257</v>
      </c>
      <c r="U16" s="110">
        <f t="shared" si="4"/>
        <v>287379000</v>
      </c>
      <c r="V16" s="225">
        <v>2826</v>
      </c>
      <c r="W16" s="225">
        <v>4174</v>
      </c>
      <c r="X16" s="110">
        <f t="shared" si="5"/>
        <v>7000</v>
      </c>
      <c r="Y16" s="110">
        <f t="shared" si="6"/>
        <v>118672569</v>
      </c>
      <c r="Z16" s="110">
        <f t="shared" si="6"/>
        <v>168713431</v>
      </c>
      <c r="AA16" s="110">
        <f t="shared" si="7"/>
        <v>287386000</v>
      </c>
      <c r="AB16" s="230">
        <v>816</v>
      </c>
      <c r="AC16" s="230">
        <v>1184</v>
      </c>
      <c r="AD16" s="110">
        <f t="shared" si="8"/>
        <v>2000</v>
      </c>
      <c r="AE16" s="112">
        <v>1047923</v>
      </c>
      <c r="AF16" s="112">
        <v>1489411</v>
      </c>
      <c r="AG16" s="110">
        <f t="shared" si="9"/>
        <v>2537334</v>
      </c>
      <c r="AH16" s="112">
        <v>1047923</v>
      </c>
      <c r="AI16" s="112">
        <v>1489411</v>
      </c>
      <c r="AJ16" s="110">
        <f t="shared" si="10"/>
        <v>2537334</v>
      </c>
      <c r="AK16" s="112">
        <v>1047923</v>
      </c>
      <c r="AL16" s="112">
        <v>1489411</v>
      </c>
      <c r="AM16" s="110">
        <f t="shared" si="11"/>
        <v>2537334</v>
      </c>
      <c r="AN16" s="110">
        <f t="shared" si="12"/>
        <v>3144585</v>
      </c>
      <c r="AO16" s="110">
        <f t="shared" si="12"/>
        <v>4469417</v>
      </c>
      <c r="AP16" s="110">
        <f t="shared" si="13"/>
        <v>7614002</v>
      </c>
      <c r="AQ16" s="112">
        <v>0</v>
      </c>
      <c r="AR16" s="39" t="s">
        <v>123</v>
      </c>
      <c r="AS16" s="110">
        <f t="shared" si="14"/>
        <v>0</v>
      </c>
      <c r="AT16" s="112">
        <v>0</v>
      </c>
      <c r="AU16" s="39" t="s">
        <v>123</v>
      </c>
      <c r="AV16" s="110">
        <f t="shared" si="15"/>
        <v>0</v>
      </c>
      <c r="AW16" s="112">
        <v>0</v>
      </c>
      <c r="AX16" s="39" t="s">
        <v>123</v>
      </c>
      <c r="AY16" s="110">
        <f t="shared" si="16"/>
        <v>0</v>
      </c>
      <c r="AZ16" s="224"/>
      <c r="BA16" s="224"/>
      <c r="BB16" s="91">
        <f t="shared" si="17"/>
        <v>0</v>
      </c>
      <c r="BC16" s="110">
        <f t="shared" si="18"/>
        <v>0</v>
      </c>
      <c r="BD16" s="110">
        <f t="shared" si="18"/>
        <v>0</v>
      </c>
      <c r="BE16" s="110">
        <f t="shared" si="19"/>
        <v>0</v>
      </c>
      <c r="BF16" s="224"/>
      <c r="BG16" s="224"/>
      <c r="BH16" s="91">
        <f t="shared" si="20"/>
        <v>0</v>
      </c>
      <c r="BI16" s="224"/>
      <c r="BJ16" s="224"/>
      <c r="BK16" s="91">
        <f t="shared" si="21"/>
        <v>0</v>
      </c>
      <c r="BL16" s="224"/>
      <c r="BM16" s="224"/>
      <c r="BN16" s="91">
        <f t="shared" si="22"/>
        <v>0</v>
      </c>
      <c r="BO16" s="91">
        <f t="shared" si="23"/>
        <v>0</v>
      </c>
      <c r="BP16" s="91">
        <f t="shared" si="23"/>
        <v>0</v>
      </c>
      <c r="BQ16" s="91">
        <f t="shared" si="24"/>
        <v>0</v>
      </c>
      <c r="BR16" s="110">
        <f t="shared" si="25"/>
        <v>121817154</v>
      </c>
      <c r="BS16" s="110">
        <f t="shared" si="0"/>
        <v>173182848</v>
      </c>
      <c r="BT16" s="110">
        <f>+SUM(BQ16,BE16,AP16,AA16)</f>
        <v>295000002</v>
      </c>
      <c r="BU16" s="110">
        <v>-10537431</v>
      </c>
      <c r="BV16" s="110">
        <v>2923431</v>
      </c>
      <c r="BW16" s="110">
        <v>-7614000</v>
      </c>
      <c r="BX16" s="110">
        <v>3144584</v>
      </c>
      <c r="BY16" s="110">
        <v>4469416</v>
      </c>
      <c r="BZ16" s="110">
        <v>7614000</v>
      </c>
      <c r="CA16" s="110">
        <v>0</v>
      </c>
      <c r="CB16" s="110">
        <v>0</v>
      </c>
      <c r="CC16" s="110">
        <v>0</v>
      </c>
      <c r="CD16" s="110">
        <v>0</v>
      </c>
      <c r="CE16" s="110">
        <v>0</v>
      </c>
      <c r="CF16" s="110">
        <v>0</v>
      </c>
      <c r="CG16" s="110">
        <f t="shared" si="26"/>
        <v>-7392846</v>
      </c>
      <c r="CH16" s="110">
        <f t="shared" si="1"/>
        <v>7392848</v>
      </c>
      <c r="CI16" s="110">
        <f t="shared" si="1"/>
        <v>2</v>
      </c>
      <c r="CJ16" s="169" t="s">
        <v>120</v>
      </c>
    </row>
    <row r="17" spans="2:89" x14ac:dyDescent="0.25">
      <c r="B17" s="169" t="s">
        <v>146</v>
      </c>
      <c r="C17" s="169" t="s">
        <v>151</v>
      </c>
      <c r="D17" s="169" t="s">
        <v>117</v>
      </c>
      <c r="F17" s="169" t="s">
        <v>148</v>
      </c>
      <c r="G17" s="169" t="s">
        <v>149</v>
      </c>
      <c r="H17" s="169" t="s">
        <v>150</v>
      </c>
      <c r="I17" s="169">
        <v>25.15</v>
      </c>
      <c r="J17" s="110">
        <v>288347000</v>
      </c>
      <c r="K17" s="110">
        <v>0</v>
      </c>
      <c r="L17" s="110">
        <v>288347000</v>
      </c>
      <c r="M17" s="38"/>
      <c r="N17" s="38"/>
      <c r="O17" s="110">
        <f t="shared" si="2"/>
        <v>0</v>
      </c>
      <c r="P17" s="39" t="s">
        <v>123</v>
      </c>
      <c r="Q17" s="39" t="s">
        <v>123</v>
      </c>
      <c r="R17" s="110">
        <f t="shared" si="3"/>
        <v>0</v>
      </c>
      <c r="S17" s="112">
        <v>102383</v>
      </c>
      <c r="T17" s="39"/>
      <c r="U17" s="110">
        <f t="shared" si="4"/>
        <v>102383</v>
      </c>
      <c r="V17" s="112">
        <v>266617</v>
      </c>
      <c r="W17" s="39"/>
      <c r="X17" s="110">
        <f t="shared" si="5"/>
        <v>266617</v>
      </c>
      <c r="Y17" s="110">
        <f t="shared" si="6"/>
        <v>369000</v>
      </c>
      <c r="Z17" s="110">
        <f t="shared" si="6"/>
        <v>0</v>
      </c>
      <c r="AA17" s="110">
        <f t="shared" si="7"/>
        <v>369000</v>
      </c>
      <c r="AB17" s="38">
        <v>1735560</v>
      </c>
      <c r="AC17" s="38"/>
      <c r="AD17" s="110">
        <f t="shared" si="8"/>
        <v>1735560</v>
      </c>
      <c r="AE17" s="112">
        <v>29132312</v>
      </c>
      <c r="AF17" s="112">
        <v>0</v>
      </c>
      <c r="AG17" s="110">
        <f t="shared" si="9"/>
        <v>29132312</v>
      </c>
      <c r="AH17" s="112">
        <v>42755550</v>
      </c>
      <c r="AI17" s="112">
        <v>0</v>
      </c>
      <c r="AJ17" s="110">
        <f t="shared" si="10"/>
        <v>42755550</v>
      </c>
      <c r="AK17" s="112">
        <v>61005577</v>
      </c>
      <c r="AL17" s="112">
        <v>0</v>
      </c>
      <c r="AM17" s="110">
        <f t="shared" si="11"/>
        <v>61005577</v>
      </c>
      <c r="AN17" s="110">
        <f t="shared" si="12"/>
        <v>134628999</v>
      </c>
      <c r="AO17" s="110">
        <f t="shared" si="12"/>
        <v>0</v>
      </c>
      <c r="AP17" s="110">
        <f t="shared" si="13"/>
        <v>134628999</v>
      </c>
      <c r="AQ17" s="112">
        <v>51116333</v>
      </c>
      <c r="AR17" s="39" t="s">
        <v>123</v>
      </c>
      <c r="AS17" s="110">
        <f t="shared" si="14"/>
        <v>51116333</v>
      </c>
      <c r="AT17" s="112">
        <v>51116333</v>
      </c>
      <c r="AU17" s="39" t="s">
        <v>123</v>
      </c>
      <c r="AV17" s="110">
        <f t="shared" si="15"/>
        <v>51116333</v>
      </c>
      <c r="AW17" s="112">
        <v>51116334</v>
      </c>
      <c r="AX17" s="39" t="s">
        <v>123</v>
      </c>
      <c r="AY17" s="110">
        <f t="shared" si="16"/>
        <v>51116334</v>
      </c>
      <c r="AZ17" s="224"/>
      <c r="BA17" s="224"/>
      <c r="BB17" s="91">
        <f t="shared" si="17"/>
        <v>0</v>
      </c>
      <c r="BC17" s="110">
        <f t="shared" si="18"/>
        <v>153349000</v>
      </c>
      <c r="BD17" s="110">
        <f t="shared" si="18"/>
        <v>0</v>
      </c>
      <c r="BE17" s="110">
        <f t="shared" si="19"/>
        <v>153349000</v>
      </c>
      <c r="BF17" s="224"/>
      <c r="BG17" s="224"/>
      <c r="BH17" s="91">
        <f t="shared" si="20"/>
        <v>0</v>
      </c>
      <c r="BI17" s="224"/>
      <c r="BJ17" s="224"/>
      <c r="BK17" s="91">
        <f t="shared" si="21"/>
        <v>0</v>
      </c>
      <c r="BL17" s="224"/>
      <c r="BM17" s="224"/>
      <c r="BN17" s="91">
        <f t="shared" si="22"/>
        <v>0</v>
      </c>
      <c r="BO17" s="91">
        <f t="shared" si="23"/>
        <v>0</v>
      </c>
      <c r="BP17" s="91">
        <f t="shared" si="23"/>
        <v>0</v>
      </c>
      <c r="BQ17" s="91">
        <f t="shared" si="24"/>
        <v>0</v>
      </c>
      <c r="BR17" s="110">
        <f t="shared" si="25"/>
        <v>288346999</v>
      </c>
      <c r="BS17" s="110">
        <f t="shared" si="0"/>
        <v>0</v>
      </c>
      <c r="BT17" s="110">
        <f t="shared" si="0"/>
        <v>288346999</v>
      </c>
      <c r="BU17" s="110">
        <v>-766308</v>
      </c>
      <c r="BV17" s="110">
        <v>0</v>
      </c>
      <c r="BW17" s="110">
        <v>-766308</v>
      </c>
      <c r="BX17" s="110">
        <v>-9142700</v>
      </c>
      <c r="BY17" s="110">
        <v>0</v>
      </c>
      <c r="BZ17" s="110">
        <v>-9142700</v>
      </c>
      <c r="CA17" s="110">
        <v>9909008</v>
      </c>
      <c r="CB17" s="110">
        <v>0</v>
      </c>
      <c r="CC17" s="110">
        <v>9909008</v>
      </c>
      <c r="CD17" s="110">
        <v>0</v>
      </c>
      <c r="CE17" s="110">
        <v>0</v>
      </c>
      <c r="CF17" s="110">
        <v>0</v>
      </c>
      <c r="CG17" s="110">
        <f t="shared" si="26"/>
        <v>-1</v>
      </c>
      <c r="CH17" s="110">
        <f t="shared" si="1"/>
        <v>0</v>
      </c>
      <c r="CI17" s="110">
        <f t="shared" si="1"/>
        <v>-1</v>
      </c>
      <c r="CJ17" s="169" t="s">
        <v>120</v>
      </c>
    </row>
    <row r="18" spans="2:89" x14ac:dyDescent="0.25">
      <c r="B18" s="169" t="s">
        <v>146</v>
      </c>
      <c r="C18" s="169" t="s">
        <v>151</v>
      </c>
      <c r="D18" s="169" t="s">
        <v>121</v>
      </c>
      <c r="F18" s="169" t="s">
        <v>152</v>
      </c>
      <c r="H18" s="169" t="s">
        <v>153</v>
      </c>
      <c r="I18" s="169">
        <v>25</v>
      </c>
      <c r="J18" s="110">
        <v>6786000</v>
      </c>
      <c r="K18" s="110">
        <v>0</v>
      </c>
      <c r="L18" s="110">
        <v>6786000</v>
      </c>
      <c r="M18" s="38"/>
      <c r="N18" s="38"/>
      <c r="O18" s="110">
        <f t="shared" si="2"/>
        <v>0</v>
      </c>
      <c r="P18" s="39" t="s">
        <v>123</v>
      </c>
      <c r="Q18" s="39" t="s">
        <v>123</v>
      </c>
      <c r="R18" s="110">
        <f t="shared" si="3"/>
        <v>0</v>
      </c>
      <c r="S18" s="112">
        <v>1092</v>
      </c>
      <c r="T18" s="39"/>
      <c r="U18" s="110">
        <f t="shared" si="4"/>
        <v>1092</v>
      </c>
      <c r="V18" s="112">
        <v>226908</v>
      </c>
      <c r="W18" s="39"/>
      <c r="X18" s="110">
        <f t="shared" si="5"/>
        <v>226908</v>
      </c>
      <c r="Y18" s="110">
        <f t="shared" si="6"/>
        <v>228000</v>
      </c>
      <c r="Z18" s="110">
        <f t="shared" si="6"/>
        <v>0</v>
      </c>
      <c r="AA18" s="110">
        <f t="shared" si="7"/>
        <v>228000</v>
      </c>
      <c r="AB18" s="38">
        <v>387004</v>
      </c>
      <c r="AC18" s="38"/>
      <c r="AD18" s="110">
        <f t="shared" si="8"/>
        <v>387004</v>
      </c>
      <c r="AE18" s="112">
        <v>962999</v>
      </c>
      <c r="AF18" s="112">
        <v>0</v>
      </c>
      <c r="AG18" s="110">
        <f t="shared" si="9"/>
        <v>962999</v>
      </c>
      <c r="AH18" s="112">
        <v>962999</v>
      </c>
      <c r="AI18" s="112">
        <v>0</v>
      </c>
      <c r="AJ18" s="110">
        <f t="shared" si="10"/>
        <v>962999</v>
      </c>
      <c r="AK18" s="112">
        <v>962999</v>
      </c>
      <c r="AL18" s="112">
        <v>0</v>
      </c>
      <c r="AM18" s="110">
        <f t="shared" si="11"/>
        <v>962999</v>
      </c>
      <c r="AN18" s="110">
        <f t="shared" si="12"/>
        <v>3276001</v>
      </c>
      <c r="AO18" s="110">
        <f t="shared" si="12"/>
        <v>0</v>
      </c>
      <c r="AP18" s="110">
        <f t="shared" si="13"/>
        <v>3276001</v>
      </c>
      <c r="AQ18" s="112">
        <v>1094000</v>
      </c>
      <c r="AR18" s="39" t="s">
        <v>123</v>
      </c>
      <c r="AS18" s="110">
        <f t="shared" si="14"/>
        <v>1094000</v>
      </c>
      <c r="AT18" s="112">
        <v>1094000</v>
      </c>
      <c r="AU18" s="39" t="s">
        <v>123</v>
      </c>
      <c r="AV18" s="110">
        <f t="shared" si="15"/>
        <v>1094000</v>
      </c>
      <c r="AW18" s="112">
        <v>1094000</v>
      </c>
      <c r="AX18" s="39" t="s">
        <v>123</v>
      </c>
      <c r="AY18" s="110">
        <f t="shared" si="16"/>
        <v>1094000</v>
      </c>
      <c r="AZ18" s="224"/>
      <c r="BA18" s="224"/>
      <c r="BB18" s="91">
        <f t="shared" si="17"/>
        <v>0</v>
      </c>
      <c r="BC18" s="110">
        <f t="shared" si="18"/>
        <v>3282000</v>
      </c>
      <c r="BD18" s="110">
        <f t="shared" si="18"/>
        <v>0</v>
      </c>
      <c r="BE18" s="110">
        <f t="shared" si="19"/>
        <v>3282000</v>
      </c>
      <c r="BF18" s="224"/>
      <c r="BG18" s="224"/>
      <c r="BH18" s="91">
        <f t="shared" si="20"/>
        <v>0</v>
      </c>
      <c r="BI18" s="224"/>
      <c r="BJ18" s="224"/>
      <c r="BK18" s="91">
        <f t="shared" si="21"/>
        <v>0</v>
      </c>
      <c r="BL18" s="224"/>
      <c r="BM18" s="224"/>
      <c r="BN18" s="91">
        <f t="shared" si="22"/>
        <v>0</v>
      </c>
      <c r="BO18" s="91">
        <f t="shared" si="23"/>
        <v>0</v>
      </c>
      <c r="BP18" s="91">
        <f t="shared" si="23"/>
        <v>0</v>
      </c>
      <c r="BQ18" s="91">
        <f t="shared" si="24"/>
        <v>0</v>
      </c>
      <c r="BR18" s="110">
        <f t="shared" si="25"/>
        <v>6786001</v>
      </c>
      <c r="BS18" s="110">
        <f t="shared" si="0"/>
        <v>0</v>
      </c>
      <c r="BT18" s="110">
        <f t="shared" si="0"/>
        <v>6786001</v>
      </c>
      <c r="BU18" s="110">
        <v>-22000</v>
      </c>
      <c r="BV18" s="110">
        <v>0</v>
      </c>
      <c r="BW18" s="110">
        <v>-22000</v>
      </c>
      <c r="BX18" s="110">
        <v>246000</v>
      </c>
      <c r="BY18" s="110">
        <v>0</v>
      </c>
      <c r="BZ18" s="110">
        <v>246000</v>
      </c>
      <c r="CA18" s="110">
        <v>-224000</v>
      </c>
      <c r="CB18" s="110">
        <v>0</v>
      </c>
      <c r="CC18" s="110">
        <v>-224000</v>
      </c>
      <c r="CD18" s="110">
        <v>0</v>
      </c>
      <c r="CE18" s="110">
        <v>0</v>
      </c>
      <c r="CF18" s="110">
        <v>0</v>
      </c>
      <c r="CG18" s="110">
        <f t="shared" si="26"/>
        <v>1</v>
      </c>
      <c r="CH18" s="110">
        <f t="shared" si="1"/>
        <v>0</v>
      </c>
      <c r="CI18" s="110">
        <f t="shared" si="1"/>
        <v>1</v>
      </c>
      <c r="CJ18" s="169" t="s">
        <v>120</v>
      </c>
    </row>
    <row r="19" spans="2:89" x14ac:dyDescent="0.25">
      <c r="B19" s="169" t="s">
        <v>146</v>
      </c>
      <c r="C19" s="169" t="s">
        <v>154</v>
      </c>
      <c r="D19" s="169" t="s">
        <v>117</v>
      </c>
      <c r="E19" s="169" t="s">
        <v>139</v>
      </c>
      <c r="F19" s="169" t="s">
        <v>148</v>
      </c>
      <c r="G19" s="169" t="s">
        <v>149</v>
      </c>
      <c r="H19" s="169" t="s">
        <v>155</v>
      </c>
      <c r="I19" s="169">
        <v>25.35</v>
      </c>
      <c r="J19" s="110">
        <v>53400000</v>
      </c>
      <c r="K19" s="110">
        <v>0</v>
      </c>
      <c r="L19" s="110">
        <v>53400000</v>
      </c>
      <c r="M19" s="38"/>
      <c r="N19" s="38"/>
      <c r="O19" s="110">
        <f t="shared" si="2"/>
        <v>0</v>
      </c>
      <c r="P19" s="39" t="s">
        <v>123</v>
      </c>
      <c r="Q19" s="39" t="s">
        <v>123</v>
      </c>
      <c r="R19" s="110">
        <f t="shared" si="3"/>
        <v>0</v>
      </c>
      <c r="S19" s="39"/>
      <c r="T19" s="39"/>
      <c r="U19" s="110">
        <f t="shared" si="4"/>
        <v>0</v>
      </c>
      <c r="V19" s="39"/>
      <c r="W19" s="39"/>
      <c r="X19" s="110">
        <f t="shared" si="5"/>
        <v>0</v>
      </c>
      <c r="Y19" s="110">
        <f t="shared" si="6"/>
        <v>0</v>
      </c>
      <c r="Z19" s="110">
        <f t="shared" si="6"/>
        <v>0</v>
      </c>
      <c r="AA19" s="110">
        <f t="shared" si="7"/>
        <v>0</v>
      </c>
      <c r="AB19" s="38">
        <v>0</v>
      </c>
      <c r="AC19" s="38"/>
      <c r="AD19" s="110">
        <f t="shared" si="8"/>
        <v>0</v>
      </c>
      <c r="AE19" s="112">
        <v>4726000</v>
      </c>
      <c r="AF19" s="112">
        <v>0</v>
      </c>
      <c r="AG19" s="110">
        <f t="shared" si="9"/>
        <v>4726000</v>
      </c>
      <c r="AH19" s="112">
        <v>9492000</v>
      </c>
      <c r="AI19" s="112">
        <v>0</v>
      </c>
      <c r="AJ19" s="110">
        <f t="shared" si="10"/>
        <v>9492000</v>
      </c>
      <c r="AK19" s="112">
        <v>12615000</v>
      </c>
      <c r="AL19" s="112">
        <v>0</v>
      </c>
      <c r="AM19" s="110">
        <f t="shared" si="11"/>
        <v>12615000</v>
      </c>
      <c r="AN19" s="110">
        <f t="shared" si="12"/>
        <v>26833000</v>
      </c>
      <c r="AO19" s="110">
        <f t="shared" si="12"/>
        <v>0</v>
      </c>
      <c r="AP19" s="110">
        <f t="shared" si="13"/>
        <v>26833000</v>
      </c>
      <c r="AQ19" s="112">
        <v>17177000</v>
      </c>
      <c r="AR19" s="39" t="s">
        <v>123</v>
      </c>
      <c r="AS19" s="110">
        <f t="shared" si="14"/>
        <v>17177000</v>
      </c>
      <c r="AT19" s="112">
        <v>9390000</v>
      </c>
      <c r="AU19" s="39" t="s">
        <v>123</v>
      </c>
      <c r="AV19" s="110">
        <f t="shared" si="15"/>
        <v>9390000</v>
      </c>
      <c r="AW19" s="39" t="s">
        <v>123</v>
      </c>
      <c r="AX19" s="39" t="s">
        <v>123</v>
      </c>
      <c r="AY19" s="110">
        <f t="shared" si="16"/>
        <v>0</v>
      </c>
      <c r="AZ19" s="224"/>
      <c r="BA19" s="224"/>
      <c r="BB19" s="91">
        <f t="shared" si="17"/>
        <v>0</v>
      </c>
      <c r="BC19" s="110">
        <f t="shared" si="18"/>
        <v>26567000</v>
      </c>
      <c r="BD19" s="110">
        <f t="shared" si="18"/>
        <v>0</v>
      </c>
      <c r="BE19" s="110">
        <f t="shared" si="19"/>
        <v>26567000</v>
      </c>
      <c r="BF19" s="224"/>
      <c r="BG19" s="224"/>
      <c r="BH19" s="91">
        <f t="shared" si="20"/>
        <v>0</v>
      </c>
      <c r="BI19" s="224"/>
      <c r="BJ19" s="224"/>
      <c r="BK19" s="91">
        <f t="shared" si="21"/>
        <v>0</v>
      </c>
      <c r="BL19" s="224"/>
      <c r="BM19" s="224"/>
      <c r="BN19" s="91">
        <f t="shared" si="22"/>
        <v>0</v>
      </c>
      <c r="BO19" s="91">
        <f t="shared" si="23"/>
        <v>0</v>
      </c>
      <c r="BP19" s="91">
        <f t="shared" si="23"/>
        <v>0</v>
      </c>
      <c r="BQ19" s="91">
        <f t="shared" si="24"/>
        <v>0</v>
      </c>
      <c r="BR19" s="110">
        <f t="shared" si="25"/>
        <v>53400000</v>
      </c>
      <c r="BS19" s="110">
        <f t="shared" si="0"/>
        <v>0</v>
      </c>
      <c r="BT19" s="110">
        <f t="shared" si="0"/>
        <v>53400000</v>
      </c>
      <c r="BU19" s="110">
        <v>0</v>
      </c>
      <c r="BV19" s="110">
        <v>0</v>
      </c>
      <c r="BW19" s="110">
        <v>0</v>
      </c>
      <c r="BX19" s="110">
        <v>-26567000</v>
      </c>
      <c r="BY19" s="110">
        <v>0</v>
      </c>
      <c r="BZ19" s="110">
        <v>-26567000</v>
      </c>
      <c r="CA19" s="110">
        <v>26567000</v>
      </c>
      <c r="CB19" s="110">
        <v>0</v>
      </c>
      <c r="CC19" s="110">
        <v>26567000</v>
      </c>
      <c r="CD19" s="110">
        <v>0</v>
      </c>
      <c r="CE19" s="110">
        <v>0</v>
      </c>
      <c r="CF19" s="110">
        <v>0</v>
      </c>
      <c r="CG19" s="110">
        <f t="shared" si="26"/>
        <v>0</v>
      </c>
      <c r="CH19" s="110">
        <f t="shared" si="1"/>
        <v>0</v>
      </c>
      <c r="CI19" s="110">
        <f t="shared" si="1"/>
        <v>0</v>
      </c>
      <c r="CJ19" s="169" t="s">
        <v>120</v>
      </c>
    </row>
    <row r="20" spans="2:89" x14ac:dyDescent="0.25">
      <c r="B20" s="169" t="s">
        <v>156</v>
      </c>
      <c r="C20" s="169" t="s">
        <v>157</v>
      </c>
      <c r="D20" s="169" t="s">
        <v>121</v>
      </c>
      <c r="F20" s="169" t="s">
        <v>158</v>
      </c>
      <c r="H20" s="169" t="s">
        <v>159</v>
      </c>
      <c r="I20" s="169">
        <v>30</v>
      </c>
      <c r="J20" s="110">
        <v>7500000</v>
      </c>
      <c r="K20" s="110">
        <v>0</v>
      </c>
      <c r="L20" s="110">
        <v>7500000</v>
      </c>
      <c r="M20" s="38"/>
      <c r="N20" s="38"/>
      <c r="O20" s="110">
        <f t="shared" si="2"/>
        <v>0</v>
      </c>
      <c r="P20" s="39"/>
      <c r="Q20" s="39"/>
      <c r="R20" s="110">
        <f t="shared" si="3"/>
        <v>0</v>
      </c>
      <c r="S20" s="39"/>
      <c r="T20" s="39"/>
      <c r="U20" s="110">
        <f t="shared" si="4"/>
        <v>0</v>
      </c>
      <c r="V20" s="39"/>
      <c r="W20" s="39"/>
      <c r="X20" s="110">
        <f t="shared" si="5"/>
        <v>0</v>
      </c>
      <c r="Y20" s="110">
        <f t="shared" si="6"/>
        <v>0</v>
      </c>
      <c r="Z20" s="110">
        <f t="shared" si="6"/>
        <v>0</v>
      </c>
      <c r="AA20" s="110">
        <f t="shared" si="7"/>
        <v>0</v>
      </c>
      <c r="AB20" s="38"/>
      <c r="AC20" s="38"/>
      <c r="AD20" s="110">
        <f t="shared" si="8"/>
        <v>0</v>
      </c>
      <c r="AE20" s="112">
        <v>1250000</v>
      </c>
      <c r="AF20" s="112">
        <v>0</v>
      </c>
      <c r="AG20" s="110">
        <f t="shared" si="9"/>
        <v>1250000</v>
      </c>
      <c r="AH20" s="112">
        <v>1250000</v>
      </c>
      <c r="AI20" s="112">
        <v>0</v>
      </c>
      <c r="AJ20" s="110">
        <f t="shared" si="10"/>
        <v>1250000</v>
      </c>
      <c r="AK20" s="112">
        <v>1250000</v>
      </c>
      <c r="AL20" s="112">
        <v>0</v>
      </c>
      <c r="AM20" s="110">
        <f t="shared" si="11"/>
        <v>1250000</v>
      </c>
      <c r="AN20" s="110">
        <f t="shared" si="12"/>
        <v>3750000</v>
      </c>
      <c r="AO20" s="110">
        <f t="shared" si="12"/>
        <v>0</v>
      </c>
      <c r="AP20" s="110">
        <f t="shared" si="13"/>
        <v>3750000</v>
      </c>
      <c r="AQ20" s="112">
        <v>1250000</v>
      </c>
      <c r="AR20" s="39"/>
      <c r="AS20" s="110">
        <f t="shared" si="14"/>
        <v>1250000</v>
      </c>
      <c r="AT20" s="112">
        <v>1250000</v>
      </c>
      <c r="AU20" s="39"/>
      <c r="AV20" s="110">
        <f t="shared" si="15"/>
        <v>1250000</v>
      </c>
      <c r="AW20" s="112">
        <v>1250000</v>
      </c>
      <c r="AX20" s="39"/>
      <c r="AY20" s="110">
        <f t="shared" si="16"/>
        <v>1250000</v>
      </c>
      <c r="AZ20" s="224"/>
      <c r="BA20" s="224"/>
      <c r="BB20" s="91">
        <f t="shared" si="17"/>
        <v>0</v>
      </c>
      <c r="BC20" s="110">
        <f t="shared" si="18"/>
        <v>3750000</v>
      </c>
      <c r="BD20" s="110">
        <f t="shared" si="18"/>
        <v>0</v>
      </c>
      <c r="BE20" s="110">
        <f t="shared" si="19"/>
        <v>3750000</v>
      </c>
      <c r="BF20" s="224"/>
      <c r="BG20" s="224"/>
      <c r="BH20" s="91">
        <f t="shared" si="20"/>
        <v>0</v>
      </c>
      <c r="BI20" s="224"/>
      <c r="BJ20" s="224"/>
      <c r="BK20" s="91">
        <f t="shared" si="21"/>
        <v>0</v>
      </c>
      <c r="BL20" s="224"/>
      <c r="BM20" s="224"/>
      <c r="BN20" s="91">
        <f t="shared" si="22"/>
        <v>0</v>
      </c>
      <c r="BO20" s="91">
        <f t="shared" si="23"/>
        <v>0</v>
      </c>
      <c r="BP20" s="91">
        <f t="shared" si="23"/>
        <v>0</v>
      </c>
      <c r="BQ20" s="91">
        <f t="shared" si="24"/>
        <v>0</v>
      </c>
      <c r="BR20" s="110">
        <f t="shared" si="25"/>
        <v>7500000</v>
      </c>
      <c r="BS20" s="110">
        <f t="shared" si="25"/>
        <v>0</v>
      </c>
      <c r="BT20" s="110">
        <f t="shared" si="25"/>
        <v>7500000</v>
      </c>
      <c r="BU20" s="110">
        <v>0</v>
      </c>
      <c r="BV20" s="110">
        <v>0</v>
      </c>
      <c r="BW20" s="110">
        <v>0</v>
      </c>
      <c r="BX20" s="110">
        <v>0</v>
      </c>
      <c r="BY20" s="110">
        <v>0</v>
      </c>
      <c r="BZ20" s="110">
        <v>0</v>
      </c>
      <c r="CA20" s="110">
        <v>0</v>
      </c>
      <c r="CB20" s="110">
        <v>0</v>
      </c>
      <c r="CC20" s="110">
        <v>0</v>
      </c>
      <c r="CD20" s="110">
        <v>0</v>
      </c>
      <c r="CE20" s="110">
        <v>0</v>
      </c>
      <c r="CF20" s="110">
        <v>0</v>
      </c>
      <c r="CG20" s="110">
        <f t="shared" si="26"/>
        <v>0</v>
      </c>
      <c r="CH20" s="110">
        <f t="shared" si="26"/>
        <v>0</v>
      </c>
      <c r="CI20" s="110">
        <f t="shared" si="26"/>
        <v>0</v>
      </c>
      <c r="CJ20" s="169" t="s">
        <v>120</v>
      </c>
    </row>
    <row r="21" spans="2:89" x14ac:dyDescent="0.25">
      <c r="B21" s="169" t="s">
        <v>156</v>
      </c>
      <c r="C21" s="169" t="s">
        <v>157</v>
      </c>
      <c r="D21" s="169" t="s">
        <v>117</v>
      </c>
      <c r="F21" s="169" t="s">
        <v>160</v>
      </c>
      <c r="H21" s="169" t="s">
        <v>159</v>
      </c>
      <c r="I21" s="169">
        <v>30</v>
      </c>
      <c r="J21" s="110">
        <v>142500000</v>
      </c>
      <c r="K21" s="110">
        <v>0</v>
      </c>
      <c r="L21" s="110">
        <v>142500000</v>
      </c>
      <c r="M21" s="38"/>
      <c r="N21" s="38"/>
      <c r="O21" s="110">
        <f t="shared" si="2"/>
        <v>0</v>
      </c>
      <c r="P21" s="39"/>
      <c r="Q21" s="39"/>
      <c r="R21" s="110">
        <f t="shared" si="3"/>
        <v>0</v>
      </c>
      <c r="S21" s="39"/>
      <c r="T21" s="39"/>
      <c r="U21" s="110">
        <f t="shared" si="4"/>
        <v>0</v>
      </c>
      <c r="V21" s="39"/>
      <c r="W21" s="39"/>
      <c r="X21" s="110">
        <f t="shared" si="5"/>
        <v>0</v>
      </c>
      <c r="Y21" s="110">
        <f t="shared" si="6"/>
        <v>0</v>
      </c>
      <c r="Z21" s="110">
        <f t="shared" si="6"/>
        <v>0</v>
      </c>
      <c r="AA21" s="110">
        <f t="shared" si="7"/>
        <v>0</v>
      </c>
      <c r="AB21" s="38"/>
      <c r="AC21" s="38"/>
      <c r="AD21" s="110">
        <f t="shared" si="8"/>
        <v>0</v>
      </c>
      <c r="AE21" s="112">
        <v>23750000</v>
      </c>
      <c r="AF21" s="112">
        <v>0</v>
      </c>
      <c r="AG21" s="110">
        <f t="shared" si="9"/>
        <v>23750000</v>
      </c>
      <c r="AH21" s="112">
        <v>23750000</v>
      </c>
      <c r="AI21" s="112">
        <v>0</v>
      </c>
      <c r="AJ21" s="110">
        <f t="shared" si="10"/>
        <v>23750000</v>
      </c>
      <c r="AK21" s="112">
        <v>23750000</v>
      </c>
      <c r="AL21" s="112">
        <v>0</v>
      </c>
      <c r="AM21" s="110">
        <f t="shared" si="11"/>
        <v>23750000</v>
      </c>
      <c r="AN21" s="110">
        <f t="shared" si="12"/>
        <v>71250000</v>
      </c>
      <c r="AO21" s="110">
        <f t="shared" si="12"/>
        <v>0</v>
      </c>
      <c r="AP21" s="110">
        <f t="shared" si="13"/>
        <v>71250000</v>
      </c>
      <c r="AQ21" s="112">
        <v>23750000</v>
      </c>
      <c r="AR21" s="39"/>
      <c r="AS21" s="110">
        <f t="shared" si="14"/>
        <v>23750000</v>
      </c>
      <c r="AT21" s="112">
        <v>23750000</v>
      </c>
      <c r="AU21" s="39"/>
      <c r="AV21" s="110">
        <f t="shared" si="15"/>
        <v>23750000</v>
      </c>
      <c r="AW21" s="112">
        <v>23750000</v>
      </c>
      <c r="AX21" s="39"/>
      <c r="AY21" s="110">
        <f t="shared" si="16"/>
        <v>23750000</v>
      </c>
      <c r="AZ21" s="224"/>
      <c r="BA21" s="224"/>
      <c r="BB21" s="91">
        <f t="shared" si="17"/>
        <v>0</v>
      </c>
      <c r="BC21" s="110">
        <f t="shared" si="18"/>
        <v>71250000</v>
      </c>
      <c r="BD21" s="110">
        <f t="shared" si="18"/>
        <v>0</v>
      </c>
      <c r="BE21" s="110">
        <f t="shared" si="19"/>
        <v>71250000</v>
      </c>
      <c r="BF21" s="224"/>
      <c r="BG21" s="224"/>
      <c r="BH21" s="91">
        <f t="shared" si="20"/>
        <v>0</v>
      </c>
      <c r="BI21" s="224"/>
      <c r="BJ21" s="224"/>
      <c r="BK21" s="91">
        <f t="shared" si="21"/>
        <v>0</v>
      </c>
      <c r="BL21" s="224"/>
      <c r="BM21" s="224"/>
      <c r="BN21" s="91">
        <f t="shared" si="22"/>
        <v>0</v>
      </c>
      <c r="BO21" s="91">
        <f t="shared" si="23"/>
        <v>0</v>
      </c>
      <c r="BP21" s="91">
        <f t="shared" si="23"/>
        <v>0</v>
      </c>
      <c r="BQ21" s="91">
        <f t="shared" si="24"/>
        <v>0</v>
      </c>
      <c r="BR21" s="110">
        <f t="shared" si="25"/>
        <v>142500000</v>
      </c>
      <c r="BS21" s="110">
        <f t="shared" si="25"/>
        <v>0</v>
      </c>
      <c r="BT21" s="110">
        <f t="shared" si="25"/>
        <v>142500000</v>
      </c>
      <c r="BU21" s="110">
        <v>0</v>
      </c>
      <c r="BV21" s="110">
        <v>0</v>
      </c>
      <c r="BW21" s="110">
        <v>0</v>
      </c>
      <c r="BX21" s="110">
        <v>0</v>
      </c>
      <c r="BY21" s="110">
        <v>0</v>
      </c>
      <c r="BZ21" s="110">
        <v>0</v>
      </c>
      <c r="CA21" s="110">
        <v>0</v>
      </c>
      <c r="CB21" s="110">
        <v>0</v>
      </c>
      <c r="CC21" s="110">
        <v>0</v>
      </c>
      <c r="CD21" s="110">
        <v>0</v>
      </c>
      <c r="CE21" s="110">
        <v>0</v>
      </c>
      <c r="CF21" s="110">
        <v>0</v>
      </c>
      <c r="CG21" s="110">
        <f t="shared" si="26"/>
        <v>0</v>
      </c>
      <c r="CH21" s="110">
        <f t="shared" si="26"/>
        <v>0</v>
      </c>
      <c r="CI21" s="110">
        <f t="shared" si="26"/>
        <v>0</v>
      </c>
      <c r="CJ21" s="169" t="s">
        <v>120</v>
      </c>
    </row>
    <row r="22" spans="2:89" x14ac:dyDescent="0.25">
      <c r="B22" s="169" t="s">
        <v>156</v>
      </c>
      <c r="C22" s="169" t="s">
        <v>161</v>
      </c>
      <c r="D22" s="169" t="s">
        <v>121</v>
      </c>
      <c r="F22" s="169" t="s">
        <v>158</v>
      </c>
      <c r="H22" s="169" t="s">
        <v>159</v>
      </c>
      <c r="I22" s="169">
        <v>30</v>
      </c>
      <c r="J22" s="110">
        <v>5000000</v>
      </c>
      <c r="K22" s="110">
        <v>0</v>
      </c>
      <c r="L22" s="110">
        <v>5000000</v>
      </c>
      <c r="M22" s="38"/>
      <c r="N22" s="38"/>
      <c r="O22" s="110">
        <f t="shared" si="2"/>
        <v>0</v>
      </c>
      <c r="P22" s="39"/>
      <c r="Q22" s="39"/>
      <c r="R22" s="110">
        <f t="shared" si="3"/>
        <v>0</v>
      </c>
      <c r="S22" s="39"/>
      <c r="T22" s="39"/>
      <c r="U22" s="110">
        <f t="shared" si="4"/>
        <v>0</v>
      </c>
      <c r="V22" s="39"/>
      <c r="W22" s="39"/>
      <c r="X22" s="110">
        <f t="shared" si="5"/>
        <v>0</v>
      </c>
      <c r="Y22" s="110">
        <f t="shared" si="6"/>
        <v>0</v>
      </c>
      <c r="Z22" s="110">
        <f t="shared" si="6"/>
        <v>0</v>
      </c>
      <c r="AA22" s="110">
        <f t="shared" si="7"/>
        <v>0</v>
      </c>
      <c r="AB22" s="38">
        <v>594590</v>
      </c>
      <c r="AC22" s="38"/>
      <c r="AD22" s="110">
        <f t="shared" si="8"/>
        <v>594590</v>
      </c>
      <c r="AE22" s="112">
        <v>635136</v>
      </c>
      <c r="AF22" s="112">
        <v>0</v>
      </c>
      <c r="AG22" s="110">
        <f t="shared" si="9"/>
        <v>635136</v>
      </c>
      <c r="AH22" s="112">
        <v>635136</v>
      </c>
      <c r="AI22" s="112">
        <v>0</v>
      </c>
      <c r="AJ22" s="110">
        <f t="shared" si="10"/>
        <v>635136</v>
      </c>
      <c r="AK22" s="112">
        <v>635137</v>
      </c>
      <c r="AL22" s="112">
        <v>0</v>
      </c>
      <c r="AM22" s="110">
        <f t="shared" si="11"/>
        <v>635137</v>
      </c>
      <c r="AN22" s="110">
        <f t="shared" si="12"/>
        <v>2499999</v>
      </c>
      <c r="AO22" s="110">
        <f t="shared" si="12"/>
        <v>0</v>
      </c>
      <c r="AP22" s="110">
        <f t="shared" si="13"/>
        <v>2499999</v>
      </c>
      <c r="AQ22" s="112">
        <v>833333</v>
      </c>
      <c r="AR22" s="39"/>
      <c r="AS22" s="110">
        <f t="shared" si="14"/>
        <v>833333</v>
      </c>
      <c r="AT22" s="112">
        <v>833333</v>
      </c>
      <c r="AU22" s="39"/>
      <c r="AV22" s="110">
        <f t="shared" si="15"/>
        <v>833333</v>
      </c>
      <c r="AW22" s="112">
        <v>833334</v>
      </c>
      <c r="AX22" s="39"/>
      <c r="AY22" s="110">
        <f t="shared" si="16"/>
        <v>833334</v>
      </c>
      <c r="AZ22" s="224"/>
      <c r="BA22" s="224"/>
      <c r="BB22" s="91">
        <f t="shared" si="17"/>
        <v>0</v>
      </c>
      <c r="BC22" s="110">
        <f t="shared" si="18"/>
        <v>2500000</v>
      </c>
      <c r="BD22" s="110">
        <f t="shared" si="18"/>
        <v>0</v>
      </c>
      <c r="BE22" s="110">
        <f t="shared" si="19"/>
        <v>2500000</v>
      </c>
      <c r="BF22" s="224"/>
      <c r="BG22" s="224"/>
      <c r="BH22" s="91">
        <f t="shared" si="20"/>
        <v>0</v>
      </c>
      <c r="BI22" s="224"/>
      <c r="BJ22" s="224"/>
      <c r="BK22" s="91">
        <f t="shared" si="21"/>
        <v>0</v>
      </c>
      <c r="BL22" s="224"/>
      <c r="BM22" s="224"/>
      <c r="BN22" s="91">
        <f t="shared" si="22"/>
        <v>0</v>
      </c>
      <c r="BO22" s="91">
        <f t="shared" si="23"/>
        <v>0</v>
      </c>
      <c r="BP22" s="91">
        <f t="shared" si="23"/>
        <v>0</v>
      </c>
      <c r="BQ22" s="91">
        <f t="shared" si="24"/>
        <v>0</v>
      </c>
      <c r="BR22" s="110">
        <f t="shared" si="25"/>
        <v>4999999</v>
      </c>
      <c r="BS22" s="110">
        <f t="shared" si="25"/>
        <v>0</v>
      </c>
      <c r="BT22" s="110">
        <f t="shared" si="25"/>
        <v>4999999</v>
      </c>
      <c r="BU22" s="110">
        <v>0</v>
      </c>
      <c r="BV22" s="110">
        <v>0</v>
      </c>
      <c r="BW22" s="110">
        <v>0</v>
      </c>
      <c r="BX22" s="110">
        <v>0</v>
      </c>
      <c r="BY22" s="110">
        <v>0</v>
      </c>
      <c r="BZ22" s="110">
        <v>0</v>
      </c>
      <c r="CA22" s="110">
        <v>0</v>
      </c>
      <c r="CB22" s="110">
        <v>0</v>
      </c>
      <c r="CC22" s="110">
        <v>0</v>
      </c>
      <c r="CD22" s="110">
        <v>0</v>
      </c>
      <c r="CE22" s="110">
        <v>0</v>
      </c>
      <c r="CF22" s="110">
        <v>0</v>
      </c>
      <c r="CG22" s="110">
        <f t="shared" si="26"/>
        <v>-1</v>
      </c>
      <c r="CH22" s="110">
        <f t="shared" si="26"/>
        <v>0</v>
      </c>
      <c r="CI22" s="110">
        <f t="shared" si="26"/>
        <v>-1</v>
      </c>
      <c r="CJ22" s="169" t="s">
        <v>120</v>
      </c>
    </row>
    <row r="23" spans="2:89" x14ac:dyDescent="0.25">
      <c r="B23" s="169" t="s">
        <v>156</v>
      </c>
      <c r="C23" s="169" t="s">
        <v>162</v>
      </c>
      <c r="D23" s="169" t="s">
        <v>121</v>
      </c>
      <c r="F23" s="169" t="s">
        <v>158</v>
      </c>
      <c r="H23" s="169" t="s">
        <v>163</v>
      </c>
      <c r="I23" s="169">
        <v>40</v>
      </c>
      <c r="J23" s="110">
        <v>500000</v>
      </c>
      <c r="K23" s="110">
        <v>0</v>
      </c>
      <c r="L23" s="110">
        <v>500000</v>
      </c>
      <c r="M23" s="38"/>
      <c r="N23" s="38"/>
      <c r="O23" s="110">
        <f t="shared" si="2"/>
        <v>0</v>
      </c>
      <c r="P23" s="39"/>
      <c r="Q23" s="39"/>
      <c r="R23" s="110">
        <f t="shared" si="3"/>
        <v>0</v>
      </c>
      <c r="S23" s="39"/>
      <c r="T23" s="39"/>
      <c r="U23" s="110">
        <f t="shared" si="4"/>
        <v>0</v>
      </c>
      <c r="V23" s="39"/>
      <c r="W23" s="39"/>
      <c r="X23" s="110">
        <f t="shared" si="5"/>
        <v>0</v>
      </c>
      <c r="Y23" s="110">
        <f t="shared" si="6"/>
        <v>0</v>
      </c>
      <c r="Z23" s="110">
        <f t="shared" si="6"/>
        <v>0</v>
      </c>
      <c r="AA23" s="110">
        <f t="shared" si="7"/>
        <v>0</v>
      </c>
      <c r="AB23" s="38"/>
      <c r="AC23" s="38"/>
      <c r="AD23" s="110">
        <f t="shared" si="8"/>
        <v>0</v>
      </c>
      <c r="AE23" s="112">
        <v>83000</v>
      </c>
      <c r="AF23" s="112">
        <v>0</v>
      </c>
      <c r="AG23" s="110">
        <f t="shared" si="9"/>
        <v>83000</v>
      </c>
      <c r="AH23" s="112">
        <v>83000</v>
      </c>
      <c r="AI23" s="112">
        <v>0</v>
      </c>
      <c r="AJ23" s="110">
        <f t="shared" si="10"/>
        <v>83000</v>
      </c>
      <c r="AK23" s="112">
        <v>83000</v>
      </c>
      <c r="AL23" s="112">
        <v>0</v>
      </c>
      <c r="AM23" s="110">
        <f t="shared" si="11"/>
        <v>83000</v>
      </c>
      <c r="AN23" s="110">
        <f t="shared" si="12"/>
        <v>249000</v>
      </c>
      <c r="AO23" s="110">
        <f t="shared" si="12"/>
        <v>0</v>
      </c>
      <c r="AP23" s="110">
        <f t="shared" si="13"/>
        <v>249000</v>
      </c>
      <c r="AQ23" s="112">
        <v>84000</v>
      </c>
      <c r="AR23" s="39"/>
      <c r="AS23" s="110">
        <f t="shared" si="14"/>
        <v>84000</v>
      </c>
      <c r="AT23" s="112">
        <v>84000</v>
      </c>
      <c r="AU23" s="39"/>
      <c r="AV23" s="110">
        <f t="shared" si="15"/>
        <v>84000</v>
      </c>
      <c r="AW23" s="112">
        <v>83000</v>
      </c>
      <c r="AX23" s="39"/>
      <c r="AY23" s="110">
        <f t="shared" si="16"/>
        <v>83000</v>
      </c>
      <c r="AZ23" s="224"/>
      <c r="BA23" s="224"/>
      <c r="BB23" s="91">
        <f t="shared" si="17"/>
        <v>0</v>
      </c>
      <c r="BC23" s="110">
        <f t="shared" si="18"/>
        <v>251000</v>
      </c>
      <c r="BD23" s="110">
        <f t="shared" si="18"/>
        <v>0</v>
      </c>
      <c r="BE23" s="110">
        <f t="shared" si="19"/>
        <v>251000</v>
      </c>
      <c r="BF23" s="224"/>
      <c r="BG23" s="224"/>
      <c r="BH23" s="91">
        <f t="shared" si="20"/>
        <v>0</v>
      </c>
      <c r="BI23" s="224"/>
      <c r="BJ23" s="224"/>
      <c r="BK23" s="91">
        <f t="shared" si="21"/>
        <v>0</v>
      </c>
      <c r="BL23" s="224"/>
      <c r="BM23" s="224"/>
      <c r="BN23" s="91">
        <f t="shared" si="22"/>
        <v>0</v>
      </c>
      <c r="BO23" s="91">
        <f t="shared" si="23"/>
        <v>0</v>
      </c>
      <c r="BP23" s="91">
        <f t="shared" si="23"/>
        <v>0</v>
      </c>
      <c r="BQ23" s="91">
        <f t="shared" si="24"/>
        <v>0</v>
      </c>
      <c r="BR23" s="110">
        <f t="shared" si="25"/>
        <v>500000</v>
      </c>
      <c r="BS23" s="110">
        <f t="shared" si="25"/>
        <v>0</v>
      </c>
      <c r="BT23" s="110">
        <f t="shared" si="25"/>
        <v>500000</v>
      </c>
      <c r="BU23" s="110">
        <v>0</v>
      </c>
      <c r="BV23" s="110">
        <v>0</v>
      </c>
      <c r="BW23" s="110">
        <v>0</v>
      </c>
      <c r="BX23" s="110">
        <v>0</v>
      </c>
      <c r="BY23" s="110">
        <v>0</v>
      </c>
      <c r="BZ23" s="110">
        <v>0</v>
      </c>
      <c r="CA23" s="110">
        <v>0</v>
      </c>
      <c r="CB23" s="110">
        <v>0</v>
      </c>
      <c r="CC23" s="110">
        <v>0</v>
      </c>
      <c r="CD23" s="110">
        <v>0</v>
      </c>
      <c r="CE23" s="110">
        <v>0</v>
      </c>
      <c r="CF23" s="110">
        <v>0</v>
      </c>
      <c r="CG23" s="110">
        <f t="shared" si="26"/>
        <v>0</v>
      </c>
      <c r="CH23" s="110">
        <f t="shared" si="26"/>
        <v>0</v>
      </c>
      <c r="CI23" s="110">
        <f t="shared" si="26"/>
        <v>0</v>
      </c>
      <c r="CJ23" s="169" t="s">
        <v>120</v>
      </c>
    </row>
    <row r="24" spans="2:89" x14ac:dyDescent="0.25">
      <c r="B24" s="169" t="s">
        <v>156</v>
      </c>
      <c r="C24" s="169" t="s">
        <v>162</v>
      </c>
      <c r="D24" s="169" t="s">
        <v>117</v>
      </c>
      <c r="F24" s="169" t="s">
        <v>160</v>
      </c>
      <c r="H24" s="169" t="s">
        <v>163</v>
      </c>
      <c r="I24" s="169">
        <v>40</v>
      </c>
      <c r="J24" s="110">
        <v>4500000</v>
      </c>
      <c r="K24" s="110">
        <v>0</v>
      </c>
      <c r="L24" s="110">
        <v>4500000</v>
      </c>
      <c r="M24" s="38"/>
      <c r="N24" s="38"/>
      <c r="O24" s="110">
        <f t="shared" si="2"/>
        <v>0</v>
      </c>
      <c r="P24" s="39"/>
      <c r="Q24" s="39"/>
      <c r="R24" s="110">
        <f t="shared" si="3"/>
        <v>0</v>
      </c>
      <c r="S24" s="39"/>
      <c r="T24" s="39"/>
      <c r="U24" s="110">
        <f t="shared" si="4"/>
        <v>0</v>
      </c>
      <c r="V24" s="39"/>
      <c r="W24" s="39"/>
      <c r="X24" s="110">
        <f t="shared" si="5"/>
        <v>0</v>
      </c>
      <c r="Y24" s="110">
        <f t="shared" si="6"/>
        <v>0</v>
      </c>
      <c r="Z24" s="110">
        <f t="shared" si="6"/>
        <v>0</v>
      </c>
      <c r="AA24" s="110">
        <f t="shared" si="7"/>
        <v>0</v>
      </c>
      <c r="AB24" s="38"/>
      <c r="AC24" s="38"/>
      <c r="AD24" s="110">
        <f t="shared" si="8"/>
        <v>0</v>
      </c>
      <c r="AE24" s="112">
        <v>900000</v>
      </c>
      <c r="AF24" s="112">
        <v>0</v>
      </c>
      <c r="AG24" s="110">
        <f t="shared" si="9"/>
        <v>900000</v>
      </c>
      <c r="AH24" s="112">
        <v>900000</v>
      </c>
      <c r="AI24" s="112">
        <v>0</v>
      </c>
      <c r="AJ24" s="110">
        <f t="shared" si="10"/>
        <v>900000</v>
      </c>
      <c r="AK24" s="112">
        <v>900000</v>
      </c>
      <c r="AL24" s="112">
        <v>0</v>
      </c>
      <c r="AM24" s="110">
        <f t="shared" si="11"/>
        <v>900000</v>
      </c>
      <c r="AN24" s="110">
        <f t="shared" si="12"/>
        <v>2700000</v>
      </c>
      <c r="AO24" s="110">
        <f t="shared" si="12"/>
        <v>0</v>
      </c>
      <c r="AP24" s="110">
        <f t="shared" si="13"/>
        <v>2700000</v>
      </c>
      <c r="AQ24" s="112">
        <v>900000</v>
      </c>
      <c r="AR24" s="39"/>
      <c r="AS24" s="110">
        <f t="shared" si="14"/>
        <v>900000</v>
      </c>
      <c r="AT24" s="112">
        <v>900000</v>
      </c>
      <c r="AU24" s="39"/>
      <c r="AV24" s="110">
        <f t="shared" si="15"/>
        <v>900000</v>
      </c>
      <c r="AW24" s="39" t="s">
        <v>123</v>
      </c>
      <c r="AX24" s="39"/>
      <c r="AY24" s="110">
        <f t="shared" si="16"/>
        <v>0</v>
      </c>
      <c r="AZ24" s="224"/>
      <c r="BA24" s="224"/>
      <c r="BB24" s="91">
        <f t="shared" si="17"/>
        <v>0</v>
      </c>
      <c r="BC24" s="110">
        <f t="shared" si="18"/>
        <v>1800000</v>
      </c>
      <c r="BD24" s="110">
        <f t="shared" si="18"/>
        <v>0</v>
      </c>
      <c r="BE24" s="110">
        <f t="shared" si="19"/>
        <v>1800000</v>
      </c>
      <c r="BF24" s="224"/>
      <c r="BG24" s="224"/>
      <c r="BH24" s="91">
        <f t="shared" si="20"/>
        <v>0</v>
      </c>
      <c r="BI24" s="224"/>
      <c r="BJ24" s="224"/>
      <c r="BK24" s="91">
        <f t="shared" si="21"/>
        <v>0</v>
      </c>
      <c r="BL24" s="224"/>
      <c r="BM24" s="224"/>
      <c r="BN24" s="91">
        <f t="shared" si="22"/>
        <v>0</v>
      </c>
      <c r="BO24" s="91">
        <f t="shared" si="23"/>
        <v>0</v>
      </c>
      <c r="BP24" s="91">
        <f t="shared" si="23"/>
        <v>0</v>
      </c>
      <c r="BQ24" s="91">
        <f t="shared" si="24"/>
        <v>0</v>
      </c>
      <c r="BR24" s="110">
        <f t="shared" si="25"/>
        <v>4500000</v>
      </c>
      <c r="BS24" s="110">
        <f t="shared" si="25"/>
        <v>0</v>
      </c>
      <c r="BT24" s="110">
        <f t="shared" si="25"/>
        <v>4500000</v>
      </c>
      <c r="BU24" s="110">
        <v>0</v>
      </c>
      <c r="BV24" s="110">
        <v>0</v>
      </c>
      <c r="BW24" s="110">
        <v>0</v>
      </c>
      <c r="BX24" s="110">
        <v>0</v>
      </c>
      <c r="BY24" s="110">
        <v>0</v>
      </c>
      <c r="BZ24" s="110">
        <v>0</v>
      </c>
      <c r="CA24" s="110">
        <v>0</v>
      </c>
      <c r="CB24" s="110">
        <v>0</v>
      </c>
      <c r="CC24" s="110">
        <v>0</v>
      </c>
      <c r="CD24" s="110">
        <v>0</v>
      </c>
      <c r="CE24" s="110">
        <v>0</v>
      </c>
      <c r="CF24" s="110">
        <v>0</v>
      </c>
      <c r="CG24" s="110">
        <f t="shared" si="26"/>
        <v>0</v>
      </c>
      <c r="CH24" s="110">
        <f t="shared" si="26"/>
        <v>0</v>
      </c>
      <c r="CI24" s="110">
        <f t="shared" si="26"/>
        <v>0</v>
      </c>
      <c r="CJ24" s="169" t="s">
        <v>120</v>
      </c>
    </row>
    <row r="25" spans="2:89" x14ac:dyDescent="0.25">
      <c r="B25" s="169" t="s">
        <v>156</v>
      </c>
      <c r="C25" s="169" t="s">
        <v>164</v>
      </c>
      <c r="D25" s="169" t="s">
        <v>121</v>
      </c>
      <c r="E25" s="169" t="s">
        <v>165</v>
      </c>
      <c r="F25" s="169" t="s">
        <v>158</v>
      </c>
      <c r="H25" s="169" t="s">
        <v>159</v>
      </c>
      <c r="I25" s="169">
        <v>30</v>
      </c>
      <c r="J25" s="110">
        <v>3700000</v>
      </c>
      <c r="K25" s="110">
        <v>0</v>
      </c>
      <c r="L25" s="110">
        <v>3700000</v>
      </c>
      <c r="M25" s="38"/>
      <c r="N25" s="38"/>
      <c r="O25" s="110">
        <f t="shared" si="2"/>
        <v>0</v>
      </c>
      <c r="P25" s="39"/>
      <c r="Q25" s="39"/>
      <c r="R25" s="110">
        <f t="shared" si="3"/>
        <v>0</v>
      </c>
      <c r="S25" s="39"/>
      <c r="T25" s="39"/>
      <c r="U25" s="110">
        <f t="shared" si="4"/>
        <v>0</v>
      </c>
      <c r="V25" s="39"/>
      <c r="W25" s="39"/>
      <c r="X25" s="110">
        <f t="shared" si="5"/>
        <v>0</v>
      </c>
      <c r="Y25" s="110">
        <f t="shared" si="6"/>
        <v>0</v>
      </c>
      <c r="Z25" s="110">
        <f t="shared" si="6"/>
        <v>0</v>
      </c>
      <c r="AA25" s="110">
        <f t="shared" si="7"/>
        <v>0</v>
      </c>
      <c r="AB25" s="38"/>
      <c r="AC25" s="38"/>
      <c r="AD25" s="110">
        <f t="shared" si="8"/>
        <v>0</v>
      </c>
      <c r="AE25" s="112">
        <v>616667</v>
      </c>
      <c r="AF25" s="112">
        <v>0</v>
      </c>
      <c r="AG25" s="110">
        <f t="shared" si="9"/>
        <v>616667</v>
      </c>
      <c r="AH25" s="112">
        <v>616667</v>
      </c>
      <c r="AI25" s="112">
        <v>0</v>
      </c>
      <c r="AJ25" s="110">
        <f t="shared" si="10"/>
        <v>616667</v>
      </c>
      <c r="AK25" s="112">
        <v>616666</v>
      </c>
      <c r="AL25" s="112">
        <v>0</v>
      </c>
      <c r="AM25" s="110">
        <f t="shared" si="11"/>
        <v>616666</v>
      </c>
      <c r="AN25" s="110">
        <f t="shared" si="12"/>
        <v>1850000</v>
      </c>
      <c r="AO25" s="110">
        <f t="shared" si="12"/>
        <v>0</v>
      </c>
      <c r="AP25" s="110">
        <f t="shared" si="13"/>
        <v>1850000</v>
      </c>
      <c r="AQ25" s="112">
        <v>616667</v>
      </c>
      <c r="AR25" s="39"/>
      <c r="AS25" s="110">
        <f t="shared" si="14"/>
        <v>616667</v>
      </c>
      <c r="AT25" s="112">
        <v>616667</v>
      </c>
      <c r="AU25" s="39"/>
      <c r="AV25" s="110">
        <f t="shared" si="15"/>
        <v>616667</v>
      </c>
      <c r="AW25" s="112">
        <v>616666</v>
      </c>
      <c r="AX25" s="39"/>
      <c r="AY25" s="110">
        <f t="shared" si="16"/>
        <v>616666</v>
      </c>
      <c r="AZ25" s="224"/>
      <c r="BA25" s="224"/>
      <c r="BB25" s="91">
        <f t="shared" si="17"/>
        <v>0</v>
      </c>
      <c r="BC25" s="110">
        <f t="shared" si="18"/>
        <v>1850000</v>
      </c>
      <c r="BD25" s="110">
        <f t="shared" si="18"/>
        <v>0</v>
      </c>
      <c r="BE25" s="110">
        <f t="shared" si="19"/>
        <v>1850000</v>
      </c>
      <c r="BF25" s="224"/>
      <c r="BG25" s="224"/>
      <c r="BH25" s="91">
        <f t="shared" si="20"/>
        <v>0</v>
      </c>
      <c r="BI25" s="224"/>
      <c r="BJ25" s="224"/>
      <c r="BK25" s="91">
        <f t="shared" si="21"/>
        <v>0</v>
      </c>
      <c r="BL25" s="224"/>
      <c r="BM25" s="224"/>
      <c r="BN25" s="91">
        <f t="shared" si="22"/>
        <v>0</v>
      </c>
      <c r="BO25" s="91">
        <f t="shared" si="23"/>
        <v>0</v>
      </c>
      <c r="BP25" s="91">
        <f t="shared" si="23"/>
        <v>0</v>
      </c>
      <c r="BQ25" s="91">
        <f t="shared" si="24"/>
        <v>0</v>
      </c>
      <c r="BR25" s="110">
        <f t="shared" si="25"/>
        <v>3700000</v>
      </c>
      <c r="BS25" s="110">
        <f t="shared" si="25"/>
        <v>0</v>
      </c>
      <c r="BT25" s="110">
        <f t="shared" si="25"/>
        <v>3700000</v>
      </c>
      <c r="BU25" s="110">
        <v>0</v>
      </c>
      <c r="BV25" s="110">
        <v>0</v>
      </c>
      <c r="BW25" s="110">
        <v>0</v>
      </c>
      <c r="BX25" s="110">
        <v>0</v>
      </c>
      <c r="BY25" s="110">
        <v>0</v>
      </c>
      <c r="BZ25" s="110">
        <v>0</v>
      </c>
      <c r="CA25" s="110">
        <v>0</v>
      </c>
      <c r="CB25" s="110">
        <v>0</v>
      </c>
      <c r="CC25" s="110">
        <v>0</v>
      </c>
      <c r="CD25" s="110">
        <v>0</v>
      </c>
      <c r="CE25" s="110">
        <v>0</v>
      </c>
      <c r="CF25" s="110">
        <v>0</v>
      </c>
      <c r="CG25" s="110">
        <f t="shared" si="26"/>
        <v>0</v>
      </c>
      <c r="CH25" s="110">
        <f t="shared" si="26"/>
        <v>0</v>
      </c>
      <c r="CI25" s="110">
        <f t="shared" si="26"/>
        <v>0</v>
      </c>
      <c r="CJ25" s="169" t="s">
        <v>120</v>
      </c>
    </row>
    <row r="26" spans="2:89" x14ac:dyDescent="0.25">
      <c r="B26" s="169" t="s">
        <v>156</v>
      </c>
      <c r="C26" s="169" t="s">
        <v>164</v>
      </c>
      <c r="D26" s="169" t="s">
        <v>121</v>
      </c>
      <c r="E26" s="169" t="s">
        <v>165</v>
      </c>
      <c r="F26" s="169" t="s">
        <v>158</v>
      </c>
      <c r="H26" s="169" t="s">
        <v>166</v>
      </c>
      <c r="I26" s="169">
        <v>10</v>
      </c>
      <c r="J26" s="110">
        <v>1300000</v>
      </c>
      <c r="K26" s="110">
        <v>0</v>
      </c>
      <c r="L26" s="110">
        <v>1300000</v>
      </c>
      <c r="M26" s="38"/>
      <c r="N26" s="38"/>
      <c r="O26" s="110">
        <f t="shared" si="2"/>
        <v>0</v>
      </c>
      <c r="P26" s="39"/>
      <c r="Q26" s="39"/>
      <c r="R26" s="110">
        <f t="shared" si="3"/>
        <v>0</v>
      </c>
      <c r="S26" s="39"/>
      <c r="T26" s="39"/>
      <c r="U26" s="110">
        <f t="shared" si="4"/>
        <v>0</v>
      </c>
      <c r="V26" s="39"/>
      <c r="W26" s="39"/>
      <c r="X26" s="110">
        <f t="shared" si="5"/>
        <v>0</v>
      </c>
      <c r="Y26" s="110">
        <f t="shared" si="6"/>
        <v>0</v>
      </c>
      <c r="Z26" s="110">
        <f t="shared" si="6"/>
        <v>0</v>
      </c>
      <c r="AA26" s="110">
        <f t="shared" si="7"/>
        <v>0</v>
      </c>
      <c r="AB26" s="38"/>
      <c r="AC26" s="38"/>
      <c r="AD26" s="110">
        <f t="shared" si="8"/>
        <v>0</v>
      </c>
      <c r="AE26" s="112">
        <v>216667</v>
      </c>
      <c r="AF26" s="112">
        <v>0</v>
      </c>
      <c r="AG26" s="110">
        <f t="shared" si="9"/>
        <v>216667</v>
      </c>
      <c r="AH26" s="112">
        <v>216667</v>
      </c>
      <c r="AI26" s="112">
        <v>0</v>
      </c>
      <c r="AJ26" s="110">
        <f t="shared" si="10"/>
        <v>216667</v>
      </c>
      <c r="AK26" s="112">
        <v>216666</v>
      </c>
      <c r="AL26" s="112">
        <v>0</v>
      </c>
      <c r="AM26" s="110">
        <f t="shared" si="11"/>
        <v>216666</v>
      </c>
      <c r="AN26" s="110">
        <f t="shared" si="12"/>
        <v>650000</v>
      </c>
      <c r="AO26" s="110">
        <f t="shared" si="12"/>
        <v>0</v>
      </c>
      <c r="AP26" s="110">
        <f t="shared" si="13"/>
        <v>650000</v>
      </c>
      <c r="AQ26" s="112">
        <v>216667</v>
      </c>
      <c r="AR26" s="39"/>
      <c r="AS26" s="110">
        <f t="shared" si="14"/>
        <v>216667</v>
      </c>
      <c r="AT26" s="112">
        <v>216667</v>
      </c>
      <c r="AU26" s="39"/>
      <c r="AV26" s="110">
        <f t="shared" si="15"/>
        <v>216667</v>
      </c>
      <c r="AW26" s="112">
        <v>216666</v>
      </c>
      <c r="AX26" s="39"/>
      <c r="AY26" s="110">
        <f t="shared" si="16"/>
        <v>216666</v>
      </c>
      <c r="AZ26" s="224"/>
      <c r="BA26" s="224"/>
      <c r="BB26" s="91">
        <f t="shared" si="17"/>
        <v>0</v>
      </c>
      <c r="BC26" s="110">
        <f t="shared" si="18"/>
        <v>650000</v>
      </c>
      <c r="BD26" s="110">
        <f t="shared" si="18"/>
        <v>0</v>
      </c>
      <c r="BE26" s="110">
        <f t="shared" si="19"/>
        <v>650000</v>
      </c>
      <c r="BF26" s="224"/>
      <c r="BG26" s="224"/>
      <c r="BH26" s="91">
        <f t="shared" si="20"/>
        <v>0</v>
      </c>
      <c r="BI26" s="224"/>
      <c r="BJ26" s="224"/>
      <c r="BK26" s="91">
        <f t="shared" si="21"/>
        <v>0</v>
      </c>
      <c r="BL26" s="224"/>
      <c r="BM26" s="224"/>
      <c r="BN26" s="91">
        <f t="shared" si="22"/>
        <v>0</v>
      </c>
      <c r="BO26" s="91">
        <f t="shared" si="23"/>
        <v>0</v>
      </c>
      <c r="BP26" s="91">
        <f t="shared" si="23"/>
        <v>0</v>
      </c>
      <c r="BQ26" s="91">
        <f t="shared" si="24"/>
        <v>0</v>
      </c>
      <c r="BR26" s="110">
        <f t="shared" si="25"/>
        <v>1300000</v>
      </c>
      <c r="BS26" s="110">
        <f t="shared" si="25"/>
        <v>0</v>
      </c>
      <c r="BT26" s="110">
        <f t="shared" si="25"/>
        <v>1300000</v>
      </c>
      <c r="BU26" s="110">
        <v>0</v>
      </c>
      <c r="BV26" s="110">
        <v>0</v>
      </c>
      <c r="BW26" s="110">
        <v>0</v>
      </c>
      <c r="BX26" s="110">
        <v>0</v>
      </c>
      <c r="BY26" s="110">
        <v>0</v>
      </c>
      <c r="BZ26" s="110">
        <v>0</v>
      </c>
      <c r="CA26" s="110">
        <v>0</v>
      </c>
      <c r="CB26" s="110">
        <v>0</v>
      </c>
      <c r="CC26" s="110">
        <v>0</v>
      </c>
      <c r="CD26" s="110">
        <v>0</v>
      </c>
      <c r="CE26" s="110">
        <v>0</v>
      </c>
      <c r="CF26" s="110">
        <v>0</v>
      </c>
      <c r="CG26" s="110">
        <f t="shared" si="26"/>
        <v>0</v>
      </c>
      <c r="CH26" s="110">
        <f t="shared" si="26"/>
        <v>0</v>
      </c>
      <c r="CI26" s="110">
        <f t="shared" si="26"/>
        <v>0</v>
      </c>
      <c r="CJ26" s="169" t="s">
        <v>120</v>
      </c>
    </row>
    <row r="27" spans="2:89" x14ac:dyDescent="0.25">
      <c r="B27" s="169" t="s">
        <v>156</v>
      </c>
      <c r="C27" s="169" t="s">
        <v>164</v>
      </c>
      <c r="D27" s="169" t="s">
        <v>121</v>
      </c>
      <c r="E27" s="169" t="s">
        <v>165</v>
      </c>
      <c r="F27" s="169" t="s">
        <v>158</v>
      </c>
      <c r="H27" s="169" t="s">
        <v>167</v>
      </c>
      <c r="I27" s="169">
        <v>20</v>
      </c>
      <c r="J27" s="110">
        <v>1000000</v>
      </c>
      <c r="K27" s="110">
        <v>0</v>
      </c>
      <c r="L27" s="110">
        <v>1000000</v>
      </c>
      <c r="M27" s="38"/>
      <c r="N27" s="38"/>
      <c r="O27" s="110">
        <f t="shared" si="2"/>
        <v>0</v>
      </c>
      <c r="P27" s="39"/>
      <c r="Q27" s="39"/>
      <c r="R27" s="110">
        <f t="shared" si="3"/>
        <v>0</v>
      </c>
      <c r="S27" s="39"/>
      <c r="T27" s="39"/>
      <c r="U27" s="110">
        <f t="shared" si="4"/>
        <v>0</v>
      </c>
      <c r="V27" s="39"/>
      <c r="W27" s="39"/>
      <c r="X27" s="110">
        <f t="shared" si="5"/>
        <v>0</v>
      </c>
      <c r="Y27" s="110">
        <f t="shared" si="6"/>
        <v>0</v>
      </c>
      <c r="Z27" s="110">
        <f t="shared" si="6"/>
        <v>0</v>
      </c>
      <c r="AA27" s="110">
        <f t="shared" si="7"/>
        <v>0</v>
      </c>
      <c r="AB27" s="38"/>
      <c r="AC27" s="38"/>
      <c r="AD27" s="110">
        <f t="shared" si="8"/>
        <v>0</v>
      </c>
      <c r="AE27" s="112">
        <v>166667</v>
      </c>
      <c r="AF27" s="112">
        <v>0</v>
      </c>
      <c r="AG27" s="110">
        <f t="shared" si="9"/>
        <v>166667</v>
      </c>
      <c r="AH27" s="112">
        <v>166667</v>
      </c>
      <c r="AI27" s="112">
        <v>0</v>
      </c>
      <c r="AJ27" s="110">
        <f t="shared" si="10"/>
        <v>166667</v>
      </c>
      <c r="AK27" s="112">
        <v>166666</v>
      </c>
      <c r="AL27" s="112">
        <v>0</v>
      </c>
      <c r="AM27" s="110">
        <f t="shared" si="11"/>
        <v>166666</v>
      </c>
      <c r="AN27" s="110">
        <f t="shared" si="12"/>
        <v>500000</v>
      </c>
      <c r="AO27" s="110">
        <f t="shared" si="12"/>
        <v>0</v>
      </c>
      <c r="AP27" s="110">
        <f t="shared" si="13"/>
        <v>500000</v>
      </c>
      <c r="AQ27" s="112">
        <v>166667</v>
      </c>
      <c r="AR27" s="39"/>
      <c r="AS27" s="110">
        <f t="shared" si="14"/>
        <v>166667</v>
      </c>
      <c r="AT27" s="112">
        <v>166667</v>
      </c>
      <c r="AU27" s="39"/>
      <c r="AV27" s="110">
        <f t="shared" si="15"/>
        <v>166667</v>
      </c>
      <c r="AW27" s="112">
        <v>166666</v>
      </c>
      <c r="AX27" s="39"/>
      <c r="AY27" s="110">
        <f t="shared" si="16"/>
        <v>166666</v>
      </c>
      <c r="AZ27" s="224"/>
      <c r="BA27" s="224"/>
      <c r="BB27" s="91">
        <f t="shared" si="17"/>
        <v>0</v>
      </c>
      <c r="BC27" s="110">
        <f t="shared" si="18"/>
        <v>500000</v>
      </c>
      <c r="BD27" s="110">
        <f t="shared" si="18"/>
        <v>0</v>
      </c>
      <c r="BE27" s="110">
        <f t="shared" si="19"/>
        <v>500000</v>
      </c>
      <c r="BF27" s="224"/>
      <c r="BG27" s="224"/>
      <c r="BH27" s="91">
        <f t="shared" si="20"/>
        <v>0</v>
      </c>
      <c r="BI27" s="224"/>
      <c r="BJ27" s="224"/>
      <c r="BK27" s="91">
        <f t="shared" si="21"/>
        <v>0</v>
      </c>
      <c r="BL27" s="224"/>
      <c r="BM27" s="224"/>
      <c r="BN27" s="91">
        <f t="shared" si="22"/>
        <v>0</v>
      </c>
      <c r="BO27" s="91">
        <f t="shared" si="23"/>
        <v>0</v>
      </c>
      <c r="BP27" s="91">
        <f t="shared" si="23"/>
        <v>0</v>
      </c>
      <c r="BQ27" s="91">
        <f t="shared" si="24"/>
        <v>0</v>
      </c>
      <c r="BR27" s="110">
        <f t="shared" si="25"/>
        <v>1000000</v>
      </c>
      <c r="BS27" s="110">
        <f t="shared" si="25"/>
        <v>0</v>
      </c>
      <c r="BT27" s="110">
        <f t="shared" si="25"/>
        <v>1000000</v>
      </c>
      <c r="BU27" s="110">
        <v>0</v>
      </c>
      <c r="BV27" s="110">
        <v>0</v>
      </c>
      <c r="BW27" s="110">
        <v>0</v>
      </c>
      <c r="BX27" s="110">
        <v>0</v>
      </c>
      <c r="BY27" s="110">
        <v>0</v>
      </c>
      <c r="BZ27" s="110">
        <v>0</v>
      </c>
      <c r="CA27" s="110">
        <v>0</v>
      </c>
      <c r="CB27" s="110">
        <v>0</v>
      </c>
      <c r="CC27" s="110">
        <v>0</v>
      </c>
      <c r="CD27" s="110">
        <v>0</v>
      </c>
      <c r="CE27" s="110">
        <v>0</v>
      </c>
      <c r="CF27" s="110">
        <v>0</v>
      </c>
      <c r="CG27" s="110">
        <f t="shared" si="26"/>
        <v>0</v>
      </c>
      <c r="CH27" s="110">
        <f t="shared" si="26"/>
        <v>0</v>
      </c>
      <c r="CI27" s="110">
        <f t="shared" si="26"/>
        <v>0</v>
      </c>
      <c r="CJ27" s="169" t="s">
        <v>120</v>
      </c>
    </row>
    <row r="28" spans="2:89" x14ac:dyDescent="0.25">
      <c r="B28" s="169" t="s">
        <v>156</v>
      </c>
      <c r="C28" s="169" t="s">
        <v>164</v>
      </c>
      <c r="D28" s="169" t="s">
        <v>117</v>
      </c>
      <c r="E28" s="169" t="s">
        <v>165</v>
      </c>
      <c r="F28" s="169" t="s">
        <v>160</v>
      </c>
      <c r="H28" s="169" t="s">
        <v>159</v>
      </c>
      <c r="I28" s="169">
        <v>30</v>
      </c>
      <c r="J28" s="110">
        <v>62300000</v>
      </c>
      <c r="K28" s="110">
        <v>0</v>
      </c>
      <c r="L28" s="110">
        <v>62300000</v>
      </c>
      <c r="M28" s="38"/>
      <c r="N28" s="38"/>
      <c r="O28" s="110">
        <f t="shared" si="2"/>
        <v>0</v>
      </c>
      <c r="P28" s="39"/>
      <c r="Q28" s="39"/>
      <c r="R28" s="110">
        <f t="shared" si="3"/>
        <v>0</v>
      </c>
      <c r="S28" s="112">
        <v>474286</v>
      </c>
      <c r="T28" s="39"/>
      <c r="U28" s="110">
        <f t="shared" si="4"/>
        <v>474286</v>
      </c>
      <c r="V28" s="39"/>
      <c r="W28" s="39"/>
      <c r="X28" s="110">
        <f t="shared" si="5"/>
        <v>0</v>
      </c>
      <c r="Y28" s="110">
        <f t="shared" si="6"/>
        <v>474286</v>
      </c>
      <c r="Z28" s="110">
        <f t="shared" si="6"/>
        <v>0</v>
      </c>
      <c r="AA28" s="110">
        <f t="shared" si="7"/>
        <v>474286</v>
      </c>
      <c r="AB28" s="38"/>
      <c r="AC28" s="38"/>
      <c r="AD28" s="110">
        <f t="shared" si="8"/>
        <v>0</v>
      </c>
      <c r="AE28" s="112">
        <v>10304286</v>
      </c>
      <c r="AF28" s="112">
        <v>0</v>
      </c>
      <c r="AG28" s="110">
        <f t="shared" si="9"/>
        <v>10304286</v>
      </c>
      <c r="AH28" s="112">
        <v>10304286</v>
      </c>
      <c r="AI28" s="112">
        <v>0</v>
      </c>
      <c r="AJ28" s="110">
        <f t="shared" si="10"/>
        <v>10304286</v>
      </c>
      <c r="AK28" s="112">
        <v>10304286</v>
      </c>
      <c r="AL28" s="112">
        <v>0</v>
      </c>
      <c r="AM28" s="110">
        <f t="shared" si="11"/>
        <v>10304286</v>
      </c>
      <c r="AN28" s="110">
        <f t="shared" si="12"/>
        <v>30912858</v>
      </c>
      <c r="AO28" s="110">
        <f t="shared" si="12"/>
        <v>0</v>
      </c>
      <c r="AP28" s="110">
        <f t="shared" si="13"/>
        <v>30912858</v>
      </c>
      <c r="AQ28" s="112">
        <v>10304286</v>
      </c>
      <c r="AR28" s="39"/>
      <c r="AS28" s="110">
        <f t="shared" si="14"/>
        <v>10304286</v>
      </c>
      <c r="AT28" s="112">
        <v>10304286</v>
      </c>
      <c r="AU28" s="39"/>
      <c r="AV28" s="110">
        <f t="shared" si="15"/>
        <v>10304286</v>
      </c>
      <c r="AW28" s="112">
        <v>10304284</v>
      </c>
      <c r="AX28" s="39"/>
      <c r="AY28" s="110">
        <f t="shared" si="16"/>
        <v>10304284</v>
      </c>
      <c r="AZ28" s="224"/>
      <c r="BA28" s="224"/>
      <c r="BB28" s="91">
        <f t="shared" si="17"/>
        <v>0</v>
      </c>
      <c r="BC28" s="110">
        <f t="shared" si="18"/>
        <v>30912856</v>
      </c>
      <c r="BD28" s="110">
        <f t="shared" si="18"/>
        <v>0</v>
      </c>
      <c r="BE28" s="110">
        <f t="shared" si="19"/>
        <v>30912856</v>
      </c>
      <c r="BF28" s="224"/>
      <c r="BG28" s="224"/>
      <c r="BH28" s="91">
        <f t="shared" si="20"/>
        <v>0</v>
      </c>
      <c r="BI28" s="224"/>
      <c r="BJ28" s="224"/>
      <c r="BK28" s="91">
        <f t="shared" si="21"/>
        <v>0</v>
      </c>
      <c r="BL28" s="224"/>
      <c r="BM28" s="224"/>
      <c r="BN28" s="91">
        <f t="shared" si="22"/>
        <v>0</v>
      </c>
      <c r="BO28" s="91">
        <f t="shared" si="23"/>
        <v>0</v>
      </c>
      <c r="BP28" s="91">
        <f t="shared" si="23"/>
        <v>0</v>
      </c>
      <c r="BQ28" s="91">
        <f t="shared" si="24"/>
        <v>0</v>
      </c>
      <c r="BR28" s="110">
        <f t="shared" si="25"/>
        <v>62300000</v>
      </c>
      <c r="BS28" s="110">
        <f t="shared" si="25"/>
        <v>0</v>
      </c>
      <c r="BT28" s="110">
        <f t="shared" si="25"/>
        <v>62300000</v>
      </c>
      <c r="BU28" s="110">
        <v>-725714</v>
      </c>
      <c r="BV28" s="110">
        <v>0</v>
      </c>
      <c r="BW28" s="110">
        <v>-725714</v>
      </c>
      <c r="BX28" s="110">
        <v>362858</v>
      </c>
      <c r="BY28" s="110">
        <v>0</v>
      </c>
      <c r="BZ28" s="110">
        <v>362858</v>
      </c>
      <c r="CA28" s="110">
        <v>362856</v>
      </c>
      <c r="CB28" s="110">
        <v>0</v>
      </c>
      <c r="CC28" s="110">
        <v>362856</v>
      </c>
      <c r="CD28" s="110">
        <v>0</v>
      </c>
      <c r="CE28" s="110">
        <v>0</v>
      </c>
      <c r="CF28" s="110">
        <v>0</v>
      </c>
      <c r="CG28" s="110">
        <f t="shared" si="26"/>
        <v>0</v>
      </c>
      <c r="CH28" s="110">
        <f t="shared" si="26"/>
        <v>0</v>
      </c>
      <c r="CI28" s="110">
        <f t="shared" si="26"/>
        <v>0</v>
      </c>
      <c r="CJ28" s="169" t="s">
        <v>120</v>
      </c>
    </row>
    <row r="29" spans="2:89" x14ac:dyDescent="0.25">
      <c r="B29" s="169" t="s">
        <v>156</v>
      </c>
      <c r="C29" s="169" t="s">
        <v>164</v>
      </c>
      <c r="D29" s="169" t="s">
        <v>117</v>
      </c>
      <c r="E29" s="169" t="s">
        <v>165</v>
      </c>
      <c r="F29" s="169" t="s">
        <v>160</v>
      </c>
      <c r="H29" s="169" t="s">
        <v>166</v>
      </c>
      <c r="I29" s="169">
        <v>10</v>
      </c>
      <c r="J29" s="110">
        <v>20700000</v>
      </c>
      <c r="K29" s="110">
        <v>0</v>
      </c>
      <c r="L29" s="110">
        <v>20700000</v>
      </c>
      <c r="M29" s="38"/>
      <c r="N29" s="38"/>
      <c r="O29" s="110">
        <f t="shared" si="2"/>
        <v>0</v>
      </c>
      <c r="P29" s="39"/>
      <c r="Q29" s="39"/>
      <c r="R29" s="110">
        <f t="shared" si="3"/>
        <v>0</v>
      </c>
      <c r="S29" s="39"/>
      <c r="T29" s="39"/>
      <c r="U29" s="110">
        <f t="shared" si="4"/>
        <v>0</v>
      </c>
      <c r="V29" s="39"/>
      <c r="W29" s="39"/>
      <c r="X29" s="110">
        <f t="shared" si="5"/>
        <v>0</v>
      </c>
      <c r="Y29" s="110">
        <f t="shared" si="6"/>
        <v>0</v>
      </c>
      <c r="Z29" s="110">
        <f t="shared" si="6"/>
        <v>0</v>
      </c>
      <c r="AA29" s="110">
        <f t="shared" si="7"/>
        <v>0</v>
      </c>
      <c r="AB29" s="38"/>
      <c r="AC29" s="38"/>
      <c r="AD29" s="110">
        <f t="shared" si="8"/>
        <v>0</v>
      </c>
      <c r="AE29" s="112">
        <v>3450000</v>
      </c>
      <c r="AF29" s="112">
        <v>0</v>
      </c>
      <c r="AG29" s="110">
        <f t="shared" si="9"/>
        <v>3450000</v>
      </c>
      <c r="AH29" s="112">
        <v>3450000</v>
      </c>
      <c r="AI29" s="112">
        <v>0</v>
      </c>
      <c r="AJ29" s="110">
        <f t="shared" si="10"/>
        <v>3450000</v>
      </c>
      <c r="AK29" s="112">
        <v>3450000</v>
      </c>
      <c r="AL29" s="112">
        <v>0</v>
      </c>
      <c r="AM29" s="110">
        <f t="shared" si="11"/>
        <v>3450000</v>
      </c>
      <c r="AN29" s="110">
        <f t="shared" si="12"/>
        <v>10350000</v>
      </c>
      <c r="AO29" s="110">
        <f t="shared" si="12"/>
        <v>0</v>
      </c>
      <c r="AP29" s="110">
        <f t="shared" si="13"/>
        <v>10350000</v>
      </c>
      <c r="AQ29" s="112">
        <v>3450000</v>
      </c>
      <c r="AR29" s="39"/>
      <c r="AS29" s="110">
        <f t="shared" si="14"/>
        <v>3450000</v>
      </c>
      <c r="AT29" s="112">
        <v>3450000</v>
      </c>
      <c r="AU29" s="39"/>
      <c r="AV29" s="110">
        <f t="shared" si="15"/>
        <v>3450000</v>
      </c>
      <c r="AW29" s="112">
        <v>3450000</v>
      </c>
      <c r="AX29" s="39"/>
      <c r="AY29" s="110">
        <f t="shared" si="16"/>
        <v>3450000</v>
      </c>
      <c r="AZ29" s="224"/>
      <c r="BA29" s="224"/>
      <c r="BB29" s="91">
        <f t="shared" si="17"/>
        <v>0</v>
      </c>
      <c r="BC29" s="110">
        <f t="shared" si="18"/>
        <v>10350000</v>
      </c>
      <c r="BD29" s="110">
        <f t="shared" si="18"/>
        <v>0</v>
      </c>
      <c r="BE29" s="110">
        <f t="shared" si="19"/>
        <v>10350000</v>
      </c>
      <c r="BF29" s="224"/>
      <c r="BG29" s="224"/>
      <c r="BH29" s="91">
        <f t="shared" si="20"/>
        <v>0</v>
      </c>
      <c r="BI29" s="224"/>
      <c r="BJ29" s="224"/>
      <c r="BK29" s="91">
        <f t="shared" si="21"/>
        <v>0</v>
      </c>
      <c r="BL29" s="224"/>
      <c r="BM29" s="224"/>
      <c r="BN29" s="91">
        <f t="shared" si="22"/>
        <v>0</v>
      </c>
      <c r="BO29" s="91">
        <f t="shared" si="23"/>
        <v>0</v>
      </c>
      <c r="BP29" s="91">
        <f t="shared" si="23"/>
        <v>0</v>
      </c>
      <c r="BQ29" s="91">
        <f t="shared" si="24"/>
        <v>0</v>
      </c>
      <c r="BR29" s="110">
        <f t="shared" si="25"/>
        <v>20700000</v>
      </c>
      <c r="BS29" s="110">
        <f t="shared" si="25"/>
        <v>0</v>
      </c>
      <c r="BT29" s="110">
        <f t="shared" si="25"/>
        <v>20700000</v>
      </c>
      <c r="BU29" s="110">
        <v>0</v>
      </c>
      <c r="BV29" s="110">
        <v>0</v>
      </c>
      <c r="BW29" s="110">
        <v>0</v>
      </c>
      <c r="BX29" s="110">
        <v>0</v>
      </c>
      <c r="BY29" s="110">
        <v>0</v>
      </c>
      <c r="BZ29" s="110">
        <v>0</v>
      </c>
      <c r="CA29" s="110">
        <v>0</v>
      </c>
      <c r="CB29" s="110">
        <v>0</v>
      </c>
      <c r="CC29" s="110">
        <v>0</v>
      </c>
      <c r="CD29" s="110">
        <v>0</v>
      </c>
      <c r="CE29" s="110">
        <v>0</v>
      </c>
      <c r="CF29" s="110">
        <v>0</v>
      </c>
      <c r="CG29" s="110">
        <f t="shared" si="26"/>
        <v>0</v>
      </c>
      <c r="CH29" s="110">
        <f t="shared" si="26"/>
        <v>0</v>
      </c>
      <c r="CI29" s="110">
        <f t="shared" si="26"/>
        <v>0</v>
      </c>
      <c r="CJ29" s="169" t="s">
        <v>120</v>
      </c>
    </row>
    <row r="30" spans="2:89" x14ac:dyDescent="0.25">
      <c r="B30" s="169" t="s">
        <v>156</v>
      </c>
      <c r="C30" s="169" t="s">
        <v>164</v>
      </c>
      <c r="D30" s="169" t="s">
        <v>117</v>
      </c>
      <c r="E30" s="169" t="s">
        <v>165</v>
      </c>
      <c r="F30" s="169" t="s">
        <v>160</v>
      </c>
      <c r="H30" s="169" t="s">
        <v>167</v>
      </c>
      <c r="I30" s="169">
        <v>20</v>
      </c>
      <c r="J30" s="110">
        <v>17000000</v>
      </c>
      <c r="K30" s="110">
        <v>0</v>
      </c>
      <c r="L30" s="110">
        <v>17000000</v>
      </c>
      <c r="M30" s="38"/>
      <c r="N30" s="38"/>
      <c r="O30" s="110">
        <f t="shared" si="2"/>
        <v>0</v>
      </c>
      <c r="P30" s="39"/>
      <c r="Q30" s="39"/>
      <c r="R30" s="110">
        <f t="shared" si="3"/>
        <v>0</v>
      </c>
      <c r="S30" s="39"/>
      <c r="T30" s="39"/>
      <c r="U30" s="110">
        <f t="shared" si="4"/>
        <v>0</v>
      </c>
      <c r="V30" s="39"/>
      <c r="W30" s="39"/>
      <c r="X30" s="110">
        <f t="shared" si="5"/>
        <v>0</v>
      </c>
      <c r="Y30" s="110">
        <f t="shared" si="6"/>
        <v>0</v>
      </c>
      <c r="Z30" s="110">
        <f t="shared" si="6"/>
        <v>0</v>
      </c>
      <c r="AA30" s="110">
        <f t="shared" si="7"/>
        <v>0</v>
      </c>
      <c r="AB30" s="38"/>
      <c r="AC30" s="38"/>
      <c r="AD30" s="110">
        <f t="shared" si="8"/>
        <v>0</v>
      </c>
      <c r="AE30" s="112">
        <v>2833333</v>
      </c>
      <c r="AF30" s="112">
        <v>0</v>
      </c>
      <c r="AG30" s="110">
        <f t="shared" si="9"/>
        <v>2833333</v>
      </c>
      <c r="AH30" s="112">
        <v>2833333</v>
      </c>
      <c r="AI30" s="112">
        <v>0</v>
      </c>
      <c r="AJ30" s="110">
        <f t="shared" si="10"/>
        <v>2833333</v>
      </c>
      <c r="AK30" s="112">
        <v>2833334</v>
      </c>
      <c r="AL30" s="112">
        <v>0</v>
      </c>
      <c r="AM30" s="110">
        <f t="shared" si="11"/>
        <v>2833334</v>
      </c>
      <c r="AN30" s="110">
        <f t="shared" si="12"/>
        <v>8500000</v>
      </c>
      <c r="AO30" s="110">
        <f t="shared" si="12"/>
        <v>0</v>
      </c>
      <c r="AP30" s="110">
        <f t="shared" si="13"/>
        <v>8500000</v>
      </c>
      <c r="AQ30" s="112">
        <v>2833333</v>
      </c>
      <c r="AR30" s="39"/>
      <c r="AS30" s="110">
        <f t="shared" si="14"/>
        <v>2833333</v>
      </c>
      <c r="AT30" s="112">
        <v>2833333</v>
      </c>
      <c r="AU30" s="39"/>
      <c r="AV30" s="110">
        <f t="shared" si="15"/>
        <v>2833333</v>
      </c>
      <c r="AW30" s="112">
        <v>2833334</v>
      </c>
      <c r="AX30" s="39"/>
      <c r="AY30" s="110">
        <f t="shared" si="16"/>
        <v>2833334</v>
      </c>
      <c r="AZ30" s="224"/>
      <c r="BA30" s="224"/>
      <c r="BB30" s="91">
        <f t="shared" si="17"/>
        <v>0</v>
      </c>
      <c r="BC30" s="110">
        <f t="shared" si="18"/>
        <v>8500000</v>
      </c>
      <c r="BD30" s="110">
        <f t="shared" si="18"/>
        <v>0</v>
      </c>
      <c r="BE30" s="110">
        <f t="shared" si="19"/>
        <v>8500000</v>
      </c>
      <c r="BF30" s="224"/>
      <c r="BG30" s="224"/>
      <c r="BH30" s="91">
        <f t="shared" si="20"/>
        <v>0</v>
      </c>
      <c r="BI30" s="224"/>
      <c r="BJ30" s="224"/>
      <c r="BK30" s="91">
        <f t="shared" si="21"/>
        <v>0</v>
      </c>
      <c r="BL30" s="224"/>
      <c r="BM30" s="224"/>
      <c r="BN30" s="91">
        <f t="shared" si="22"/>
        <v>0</v>
      </c>
      <c r="BO30" s="91">
        <f t="shared" si="23"/>
        <v>0</v>
      </c>
      <c r="BP30" s="91">
        <f t="shared" si="23"/>
        <v>0</v>
      </c>
      <c r="BQ30" s="91">
        <f t="shared" si="24"/>
        <v>0</v>
      </c>
      <c r="BR30" s="110">
        <f t="shared" si="25"/>
        <v>17000000</v>
      </c>
      <c r="BS30" s="110">
        <f t="shared" si="25"/>
        <v>0</v>
      </c>
      <c r="BT30" s="110">
        <f t="shared" si="25"/>
        <v>17000000</v>
      </c>
      <c r="BU30" s="110">
        <v>0</v>
      </c>
      <c r="BV30" s="110">
        <v>0</v>
      </c>
      <c r="BW30" s="110">
        <v>0</v>
      </c>
      <c r="BX30" s="110">
        <v>0</v>
      </c>
      <c r="BY30" s="110">
        <v>0</v>
      </c>
      <c r="BZ30" s="110">
        <v>0</v>
      </c>
      <c r="CA30" s="110">
        <v>0</v>
      </c>
      <c r="CB30" s="110">
        <v>0</v>
      </c>
      <c r="CC30" s="110">
        <v>0</v>
      </c>
      <c r="CD30" s="110">
        <v>0</v>
      </c>
      <c r="CE30" s="110">
        <v>0</v>
      </c>
      <c r="CF30" s="110">
        <v>0</v>
      </c>
      <c r="CG30" s="110">
        <f t="shared" si="26"/>
        <v>0</v>
      </c>
      <c r="CH30" s="110">
        <f t="shared" si="26"/>
        <v>0</v>
      </c>
      <c r="CI30" s="110">
        <f t="shared" si="26"/>
        <v>0</v>
      </c>
      <c r="CJ30" s="169" t="s">
        <v>120</v>
      </c>
    </row>
    <row r="31" spans="2:89" x14ac:dyDescent="0.25">
      <c r="B31" s="169" t="s">
        <v>156</v>
      </c>
      <c r="C31" s="169" t="s">
        <v>168</v>
      </c>
      <c r="D31" s="169" t="s">
        <v>121</v>
      </c>
      <c r="F31" s="169" t="s">
        <v>158</v>
      </c>
      <c r="H31" s="169" t="s">
        <v>159</v>
      </c>
      <c r="I31" s="169">
        <v>30</v>
      </c>
      <c r="J31" s="110">
        <v>2955000</v>
      </c>
      <c r="K31" s="110">
        <v>0</v>
      </c>
      <c r="L31" s="110">
        <v>2955000</v>
      </c>
      <c r="M31" s="38"/>
      <c r="N31" s="38"/>
      <c r="O31" s="110">
        <f t="shared" si="2"/>
        <v>0</v>
      </c>
      <c r="P31" s="39"/>
      <c r="Q31" s="39"/>
      <c r="R31" s="110">
        <f t="shared" si="3"/>
        <v>0</v>
      </c>
      <c r="S31" s="39"/>
      <c r="T31" s="39"/>
      <c r="U31" s="110">
        <f t="shared" si="4"/>
        <v>0</v>
      </c>
      <c r="V31" s="39"/>
      <c r="W31" s="39"/>
      <c r="X31" s="110">
        <f t="shared" si="5"/>
        <v>0</v>
      </c>
      <c r="Y31" s="110">
        <f t="shared" si="6"/>
        <v>0</v>
      </c>
      <c r="Z31" s="110">
        <f t="shared" si="6"/>
        <v>0</v>
      </c>
      <c r="AA31" s="110">
        <f t="shared" si="7"/>
        <v>0</v>
      </c>
      <c r="AB31" s="38"/>
      <c r="AC31" s="38"/>
      <c r="AD31" s="110">
        <f t="shared" si="8"/>
        <v>0</v>
      </c>
      <c r="AE31" s="112">
        <v>0</v>
      </c>
      <c r="AF31" s="112">
        <v>0</v>
      </c>
      <c r="AG31" s="110">
        <f t="shared" si="9"/>
        <v>0</v>
      </c>
      <c r="AH31" s="112">
        <v>0</v>
      </c>
      <c r="AI31" s="112">
        <v>0</v>
      </c>
      <c r="AJ31" s="110">
        <f t="shared" si="10"/>
        <v>0</v>
      </c>
      <c r="AK31" s="112">
        <v>0</v>
      </c>
      <c r="AL31" s="112">
        <v>0</v>
      </c>
      <c r="AM31" s="110">
        <f t="shared" si="11"/>
        <v>0</v>
      </c>
      <c r="AN31" s="110">
        <f t="shared" si="12"/>
        <v>0</v>
      </c>
      <c r="AO31" s="110">
        <f t="shared" si="12"/>
        <v>0</v>
      </c>
      <c r="AP31" s="110">
        <f t="shared" si="13"/>
        <v>0</v>
      </c>
      <c r="AQ31" s="112">
        <v>0</v>
      </c>
      <c r="AR31" s="39"/>
      <c r="AS31" s="110">
        <f t="shared" si="14"/>
        <v>0</v>
      </c>
      <c r="AT31" s="112">
        <v>0</v>
      </c>
      <c r="AU31" s="39"/>
      <c r="AV31" s="110">
        <f t="shared" si="15"/>
        <v>0</v>
      </c>
      <c r="AW31" s="112">
        <v>0</v>
      </c>
      <c r="AX31" s="39"/>
      <c r="AY31" s="110">
        <f t="shared" si="16"/>
        <v>0</v>
      </c>
      <c r="AZ31" s="224"/>
      <c r="BA31" s="224"/>
      <c r="BB31" s="91">
        <f t="shared" si="17"/>
        <v>0</v>
      </c>
      <c r="BC31" s="110">
        <f t="shared" si="18"/>
        <v>0</v>
      </c>
      <c r="BD31" s="110">
        <f t="shared" si="18"/>
        <v>0</v>
      </c>
      <c r="BE31" s="110">
        <f t="shared" si="19"/>
        <v>0</v>
      </c>
      <c r="BF31" s="224"/>
      <c r="BG31" s="224"/>
      <c r="BH31" s="91">
        <f t="shared" si="20"/>
        <v>0</v>
      </c>
      <c r="BI31" s="224"/>
      <c r="BJ31" s="224"/>
      <c r="BK31" s="91">
        <f t="shared" si="21"/>
        <v>0</v>
      </c>
      <c r="BL31" s="224"/>
      <c r="BM31" s="224"/>
      <c r="BN31" s="91">
        <f t="shared" si="22"/>
        <v>0</v>
      </c>
      <c r="BO31" s="91">
        <f t="shared" si="23"/>
        <v>0</v>
      </c>
      <c r="BP31" s="91">
        <f t="shared" si="23"/>
        <v>0</v>
      </c>
      <c r="BQ31" s="91">
        <f t="shared" si="24"/>
        <v>0</v>
      </c>
      <c r="BR31" s="110">
        <f t="shared" si="25"/>
        <v>0</v>
      </c>
      <c r="BS31" s="110">
        <f t="shared" si="25"/>
        <v>0</v>
      </c>
      <c r="BT31" s="110">
        <f t="shared" si="25"/>
        <v>0</v>
      </c>
      <c r="BU31" s="110">
        <v>0</v>
      </c>
      <c r="BV31" s="110">
        <v>0</v>
      </c>
      <c r="BW31" s="110">
        <v>0</v>
      </c>
      <c r="BX31" s="110">
        <v>-1479000</v>
      </c>
      <c r="BY31" s="110">
        <v>0</v>
      </c>
      <c r="BZ31" s="110">
        <v>-1479000</v>
      </c>
      <c r="CA31" s="110">
        <v>-1476000</v>
      </c>
      <c r="CB31" s="110">
        <v>0</v>
      </c>
      <c r="CC31" s="110">
        <v>-1476000</v>
      </c>
      <c r="CD31" s="110">
        <v>0</v>
      </c>
      <c r="CE31" s="110">
        <v>0</v>
      </c>
      <c r="CF31" s="110">
        <v>0</v>
      </c>
      <c r="CG31" s="110">
        <f t="shared" si="26"/>
        <v>-2955000</v>
      </c>
      <c r="CH31" s="110">
        <f t="shared" si="26"/>
        <v>0</v>
      </c>
      <c r="CI31" s="110">
        <f t="shared" si="26"/>
        <v>-2955000</v>
      </c>
      <c r="CJ31" s="169" t="s">
        <v>120</v>
      </c>
      <c r="CK31" s="169" t="s">
        <v>169</v>
      </c>
    </row>
    <row r="32" spans="2:89" x14ac:dyDescent="0.25">
      <c r="B32" s="169" t="s">
        <v>156</v>
      </c>
      <c r="C32" s="169" t="s">
        <v>168</v>
      </c>
      <c r="D32" s="169" t="s">
        <v>117</v>
      </c>
      <c r="F32" s="169" t="s">
        <v>160</v>
      </c>
      <c r="H32" s="169" t="s">
        <v>159</v>
      </c>
      <c r="I32" s="169">
        <v>30</v>
      </c>
      <c r="J32" s="110">
        <v>6045000</v>
      </c>
      <c r="K32" s="110">
        <v>0</v>
      </c>
      <c r="L32" s="110">
        <v>6045000</v>
      </c>
      <c r="M32" s="38"/>
      <c r="N32" s="38"/>
      <c r="O32" s="110">
        <f t="shared" si="2"/>
        <v>0</v>
      </c>
      <c r="P32" s="39"/>
      <c r="Q32" s="39"/>
      <c r="R32" s="110">
        <f t="shared" si="3"/>
        <v>0</v>
      </c>
      <c r="S32" s="39"/>
      <c r="T32" s="39"/>
      <c r="U32" s="110">
        <f t="shared" si="4"/>
        <v>0</v>
      </c>
      <c r="V32" s="39"/>
      <c r="W32" s="39"/>
      <c r="X32" s="110">
        <f t="shared" si="5"/>
        <v>0</v>
      </c>
      <c r="Y32" s="110">
        <f t="shared" si="6"/>
        <v>0</v>
      </c>
      <c r="Z32" s="110">
        <f t="shared" si="6"/>
        <v>0</v>
      </c>
      <c r="AA32" s="110">
        <f t="shared" si="7"/>
        <v>0</v>
      </c>
      <c r="AB32" s="38"/>
      <c r="AC32" s="38"/>
      <c r="AD32" s="110">
        <f t="shared" si="8"/>
        <v>0</v>
      </c>
      <c r="AE32" s="112">
        <v>0</v>
      </c>
      <c r="AF32" s="112">
        <v>0</v>
      </c>
      <c r="AG32" s="110">
        <f t="shared" si="9"/>
        <v>0</v>
      </c>
      <c r="AH32" s="112">
        <v>0</v>
      </c>
      <c r="AI32" s="112">
        <v>0</v>
      </c>
      <c r="AJ32" s="110">
        <f t="shared" si="10"/>
        <v>0</v>
      </c>
      <c r="AK32" s="112">
        <v>0</v>
      </c>
      <c r="AL32" s="112">
        <v>0</v>
      </c>
      <c r="AM32" s="110">
        <f t="shared" si="11"/>
        <v>0</v>
      </c>
      <c r="AN32" s="110">
        <f t="shared" si="12"/>
        <v>0</v>
      </c>
      <c r="AO32" s="110">
        <f t="shared" si="12"/>
        <v>0</v>
      </c>
      <c r="AP32" s="110">
        <f t="shared" si="13"/>
        <v>0</v>
      </c>
      <c r="AQ32" s="112">
        <v>0</v>
      </c>
      <c r="AR32" s="39"/>
      <c r="AS32" s="110">
        <f t="shared" si="14"/>
        <v>0</v>
      </c>
      <c r="AT32" s="112">
        <v>0</v>
      </c>
      <c r="AU32" s="39"/>
      <c r="AV32" s="110">
        <f t="shared" si="15"/>
        <v>0</v>
      </c>
      <c r="AW32" s="112">
        <v>0</v>
      </c>
      <c r="AX32" s="39"/>
      <c r="AY32" s="110">
        <f t="shared" si="16"/>
        <v>0</v>
      </c>
      <c r="AZ32" s="224"/>
      <c r="BA32" s="224"/>
      <c r="BB32" s="91">
        <f t="shared" si="17"/>
        <v>0</v>
      </c>
      <c r="BC32" s="110">
        <f t="shared" si="18"/>
        <v>0</v>
      </c>
      <c r="BD32" s="110">
        <f t="shared" si="18"/>
        <v>0</v>
      </c>
      <c r="BE32" s="110">
        <f t="shared" si="19"/>
        <v>0</v>
      </c>
      <c r="BF32" s="224"/>
      <c r="BG32" s="224"/>
      <c r="BH32" s="91">
        <f t="shared" si="20"/>
        <v>0</v>
      </c>
      <c r="BI32" s="224"/>
      <c r="BJ32" s="224"/>
      <c r="BK32" s="91">
        <f t="shared" si="21"/>
        <v>0</v>
      </c>
      <c r="BL32" s="224"/>
      <c r="BM32" s="224"/>
      <c r="BN32" s="91">
        <f t="shared" si="22"/>
        <v>0</v>
      </c>
      <c r="BO32" s="91">
        <f t="shared" si="23"/>
        <v>0</v>
      </c>
      <c r="BP32" s="91">
        <f t="shared" si="23"/>
        <v>0</v>
      </c>
      <c r="BQ32" s="91">
        <f t="shared" si="24"/>
        <v>0</v>
      </c>
      <c r="BR32" s="110">
        <f t="shared" si="25"/>
        <v>0</v>
      </c>
      <c r="BS32" s="110">
        <f t="shared" si="25"/>
        <v>0</v>
      </c>
      <c r="BT32" s="110">
        <f t="shared" si="25"/>
        <v>0</v>
      </c>
      <c r="BU32" s="110">
        <v>0</v>
      </c>
      <c r="BV32" s="110">
        <v>0</v>
      </c>
      <c r="BW32" s="110">
        <v>0</v>
      </c>
      <c r="BX32" s="110">
        <v>-3024000</v>
      </c>
      <c r="BY32" s="110">
        <v>0</v>
      </c>
      <c r="BZ32" s="110">
        <v>-3024000</v>
      </c>
      <c r="CA32" s="110">
        <v>-3021000</v>
      </c>
      <c r="CB32" s="110">
        <v>0</v>
      </c>
      <c r="CC32" s="110">
        <v>-3021000</v>
      </c>
      <c r="CD32" s="110">
        <v>0</v>
      </c>
      <c r="CE32" s="110">
        <v>0</v>
      </c>
      <c r="CF32" s="110">
        <v>0</v>
      </c>
      <c r="CG32" s="110">
        <f t="shared" si="26"/>
        <v>-6045000</v>
      </c>
      <c r="CH32" s="110">
        <f t="shared" si="26"/>
        <v>0</v>
      </c>
      <c r="CI32" s="110">
        <f t="shared" si="26"/>
        <v>-6045000</v>
      </c>
      <c r="CJ32" s="169" t="s">
        <v>120</v>
      </c>
      <c r="CK32" s="169" t="s">
        <v>169</v>
      </c>
    </row>
    <row r="33" spans="1:88" x14ac:dyDescent="0.25">
      <c r="B33" s="169" t="s">
        <v>156</v>
      </c>
      <c r="C33" s="169" t="s">
        <v>170</v>
      </c>
      <c r="D33" s="169" t="s">
        <v>121</v>
      </c>
      <c r="E33" s="169" t="s">
        <v>165</v>
      </c>
      <c r="F33" s="169" t="s">
        <v>158</v>
      </c>
      <c r="H33" s="169" t="s">
        <v>159</v>
      </c>
      <c r="I33" s="169">
        <v>30</v>
      </c>
      <c r="J33" s="110">
        <v>1500000</v>
      </c>
      <c r="K33" s="110">
        <v>0</v>
      </c>
      <c r="L33" s="110">
        <v>1500000</v>
      </c>
      <c r="M33" s="38"/>
      <c r="N33" s="38"/>
      <c r="O33" s="110">
        <f t="shared" si="2"/>
        <v>0</v>
      </c>
      <c r="P33" s="39"/>
      <c r="Q33" s="39"/>
      <c r="R33" s="110">
        <f t="shared" si="3"/>
        <v>0</v>
      </c>
      <c r="S33" s="39"/>
      <c r="T33" s="39"/>
      <c r="U33" s="110">
        <f t="shared" si="4"/>
        <v>0</v>
      </c>
      <c r="V33" s="39"/>
      <c r="W33" s="39"/>
      <c r="X33" s="110">
        <f t="shared" si="5"/>
        <v>0</v>
      </c>
      <c r="Y33" s="110">
        <f t="shared" si="6"/>
        <v>0</v>
      </c>
      <c r="Z33" s="110">
        <f t="shared" si="6"/>
        <v>0</v>
      </c>
      <c r="AA33" s="110">
        <f t="shared" si="7"/>
        <v>0</v>
      </c>
      <c r="AB33" s="38">
        <v>18128</v>
      </c>
      <c r="AC33" s="38"/>
      <c r="AD33" s="110">
        <f t="shared" si="8"/>
        <v>18128</v>
      </c>
      <c r="AE33" s="112">
        <v>243957</v>
      </c>
      <c r="AF33" s="112">
        <v>0</v>
      </c>
      <c r="AG33" s="110">
        <f t="shared" si="9"/>
        <v>243957</v>
      </c>
      <c r="AH33" s="112">
        <v>243957</v>
      </c>
      <c r="AI33" s="112">
        <v>0</v>
      </c>
      <c r="AJ33" s="110">
        <f t="shared" si="10"/>
        <v>243957</v>
      </c>
      <c r="AK33" s="112">
        <v>243957</v>
      </c>
      <c r="AL33" s="112">
        <v>0</v>
      </c>
      <c r="AM33" s="110">
        <f t="shared" si="11"/>
        <v>243957</v>
      </c>
      <c r="AN33" s="110">
        <f t="shared" si="12"/>
        <v>749999</v>
      </c>
      <c r="AO33" s="110">
        <f t="shared" si="12"/>
        <v>0</v>
      </c>
      <c r="AP33" s="110">
        <f t="shared" si="13"/>
        <v>749999</v>
      </c>
      <c r="AQ33" s="112">
        <v>250000</v>
      </c>
      <c r="AR33" s="39"/>
      <c r="AS33" s="110">
        <f t="shared" si="14"/>
        <v>250000</v>
      </c>
      <c r="AT33" s="112">
        <v>250000</v>
      </c>
      <c r="AU33" s="39"/>
      <c r="AV33" s="110">
        <f t="shared" si="15"/>
        <v>250000</v>
      </c>
      <c r="AW33" s="112">
        <v>250000</v>
      </c>
      <c r="AX33" s="39"/>
      <c r="AY33" s="110">
        <f t="shared" si="16"/>
        <v>250000</v>
      </c>
      <c r="AZ33" s="224"/>
      <c r="BA33" s="224"/>
      <c r="BB33" s="91">
        <f t="shared" si="17"/>
        <v>0</v>
      </c>
      <c r="BC33" s="110">
        <f t="shared" si="18"/>
        <v>750000</v>
      </c>
      <c r="BD33" s="110">
        <f t="shared" si="18"/>
        <v>0</v>
      </c>
      <c r="BE33" s="110">
        <f t="shared" si="19"/>
        <v>750000</v>
      </c>
      <c r="BF33" s="224"/>
      <c r="BG33" s="224"/>
      <c r="BH33" s="91">
        <f t="shared" si="20"/>
        <v>0</v>
      </c>
      <c r="BI33" s="224"/>
      <c r="BJ33" s="224"/>
      <c r="BK33" s="91">
        <f t="shared" si="21"/>
        <v>0</v>
      </c>
      <c r="BL33" s="224"/>
      <c r="BM33" s="224"/>
      <c r="BN33" s="91">
        <f t="shared" si="22"/>
        <v>0</v>
      </c>
      <c r="BO33" s="91">
        <f t="shared" si="23"/>
        <v>0</v>
      </c>
      <c r="BP33" s="91">
        <f t="shared" si="23"/>
        <v>0</v>
      </c>
      <c r="BQ33" s="91">
        <f t="shared" si="24"/>
        <v>0</v>
      </c>
      <c r="BR33" s="110">
        <f t="shared" si="25"/>
        <v>1499999</v>
      </c>
      <c r="BS33" s="110">
        <f t="shared" si="25"/>
        <v>0</v>
      </c>
      <c r="BT33" s="110">
        <f t="shared" si="25"/>
        <v>1499999</v>
      </c>
      <c r="BU33" s="110">
        <v>0</v>
      </c>
      <c r="BV33" s="110">
        <v>0</v>
      </c>
      <c r="BW33" s="110">
        <v>0</v>
      </c>
      <c r="BX33" s="110">
        <v>0</v>
      </c>
      <c r="BY33" s="110">
        <v>0</v>
      </c>
      <c r="BZ33" s="110">
        <v>0</v>
      </c>
      <c r="CA33" s="110">
        <v>0</v>
      </c>
      <c r="CB33" s="110">
        <v>0</v>
      </c>
      <c r="CC33" s="110">
        <v>0</v>
      </c>
      <c r="CD33" s="110">
        <v>0</v>
      </c>
      <c r="CE33" s="110">
        <v>0</v>
      </c>
      <c r="CF33" s="110">
        <v>0</v>
      </c>
      <c r="CG33" s="110">
        <f t="shared" si="26"/>
        <v>-1</v>
      </c>
      <c r="CH33" s="110">
        <f t="shared" si="26"/>
        <v>0</v>
      </c>
      <c r="CI33" s="110">
        <f t="shared" si="26"/>
        <v>-1</v>
      </c>
      <c r="CJ33" s="169" t="s">
        <v>120</v>
      </c>
    </row>
    <row r="34" spans="1:88" x14ac:dyDescent="0.25">
      <c r="B34" s="169" t="s">
        <v>156</v>
      </c>
      <c r="C34" s="169" t="s">
        <v>170</v>
      </c>
      <c r="D34" s="169" t="s">
        <v>117</v>
      </c>
      <c r="E34" s="169" t="s">
        <v>165</v>
      </c>
      <c r="F34" s="169" t="s">
        <v>160</v>
      </c>
      <c r="H34" s="169" t="s">
        <v>159</v>
      </c>
      <c r="I34" s="169">
        <v>30</v>
      </c>
      <c r="J34" s="110">
        <v>48500000</v>
      </c>
      <c r="K34" s="110">
        <v>0</v>
      </c>
      <c r="L34" s="110">
        <v>48500000</v>
      </c>
      <c r="M34" s="38"/>
      <c r="N34" s="38"/>
      <c r="O34" s="110">
        <f t="shared" si="2"/>
        <v>0</v>
      </c>
      <c r="P34" s="39"/>
      <c r="Q34" s="39"/>
      <c r="R34" s="110">
        <f t="shared" si="3"/>
        <v>0</v>
      </c>
      <c r="S34" s="39"/>
      <c r="T34" s="39"/>
      <c r="U34" s="110">
        <f t="shared" si="4"/>
        <v>0</v>
      </c>
      <c r="V34" s="39"/>
      <c r="W34" s="39"/>
      <c r="X34" s="110">
        <f t="shared" si="5"/>
        <v>0</v>
      </c>
      <c r="Y34" s="110">
        <f t="shared" si="6"/>
        <v>0</v>
      </c>
      <c r="Z34" s="110">
        <f t="shared" si="6"/>
        <v>0</v>
      </c>
      <c r="AA34" s="110">
        <f t="shared" si="7"/>
        <v>0</v>
      </c>
      <c r="AB34" s="38"/>
      <c r="AC34" s="38"/>
      <c r="AD34" s="110">
        <f t="shared" si="8"/>
        <v>0</v>
      </c>
      <c r="AE34" s="112">
        <v>9700000</v>
      </c>
      <c r="AF34" s="112">
        <v>0</v>
      </c>
      <c r="AG34" s="110">
        <f t="shared" si="9"/>
        <v>9700000</v>
      </c>
      <c r="AH34" s="112">
        <v>9700000</v>
      </c>
      <c r="AI34" s="112">
        <v>0</v>
      </c>
      <c r="AJ34" s="110">
        <f t="shared" si="10"/>
        <v>9700000</v>
      </c>
      <c r="AK34" s="112">
        <v>9700000</v>
      </c>
      <c r="AL34" s="112">
        <v>0</v>
      </c>
      <c r="AM34" s="110">
        <f t="shared" si="11"/>
        <v>9700000</v>
      </c>
      <c r="AN34" s="110">
        <f t="shared" si="12"/>
        <v>29100000</v>
      </c>
      <c r="AO34" s="110">
        <f t="shared" si="12"/>
        <v>0</v>
      </c>
      <c r="AP34" s="110">
        <f t="shared" si="13"/>
        <v>29100000</v>
      </c>
      <c r="AQ34" s="112">
        <v>9700000</v>
      </c>
      <c r="AR34" s="39"/>
      <c r="AS34" s="110">
        <f t="shared" si="14"/>
        <v>9700000</v>
      </c>
      <c r="AT34" s="112">
        <v>9700000</v>
      </c>
      <c r="AU34" s="39"/>
      <c r="AV34" s="110">
        <f t="shared" si="15"/>
        <v>9700000</v>
      </c>
      <c r="AW34" s="39"/>
      <c r="AX34" s="39"/>
      <c r="AY34" s="110">
        <f t="shared" si="16"/>
        <v>0</v>
      </c>
      <c r="AZ34" s="224"/>
      <c r="BA34" s="224"/>
      <c r="BB34" s="91">
        <f t="shared" si="17"/>
        <v>0</v>
      </c>
      <c r="BC34" s="110">
        <f t="shared" si="18"/>
        <v>19400000</v>
      </c>
      <c r="BD34" s="110">
        <f t="shared" si="18"/>
        <v>0</v>
      </c>
      <c r="BE34" s="110">
        <f t="shared" si="19"/>
        <v>19400000</v>
      </c>
      <c r="BF34" s="224"/>
      <c r="BG34" s="224"/>
      <c r="BH34" s="91">
        <f t="shared" si="20"/>
        <v>0</v>
      </c>
      <c r="BI34" s="224"/>
      <c r="BJ34" s="224"/>
      <c r="BK34" s="91">
        <f t="shared" si="21"/>
        <v>0</v>
      </c>
      <c r="BL34" s="224"/>
      <c r="BM34" s="224"/>
      <c r="BN34" s="91">
        <f t="shared" si="22"/>
        <v>0</v>
      </c>
      <c r="BO34" s="91">
        <f t="shared" si="23"/>
        <v>0</v>
      </c>
      <c r="BP34" s="91">
        <f t="shared" si="23"/>
        <v>0</v>
      </c>
      <c r="BQ34" s="91">
        <f t="shared" si="24"/>
        <v>0</v>
      </c>
      <c r="BR34" s="110">
        <f t="shared" si="25"/>
        <v>48500000</v>
      </c>
      <c r="BS34" s="110">
        <f t="shared" si="25"/>
        <v>0</v>
      </c>
      <c r="BT34" s="110">
        <f t="shared" si="25"/>
        <v>48500000</v>
      </c>
      <c r="BU34" s="110">
        <v>0</v>
      </c>
      <c r="BV34" s="110">
        <v>0</v>
      </c>
      <c r="BW34" s="110">
        <v>0</v>
      </c>
      <c r="BX34" s="110">
        <v>0</v>
      </c>
      <c r="BY34" s="110">
        <v>0</v>
      </c>
      <c r="BZ34" s="110">
        <v>0</v>
      </c>
      <c r="CA34" s="110">
        <v>0</v>
      </c>
      <c r="CB34" s="110">
        <v>0</v>
      </c>
      <c r="CC34" s="110">
        <v>0</v>
      </c>
      <c r="CD34" s="110">
        <v>0</v>
      </c>
      <c r="CE34" s="110">
        <v>0</v>
      </c>
      <c r="CF34" s="110">
        <v>0</v>
      </c>
      <c r="CG34" s="110">
        <f t="shared" si="26"/>
        <v>0</v>
      </c>
      <c r="CH34" s="110">
        <f t="shared" si="26"/>
        <v>0</v>
      </c>
      <c r="CI34" s="110">
        <f t="shared" si="26"/>
        <v>0</v>
      </c>
      <c r="CJ34" s="169" t="s">
        <v>120</v>
      </c>
    </row>
    <row r="35" spans="1:88" x14ac:dyDescent="0.25">
      <c r="B35" s="169" t="s">
        <v>156</v>
      </c>
      <c r="C35" s="169" t="s">
        <v>171</v>
      </c>
      <c r="D35" s="169" t="s">
        <v>121</v>
      </c>
      <c r="E35" s="169" t="s">
        <v>165</v>
      </c>
      <c r="F35" s="169" t="s">
        <v>158</v>
      </c>
      <c r="H35" s="169" t="s">
        <v>166</v>
      </c>
      <c r="I35" s="169">
        <v>10</v>
      </c>
      <c r="J35" s="110">
        <v>2000000</v>
      </c>
      <c r="K35" s="110">
        <v>0</v>
      </c>
      <c r="L35" s="110">
        <v>2000000</v>
      </c>
      <c r="M35" s="38"/>
      <c r="N35" s="38"/>
      <c r="O35" s="110">
        <f t="shared" si="2"/>
        <v>0</v>
      </c>
      <c r="P35" s="39"/>
      <c r="Q35" s="39"/>
      <c r="R35" s="110">
        <f t="shared" si="3"/>
        <v>0</v>
      </c>
      <c r="S35" s="39"/>
      <c r="T35" s="39"/>
      <c r="U35" s="110">
        <f t="shared" si="4"/>
        <v>0</v>
      </c>
      <c r="V35" s="39"/>
      <c r="W35" s="39"/>
      <c r="X35" s="110">
        <f t="shared" si="5"/>
        <v>0</v>
      </c>
      <c r="Y35" s="110">
        <f t="shared" si="6"/>
        <v>0</v>
      </c>
      <c r="Z35" s="110">
        <f t="shared" si="6"/>
        <v>0</v>
      </c>
      <c r="AA35" s="110">
        <f t="shared" si="7"/>
        <v>0</v>
      </c>
      <c r="AB35" s="38"/>
      <c r="AC35" s="38"/>
      <c r="AD35" s="110">
        <f t="shared" si="8"/>
        <v>0</v>
      </c>
      <c r="AE35" s="112">
        <v>333333</v>
      </c>
      <c r="AF35" s="112">
        <v>0</v>
      </c>
      <c r="AG35" s="110">
        <f t="shared" si="9"/>
        <v>333333</v>
      </c>
      <c r="AH35" s="112">
        <v>333333</v>
      </c>
      <c r="AI35" s="112">
        <v>0</v>
      </c>
      <c r="AJ35" s="110">
        <f t="shared" si="10"/>
        <v>333333</v>
      </c>
      <c r="AK35" s="112">
        <v>333334</v>
      </c>
      <c r="AL35" s="112">
        <v>0</v>
      </c>
      <c r="AM35" s="110">
        <f t="shared" si="11"/>
        <v>333334</v>
      </c>
      <c r="AN35" s="110">
        <f t="shared" si="12"/>
        <v>1000000</v>
      </c>
      <c r="AO35" s="110">
        <f t="shared" si="12"/>
        <v>0</v>
      </c>
      <c r="AP35" s="110">
        <f t="shared" si="13"/>
        <v>1000000</v>
      </c>
      <c r="AQ35" s="112">
        <v>333333</v>
      </c>
      <c r="AR35" s="39"/>
      <c r="AS35" s="110">
        <f t="shared" si="14"/>
        <v>333333</v>
      </c>
      <c r="AT35" s="112">
        <v>333333</v>
      </c>
      <c r="AU35" s="39"/>
      <c r="AV35" s="110">
        <f t="shared" si="15"/>
        <v>333333</v>
      </c>
      <c r="AW35" s="112">
        <v>333334</v>
      </c>
      <c r="AX35" s="39"/>
      <c r="AY35" s="110">
        <f t="shared" si="16"/>
        <v>333334</v>
      </c>
      <c r="AZ35" s="224"/>
      <c r="BA35" s="224"/>
      <c r="BB35" s="91">
        <f t="shared" si="17"/>
        <v>0</v>
      </c>
      <c r="BC35" s="110">
        <f t="shared" si="18"/>
        <v>1000000</v>
      </c>
      <c r="BD35" s="110">
        <f t="shared" si="18"/>
        <v>0</v>
      </c>
      <c r="BE35" s="110">
        <f t="shared" si="19"/>
        <v>1000000</v>
      </c>
      <c r="BF35" s="224"/>
      <c r="BG35" s="224"/>
      <c r="BH35" s="91">
        <f t="shared" si="20"/>
        <v>0</v>
      </c>
      <c r="BI35" s="224"/>
      <c r="BJ35" s="224"/>
      <c r="BK35" s="91">
        <f t="shared" si="21"/>
        <v>0</v>
      </c>
      <c r="BL35" s="224"/>
      <c r="BM35" s="224"/>
      <c r="BN35" s="91">
        <f t="shared" si="22"/>
        <v>0</v>
      </c>
      <c r="BO35" s="91">
        <f t="shared" si="23"/>
        <v>0</v>
      </c>
      <c r="BP35" s="91">
        <f t="shared" si="23"/>
        <v>0</v>
      </c>
      <c r="BQ35" s="91">
        <f t="shared" si="24"/>
        <v>0</v>
      </c>
      <c r="BR35" s="110">
        <f t="shared" si="25"/>
        <v>2000000</v>
      </c>
      <c r="BS35" s="110">
        <f t="shared" si="25"/>
        <v>0</v>
      </c>
      <c r="BT35" s="110">
        <f t="shared" si="25"/>
        <v>2000000</v>
      </c>
      <c r="BU35" s="110">
        <v>0</v>
      </c>
      <c r="BV35" s="110">
        <v>0</v>
      </c>
      <c r="BW35" s="110">
        <v>0</v>
      </c>
      <c r="BX35" s="110">
        <v>0</v>
      </c>
      <c r="BY35" s="110">
        <v>0</v>
      </c>
      <c r="BZ35" s="110">
        <v>0</v>
      </c>
      <c r="CA35" s="110">
        <v>0</v>
      </c>
      <c r="CB35" s="110">
        <v>0</v>
      </c>
      <c r="CC35" s="110">
        <v>0</v>
      </c>
      <c r="CD35" s="110">
        <v>0</v>
      </c>
      <c r="CE35" s="110">
        <v>0</v>
      </c>
      <c r="CF35" s="110">
        <v>0</v>
      </c>
      <c r="CG35" s="110">
        <f t="shared" si="26"/>
        <v>0</v>
      </c>
      <c r="CH35" s="110">
        <f t="shared" si="26"/>
        <v>0</v>
      </c>
      <c r="CI35" s="110">
        <f t="shared" si="26"/>
        <v>0</v>
      </c>
      <c r="CJ35" s="169" t="s">
        <v>120</v>
      </c>
    </row>
    <row r="36" spans="1:88" x14ac:dyDescent="0.25">
      <c r="B36" s="169" t="s">
        <v>156</v>
      </c>
      <c r="C36" s="169" t="s">
        <v>171</v>
      </c>
      <c r="D36" s="169" t="s">
        <v>117</v>
      </c>
      <c r="E36" s="169" t="s">
        <v>165</v>
      </c>
      <c r="F36" s="169" t="s">
        <v>160</v>
      </c>
      <c r="H36" s="169" t="s">
        <v>166</v>
      </c>
      <c r="I36" s="169">
        <v>10</v>
      </c>
      <c r="J36" s="110">
        <v>38000000</v>
      </c>
      <c r="K36" s="110">
        <v>0</v>
      </c>
      <c r="L36" s="110">
        <v>38000000</v>
      </c>
      <c r="M36" s="38"/>
      <c r="N36" s="38"/>
      <c r="O36" s="110">
        <f t="shared" si="2"/>
        <v>0</v>
      </c>
      <c r="P36" s="39"/>
      <c r="Q36" s="39"/>
      <c r="R36" s="110">
        <f t="shared" si="3"/>
        <v>0</v>
      </c>
      <c r="S36" s="39"/>
      <c r="T36" s="39"/>
      <c r="U36" s="110">
        <f t="shared" si="4"/>
        <v>0</v>
      </c>
      <c r="V36" s="39"/>
      <c r="W36" s="39"/>
      <c r="X36" s="110">
        <f t="shared" si="5"/>
        <v>0</v>
      </c>
      <c r="Y36" s="110">
        <f t="shared" si="6"/>
        <v>0</v>
      </c>
      <c r="Z36" s="110">
        <f t="shared" si="6"/>
        <v>0</v>
      </c>
      <c r="AA36" s="110">
        <f t="shared" si="7"/>
        <v>0</v>
      </c>
      <c r="AB36" s="38"/>
      <c r="AC36" s="38"/>
      <c r="AD36" s="110">
        <f t="shared" si="8"/>
        <v>0</v>
      </c>
      <c r="AE36" s="112">
        <v>7600000</v>
      </c>
      <c r="AF36" s="112">
        <v>0</v>
      </c>
      <c r="AG36" s="110">
        <f t="shared" si="9"/>
        <v>7600000</v>
      </c>
      <c r="AH36" s="112">
        <v>7600000</v>
      </c>
      <c r="AI36" s="112">
        <v>0</v>
      </c>
      <c r="AJ36" s="110">
        <f t="shared" si="10"/>
        <v>7600000</v>
      </c>
      <c r="AK36" s="112">
        <v>7600000</v>
      </c>
      <c r="AL36" s="112">
        <v>0</v>
      </c>
      <c r="AM36" s="110">
        <f t="shared" si="11"/>
        <v>7600000</v>
      </c>
      <c r="AN36" s="110">
        <f t="shared" si="12"/>
        <v>22800000</v>
      </c>
      <c r="AO36" s="110">
        <f t="shared" si="12"/>
        <v>0</v>
      </c>
      <c r="AP36" s="110">
        <f t="shared" si="13"/>
        <v>22800000</v>
      </c>
      <c r="AQ36" s="112">
        <v>7600000</v>
      </c>
      <c r="AR36" s="39"/>
      <c r="AS36" s="110">
        <f t="shared" si="14"/>
        <v>7600000</v>
      </c>
      <c r="AT36" s="112">
        <v>7600000</v>
      </c>
      <c r="AU36" s="39"/>
      <c r="AV36" s="110">
        <f t="shared" si="15"/>
        <v>7600000</v>
      </c>
      <c r="AW36" s="39" t="s">
        <v>123</v>
      </c>
      <c r="AX36" s="39"/>
      <c r="AY36" s="110">
        <f t="shared" si="16"/>
        <v>0</v>
      </c>
      <c r="AZ36" s="224"/>
      <c r="BA36" s="224"/>
      <c r="BB36" s="91">
        <f t="shared" si="17"/>
        <v>0</v>
      </c>
      <c r="BC36" s="110">
        <f t="shared" si="18"/>
        <v>15200000</v>
      </c>
      <c r="BD36" s="110">
        <f t="shared" si="18"/>
        <v>0</v>
      </c>
      <c r="BE36" s="110">
        <f t="shared" si="19"/>
        <v>15200000</v>
      </c>
      <c r="BF36" s="224"/>
      <c r="BG36" s="224"/>
      <c r="BH36" s="91">
        <f t="shared" si="20"/>
        <v>0</v>
      </c>
      <c r="BI36" s="224"/>
      <c r="BJ36" s="224"/>
      <c r="BK36" s="91">
        <f t="shared" si="21"/>
        <v>0</v>
      </c>
      <c r="BL36" s="224"/>
      <c r="BM36" s="224"/>
      <c r="BN36" s="91">
        <f t="shared" si="22"/>
        <v>0</v>
      </c>
      <c r="BO36" s="91">
        <f t="shared" si="23"/>
        <v>0</v>
      </c>
      <c r="BP36" s="91">
        <f t="shared" si="23"/>
        <v>0</v>
      </c>
      <c r="BQ36" s="91">
        <f t="shared" si="24"/>
        <v>0</v>
      </c>
      <c r="BR36" s="110">
        <f t="shared" si="25"/>
        <v>38000000</v>
      </c>
      <c r="BS36" s="110">
        <f t="shared" si="25"/>
        <v>0</v>
      </c>
      <c r="BT36" s="110">
        <f t="shared" si="25"/>
        <v>38000000</v>
      </c>
      <c r="BU36" s="110">
        <v>0</v>
      </c>
      <c r="BV36" s="110">
        <v>0</v>
      </c>
      <c r="BW36" s="110">
        <v>0</v>
      </c>
      <c r="BX36" s="110">
        <v>0</v>
      </c>
      <c r="BY36" s="110">
        <v>0</v>
      </c>
      <c r="BZ36" s="110">
        <v>0</v>
      </c>
      <c r="CA36" s="110">
        <v>0</v>
      </c>
      <c r="CB36" s="110">
        <v>0</v>
      </c>
      <c r="CC36" s="110">
        <v>0</v>
      </c>
      <c r="CD36" s="110">
        <v>0</v>
      </c>
      <c r="CE36" s="110">
        <v>0</v>
      </c>
      <c r="CF36" s="110">
        <v>0</v>
      </c>
      <c r="CG36" s="110">
        <f t="shared" si="26"/>
        <v>0</v>
      </c>
      <c r="CH36" s="110">
        <f t="shared" si="26"/>
        <v>0</v>
      </c>
      <c r="CI36" s="110">
        <f t="shared" si="26"/>
        <v>0</v>
      </c>
      <c r="CJ36" s="169" t="s">
        <v>120</v>
      </c>
    </row>
    <row r="37" spans="1:88" x14ac:dyDescent="0.25">
      <c r="A37" s="169" t="s">
        <v>172</v>
      </c>
      <c r="B37" s="169" t="s">
        <v>173</v>
      </c>
      <c r="C37" s="169" t="s">
        <v>174</v>
      </c>
      <c r="D37" s="169" t="s">
        <v>121</v>
      </c>
      <c r="F37" s="169" t="s">
        <v>175</v>
      </c>
      <c r="G37" s="169" t="s">
        <v>176</v>
      </c>
      <c r="H37" s="169" t="s">
        <v>177</v>
      </c>
      <c r="I37" s="169">
        <v>20</v>
      </c>
      <c r="J37" s="110">
        <v>125000</v>
      </c>
      <c r="K37" s="110">
        <v>125000</v>
      </c>
      <c r="L37" s="110">
        <v>250000</v>
      </c>
      <c r="M37" s="38"/>
      <c r="N37" s="38"/>
      <c r="O37" s="110">
        <f t="shared" si="2"/>
        <v>0</v>
      </c>
      <c r="P37" s="39" t="s">
        <v>123</v>
      </c>
      <c r="Q37" s="39" t="s">
        <v>123</v>
      </c>
      <c r="R37" s="110">
        <f t="shared" si="3"/>
        <v>0</v>
      </c>
      <c r="S37" s="39"/>
      <c r="T37" s="39"/>
      <c r="U37" s="110">
        <f t="shared" si="4"/>
        <v>0</v>
      </c>
      <c r="V37" s="39"/>
      <c r="W37" s="39"/>
      <c r="X37" s="110">
        <f t="shared" si="5"/>
        <v>0</v>
      </c>
      <c r="Y37" s="110">
        <f t="shared" si="6"/>
        <v>0</v>
      </c>
      <c r="Z37" s="110">
        <f t="shared" si="6"/>
        <v>0</v>
      </c>
      <c r="AA37" s="110">
        <f t="shared" si="7"/>
        <v>0</v>
      </c>
      <c r="AB37" s="38">
        <v>0</v>
      </c>
      <c r="AC37" s="38">
        <v>0</v>
      </c>
      <c r="AD37" s="110">
        <f t="shared" si="8"/>
        <v>0</v>
      </c>
      <c r="AE37" s="112">
        <v>83333</v>
      </c>
      <c r="AF37" s="112">
        <v>83333</v>
      </c>
      <c r="AG37" s="110">
        <f t="shared" si="9"/>
        <v>166666</v>
      </c>
      <c r="AH37" s="112">
        <v>20833</v>
      </c>
      <c r="AI37" s="112">
        <v>20833</v>
      </c>
      <c r="AJ37" s="110">
        <f t="shared" si="10"/>
        <v>41666</v>
      </c>
      <c r="AK37" s="112">
        <v>20833</v>
      </c>
      <c r="AL37" s="112">
        <v>20833</v>
      </c>
      <c r="AM37" s="110">
        <f t="shared" si="11"/>
        <v>41666</v>
      </c>
      <c r="AN37" s="110">
        <f t="shared" si="12"/>
        <v>124999</v>
      </c>
      <c r="AO37" s="110">
        <f t="shared" si="12"/>
        <v>124999</v>
      </c>
      <c r="AP37" s="110">
        <f t="shared" si="13"/>
        <v>249998</v>
      </c>
      <c r="AQ37" s="39" t="s">
        <v>123</v>
      </c>
      <c r="AR37" s="39" t="s">
        <v>123</v>
      </c>
      <c r="AS37" s="110">
        <f t="shared" si="14"/>
        <v>0</v>
      </c>
      <c r="AT37" s="39" t="s">
        <v>123</v>
      </c>
      <c r="AU37" s="39" t="s">
        <v>123</v>
      </c>
      <c r="AV37" s="110">
        <f t="shared" si="15"/>
        <v>0</v>
      </c>
      <c r="AW37" s="39" t="s">
        <v>123</v>
      </c>
      <c r="AX37" s="39" t="s">
        <v>123</v>
      </c>
      <c r="AY37" s="110">
        <f t="shared" si="16"/>
        <v>0</v>
      </c>
      <c r="AZ37" s="224"/>
      <c r="BA37" s="224"/>
      <c r="BB37" s="91">
        <f t="shared" si="17"/>
        <v>0</v>
      </c>
      <c r="BC37" s="110">
        <f t="shared" si="18"/>
        <v>0</v>
      </c>
      <c r="BD37" s="110">
        <f t="shared" si="18"/>
        <v>0</v>
      </c>
      <c r="BE37" s="110">
        <f t="shared" si="19"/>
        <v>0</v>
      </c>
      <c r="BF37" s="224"/>
      <c r="BG37" s="224"/>
      <c r="BH37" s="91">
        <f t="shared" si="20"/>
        <v>0</v>
      </c>
      <c r="BI37" s="224"/>
      <c r="BJ37" s="224"/>
      <c r="BK37" s="91">
        <f t="shared" si="21"/>
        <v>0</v>
      </c>
      <c r="BL37" s="224"/>
      <c r="BM37" s="224"/>
      <c r="BN37" s="91">
        <f t="shared" si="22"/>
        <v>0</v>
      </c>
      <c r="BO37" s="91">
        <f t="shared" si="23"/>
        <v>0</v>
      </c>
      <c r="BP37" s="91">
        <f t="shared" si="23"/>
        <v>0</v>
      </c>
      <c r="BQ37" s="91">
        <f t="shared" si="24"/>
        <v>0</v>
      </c>
      <c r="BR37" s="110">
        <f t="shared" si="25"/>
        <v>124999</v>
      </c>
      <c r="BS37" s="110">
        <f t="shared" si="25"/>
        <v>124999</v>
      </c>
      <c r="BT37" s="110">
        <f t="shared" si="25"/>
        <v>249998</v>
      </c>
      <c r="BU37" s="110">
        <v>0</v>
      </c>
      <c r="BV37" s="110">
        <v>0</v>
      </c>
      <c r="BW37" s="110">
        <v>0</v>
      </c>
      <c r="BX37" s="110">
        <v>0</v>
      </c>
      <c r="BY37" s="110">
        <v>0</v>
      </c>
      <c r="BZ37" s="110">
        <v>0</v>
      </c>
      <c r="CA37" s="110">
        <v>0</v>
      </c>
      <c r="CB37" s="110">
        <v>0</v>
      </c>
      <c r="CC37" s="110">
        <v>0</v>
      </c>
      <c r="CD37" s="110">
        <v>0</v>
      </c>
      <c r="CE37" s="110">
        <v>0</v>
      </c>
      <c r="CF37" s="110">
        <v>0</v>
      </c>
      <c r="CG37" s="110">
        <f t="shared" si="26"/>
        <v>-1</v>
      </c>
      <c r="CH37" s="110">
        <f t="shared" si="26"/>
        <v>-1</v>
      </c>
      <c r="CI37" s="110">
        <f t="shared" si="26"/>
        <v>-2</v>
      </c>
      <c r="CJ37" s="169" t="s">
        <v>178</v>
      </c>
    </row>
    <row r="38" spans="1:88" x14ac:dyDescent="0.25">
      <c r="A38" s="169" t="s">
        <v>179</v>
      </c>
      <c r="B38" s="169" t="s">
        <v>173</v>
      </c>
      <c r="C38" s="169" t="s">
        <v>180</v>
      </c>
      <c r="D38" s="169" t="s">
        <v>121</v>
      </c>
      <c r="F38" s="169" t="s">
        <v>175</v>
      </c>
      <c r="G38" s="169" t="s">
        <v>176</v>
      </c>
      <c r="H38" s="169" t="s">
        <v>177</v>
      </c>
      <c r="I38" s="169">
        <v>20</v>
      </c>
      <c r="J38" s="110">
        <v>5765000</v>
      </c>
      <c r="K38" s="110">
        <v>5765000</v>
      </c>
      <c r="L38" s="110">
        <v>11530000</v>
      </c>
      <c r="M38" s="38">
        <v>0</v>
      </c>
      <c r="N38" s="38">
        <v>0</v>
      </c>
      <c r="O38" s="110">
        <f t="shared" si="2"/>
        <v>0</v>
      </c>
      <c r="P38" s="39">
        <v>0</v>
      </c>
      <c r="Q38" s="39">
        <v>0</v>
      </c>
      <c r="R38" s="110">
        <f t="shared" si="3"/>
        <v>0</v>
      </c>
      <c r="S38" s="112">
        <v>0</v>
      </c>
      <c r="T38" s="112">
        <v>0</v>
      </c>
      <c r="U38" s="110">
        <f t="shared" si="4"/>
        <v>0</v>
      </c>
      <c r="V38" s="112">
        <v>0</v>
      </c>
      <c r="W38" s="112">
        <v>0</v>
      </c>
      <c r="X38" s="110">
        <f t="shared" si="5"/>
        <v>0</v>
      </c>
      <c r="Y38" s="110">
        <f t="shared" si="6"/>
        <v>0</v>
      </c>
      <c r="Z38" s="110">
        <f t="shared" si="6"/>
        <v>0</v>
      </c>
      <c r="AA38" s="110">
        <f t="shared" si="7"/>
        <v>0</v>
      </c>
      <c r="AB38" s="38">
        <v>0</v>
      </c>
      <c r="AC38" s="38">
        <v>0</v>
      </c>
      <c r="AD38" s="110">
        <f t="shared" si="8"/>
        <v>0</v>
      </c>
      <c r="AE38" s="112">
        <v>1922000</v>
      </c>
      <c r="AF38" s="112">
        <v>1922000</v>
      </c>
      <c r="AG38" s="110">
        <f t="shared" si="9"/>
        <v>3844000</v>
      </c>
      <c r="AH38" s="112">
        <v>1922000</v>
      </c>
      <c r="AI38" s="112">
        <v>1922000</v>
      </c>
      <c r="AJ38" s="110">
        <f t="shared" si="10"/>
        <v>3844000</v>
      </c>
      <c r="AK38" s="112">
        <v>1921000</v>
      </c>
      <c r="AL38" s="112">
        <v>1921000</v>
      </c>
      <c r="AM38" s="110">
        <f t="shared" si="11"/>
        <v>3842000</v>
      </c>
      <c r="AN38" s="110">
        <f t="shared" si="12"/>
        <v>5765000</v>
      </c>
      <c r="AO38" s="110">
        <f t="shared" si="12"/>
        <v>5765000</v>
      </c>
      <c r="AP38" s="110">
        <f t="shared" si="13"/>
        <v>11530000</v>
      </c>
      <c r="AQ38" s="39"/>
      <c r="AR38" s="39"/>
      <c r="AS38" s="110">
        <f t="shared" si="14"/>
        <v>0</v>
      </c>
      <c r="AT38" s="39"/>
      <c r="AU38" s="39"/>
      <c r="AV38" s="110">
        <f t="shared" si="15"/>
        <v>0</v>
      </c>
      <c r="AW38" s="39"/>
      <c r="AX38" s="39"/>
      <c r="AY38" s="110">
        <f t="shared" si="16"/>
        <v>0</v>
      </c>
      <c r="AZ38" s="224"/>
      <c r="BA38" s="224"/>
      <c r="BB38" s="91">
        <f t="shared" si="17"/>
        <v>0</v>
      </c>
      <c r="BC38" s="110">
        <f t="shared" si="18"/>
        <v>0</v>
      </c>
      <c r="BD38" s="110">
        <f t="shared" si="18"/>
        <v>0</v>
      </c>
      <c r="BE38" s="110">
        <f t="shared" si="19"/>
        <v>0</v>
      </c>
      <c r="BF38" s="224"/>
      <c r="BG38" s="224"/>
      <c r="BH38" s="91">
        <f t="shared" si="20"/>
        <v>0</v>
      </c>
      <c r="BI38" s="224"/>
      <c r="BJ38" s="224"/>
      <c r="BK38" s="91">
        <f t="shared" si="21"/>
        <v>0</v>
      </c>
      <c r="BL38" s="224"/>
      <c r="BM38" s="224"/>
      <c r="BN38" s="91">
        <f t="shared" si="22"/>
        <v>0</v>
      </c>
      <c r="BO38" s="91">
        <f t="shared" si="23"/>
        <v>0</v>
      </c>
      <c r="BP38" s="91">
        <f t="shared" si="23"/>
        <v>0</v>
      </c>
      <c r="BQ38" s="91">
        <f t="shared" si="24"/>
        <v>0</v>
      </c>
      <c r="BR38" s="110">
        <f t="shared" si="25"/>
        <v>5765000</v>
      </c>
      <c r="BS38" s="110">
        <f t="shared" si="25"/>
        <v>5765000</v>
      </c>
      <c r="BT38" s="110">
        <f t="shared" si="25"/>
        <v>11530000</v>
      </c>
      <c r="BU38" s="110">
        <v>-2875000</v>
      </c>
      <c r="BV38" s="110">
        <v>-2875000</v>
      </c>
      <c r="BW38" s="110">
        <v>-5750000</v>
      </c>
      <c r="BX38" s="110">
        <v>2875000</v>
      </c>
      <c r="BY38" s="110">
        <v>2875000</v>
      </c>
      <c r="BZ38" s="110">
        <v>5750000</v>
      </c>
      <c r="CA38" s="110">
        <v>0</v>
      </c>
      <c r="CB38" s="110">
        <v>0</v>
      </c>
      <c r="CC38" s="110">
        <v>0</v>
      </c>
      <c r="CD38" s="110">
        <v>0</v>
      </c>
      <c r="CE38" s="110">
        <v>0</v>
      </c>
      <c r="CF38" s="110">
        <v>0</v>
      </c>
      <c r="CG38" s="110">
        <f t="shared" si="26"/>
        <v>0</v>
      </c>
      <c r="CH38" s="110">
        <f t="shared" si="26"/>
        <v>0</v>
      </c>
      <c r="CI38" s="110">
        <f t="shared" si="26"/>
        <v>0</v>
      </c>
      <c r="CJ38" s="169" t="s">
        <v>181</v>
      </c>
    </row>
    <row r="39" spans="1:88" x14ac:dyDescent="0.25">
      <c r="A39" s="169" t="s">
        <v>182</v>
      </c>
      <c r="B39" s="169" t="s">
        <v>173</v>
      </c>
      <c r="C39" s="169" t="s">
        <v>183</v>
      </c>
      <c r="D39" s="169" t="s">
        <v>121</v>
      </c>
      <c r="F39" s="169" t="s">
        <v>175</v>
      </c>
      <c r="G39" s="169" t="s">
        <v>176</v>
      </c>
      <c r="H39" s="169" t="s">
        <v>177</v>
      </c>
      <c r="I39" s="169">
        <v>20</v>
      </c>
      <c r="J39" s="110">
        <v>25000000</v>
      </c>
      <c r="K39" s="110">
        <v>0</v>
      </c>
      <c r="L39" s="110">
        <v>25000000</v>
      </c>
      <c r="M39" s="38"/>
      <c r="N39" s="38"/>
      <c r="O39" s="110">
        <f t="shared" si="2"/>
        <v>0</v>
      </c>
      <c r="P39" s="39" t="s">
        <v>123</v>
      </c>
      <c r="Q39" s="39" t="s">
        <v>123</v>
      </c>
      <c r="R39" s="110">
        <f t="shared" si="3"/>
        <v>0</v>
      </c>
      <c r="S39" s="39"/>
      <c r="T39" s="39"/>
      <c r="U39" s="110">
        <f t="shared" si="4"/>
        <v>0</v>
      </c>
      <c r="V39" s="112">
        <v>2248000</v>
      </c>
      <c r="W39" s="39"/>
      <c r="X39" s="110">
        <f t="shared" si="5"/>
        <v>2248000</v>
      </c>
      <c r="Y39" s="110">
        <f t="shared" si="6"/>
        <v>2248000</v>
      </c>
      <c r="Z39" s="110">
        <f t="shared" si="6"/>
        <v>0</v>
      </c>
      <c r="AA39" s="110">
        <f t="shared" si="7"/>
        <v>2248000</v>
      </c>
      <c r="AB39" s="38">
        <v>851794</v>
      </c>
      <c r="AC39" s="38"/>
      <c r="AD39" s="110">
        <f t="shared" si="8"/>
        <v>851794</v>
      </c>
      <c r="AE39" s="112">
        <v>3989402</v>
      </c>
      <c r="AF39" s="112">
        <v>0</v>
      </c>
      <c r="AG39" s="110">
        <f t="shared" si="9"/>
        <v>3989402</v>
      </c>
      <c r="AH39" s="112">
        <v>3989402</v>
      </c>
      <c r="AI39" s="112">
        <v>0</v>
      </c>
      <c r="AJ39" s="110">
        <f t="shared" si="10"/>
        <v>3989402</v>
      </c>
      <c r="AK39" s="112">
        <v>3989402</v>
      </c>
      <c r="AL39" s="112">
        <v>0</v>
      </c>
      <c r="AM39" s="110">
        <f t="shared" si="11"/>
        <v>3989402</v>
      </c>
      <c r="AN39" s="110">
        <f t="shared" si="12"/>
        <v>12820000</v>
      </c>
      <c r="AO39" s="110">
        <f t="shared" si="12"/>
        <v>0</v>
      </c>
      <c r="AP39" s="110">
        <f t="shared" si="13"/>
        <v>12820000</v>
      </c>
      <c r="AQ39" s="112">
        <v>3310667</v>
      </c>
      <c r="AR39" s="39"/>
      <c r="AS39" s="110">
        <f t="shared" si="14"/>
        <v>3310667</v>
      </c>
      <c r="AT39" s="112">
        <v>3310667</v>
      </c>
      <c r="AU39" s="39"/>
      <c r="AV39" s="110">
        <f t="shared" si="15"/>
        <v>3310667</v>
      </c>
      <c r="AW39" s="112">
        <v>3310666</v>
      </c>
      <c r="AX39" s="39"/>
      <c r="AY39" s="110">
        <f t="shared" si="16"/>
        <v>3310666</v>
      </c>
      <c r="AZ39" s="224"/>
      <c r="BA39" s="224"/>
      <c r="BB39" s="91">
        <f t="shared" si="17"/>
        <v>0</v>
      </c>
      <c r="BC39" s="110">
        <f t="shared" si="18"/>
        <v>9932000</v>
      </c>
      <c r="BD39" s="110">
        <f t="shared" si="18"/>
        <v>0</v>
      </c>
      <c r="BE39" s="110">
        <f t="shared" si="19"/>
        <v>9932000</v>
      </c>
      <c r="BF39" s="224"/>
      <c r="BG39" s="224"/>
      <c r="BH39" s="91">
        <f t="shared" si="20"/>
        <v>0</v>
      </c>
      <c r="BI39" s="224"/>
      <c r="BJ39" s="224"/>
      <c r="BK39" s="91">
        <f t="shared" si="21"/>
        <v>0</v>
      </c>
      <c r="BL39" s="224"/>
      <c r="BM39" s="224"/>
      <c r="BN39" s="91">
        <f t="shared" si="22"/>
        <v>0</v>
      </c>
      <c r="BO39" s="91">
        <f t="shared" si="23"/>
        <v>0</v>
      </c>
      <c r="BP39" s="91">
        <f t="shared" si="23"/>
        <v>0</v>
      </c>
      <c r="BQ39" s="91">
        <f t="shared" si="24"/>
        <v>0</v>
      </c>
      <c r="BR39" s="110">
        <f t="shared" si="25"/>
        <v>25000000</v>
      </c>
      <c r="BS39" s="110">
        <f t="shared" si="25"/>
        <v>0</v>
      </c>
      <c r="BT39" s="110">
        <f t="shared" si="25"/>
        <v>25000000</v>
      </c>
      <c r="BU39" s="110">
        <v>0</v>
      </c>
      <c r="BV39" s="110">
        <v>0</v>
      </c>
      <c r="BW39" s="110">
        <v>0</v>
      </c>
      <c r="BX39" s="110">
        <v>0</v>
      </c>
      <c r="BY39" s="110">
        <v>0</v>
      </c>
      <c r="BZ39" s="110">
        <v>0</v>
      </c>
      <c r="CA39" s="110">
        <v>0</v>
      </c>
      <c r="CB39" s="110">
        <v>0</v>
      </c>
      <c r="CC39" s="110">
        <v>0</v>
      </c>
      <c r="CD39" s="110">
        <v>0</v>
      </c>
      <c r="CE39" s="110">
        <v>0</v>
      </c>
      <c r="CF39" s="110">
        <v>0</v>
      </c>
      <c r="CG39" s="110">
        <f t="shared" si="26"/>
        <v>0</v>
      </c>
      <c r="CH39" s="110">
        <f t="shared" si="26"/>
        <v>0</v>
      </c>
      <c r="CI39" s="110">
        <f t="shared" si="26"/>
        <v>0</v>
      </c>
    </row>
    <row r="40" spans="1:88" x14ac:dyDescent="0.25">
      <c r="A40" s="95" t="s">
        <v>184</v>
      </c>
      <c r="B40" s="95" t="s">
        <v>173</v>
      </c>
      <c r="C40" s="95" t="s">
        <v>185</v>
      </c>
      <c r="D40" s="95" t="s">
        <v>121</v>
      </c>
      <c r="F40" s="169" t="s">
        <v>175</v>
      </c>
      <c r="G40" s="169" t="s">
        <v>176</v>
      </c>
      <c r="H40" s="169" t="s">
        <v>177</v>
      </c>
      <c r="I40" s="169">
        <v>20</v>
      </c>
      <c r="J40" s="110">
        <v>0</v>
      </c>
      <c r="K40" s="110">
        <v>0</v>
      </c>
      <c r="L40" s="110">
        <v>0</v>
      </c>
      <c r="M40" s="38"/>
      <c r="N40" s="38"/>
      <c r="O40" s="110">
        <f t="shared" si="2"/>
        <v>0</v>
      </c>
      <c r="P40" s="39" t="s">
        <v>123</v>
      </c>
      <c r="Q40" s="39" t="s">
        <v>123</v>
      </c>
      <c r="R40" s="110">
        <f t="shared" si="3"/>
        <v>0</v>
      </c>
      <c r="S40" s="39"/>
      <c r="T40" s="39"/>
      <c r="U40" s="110">
        <f t="shared" si="4"/>
        <v>0</v>
      </c>
      <c r="V40" s="39"/>
      <c r="W40" s="39"/>
      <c r="X40" s="110">
        <f t="shared" si="5"/>
        <v>0</v>
      </c>
      <c r="Y40" s="97">
        <f t="shared" si="6"/>
        <v>0</v>
      </c>
      <c r="Z40" s="97">
        <f t="shared" si="6"/>
        <v>0</v>
      </c>
      <c r="AA40" s="97">
        <f t="shared" si="7"/>
        <v>0</v>
      </c>
      <c r="AB40" s="38"/>
      <c r="AC40" s="38"/>
      <c r="AD40" s="110">
        <f t="shared" si="8"/>
        <v>0</v>
      </c>
      <c r="AE40" s="112">
        <v>0</v>
      </c>
      <c r="AF40" s="112">
        <v>0</v>
      </c>
      <c r="AG40" s="110">
        <f t="shared" si="9"/>
        <v>0</v>
      </c>
      <c r="AH40" s="112">
        <v>0</v>
      </c>
      <c r="AI40" s="112">
        <v>0</v>
      </c>
      <c r="AJ40" s="110">
        <f t="shared" si="10"/>
        <v>0</v>
      </c>
      <c r="AK40" s="112">
        <v>0</v>
      </c>
      <c r="AL40" s="112">
        <v>0</v>
      </c>
      <c r="AM40" s="110">
        <f t="shared" si="11"/>
        <v>0</v>
      </c>
      <c r="AN40" s="97">
        <f t="shared" si="12"/>
        <v>0</v>
      </c>
      <c r="AO40" s="97">
        <f t="shared" si="12"/>
        <v>0</v>
      </c>
      <c r="AP40" s="97">
        <f t="shared" si="13"/>
        <v>0</v>
      </c>
      <c r="AQ40" s="39" t="s">
        <v>123</v>
      </c>
      <c r="AR40" s="39" t="s">
        <v>123</v>
      </c>
      <c r="AS40" s="110">
        <f t="shared" si="14"/>
        <v>0</v>
      </c>
      <c r="AT40" s="39" t="s">
        <v>123</v>
      </c>
      <c r="AU40" s="39" t="s">
        <v>123</v>
      </c>
      <c r="AV40" s="110">
        <f t="shared" si="15"/>
        <v>0</v>
      </c>
      <c r="AW40" s="39" t="s">
        <v>123</v>
      </c>
      <c r="AX40" s="39" t="s">
        <v>123</v>
      </c>
      <c r="AY40" s="110">
        <f t="shared" si="16"/>
        <v>0</v>
      </c>
      <c r="AZ40" s="224"/>
      <c r="BA40" s="224"/>
      <c r="BB40" s="91">
        <f t="shared" si="17"/>
        <v>0</v>
      </c>
      <c r="BC40" s="97">
        <f t="shared" si="18"/>
        <v>0</v>
      </c>
      <c r="BD40" s="97">
        <f t="shared" si="18"/>
        <v>0</v>
      </c>
      <c r="BE40" s="97">
        <f t="shared" si="19"/>
        <v>0</v>
      </c>
      <c r="BF40" s="224"/>
      <c r="BG40" s="224"/>
      <c r="BH40" s="91">
        <f t="shared" si="20"/>
        <v>0</v>
      </c>
      <c r="BI40" s="224"/>
      <c r="BJ40" s="224"/>
      <c r="BK40" s="91">
        <f t="shared" si="21"/>
        <v>0</v>
      </c>
      <c r="BL40" s="224"/>
      <c r="BM40" s="224"/>
      <c r="BN40" s="91">
        <f t="shared" si="22"/>
        <v>0</v>
      </c>
      <c r="BO40" s="107">
        <f t="shared" si="23"/>
        <v>0</v>
      </c>
      <c r="BP40" s="107">
        <f t="shared" si="23"/>
        <v>0</v>
      </c>
      <c r="BQ40" s="107">
        <f t="shared" si="24"/>
        <v>0</v>
      </c>
      <c r="BR40" s="97">
        <f t="shared" si="25"/>
        <v>0</v>
      </c>
      <c r="BS40" s="97">
        <f t="shared" si="25"/>
        <v>0</v>
      </c>
      <c r="BT40" s="97">
        <f t="shared" si="25"/>
        <v>0</v>
      </c>
      <c r="BU40" s="97">
        <v>0</v>
      </c>
      <c r="BV40" s="97">
        <v>0</v>
      </c>
      <c r="BW40" s="97">
        <v>0</v>
      </c>
      <c r="BX40" s="97">
        <v>0</v>
      </c>
      <c r="BY40" s="97">
        <v>0</v>
      </c>
      <c r="BZ40" s="97">
        <v>0</v>
      </c>
      <c r="CA40" s="97">
        <v>0</v>
      </c>
      <c r="CB40" s="97">
        <v>0</v>
      </c>
      <c r="CC40" s="97">
        <v>0</v>
      </c>
      <c r="CD40" s="97">
        <v>0</v>
      </c>
      <c r="CE40" s="97">
        <v>0</v>
      </c>
      <c r="CF40" s="97">
        <v>0</v>
      </c>
      <c r="CG40" s="97">
        <f t="shared" si="26"/>
        <v>0</v>
      </c>
      <c r="CH40" s="97">
        <f t="shared" si="26"/>
        <v>0</v>
      </c>
      <c r="CI40" s="97">
        <f t="shared" si="26"/>
        <v>0</v>
      </c>
      <c r="CJ40" s="95"/>
    </row>
    <row r="41" spans="1:88" x14ac:dyDescent="0.25">
      <c r="A41" s="169" t="s">
        <v>172</v>
      </c>
      <c r="B41" s="169" t="s">
        <v>173</v>
      </c>
      <c r="C41" s="169" t="s">
        <v>186</v>
      </c>
      <c r="D41" s="169" t="s">
        <v>121</v>
      </c>
      <c r="F41" s="169" t="s">
        <v>175</v>
      </c>
      <c r="G41" s="169" t="s">
        <v>176</v>
      </c>
      <c r="H41" s="169" t="s">
        <v>177</v>
      </c>
      <c r="I41" s="169">
        <v>20</v>
      </c>
      <c r="J41" s="110">
        <v>2699000</v>
      </c>
      <c r="K41" s="110">
        <v>5479000</v>
      </c>
      <c r="L41" s="110">
        <v>8178000</v>
      </c>
      <c r="M41" s="38"/>
      <c r="N41" s="38"/>
      <c r="O41" s="110">
        <f t="shared" si="2"/>
        <v>0</v>
      </c>
      <c r="P41" s="39" t="s">
        <v>123</v>
      </c>
      <c r="Q41" s="39" t="s">
        <v>123</v>
      </c>
      <c r="R41" s="110">
        <f t="shared" si="3"/>
        <v>0</v>
      </c>
      <c r="S41" s="39"/>
      <c r="T41" s="39"/>
      <c r="U41" s="110">
        <f t="shared" si="4"/>
        <v>0</v>
      </c>
      <c r="V41" s="112">
        <v>337000</v>
      </c>
      <c r="W41" s="112">
        <v>685000</v>
      </c>
      <c r="X41" s="110">
        <f t="shared" si="5"/>
        <v>1022000</v>
      </c>
      <c r="Y41" s="110">
        <f t="shared" si="6"/>
        <v>337000</v>
      </c>
      <c r="Z41" s="110">
        <f t="shared" si="6"/>
        <v>685000</v>
      </c>
      <c r="AA41" s="110">
        <f t="shared" si="7"/>
        <v>1022000</v>
      </c>
      <c r="AB41" s="38">
        <v>337000</v>
      </c>
      <c r="AC41" s="38">
        <v>685000</v>
      </c>
      <c r="AD41" s="110">
        <f t="shared" si="8"/>
        <v>1022000</v>
      </c>
      <c r="AE41" s="112">
        <v>337000</v>
      </c>
      <c r="AF41" s="112">
        <v>685000</v>
      </c>
      <c r="AG41" s="110">
        <f t="shared" si="9"/>
        <v>1022000</v>
      </c>
      <c r="AH41" s="112">
        <v>337000</v>
      </c>
      <c r="AI41" s="112">
        <v>685000</v>
      </c>
      <c r="AJ41" s="110">
        <f t="shared" si="10"/>
        <v>1022000</v>
      </c>
      <c r="AK41" s="112">
        <v>337000</v>
      </c>
      <c r="AL41" s="112">
        <v>685000</v>
      </c>
      <c r="AM41" s="110">
        <f t="shared" si="11"/>
        <v>1022000</v>
      </c>
      <c r="AN41" s="110">
        <f t="shared" si="12"/>
        <v>1348000</v>
      </c>
      <c r="AO41" s="110">
        <f t="shared" si="12"/>
        <v>2740000</v>
      </c>
      <c r="AP41" s="110">
        <f t="shared" si="13"/>
        <v>4088000</v>
      </c>
      <c r="AQ41" s="112">
        <v>338000</v>
      </c>
      <c r="AR41" s="112">
        <v>685000</v>
      </c>
      <c r="AS41" s="110">
        <f t="shared" si="14"/>
        <v>1023000</v>
      </c>
      <c r="AT41" s="112">
        <v>338000</v>
      </c>
      <c r="AU41" s="112">
        <v>685000</v>
      </c>
      <c r="AV41" s="110">
        <f t="shared" si="15"/>
        <v>1023000</v>
      </c>
      <c r="AW41" s="112">
        <v>338000</v>
      </c>
      <c r="AX41" s="112">
        <v>684000</v>
      </c>
      <c r="AY41" s="110">
        <f t="shared" si="16"/>
        <v>1022000</v>
      </c>
      <c r="AZ41" s="224"/>
      <c r="BA41" s="224"/>
      <c r="BB41" s="91">
        <f t="shared" si="17"/>
        <v>0</v>
      </c>
      <c r="BC41" s="110">
        <f t="shared" si="18"/>
        <v>1014000</v>
      </c>
      <c r="BD41" s="110">
        <f t="shared" si="18"/>
        <v>2054000</v>
      </c>
      <c r="BE41" s="110">
        <f t="shared" si="19"/>
        <v>3068000</v>
      </c>
      <c r="BF41" s="224"/>
      <c r="BG41" s="224"/>
      <c r="BH41" s="91">
        <f t="shared" si="20"/>
        <v>0</v>
      </c>
      <c r="BI41" s="224"/>
      <c r="BJ41" s="224"/>
      <c r="BK41" s="91">
        <f t="shared" si="21"/>
        <v>0</v>
      </c>
      <c r="BL41" s="224"/>
      <c r="BM41" s="224"/>
      <c r="BN41" s="91">
        <f t="shared" si="22"/>
        <v>0</v>
      </c>
      <c r="BO41" s="91">
        <f t="shared" si="23"/>
        <v>0</v>
      </c>
      <c r="BP41" s="91">
        <f t="shared" si="23"/>
        <v>0</v>
      </c>
      <c r="BQ41" s="91">
        <f t="shared" si="24"/>
        <v>0</v>
      </c>
      <c r="BR41" s="110">
        <f t="shared" si="25"/>
        <v>2699000</v>
      </c>
      <c r="BS41" s="110">
        <f t="shared" si="25"/>
        <v>5479000</v>
      </c>
      <c r="BT41" s="110">
        <f t="shared" si="25"/>
        <v>8178000</v>
      </c>
      <c r="BU41" s="110">
        <v>0</v>
      </c>
      <c r="BV41" s="110">
        <v>0</v>
      </c>
      <c r="BW41" s="110">
        <v>0</v>
      </c>
      <c r="BX41" s="110">
        <v>0</v>
      </c>
      <c r="BY41" s="110">
        <v>0</v>
      </c>
      <c r="BZ41" s="110">
        <v>0</v>
      </c>
      <c r="CA41" s="110">
        <v>0</v>
      </c>
      <c r="CB41" s="110">
        <v>0</v>
      </c>
      <c r="CC41" s="110">
        <v>0</v>
      </c>
      <c r="CD41" s="110">
        <v>0</v>
      </c>
      <c r="CE41" s="110">
        <v>0</v>
      </c>
      <c r="CF41" s="110">
        <v>0</v>
      </c>
      <c r="CG41" s="110">
        <f t="shared" si="26"/>
        <v>0</v>
      </c>
      <c r="CH41" s="110">
        <f t="shared" si="26"/>
        <v>0</v>
      </c>
      <c r="CI41" s="110">
        <f t="shared" si="26"/>
        <v>0</v>
      </c>
      <c r="CJ41" s="169" t="s">
        <v>178</v>
      </c>
    </row>
    <row r="42" spans="1:88" x14ac:dyDescent="0.25">
      <c r="A42" s="169" t="s">
        <v>187</v>
      </c>
      <c r="B42" s="169" t="s">
        <v>173</v>
      </c>
      <c r="C42" s="169" t="s">
        <v>188</v>
      </c>
      <c r="D42" s="169" t="s">
        <v>121</v>
      </c>
      <c r="F42" s="169" t="s">
        <v>175</v>
      </c>
      <c r="G42" s="169" t="s">
        <v>176</v>
      </c>
      <c r="H42" s="169" t="s">
        <v>177</v>
      </c>
      <c r="I42" s="169">
        <v>20</v>
      </c>
      <c r="J42" s="110">
        <v>5810000</v>
      </c>
      <c r="K42" s="110">
        <v>5810000</v>
      </c>
      <c r="L42" s="110">
        <v>11620000</v>
      </c>
      <c r="M42" s="38"/>
      <c r="N42" s="38"/>
      <c r="O42" s="110">
        <f t="shared" si="2"/>
        <v>0</v>
      </c>
      <c r="P42" s="39" t="s">
        <v>123</v>
      </c>
      <c r="Q42" s="39" t="s">
        <v>123</v>
      </c>
      <c r="R42" s="110">
        <f t="shared" si="3"/>
        <v>0</v>
      </c>
      <c r="S42" s="39"/>
      <c r="T42" s="39"/>
      <c r="U42" s="110">
        <f t="shared" si="4"/>
        <v>0</v>
      </c>
      <c r="V42" s="112">
        <v>214000</v>
      </c>
      <c r="W42" s="112">
        <v>214000</v>
      </c>
      <c r="X42" s="110">
        <f t="shared" si="5"/>
        <v>428000</v>
      </c>
      <c r="Y42" s="110">
        <f t="shared" si="6"/>
        <v>214000</v>
      </c>
      <c r="Z42" s="110">
        <f t="shared" si="6"/>
        <v>214000</v>
      </c>
      <c r="AA42" s="110">
        <f t="shared" si="7"/>
        <v>428000</v>
      </c>
      <c r="AB42" s="38">
        <v>121578</v>
      </c>
      <c r="AC42" s="38">
        <v>121578</v>
      </c>
      <c r="AD42" s="110">
        <f t="shared" si="8"/>
        <v>243156</v>
      </c>
      <c r="AE42" s="112">
        <v>956474</v>
      </c>
      <c r="AF42" s="112">
        <v>956474</v>
      </c>
      <c r="AG42" s="110">
        <f t="shared" si="9"/>
        <v>1912948</v>
      </c>
      <c r="AH42" s="112">
        <v>956474</v>
      </c>
      <c r="AI42" s="112">
        <v>956474</v>
      </c>
      <c r="AJ42" s="110">
        <f t="shared" si="10"/>
        <v>1912948</v>
      </c>
      <c r="AK42" s="112">
        <v>956474</v>
      </c>
      <c r="AL42" s="112">
        <v>956474</v>
      </c>
      <c r="AM42" s="110">
        <f t="shared" si="11"/>
        <v>1912948</v>
      </c>
      <c r="AN42" s="110">
        <f t="shared" si="12"/>
        <v>2991000</v>
      </c>
      <c r="AO42" s="110">
        <f t="shared" si="12"/>
        <v>2991000</v>
      </c>
      <c r="AP42" s="110">
        <f t="shared" si="13"/>
        <v>5982000</v>
      </c>
      <c r="AQ42" s="112">
        <v>868375</v>
      </c>
      <c r="AR42" s="112">
        <v>868375</v>
      </c>
      <c r="AS42" s="110">
        <f t="shared" si="14"/>
        <v>1736750</v>
      </c>
      <c r="AT42" s="112">
        <v>868375</v>
      </c>
      <c r="AU42" s="112">
        <v>868375</v>
      </c>
      <c r="AV42" s="110">
        <f t="shared" si="15"/>
        <v>1736750</v>
      </c>
      <c r="AW42" s="112">
        <v>868250</v>
      </c>
      <c r="AX42" s="112">
        <v>868250</v>
      </c>
      <c r="AY42" s="110">
        <f t="shared" si="16"/>
        <v>1736500</v>
      </c>
      <c r="AZ42" s="224"/>
      <c r="BA42" s="224"/>
      <c r="BB42" s="91">
        <f t="shared" si="17"/>
        <v>0</v>
      </c>
      <c r="BC42" s="110">
        <f t="shared" si="18"/>
        <v>2605000</v>
      </c>
      <c r="BD42" s="110">
        <f t="shared" si="18"/>
        <v>2605000</v>
      </c>
      <c r="BE42" s="110">
        <f t="shared" si="19"/>
        <v>5210000</v>
      </c>
      <c r="BF42" s="224"/>
      <c r="BG42" s="224"/>
      <c r="BH42" s="91">
        <f t="shared" si="20"/>
        <v>0</v>
      </c>
      <c r="BI42" s="224"/>
      <c r="BJ42" s="224"/>
      <c r="BK42" s="91">
        <f t="shared" si="21"/>
        <v>0</v>
      </c>
      <c r="BL42" s="224"/>
      <c r="BM42" s="224"/>
      <c r="BN42" s="91">
        <f t="shared" si="22"/>
        <v>0</v>
      </c>
      <c r="BO42" s="91">
        <f t="shared" si="23"/>
        <v>0</v>
      </c>
      <c r="BP42" s="91">
        <f t="shared" si="23"/>
        <v>0</v>
      </c>
      <c r="BQ42" s="91">
        <f t="shared" si="24"/>
        <v>0</v>
      </c>
      <c r="BR42" s="110">
        <f t="shared" si="25"/>
        <v>5810000</v>
      </c>
      <c r="BS42" s="110">
        <f t="shared" si="25"/>
        <v>5810000</v>
      </c>
      <c r="BT42" s="110">
        <f t="shared" si="25"/>
        <v>11620000</v>
      </c>
      <c r="BU42" s="110">
        <v>14000</v>
      </c>
      <c r="BV42" s="110">
        <v>14000</v>
      </c>
      <c r="BW42" s="110">
        <v>28000</v>
      </c>
      <c r="BX42" s="110">
        <v>-14000</v>
      </c>
      <c r="BY42" s="110">
        <v>-14000</v>
      </c>
      <c r="BZ42" s="110">
        <v>-28000</v>
      </c>
      <c r="CA42" s="110">
        <v>0</v>
      </c>
      <c r="CB42" s="110">
        <v>0</v>
      </c>
      <c r="CC42" s="110">
        <v>0</v>
      </c>
      <c r="CD42" s="110">
        <v>0</v>
      </c>
      <c r="CE42" s="110">
        <v>0</v>
      </c>
      <c r="CF42" s="110">
        <v>0</v>
      </c>
      <c r="CG42" s="110">
        <f t="shared" si="26"/>
        <v>0</v>
      </c>
      <c r="CH42" s="110">
        <f t="shared" si="26"/>
        <v>0</v>
      </c>
      <c r="CI42" s="110">
        <f t="shared" si="26"/>
        <v>0</v>
      </c>
      <c r="CJ42" s="169" t="s">
        <v>189</v>
      </c>
    </row>
    <row r="43" spans="1:88" x14ac:dyDescent="0.25">
      <c r="A43" s="169" t="s">
        <v>190</v>
      </c>
      <c r="B43" s="169" t="s">
        <v>173</v>
      </c>
      <c r="C43" s="169" t="s">
        <v>191</v>
      </c>
      <c r="D43" s="169" t="s">
        <v>121</v>
      </c>
      <c r="F43" s="169" t="s">
        <v>175</v>
      </c>
      <c r="G43" s="169" t="s">
        <v>176</v>
      </c>
      <c r="H43" s="169" t="s">
        <v>177</v>
      </c>
      <c r="I43" s="169">
        <v>20</v>
      </c>
      <c r="J43" s="110">
        <v>1401000</v>
      </c>
      <c r="K43" s="110">
        <v>1401000</v>
      </c>
      <c r="L43" s="110">
        <v>2802000</v>
      </c>
      <c r="M43" s="38"/>
      <c r="N43" s="38"/>
      <c r="O43" s="110">
        <f t="shared" si="2"/>
        <v>0</v>
      </c>
      <c r="P43" s="39" t="s">
        <v>123</v>
      </c>
      <c r="Q43" s="39" t="s">
        <v>123</v>
      </c>
      <c r="R43" s="110">
        <f t="shared" si="3"/>
        <v>0</v>
      </c>
      <c r="S43" s="39"/>
      <c r="T43" s="39"/>
      <c r="U43" s="110">
        <f t="shared" si="4"/>
        <v>0</v>
      </c>
      <c r="V43" s="112"/>
      <c r="W43" s="112"/>
      <c r="X43" s="110">
        <f t="shared" si="5"/>
        <v>0</v>
      </c>
      <c r="Y43" s="110">
        <f t="shared" ref="Y43:Z55" si="27">+SUM(M43,P43,S43,V43)</f>
        <v>0</v>
      </c>
      <c r="Z43" s="110">
        <f t="shared" si="27"/>
        <v>0</v>
      </c>
      <c r="AA43" s="110">
        <f t="shared" si="7"/>
        <v>0</v>
      </c>
      <c r="AB43" s="38">
        <v>0</v>
      </c>
      <c r="AC43" s="38">
        <v>0</v>
      </c>
      <c r="AD43" s="110">
        <f t="shared" si="8"/>
        <v>0</v>
      </c>
      <c r="AE43" s="112">
        <v>0</v>
      </c>
      <c r="AF43" s="112">
        <v>0</v>
      </c>
      <c r="AG43" s="110">
        <f t="shared" si="9"/>
        <v>0</v>
      </c>
      <c r="AH43" s="112">
        <v>1500000</v>
      </c>
      <c r="AI43" s="112">
        <v>1500000</v>
      </c>
      <c r="AJ43" s="110">
        <f t="shared" si="10"/>
        <v>3000000</v>
      </c>
      <c r="AK43" s="112">
        <v>0</v>
      </c>
      <c r="AL43" s="112">
        <v>0</v>
      </c>
      <c r="AM43" s="110">
        <f t="shared" si="11"/>
        <v>0</v>
      </c>
      <c r="AN43" s="110">
        <f t="shared" ref="AN43:AO55" si="28">+SUM(AB43,AE43,AH43,AK43)</f>
        <v>1500000</v>
      </c>
      <c r="AO43" s="110">
        <f t="shared" si="28"/>
        <v>1500000</v>
      </c>
      <c r="AP43" s="110">
        <f t="shared" si="13"/>
        <v>3000000</v>
      </c>
      <c r="AQ43" s="112"/>
      <c r="AR43" s="112"/>
      <c r="AS43" s="110">
        <f t="shared" si="14"/>
        <v>0</v>
      </c>
      <c r="AT43" s="112"/>
      <c r="AU43" s="112"/>
      <c r="AV43" s="110">
        <f t="shared" si="15"/>
        <v>0</v>
      </c>
      <c r="AW43" s="112"/>
      <c r="AX43" s="112"/>
      <c r="AY43" s="110">
        <f t="shared" si="16"/>
        <v>0</v>
      </c>
      <c r="AZ43" s="224"/>
      <c r="BA43" s="224"/>
      <c r="BB43" s="91">
        <f t="shared" si="17"/>
        <v>0</v>
      </c>
      <c r="BC43" s="110">
        <f t="shared" ref="BC43:BD55" si="29">+SUM(AQ43,AT43,AW43,AZ43)</f>
        <v>0</v>
      </c>
      <c r="BD43" s="110">
        <f t="shared" si="29"/>
        <v>0</v>
      </c>
      <c r="BE43" s="110">
        <f t="shared" si="19"/>
        <v>0</v>
      </c>
      <c r="BF43" s="224"/>
      <c r="BG43" s="224"/>
      <c r="BH43" s="91">
        <f t="shared" si="20"/>
        <v>0</v>
      </c>
      <c r="BI43" s="224"/>
      <c r="BJ43" s="224"/>
      <c r="BK43" s="91">
        <f t="shared" si="21"/>
        <v>0</v>
      </c>
      <c r="BL43" s="224"/>
      <c r="BM43" s="224"/>
      <c r="BN43" s="91">
        <f t="shared" si="22"/>
        <v>0</v>
      </c>
      <c r="BO43" s="91">
        <f t="shared" ref="BO43:BP55" si="30">+SUM(BF43,BI43,BL43)</f>
        <v>0</v>
      </c>
      <c r="BP43" s="91">
        <f t="shared" si="30"/>
        <v>0</v>
      </c>
      <c r="BQ43" s="91">
        <f t="shared" si="24"/>
        <v>0</v>
      </c>
      <c r="BR43" s="110">
        <f t="shared" ref="BR43:BT55" si="31">+SUM(BO43,BC43,AN43,Y43)</f>
        <v>1500000</v>
      </c>
      <c r="BS43" s="110">
        <f t="shared" si="31"/>
        <v>1500000</v>
      </c>
      <c r="BT43" s="110">
        <f t="shared" si="31"/>
        <v>3000000</v>
      </c>
      <c r="BU43" s="110">
        <v>-94000</v>
      </c>
      <c r="BV43" s="110">
        <v>-94000</v>
      </c>
      <c r="BW43" s="110">
        <v>-188000</v>
      </c>
      <c r="BX43" s="110">
        <v>840000</v>
      </c>
      <c r="BY43" s="110">
        <v>840000</v>
      </c>
      <c r="BZ43" s="110">
        <v>1680000</v>
      </c>
      <c r="CA43" s="110">
        <v>-647000</v>
      </c>
      <c r="CB43" s="110">
        <v>-647000</v>
      </c>
      <c r="CC43" s="110">
        <v>-1294000</v>
      </c>
      <c r="CD43" s="110">
        <v>0</v>
      </c>
      <c r="CE43" s="110">
        <v>0</v>
      </c>
      <c r="CF43" s="110">
        <v>0</v>
      </c>
      <c r="CG43" s="110">
        <f t="shared" si="26"/>
        <v>99000</v>
      </c>
      <c r="CH43" s="110">
        <f t="shared" si="26"/>
        <v>99000</v>
      </c>
      <c r="CI43" s="110">
        <f t="shared" si="26"/>
        <v>198000</v>
      </c>
      <c r="CJ43" s="169" t="s">
        <v>178</v>
      </c>
    </row>
    <row r="44" spans="1:88" x14ac:dyDescent="0.25">
      <c r="A44" s="169" t="s">
        <v>182</v>
      </c>
      <c r="B44" s="169" t="s">
        <v>173</v>
      </c>
      <c r="C44" s="169" t="s">
        <v>192</v>
      </c>
      <c r="D44" s="169" t="s">
        <v>121</v>
      </c>
      <c r="F44" s="169" t="s">
        <v>175</v>
      </c>
      <c r="G44" s="169" t="s">
        <v>176</v>
      </c>
      <c r="H44" s="169" t="s">
        <v>177</v>
      </c>
      <c r="I44" s="169">
        <v>20</v>
      </c>
      <c r="J44" s="110">
        <v>4000000</v>
      </c>
      <c r="K44" s="110">
        <v>0</v>
      </c>
      <c r="L44" s="110">
        <v>4000000</v>
      </c>
      <c r="M44" s="38"/>
      <c r="N44" s="38"/>
      <c r="O44" s="110">
        <f t="shared" si="2"/>
        <v>0</v>
      </c>
      <c r="P44" s="39" t="s">
        <v>123</v>
      </c>
      <c r="Q44" s="39" t="s">
        <v>123</v>
      </c>
      <c r="R44" s="110">
        <f t="shared" si="3"/>
        <v>0</v>
      </c>
      <c r="S44" s="39"/>
      <c r="T44" s="39"/>
      <c r="U44" s="110">
        <f t="shared" si="4"/>
        <v>0</v>
      </c>
      <c r="V44" s="112">
        <v>500000</v>
      </c>
      <c r="W44" s="39"/>
      <c r="X44" s="110">
        <f t="shared" si="5"/>
        <v>500000</v>
      </c>
      <c r="Y44" s="110">
        <f t="shared" si="27"/>
        <v>500000</v>
      </c>
      <c r="Z44" s="110">
        <f t="shared" si="27"/>
        <v>0</v>
      </c>
      <c r="AA44" s="110">
        <f t="shared" si="7"/>
        <v>500000</v>
      </c>
      <c r="AB44" s="38">
        <v>12939</v>
      </c>
      <c r="AC44" s="38"/>
      <c r="AD44" s="110">
        <f t="shared" si="8"/>
        <v>12939</v>
      </c>
      <c r="AE44" s="112">
        <v>662354</v>
      </c>
      <c r="AF44" s="112">
        <v>0</v>
      </c>
      <c r="AG44" s="110">
        <f t="shared" si="9"/>
        <v>662354</v>
      </c>
      <c r="AH44" s="112">
        <v>662354</v>
      </c>
      <c r="AI44" s="112">
        <v>0</v>
      </c>
      <c r="AJ44" s="110">
        <f t="shared" si="10"/>
        <v>662354</v>
      </c>
      <c r="AK44" s="112">
        <v>662354</v>
      </c>
      <c r="AL44" s="112">
        <v>0</v>
      </c>
      <c r="AM44" s="110">
        <f t="shared" si="11"/>
        <v>662354</v>
      </c>
      <c r="AN44" s="110">
        <f t="shared" si="28"/>
        <v>2000001</v>
      </c>
      <c r="AO44" s="110">
        <f t="shared" si="28"/>
        <v>0</v>
      </c>
      <c r="AP44" s="110">
        <f t="shared" si="13"/>
        <v>2000001</v>
      </c>
      <c r="AQ44" s="112">
        <v>500000</v>
      </c>
      <c r="AR44" s="39" t="s">
        <v>123</v>
      </c>
      <c r="AS44" s="110">
        <f t="shared" si="14"/>
        <v>500000</v>
      </c>
      <c r="AT44" s="112">
        <v>500000</v>
      </c>
      <c r="AU44" s="39" t="s">
        <v>123</v>
      </c>
      <c r="AV44" s="110">
        <f t="shared" si="15"/>
        <v>500000</v>
      </c>
      <c r="AW44" s="112">
        <v>500000</v>
      </c>
      <c r="AX44" s="39" t="s">
        <v>123</v>
      </c>
      <c r="AY44" s="110">
        <f t="shared" si="16"/>
        <v>500000</v>
      </c>
      <c r="AZ44" s="224"/>
      <c r="BA44" s="224"/>
      <c r="BB44" s="91">
        <f t="shared" si="17"/>
        <v>0</v>
      </c>
      <c r="BC44" s="110">
        <f t="shared" si="29"/>
        <v>1500000</v>
      </c>
      <c r="BD44" s="110">
        <f t="shared" si="29"/>
        <v>0</v>
      </c>
      <c r="BE44" s="110">
        <f t="shared" si="19"/>
        <v>1500000</v>
      </c>
      <c r="BF44" s="224"/>
      <c r="BG44" s="224"/>
      <c r="BH44" s="91">
        <f t="shared" si="20"/>
        <v>0</v>
      </c>
      <c r="BI44" s="224"/>
      <c r="BJ44" s="224"/>
      <c r="BK44" s="91">
        <f t="shared" si="21"/>
        <v>0</v>
      </c>
      <c r="BL44" s="224"/>
      <c r="BM44" s="224"/>
      <c r="BN44" s="91">
        <f t="shared" si="22"/>
        <v>0</v>
      </c>
      <c r="BO44" s="91">
        <f t="shared" si="30"/>
        <v>0</v>
      </c>
      <c r="BP44" s="91">
        <f t="shared" si="30"/>
        <v>0</v>
      </c>
      <c r="BQ44" s="91">
        <f t="shared" si="24"/>
        <v>0</v>
      </c>
      <c r="BR44" s="110">
        <f t="shared" si="31"/>
        <v>4000001</v>
      </c>
      <c r="BS44" s="110">
        <f t="shared" si="31"/>
        <v>0</v>
      </c>
      <c r="BT44" s="110">
        <f t="shared" si="31"/>
        <v>4000001</v>
      </c>
      <c r="BU44" s="110">
        <v>0</v>
      </c>
      <c r="BV44" s="110">
        <v>0</v>
      </c>
      <c r="BW44" s="110">
        <v>0</v>
      </c>
      <c r="BX44" s="110">
        <v>0</v>
      </c>
      <c r="BY44" s="110">
        <v>0</v>
      </c>
      <c r="BZ44" s="110">
        <v>0</v>
      </c>
      <c r="CA44" s="110">
        <v>0</v>
      </c>
      <c r="CB44" s="110">
        <v>0</v>
      </c>
      <c r="CC44" s="110">
        <v>0</v>
      </c>
      <c r="CD44" s="110">
        <v>0</v>
      </c>
      <c r="CE44" s="110">
        <v>0</v>
      </c>
      <c r="CF44" s="110">
        <v>0</v>
      </c>
      <c r="CG44" s="110">
        <f t="shared" si="26"/>
        <v>1</v>
      </c>
      <c r="CH44" s="110">
        <f t="shared" si="26"/>
        <v>0</v>
      </c>
      <c r="CI44" s="110">
        <f t="shared" si="26"/>
        <v>1</v>
      </c>
    </row>
    <row r="45" spans="1:88" x14ac:dyDescent="0.25">
      <c r="A45" s="169" t="s">
        <v>172</v>
      </c>
      <c r="B45" s="169" t="s">
        <v>173</v>
      </c>
      <c r="C45" s="169" t="s">
        <v>174</v>
      </c>
      <c r="D45" s="169" t="s">
        <v>117</v>
      </c>
      <c r="F45" s="169" t="s">
        <v>193</v>
      </c>
      <c r="G45" s="169" t="s">
        <v>194</v>
      </c>
      <c r="H45" s="169" t="s">
        <v>195</v>
      </c>
      <c r="I45" s="169" t="s">
        <v>196</v>
      </c>
      <c r="J45" s="110">
        <v>6125000</v>
      </c>
      <c r="K45" s="110">
        <v>6125000</v>
      </c>
      <c r="L45" s="110">
        <v>12250000</v>
      </c>
      <c r="M45" s="38"/>
      <c r="N45" s="38"/>
      <c r="O45" s="110">
        <f t="shared" si="2"/>
        <v>0</v>
      </c>
      <c r="P45" s="39" t="s">
        <v>123</v>
      </c>
      <c r="Q45" s="39" t="s">
        <v>123</v>
      </c>
      <c r="R45" s="110">
        <f t="shared" si="3"/>
        <v>0</v>
      </c>
      <c r="S45" s="39"/>
      <c r="T45" s="39"/>
      <c r="U45" s="110">
        <f t="shared" si="4"/>
        <v>0</v>
      </c>
      <c r="V45" s="39"/>
      <c r="W45" s="39"/>
      <c r="X45" s="110">
        <f t="shared" si="5"/>
        <v>0</v>
      </c>
      <c r="Y45" s="110">
        <f t="shared" si="27"/>
        <v>0</v>
      </c>
      <c r="Z45" s="110">
        <f t="shared" si="27"/>
        <v>0</v>
      </c>
      <c r="AA45" s="110">
        <f t="shared" si="7"/>
        <v>0</v>
      </c>
      <c r="AB45" s="38">
        <v>0</v>
      </c>
      <c r="AC45" s="38">
        <v>0</v>
      </c>
      <c r="AD45" s="110">
        <f t="shared" si="8"/>
        <v>0</v>
      </c>
      <c r="AE45" s="112">
        <v>0</v>
      </c>
      <c r="AF45" s="112">
        <v>0</v>
      </c>
      <c r="AG45" s="110">
        <f t="shared" si="9"/>
        <v>0</v>
      </c>
      <c r="AH45" s="112">
        <v>5365000</v>
      </c>
      <c r="AI45" s="112">
        <v>6885000</v>
      </c>
      <c r="AJ45" s="110">
        <f t="shared" si="10"/>
        <v>12250000</v>
      </c>
      <c r="AK45" s="112">
        <v>0</v>
      </c>
      <c r="AL45" s="112">
        <v>0</v>
      </c>
      <c r="AM45" s="110">
        <f t="shared" si="11"/>
        <v>0</v>
      </c>
      <c r="AN45" s="110">
        <f t="shared" si="28"/>
        <v>5365000</v>
      </c>
      <c r="AO45" s="110">
        <f t="shared" si="28"/>
        <v>6885000</v>
      </c>
      <c r="AP45" s="110">
        <f t="shared" si="13"/>
        <v>12250000</v>
      </c>
      <c r="AQ45" s="39">
        <v>0</v>
      </c>
      <c r="AR45" s="39">
        <v>0</v>
      </c>
      <c r="AS45" s="110">
        <f t="shared" si="14"/>
        <v>0</v>
      </c>
      <c r="AT45" s="39">
        <v>0</v>
      </c>
      <c r="AU45" s="39">
        <v>0</v>
      </c>
      <c r="AV45" s="110">
        <f t="shared" si="15"/>
        <v>0</v>
      </c>
      <c r="AW45" s="39">
        <v>0</v>
      </c>
      <c r="AX45" s="39">
        <v>0</v>
      </c>
      <c r="AY45" s="110">
        <f t="shared" si="16"/>
        <v>0</v>
      </c>
      <c r="AZ45" s="224"/>
      <c r="BA45" s="224"/>
      <c r="BB45" s="91">
        <f t="shared" si="17"/>
        <v>0</v>
      </c>
      <c r="BC45" s="110">
        <f t="shared" si="29"/>
        <v>0</v>
      </c>
      <c r="BD45" s="110">
        <f t="shared" si="29"/>
        <v>0</v>
      </c>
      <c r="BE45" s="110">
        <f t="shared" si="19"/>
        <v>0</v>
      </c>
      <c r="BF45" s="224"/>
      <c r="BG45" s="224"/>
      <c r="BH45" s="91">
        <f t="shared" si="20"/>
        <v>0</v>
      </c>
      <c r="BI45" s="224"/>
      <c r="BJ45" s="224"/>
      <c r="BK45" s="91">
        <f t="shared" si="21"/>
        <v>0</v>
      </c>
      <c r="BL45" s="224"/>
      <c r="BM45" s="224"/>
      <c r="BN45" s="91">
        <f t="shared" si="22"/>
        <v>0</v>
      </c>
      <c r="BO45" s="91">
        <f t="shared" si="30"/>
        <v>0</v>
      </c>
      <c r="BP45" s="91">
        <f t="shared" si="30"/>
        <v>0</v>
      </c>
      <c r="BQ45" s="91">
        <f t="shared" si="24"/>
        <v>0</v>
      </c>
      <c r="BR45" s="110">
        <f t="shared" si="31"/>
        <v>5365000</v>
      </c>
      <c r="BS45" s="110">
        <f t="shared" si="31"/>
        <v>6885000</v>
      </c>
      <c r="BT45" s="110">
        <f t="shared" si="31"/>
        <v>12250000</v>
      </c>
      <c r="BU45" s="110">
        <v>0</v>
      </c>
      <c r="BV45" s="110">
        <v>0</v>
      </c>
      <c r="BW45" s="110">
        <v>0</v>
      </c>
      <c r="BX45" s="110">
        <v>-760000</v>
      </c>
      <c r="BY45" s="110">
        <v>760000</v>
      </c>
      <c r="BZ45" s="110">
        <v>0</v>
      </c>
      <c r="CA45" s="110">
        <v>0</v>
      </c>
      <c r="CB45" s="110">
        <v>0</v>
      </c>
      <c r="CC45" s="110">
        <v>0</v>
      </c>
      <c r="CD45" s="110">
        <v>0</v>
      </c>
      <c r="CE45" s="110">
        <v>0</v>
      </c>
      <c r="CF45" s="110">
        <v>0</v>
      </c>
      <c r="CG45" s="110">
        <f t="shared" si="26"/>
        <v>-760000</v>
      </c>
      <c r="CH45" s="110">
        <f t="shared" si="26"/>
        <v>760000</v>
      </c>
      <c r="CI45" s="110">
        <f t="shared" si="26"/>
        <v>0</v>
      </c>
      <c r="CJ45" s="169" t="s">
        <v>197</v>
      </c>
    </row>
    <row r="46" spans="1:88" x14ac:dyDescent="0.25">
      <c r="A46" s="169" t="s">
        <v>179</v>
      </c>
      <c r="B46" s="169" t="s">
        <v>173</v>
      </c>
      <c r="C46" s="169" t="s">
        <v>180</v>
      </c>
      <c r="D46" s="169" t="s">
        <v>117</v>
      </c>
      <c r="F46" s="169" t="s">
        <v>193</v>
      </c>
      <c r="G46" s="169" t="s">
        <v>194</v>
      </c>
      <c r="H46" s="169" t="s">
        <v>198</v>
      </c>
      <c r="I46" s="169" t="s">
        <v>196</v>
      </c>
      <c r="J46" s="110">
        <v>44235000</v>
      </c>
      <c r="K46" s="110">
        <v>44235000</v>
      </c>
      <c r="L46" s="110">
        <v>88470000</v>
      </c>
      <c r="M46" s="38">
        <v>0</v>
      </c>
      <c r="N46" s="38">
        <v>0</v>
      </c>
      <c r="O46" s="110">
        <f t="shared" si="2"/>
        <v>0</v>
      </c>
      <c r="P46" s="39">
        <v>0</v>
      </c>
      <c r="Q46" s="39">
        <v>0</v>
      </c>
      <c r="R46" s="110">
        <f t="shared" si="3"/>
        <v>0</v>
      </c>
      <c r="S46" s="112">
        <v>0</v>
      </c>
      <c r="T46" s="112">
        <v>0</v>
      </c>
      <c r="U46" s="110">
        <f t="shared" si="4"/>
        <v>0</v>
      </c>
      <c r="V46" s="112">
        <v>0</v>
      </c>
      <c r="W46" s="112">
        <v>0</v>
      </c>
      <c r="X46" s="110">
        <f t="shared" si="5"/>
        <v>0</v>
      </c>
      <c r="Y46" s="110">
        <f t="shared" si="27"/>
        <v>0</v>
      </c>
      <c r="Z46" s="110">
        <f t="shared" si="27"/>
        <v>0</v>
      </c>
      <c r="AA46" s="110">
        <f t="shared" si="7"/>
        <v>0</v>
      </c>
      <c r="AB46" s="38">
        <v>0</v>
      </c>
      <c r="AC46" s="38">
        <v>0</v>
      </c>
      <c r="AD46" s="110">
        <f t="shared" si="8"/>
        <v>0</v>
      </c>
      <c r="AE46" s="112">
        <v>14745000</v>
      </c>
      <c r="AF46" s="112">
        <v>14745000</v>
      </c>
      <c r="AG46" s="110">
        <f t="shared" si="9"/>
        <v>29490000</v>
      </c>
      <c r="AH46" s="112">
        <v>14745000</v>
      </c>
      <c r="AI46" s="112">
        <v>14745000</v>
      </c>
      <c r="AJ46" s="110">
        <f t="shared" si="10"/>
        <v>29490000</v>
      </c>
      <c r="AK46" s="112">
        <v>14745000</v>
      </c>
      <c r="AL46" s="112">
        <v>14745000</v>
      </c>
      <c r="AM46" s="110">
        <f t="shared" si="11"/>
        <v>29490000</v>
      </c>
      <c r="AN46" s="110">
        <f t="shared" si="28"/>
        <v>44235000</v>
      </c>
      <c r="AO46" s="110">
        <f t="shared" si="28"/>
        <v>44235000</v>
      </c>
      <c r="AP46" s="110">
        <f t="shared" si="13"/>
        <v>88470000</v>
      </c>
      <c r="AQ46" s="39">
        <v>0</v>
      </c>
      <c r="AR46" s="39">
        <v>0</v>
      </c>
      <c r="AS46" s="110">
        <f t="shared" si="14"/>
        <v>0</v>
      </c>
      <c r="AT46" s="39">
        <v>0</v>
      </c>
      <c r="AU46" s="39">
        <v>0</v>
      </c>
      <c r="AV46" s="110">
        <f t="shared" si="15"/>
        <v>0</v>
      </c>
      <c r="AW46" s="39">
        <v>0</v>
      </c>
      <c r="AX46" s="39">
        <v>0</v>
      </c>
      <c r="AY46" s="110">
        <f t="shared" si="16"/>
        <v>0</v>
      </c>
      <c r="AZ46" s="224"/>
      <c r="BA46" s="224"/>
      <c r="BB46" s="91">
        <f t="shared" si="17"/>
        <v>0</v>
      </c>
      <c r="BC46" s="110">
        <f t="shared" si="29"/>
        <v>0</v>
      </c>
      <c r="BD46" s="110">
        <f t="shared" si="29"/>
        <v>0</v>
      </c>
      <c r="BE46" s="110">
        <f t="shared" si="19"/>
        <v>0</v>
      </c>
      <c r="BF46" s="224"/>
      <c r="BG46" s="224"/>
      <c r="BH46" s="91">
        <f t="shared" si="20"/>
        <v>0</v>
      </c>
      <c r="BI46" s="224"/>
      <c r="BJ46" s="224"/>
      <c r="BK46" s="91">
        <f t="shared" si="21"/>
        <v>0</v>
      </c>
      <c r="BL46" s="224"/>
      <c r="BM46" s="224"/>
      <c r="BN46" s="91">
        <f t="shared" si="22"/>
        <v>0</v>
      </c>
      <c r="BO46" s="91">
        <f t="shared" si="30"/>
        <v>0</v>
      </c>
      <c r="BP46" s="91">
        <f t="shared" si="30"/>
        <v>0</v>
      </c>
      <c r="BQ46" s="91">
        <f t="shared" si="24"/>
        <v>0</v>
      </c>
      <c r="BR46" s="110">
        <f t="shared" si="31"/>
        <v>44235000</v>
      </c>
      <c r="BS46" s="110">
        <f t="shared" si="31"/>
        <v>44235000</v>
      </c>
      <c r="BT46" s="110">
        <f t="shared" si="31"/>
        <v>88470000</v>
      </c>
      <c r="BU46" s="110">
        <v>-22125000</v>
      </c>
      <c r="BV46" s="110">
        <v>-22125000</v>
      </c>
      <c r="BW46" s="110">
        <v>-44250000</v>
      </c>
      <c r="BX46" s="110">
        <v>22125000</v>
      </c>
      <c r="BY46" s="110">
        <v>22125000</v>
      </c>
      <c r="BZ46" s="110">
        <v>44250000</v>
      </c>
      <c r="CA46" s="110">
        <v>0</v>
      </c>
      <c r="CB46" s="110">
        <v>0</v>
      </c>
      <c r="CC46" s="110">
        <v>0</v>
      </c>
      <c r="CD46" s="110">
        <v>0</v>
      </c>
      <c r="CE46" s="110">
        <v>0</v>
      </c>
      <c r="CF46" s="110">
        <v>0</v>
      </c>
      <c r="CG46" s="110">
        <f t="shared" si="26"/>
        <v>0</v>
      </c>
      <c r="CH46" s="110">
        <f t="shared" si="26"/>
        <v>0</v>
      </c>
      <c r="CI46" s="110">
        <f t="shared" si="26"/>
        <v>0</v>
      </c>
      <c r="CJ46" s="169" t="s">
        <v>197</v>
      </c>
    </row>
    <row r="47" spans="1:88" x14ac:dyDescent="0.25">
      <c r="A47" s="169" t="s">
        <v>199</v>
      </c>
      <c r="B47" s="169" t="s">
        <v>173</v>
      </c>
      <c r="C47" s="169" t="s">
        <v>200</v>
      </c>
      <c r="D47" s="169" t="s">
        <v>117</v>
      </c>
      <c r="F47" s="169" t="s">
        <v>193</v>
      </c>
      <c r="G47" s="169" t="s">
        <v>194</v>
      </c>
      <c r="H47" s="169" t="s">
        <v>195</v>
      </c>
      <c r="I47" s="169" t="s">
        <v>196</v>
      </c>
      <c r="J47" s="110">
        <v>40000000</v>
      </c>
      <c r="K47" s="110">
        <v>0</v>
      </c>
      <c r="L47" s="110">
        <v>40000000</v>
      </c>
      <c r="M47" s="38"/>
      <c r="N47" s="38"/>
      <c r="O47" s="110">
        <f t="shared" si="2"/>
        <v>0</v>
      </c>
      <c r="P47" s="39" t="s">
        <v>123</v>
      </c>
      <c r="Q47" s="39" t="s">
        <v>123</v>
      </c>
      <c r="R47" s="110">
        <f t="shared" si="3"/>
        <v>0</v>
      </c>
      <c r="S47" s="39"/>
      <c r="T47" s="39"/>
      <c r="U47" s="110">
        <f t="shared" si="4"/>
        <v>0</v>
      </c>
      <c r="V47" s="112">
        <f>ROUND(9052769,-3)</f>
        <v>9053000</v>
      </c>
      <c r="W47" s="39"/>
      <c r="X47" s="110">
        <f t="shared" si="5"/>
        <v>9053000</v>
      </c>
      <c r="Y47" s="110">
        <f t="shared" si="27"/>
        <v>9053000</v>
      </c>
      <c r="Z47" s="110">
        <f t="shared" si="27"/>
        <v>0</v>
      </c>
      <c r="AA47" s="110">
        <f t="shared" si="7"/>
        <v>9053000</v>
      </c>
      <c r="AB47" s="38">
        <v>7450500</v>
      </c>
      <c r="AC47" s="38"/>
      <c r="AD47" s="110">
        <f t="shared" si="8"/>
        <v>7450500</v>
      </c>
      <c r="AE47" s="112">
        <v>16634500</v>
      </c>
      <c r="AF47" s="112">
        <v>0</v>
      </c>
      <c r="AG47" s="110">
        <f t="shared" si="9"/>
        <v>16634500</v>
      </c>
      <c r="AH47" s="112">
        <v>0</v>
      </c>
      <c r="AI47" s="112">
        <v>0</v>
      </c>
      <c r="AJ47" s="110">
        <f t="shared" si="10"/>
        <v>0</v>
      </c>
      <c r="AK47" s="112">
        <v>5566000</v>
      </c>
      <c r="AL47" s="112">
        <v>0</v>
      </c>
      <c r="AM47" s="110">
        <f t="shared" si="11"/>
        <v>5566000</v>
      </c>
      <c r="AN47" s="110">
        <f t="shared" si="28"/>
        <v>29651000</v>
      </c>
      <c r="AO47" s="110">
        <f t="shared" si="28"/>
        <v>0</v>
      </c>
      <c r="AP47" s="110">
        <f t="shared" si="13"/>
        <v>29651000</v>
      </c>
      <c r="AQ47" s="112">
        <v>475000</v>
      </c>
      <c r="AR47" s="39" t="s">
        <v>123</v>
      </c>
      <c r="AS47" s="110">
        <f t="shared" si="14"/>
        <v>475000</v>
      </c>
      <c r="AT47" s="94">
        <f>ROUNDUP(219433,-3)</f>
        <v>220000</v>
      </c>
      <c r="AU47" s="39" t="s">
        <v>123</v>
      </c>
      <c r="AV47" s="110">
        <f t="shared" si="15"/>
        <v>220000</v>
      </c>
      <c r="AW47" s="94">
        <f>ROUND(601109,-3)</f>
        <v>601000</v>
      </c>
      <c r="AX47" s="39" t="s">
        <v>123</v>
      </c>
      <c r="AY47" s="110">
        <f t="shared" si="16"/>
        <v>601000</v>
      </c>
      <c r="AZ47" s="224"/>
      <c r="BA47" s="224"/>
      <c r="BB47" s="91">
        <f t="shared" si="17"/>
        <v>0</v>
      </c>
      <c r="BC47" s="110">
        <f t="shared" si="29"/>
        <v>1296000</v>
      </c>
      <c r="BD47" s="110">
        <f t="shared" si="29"/>
        <v>0</v>
      </c>
      <c r="BE47" s="110">
        <f t="shared" si="19"/>
        <v>1296000</v>
      </c>
      <c r="BF47" s="224"/>
      <c r="BG47" s="224"/>
      <c r="BH47" s="91">
        <f t="shared" si="20"/>
        <v>0</v>
      </c>
      <c r="BI47" s="224"/>
      <c r="BJ47" s="224"/>
      <c r="BK47" s="91">
        <f t="shared" si="21"/>
        <v>0</v>
      </c>
      <c r="BL47" s="224"/>
      <c r="BM47" s="224"/>
      <c r="BN47" s="91">
        <f t="shared" si="22"/>
        <v>0</v>
      </c>
      <c r="BO47" s="91">
        <f t="shared" si="30"/>
        <v>0</v>
      </c>
      <c r="BP47" s="91">
        <f t="shared" si="30"/>
        <v>0</v>
      </c>
      <c r="BQ47" s="91">
        <f t="shared" si="24"/>
        <v>0</v>
      </c>
      <c r="BR47" s="110">
        <f t="shared" si="31"/>
        <v>40000000</v>
      </c>
      <c r="BS47" s="110">
        <f t="shared" si="31"/>
        <v>0</v>
      </c>
      <c r="BT47" s="110">
        <f t="shared" si="31"/>
        <v>40000000</v>
      </c>
      <c r="BU47" s="110">
        <v>0</v>
      </c>
      <c r="BV47" s="110">
        <v>0</v>
      </c>
      <c r="BW47" s="110">
        <v>0</v>
      </c>
      <c r="BX47" s="110">
        <v>-151000</v>
      </c>
      <c r="BY47" s="110">
        <v>0</v>
      </c>
      <c r="BZ47" s="110">
        <v>-151000</v>
      </c>
      <c r="CA47" s="110">
        <v>151000</v>
      </c>
      <c r="CB47" s="110">
        <v>0</v>
      </c>
      <c r="CC47" s="110">
        <v>151000</v>
      </c>
      <c r="CD47" s="110">
        <v>0</v>
      </c>
      <c r="CE47" s="110">
        <v>0</v>
      </c>
      <c r="CF47" s="110">
        <v>0</v>
      </c>
      <c r="CG47" s="110">
        <f t="shared" si="26"/>
        <v>0</v>
      </c>
      <c r="CH47" s="110">
        <f t="shared" si="26"/>
        <v>0</v>
      </c>
      <c r="CI47" s="110">
        <f t="shared" si="26"/>
        <v>0</v>
      </c>
      <c r="CJ47" s="169" t="s">
        <v>197</v>
      </c>
    </row>
    <row r="48" spans="1:88" x14ac:dyDescent="0.25">
      <c r="A48" s="95" t="s">
        <v>184</v>
      </c>
      <c r="B48" s="95" t="s">
        <v>173</v>
      </c>
      <c r="C48" s="95" t="s">
        <v>185</v>
      </c>
      <c r="D48" s="95" t="s">
        <v>117</v>
      </c>
      <c r="F48" s="169" t="s">
        <v>193</v>
      </c>
      <c r="G48" s="169" t="s">
        <v>194</v>
      </c>
      <c r="H48" s="95" t="s">
        <v>195</v>
      </c>
      <c r="I48" s="169" t="s">
        <v>196</v>
      </c>
      <c r="J48" s="110">
        <v>0</v>
      </c>
      <c r="K48" s="110">
        <v>0</v>
      </c>
      <c r="L48" s="110">
        <v>0</v>
      </c>
      <c r="M48" s="38"/>
      <c r="N48" s="38"/>
      <c r="O48" s="110">
        <f t="shared" si="2"/>
        <v>0</v>
      </c>
      <c r="P48" s="39" t="s">
        <v>123</v>
      </c>
      <c r="Q48" s="39" t="s">
        <v>123</v>
      </c>
      <c r="R48" s="110">
        <f t="shared" si="3"/>
        <v>0</v>
      </c>
      <c r="S48" s="39"/>
      <c r="T48" s="39"/>
      <c r="U48" s="110">
        <f t="shared" si="4"/>
        <v>0</v>
      </c>
      <c r="V48" s="39"/>
      <c r="W48" s="39"/>
      <c r="X48" s="110">
        <f t="shared" si="5"/>
        <v>0</v>
      </c>
      <c r="Y48" s="110">
        <f t="shared" si="27"/>
        <v>0</v>
      </c>
      <c r="Z48" s="110">
        <f t="shared" si="27"/>
        <v>0</v>
      </c>
      <c r="AA48" s="110">
        <f t="shared" si="7"/>
        <v>0</v>
      </c>
      <c r="AB48" s="38"/>
      <c r="AC48" s="38"/>
      <c r="AD48" s="110">
        <f t="shared" si="8"/>
        <v>0</v>
      </c>
      <c r="AE48" s="112">
        <v>0</v>
      </c>
      <c r="AF48" s="112">
        <v>0</v>
      </c>
      <c r="AG48" s="110">
        <f t="shared" si="9"/>
        <v>0</v>
      </c>
      <c r="AH48" s="112">
        <v>0</v>
      </c>
      <c r="AI48" s="112">
        <v>0</v>
      </c>
      <c r="AJ48" s="110">
        <f t="shared" si="10"/>
        <v>0</v>
      </c>
      <c r="AK48" s="112">
        <v>0</v>
      </c>
      <c r="AL48" s="112">
        <v>0</v>
      </c>
      <c r="AM48" s="110">
        <f t="shared" si="11"/>
        <v>0</v>
      </c>
      <c r="AN48" s="97">
        <f t="shared" si="28"/>
        <v>0</v>
      </c>
      <c r="AO48" s="97">
        <f t="shared" si="28"/>
        <v>0</v>
      </c>
      <c r="AP48" s="97">
        <f t="shared" si="13"/>
        <v>0</v>
      </c>
      <c r="AQ48" s="39" t="s">
        <v>123</v>
      </c>
      <c r="AR48" s="39" t="s">
        <v>123</v>
      </c>
      <c r="AS48" s="110">
        <f t="shared" si="14"/>
        <v>0</v>
      </c>
      <c r="AT48" s="39" t="s">
        <v>123</v>
      </c>
      <c r="AU48" s="39" t="s">
        <v>123</v>
      </c>
      <c r="AV48" s="110">
        <f t="shared" si="15"/>
        <v>0</v>
      </c>
      <c r="AW48" s="39" t="s">
        <v>123</v>
      </c>
      <c r="AX48" s="39" t="s">
        <v>123</v>
      </c>
      <c r="AY48" s="110">
        <f t="shared" si="16"/>
        <v>0</v>
      </c>
      <c r="AZ48" s="224"/>
      <c r="BA48" s="224"/>
      <c r="BB48" s="91">
        <f t="shared" si="17"/>
        <v>0</v>
      </c>
      <c r="BC48" s="97">
        <f t="shared" si="29"/>
        <v>0</v>
      </c>
      <c r="BD48" s="97">
        <f t="shared" si="29"/>
        <v>0</v>
      </c>
      <c r="BE48" s="97">
        <f t="shared" si="19"/>
        <v>0</v>
      </c>
      <c r="BF48" s="224"/>
      <c r="BG48" s="224"/>
      <c r="BH48" s="91">
        <f t="shared" si="20"/>
        <v>0</v>
      </c>
      <c r="BI48" s="224"/>
      <c r="BJ48" s="224"/>
      <c r="BK48" s="91">
        <f t="shared" si="21"/>
        <v>0</v>
      </c>
      <c r="BL48" s="224"/>
      <c r="BM48" s="224"/>
      <c r="BN48" s="91">
        <f t="shared" si="22"/>
        <v>0</v>
      </c>
      <c r="BO48" s="91">
        <f t="shared" si="30"/>
        <v>0</v>
      </c>
      <c r="BP48" s="91">
        <f t="shared" si="30"/>
        <v>0</v>
      </c>
      <c r="BQ48" s="91">
        <f t="shared" si="24"/>
        <v>0</v>
      </c>
      <c r="BR48" s="97">
        <f t="shared" si="31"/>
        <v>0</v>
      </c>
      <c r="BS48" s="97">
        <f t="shared" si="31"/>
        <v>0</v>
      </c>
      <c r="BT48" s="97">
        <f t="shared" si="31"/>
        <v>0</v>
      </c>
      <c r="BU48" s="97">
        <v>0</v>
      </c>
      <c r="BV48" s="97">
        <v>0</v>
      </c>
      <c r="BW48" s="97">
        <v>0</v>
      </c>
      <c r="BX48" s="97">
        <v>0</v>
      </c>
      <c r="BY48" s="97">
        <v>0</v>
      </c>
      <c r="BZ48" s="97">
        <v>0</v>
      </c>
      <c r="CA48" s="97">
        <v>0</v>
      </c>
      <c r="CB48" s="97">
        <v>0</v>
      </c>
      <c r="CC48" s="97">
        <v>0</v>
      </c>
      <c r="CD48" s="97">
        <v>0</v>
      </c>
      <c r="CE48" s="97">
        <v>0</v>
      </c>
      <c r="CF48" s="97">
        <v>0</v>
      </c>
      <c r="CG48" s="97">
        <f t="shared" si="26"/>
        <v>0</v>
      </c>
      <c r="CH48" s="97">
        <f t="shared" si="26"/>
        <v>0</v>
      </c>
      <c r="CI48" s="97">
        <f t="shared" si="26"/>
        <v>0</v>
      </c>
    </row>
    <row r="49" spans="1:88" x14ac:dyDescent="0.25">
      <c r="A49" s="169" t="s">
        <v>172</v>
      </c>
      <c r="B49" s="169" t="s">
        <v>173</v>
      </c>
      <c r="C49" s="169" t="s">
        <v>186</v>
      </c>
      <c r="D49" s="169" t="s">
        <v>117</v>
      </c>
      <c r="F49" s="169" t="s">
        <v>193</v>
      </c>
      <c r="G49" s="169" t="s">
        <v>194</v>
      </c>
      <c r="H49" s="169" t="s">
        <v>195</v>
      </c>
      <c r="I49" s="169" t="s">
        <v>196</v>
      </c>
      <c r="J49" s="110">
        <v>104224000</v>
      </c>
      <c r="K49" s="110">
        <v>104219000</v>
      </c>
      <c r="L49" s="110">
        <v>208443000</v>
      </c>
      <c r="M49" s="112">
        <v>951000</v>
      </c>
      <c r="N49" s="112">
        <v>951000</v>
      </c>
      <c r="O49" s="110">
        <f t="shared" si="2"/>
        <v>1902000</v>
      </c>
      <c r="P49" s="112">
        <v>2323000</v>
      </c>
      <c r="Q49" s="112">
        <v>2323000</v>
      </c>
      <c r="R49" s="110">
        <f t="shared" si="3"/>
        <v>4646000</v>
      </c>
      <c r="S49" s="112">
        <v>5242000</v>
      </c>
      <c r="T49" s="112">
        <v>5242000</v>
      </c>
      <c r="U49" s="110">
        <f t="shared" si="4"/>
        <v>10484000</v>
      </c>
      <c r="V49" s="112">
        <v>3737000</v>
      </c>
      <c r="W49" s="112">
        <v>3737000</v>
      </c>
      <c r="X49" s="110">
        <f t="shared" si="5"/>
        <v>7474000</v>
      </c>
      <c r="Y49" s="110">
        <f t="shared" si="27"/>
        <v>12253000</v>
      </c>
      <c r="Z49" s="110">
        <f t="shared" si="27"/>
        <v>12253000</v>
      </c>
      <c r="AA49" s="110">
        <f t="shared" si="7"/>
        <v>24506000</v>
      </c>
      <c r="AB49" s="38">
        <v>865803</v>
      </c>
      <c r="AC49" s="38">
        <v>865803</v>
      </c>
      <c r="AD49" s="110">
        <f t="shared" si="8"/>
        <v>1731606</v>
      </c>
      <c r="AE49" s="112">
        <v>4027399</v>
      </c>
      <c r="AF49" s="112">
        <v>5248066</v>
      </c>
      <c r="AG49" s="110">
        <f t="shared" si="9"/>
        <v>9275465</v>
      </c>
      <c r="AH49" s="112">
        <v>4783399</v>
      </c>
      <c r="AI49" s="112">
        <v>6219066</v>
      </c>
      <c r="AJ49" s="110">
        <f t="shared" si="10"/>
        <v>11002465</v>
      </c>
      <c r="AK49" s="112">
        <v>6238399</v>
      </c>
      <c r="AL49" s="112">
        <v>6490066</v>
      </c>
      <c r="AM49" s="110">
        <f t="shared" si="11"/>
        <v>12728465</v>
      </c>
      <c r="AN49" s="110">
        <f t="shared" si="28"/>
        <v>15915000</v>
      </c>
      <c r="AO49" s="110">
        <f t="shared" si="28"/>
        <v>18823001</v>
      </c>
      <c r="AP49" s="110">
        <f t="shared" si="13"/>
        <v>34738001</v>
      </c>
      <c r="AQ49" s="112">
        <v>3632000</v>
      </c>
      <c r="AR49" s="112">
        <v>3632000</v>
      </c>
      <c r="AS49" s="110">
        <f t="shared" si="14"/>
        <v>7264000</v>
      </c>
      <c r="AT49" s="112">
        <v>4114000</v>
      </c>
      <c r="AU49" s="112">
        <v>4114000</v>
      </c>
      <c r="AV49" s="110">
        <f t="shared" si="15"/>
        <v>8228000</v>
      </c>
      <c r="AW49" s="112">
        <v>4597000</v>
      </c>
      <c r="AX49" s="112">
        <v>4596000</v>
      </c>
      <c r="AY49" s="110">
        <f t="shared" si="16"/>
        <v>9193000</v>
      </c>
      <c r="AZ49" s="224"/>
      <c r="BA49" s="224"/>
      <c r="BB49" s="91">
        <f t="shared" si="17"/>
        <v>0</v>
      </c>
      <c r="BC49" s="110">
        <f t="shared" si="29"/>
        <v>12343000</v>
      </c>
      <c r="BD49" s="110">
        <f t="shared" si="29"/>
        <v>12342000</v>
      </c>
      <c r="BE49" s="110">
        <f t="shared" si="19"/>
        <v>24685000</v>
      </c>
      <c r="BF49" s="224"/>
      <c r="BG49" s="224"/>
      <c r="BH49" s="91">
        <f t="shared" si="20"/>
        <v>0</v>
      </c>
      <c r="BI49" s="224"/>
      <c r="BJ49" s="224"/>
      <c r="BK49" s="91">
        <f t="shared" si="21"/>
        <v>0</v>
      </c>
      <c r="BL49" s="224"/>
      <c r="BM49" s="224"/>
      <c r="BN49" s="91">
        <f t="shared" si="22"/>
        <v>0</v>
      </c>
      <c r="BO49" s="91">
        <f t="shared" si="30"/>
        <v>0</v>
      </c>
      <c r="BP49" s="91">
        <f t="shared" si="30"/>
        <v>0</v>
      </c>
      <c r="BQ49" s="91">
        <f t="shared" si="24"/>
        <v>0</v>
      </c>
      <c r="BR49" s="110">
        <f t="shared" si="31"/>
        <v>40511000</v>
      </c>
      <c r="BS49" s="110">
        <f t="shared" si="31"/>
        <v>43418001</v>
      </c>
      <c r="BT49" s="110">
        <f t="shared" si="31"/>
        <v>83929001</v>
      </c>
      <c r="BU49" s="110">
        <v>-4880000</v>
      </c>
      <c r="BV49" s="110">
        <v>-4879000</v>
      </c>
      <c r="BW49" s="110">
        <v>-9759000</v>
      </c>
      <c r="BX49" s="110">
        <v>-24061000</v>
      </c>
      <c r="BY49" s="110">
        <v>-21152000</v>
      </c>
      <c r="BZ49" s="110">
        <v>-45213000</v>
      </c>
      <c r="CA49" s="110">
        <v>-34772000</v>
      </c>
      <c r="CB49" s="110">
        <v>-34770000</v>
      </c>
      <c r="CC49" s="110">
        <v>-69542000</v>
      </c>
      <c r="CD49" s="110">
        <v>0</v>
      </c>
      <c r="CE49" s="110">
        <v>0</v>
      </c>
      <c r="CF49" s="110">
        <v>0</v>
      </c>
      <c r="CG49" s="110">
        <f t="shared" si="26"/>
        <v>-63713000</v>
      </c>
      <c r="CH49" s="110">
        <f t="shared" si="26"/>
        <v>-60800999</v>
      </c>
      <c r="CI49" s="110">
        <f t="shared" si="26"/>
        <v>-124513999</v>
      </c>
      <c r="CJ49" s="169" t="s">
        <v>201</v>
      </c>
    </row>
    <row r="50" spans="1:88" x14ac:dyDescent="0.25">
      <c r="A50" s="169" t="s">
        <v>187</v>
      </c>
      <c r="B50" s="169" t="s">
        <v>173</v>
      </c>
      <c r="C50" s="169" t="s">
        <v>188</v>
      </c>
      <c r="D50" s="169" t="s">
        <v>117</v>
      </c>
      <c r="F50" s="169" t="s">
        <v>193</v>
      </c>
      <c r="G50" s="169" t="s">
        <v>194</v>
      </c>
      <c r="H50" s="169" t="s">
        <v>195</v>
      </c>
      <c r="I50" s="169" t="s">
        <v>196</v>
      </c>
      <c r="J50" s="110">
        <v>644190000</v>
      </c>
      <c r="K50" s="110">
        <v>644190000</v>
      </c>
      <c r="L50" s="110">
        <v>1288380000</v>
      </c>
      <c r="M50" s="38">
        <v>0</v>
      </c>
      <c r="N50" s="38">
        <v>0</v>
      </c>
      <c r="O50" s="110">
        <f t="shared" si="2"/>
        <v>0</v>
      </c>
      <c r="P50" s="39">
        <v>0</v>
      </c>
      <c r="Q50" s="39">
        <v>0</v>
      </c>
      <c r="R50" s="110">
        <f t="shared" si="3"/>
        <v>0</v>
      </c>
      <c r="S50" s="39">
        <v>0</v>
      </c>
      <c r="T50" s="39">
        <v>0</v>
      </c>
      <c r="U50" s="110">
        <f t="shared" si="4"/>
        <v>0</v>
      </c>
      <c r="V50" s="39">
        <v>0</v>
      </c>
      <c r="W50" s="39">
        <v>0</v>
      </c>
      <c r="X50" s="110">
        <f t="shared" si="5"/>
        <v>0</v>
      </c>
      <c r="Y50" s="110">
        <f t="shared" si="27"/>
        <v>0</v>
      </c>
      <c r="Z50" s="110">
        <f t="shared" si="27"/>
        <v>0</v>
      </c>
      <c r="AA50" s="110">
        <f t="shared" si="7"/>
        <v>0</v>
      </c>
      <c r="AB50" s="38">
        <v>0</v>
      </c>
      <c r="AC50" s="38">
        <v>0</v>
      </c>
      <c r="AD50" s="110">
        <f t="shared" si="8"/>
        <v>0</v>
      </c>
      <c r="AE50" s="112">
        <v>84534000</v>
      </c>
      <c r="AF50" s="112">
        <v>108466000</v>
      </c>
      <c r="AG50" s="110">
        <f t="shared" si="9"/>
        <v>193000000</v>
      </c>
      <c r="AH50" s="112">
        <v>0</v>
      </c>
      <c r="AI50" s="112">
        <v>0</v>
      </c>
      <c r="AJ50" s="110">
        <f t="shared" si="10"/>
        <v>0</v>
      </c>
      <c r="AK50" s="112">
        <v>197538000</v>
      </c>
      <c r="AL50" s="112">
        <v>253462000</v>
      </c>
      <c r="AM50" s="110">
        <f t="shared" si="11"/>
        <v>451000000</v>
      </c>
      <c r="AN50" s="110">
        <f t="shared" si="28"/>
        <v>282072000</v>
      </c>
      <c r="AO50" s="110">
        <f t="shared" si="28"/>
        <v>361928000</v>
      </c>
      <c r="AP50" s="110">
        <f t="shared" si="13"/>
        <v>644000000</v>
      </c>
      <c r="AQ50" s="39">
        <v>0</v>
      </c>
      <c r="AR50" s="39">
        <v>0</v>
      </c>
      <c r="AS50" s="110">
        <f t="shared" si="14"/>
        <v>0</v>
      </c>
      <c r="AT50" s="39">
        <v>0</v>
      </c>
      <c r="AU50" s="39">
        <v>0</v>
      </c>
      <c r="AV50" s="110">
        <f t="shared" si="15"/>
        <v>0</v>
      </c>
      <c r="AW50" s="112">
        <v>314014000</v>
      </c>
      <c r="AX50" s="112">
        <f>322000000+7986000</f>
        <v>329986000</v>
      </c>
      <c r="AY50" s="110">
        <f t="shared" si="16"/>
        <v>644000000</v>
      </c>
      <c r="AZ50" s="224"/>
      <c r="BA50" s="224"/>
      <c r="BB50" s="91">
        <f t="shared" si="17"/>
        <v>0</v>
      </c>
      <c r="BC50" s="110">
        <f t="shared" si="29"/>
        <v>314014000</v>
      </c>
      <c r="BD50" s="110">
        <f t="shared" si="29"/>
        <v>329986000</v>
      </c>
      <c r="BE50" s="110">
        <f t="shared" si="19"/>
        <v>644000000</v>
      </c>
      <c r="BF50" s="224"/>
      <c r="BG50" s="224"/>
      <c r="BH50" s="91">
        <f t="shared" si="20"/>
        <v>0</v>
      </c>
      <c r="BI50" s="224"/>
      <c r="BJ50" s="224"/>
      <c r="BK50" s="91">
        <f t="shared" si="21"/>
        <v>0</v>
      </c>
      <c r="BL50" s="224"/>
      <c r="BM50" s="224"/>
      <c r="BN50" s="91">
        <f t="shared" si="22"/>
        <v>0</v>
      </c>
      <c r="BO50" s="91">
        <f t="shared" si="30"/>
        <v>0</v>
      </c>
      <c r="BP50" s="91">
        <f t="shared" si="30"/>
        <v>0</v>
      </c>
      <c r="BQ50" s="91">
        <f t="shared" si="24"/>
        <v>0</v>
      </c>
      <c r="BR50" s="110">
        <f t="shared" si="31"/>
        <v>596086000</v>
      </c>
      <c r="BS50" s="110">
        <f t="shared" si="31"/>
        <v>691914000</v>
      </c>
      <c r="BT50" s="110">
        <f t="shared" si="31"/>
        <v>1288000000</v>
      </c>
      <c r="BU50" s="110">
        <v>0</v>
      </c>
      <c r="BV50" s="110">
        <v>0</v>
      </c>
      <c r="BW50" s="110">
        <v>0</v>
      </c>
      <c r="BX50" s="110">
        <v>-40046000</v>
      </c>
      <c r="BY50" s="110">
        <v>39810000</v>
      </c>
      <c r="BZ50" s="110">
        <v>-236000</v>
      </c>
      <c r="CA50" s="110">
        <v>-8058000</v>
      </c>
      <c r="CB50" s="110">
        <v>7914000</v>
      </c>
      <c r="CC50" s="110">
        <v>-144000</v>
      </c>
      <c r="CD50" s="110">
        <v>0</v>
      </c>
      <c r="CE50" s="110">
        <v>0</v>
      </c>
      <c r="CF50" s="110">
        <v>0</v>
      </c>
      <c r="CG50" s="110">
        <f t="shared" si="26"/>
        <v>-48104000</v>
      </c>
      <c r="CH50" s="110">
        <f t="shared" si="26"/>
        <v>47724000</v>
      </c>
      <c r="CI50" s="110">
        <f t="shared" si="26"/>
        <v>-380000</v>
      </c>
      <c r="CJ50" s="169" t="s">
        <v>201</v>
      </c>
    </row>
    <row r="51" spans="1:88" ht="14.1" customHeight="1" x14ac:dyDescent="0.25">
      <c r="A51" s="169" t="s">
        <v>190</v>
      </c>
      <c r="B51" s="169" t="s">
        <v>173</v>
      </c>
      <c r="C51" s="169" t="s">
        <v>191</v>
      </c>
      <c r="D51" s="169" t="s">
        <v>117</v>
      </c>
      <c r="F51" s="169" t="s">
        <v>193</v>
      </c>
      <c r="G51" s="169" t="s">
        <v>194</v>
      </c>
      <c r="H51" s="169" t="s">
        <v>195</v>
      </c>
      <c r="I51" s="169" t="s">
        <v>196</v>
      </c>
      <c r="J51" s="110">
        <v>21260000</v>
      </c>
      <c r="K51" s="110">
        <v>43195000</v>
      </c>
      <c r="L51" s="110">
        <v>64455000</v>
      </c>
      <c r="M51" s="38">
        <v>0</v>
      </c>
      <c r="N51" s="38"/>
      <c r="O51" s="110">
        <f t="shared" si="2"/>
        <v>0</v>
      </c>
      <c r="P51" s="39" t="s">
        <v>123</v>
      </c>
      <c r="Q51" s="39" t="s">
        <v>123</v>
      </c>
      <c r="R51" s="110">
        <f t="shared" si="3"/>
        <v>0</v>
      </c>
      <c r="S51" s="39" t="s">
        <v>123</v>
      </c>
      <c r="T51" s="39" t="s">
        <v>123</v>
      </c>
      <c r="U51" s="110">
        <f t="shared" si="4"/>
        <v>0</v>
      </c>
      <c r="V51" s="112">
        <v>3535000</v>
      </c>
      <c r="W51" s="39"/>
      <c r="X51" s="110">
        <f t="shared" si="5"/>
        <v>3535000</v>
      </c>
      <c r="Y51" s="110">
        <f t="shared" si="27"/>
        <v>3535000</v>
      </c>
      <c r="Z51" s="110">
        <f t="shared" si="27"/>
        <v>0</v>
      </c>
      <c r="AA51" s="110">
        <f t="shared" si="7"/>
        <v>3535000</v>
      </c>
      <c r="AB51" s="38">
        <v>0</v>
      </c>
      <c r="AC51" s="38">
        <v>0</v>
      </c>
      <c r="AD51" s="110">
        <f t="shared" si="8"/>
        <v>0</v>
      </c>
      <c r="AE51" s="112">
        <v>990000</v>
      </c>
      <c r="AF51" s="112">
        <v>858000</v>
      </c>
      <c r="AG51" s="110">
        <f t="shared" si="9"/>
        <v>1848000</v>
      </c>
      <c r="AH51" s="112">
        <v>1751000</v>
      </c>
      <c r="AI51" s="112">
        <v>2248000</v>
      </c>
      <c r="AJ51" s="110">
        <f t="shared" si="10"/>
        <v>3999000</v>
      </c>
      <c r="AK51" s="112">
        <v>1751000</v>
      </c>
      <c r="AL51" s="112">
        <v>2248000</v>
      </c>
      <c r="AM51" s="110">
        <f t="shared" si="11"/>
        <v>3999000</v>
      </c>
      <c r="AN51" s="110">
        <f t="shared" si="28"/>
        <v>4492000</v>
      </c>
      <c r="AO51" s="110">
        <f t="shared" si="28"/>
        <v>5354000</v>
      </c>
      <c r="AP51" s="110">
        <f t="shared" si="13"/>
        <v>9846000</v>
      </c>
      <c r="AQ51" s="112">
        <v>2150000</v>
      </c>
      <c r="AR51" s="112">
        <v>7170000</v>
      </c>
      <c r="AS51" s="110">
        <f t="shared" si="14"/>
        <v>9320000</v>
      </c>
      <c r="AT51" s="112">
        <v>2149000</v>
      </c>
      <c r="AU51" s="112">
        <v>7170000</v>
      </c>
      <c r="AV51" s="110">
        <f t="shared" si="15"/>
        <v>9319000</v>
      </c>
      <c r="AW51" s="112">
        <v>2149000</v>
      </c>
      <c r="AX51" s="112">
        <v>7170000</v>
      </c>
      <c r="AY51" s="110">
        <f t="shared" si="16"/>
        <v>9319000</v>
      </c>
      <c r="AZ51" s="224"/>
      <c r="BA51" s="224"/>
      <c r="BB51" s="91">
        <f t="shared" si="17"/>
        <v>0</v>
      </c>
      <c r="BC51" s="110">
        <f t="shared" si="29"/>
        <v>6448000</v>
      </c>
      <c r="BD51" s="110">
        <f t="shared" si="29"/>
        <v>21510000</v>
      </c>
      <c r="BE51" s="110">
        <f t="shared" si="19"/>
        <v>27958000</v>
      </c>
      <c r="BF51" s="224"/>
      <c r="BG51" s="224"/>
      <c r="BH51" s="91">
        <f t="shared" si="20"/>
        <v>0</v>
      </c>
      <c r="BI51" s="224"/>
      <c r="BJ51" s="224"/>
      <c r="BK51" s="91">
        <f t="shared" si="21"/>
        <v>0</v>
      </c>
      <c r="BL51" s="224"/>
      <c r="BM51" s="224"/>
      <c r="BN51" s="91">
        <f t="shared" si="22"/>
        <v>0</v>
      </c>
      <c r="BO51" s="91">
        <f t="shared" si="30"/>
        <v>0</v>
      </c>
      <c r="BP51" s="91">
        <f t="shared" si="30"/>
        <v>0</v>
      </c>
      <c r="BQ51" s="91">
        <f t="shared" si="24"/>
        <v>0</v>
      </c>
      <c r="BR51" s="110">
        <f t="shared" si="31"/>
        <v>14475000</v>
      </c>
      <c r="BS51" s="110">
        <f t="shared" si="31"/>
        <v>26864000</v>
      </c>
      <c r="BT51" s="110">
        <f t="shared" si="31"/>
        <v>41339000</v>
      </c>
      <c r="BU51" s="110">
        <v>-103000</v>
      </c>
      <c r="BV51" s="110">
        <v>0</v>
      </c>
      <c r="BW51" s="110">
        <v>-103000</v>
      </c>
      <c r="BX51" s="110">
        <v>-6353000</v>
      </c>
      <c r="BY51" s="110">
        <v>-17821000</v>
      </c>
      <c r="BZ51" s="110">
        <v>-24174000</v>
      </c>
      <c r="CA51" s="110">
        <v>-329000</v>
      </c>
      <c r="CB51" s="110">
        <v>1490000</v>
      </c>
      <c r="CC51" s="110">
        <v>1161000</v>
      </c>
      <c r="CD51" s="110">
        <v>0</v>
      </c>
      <c r="CE51" s="110">
        <v>0</v>
      </c>
      <c r="CF51" s="110">
        <v>0</v>
      </c>
      <c r="CG51" s="110">
        <f t="shared" si="26"/>
        <v>-6785000</v>
      </c>
      <c r="CH51" s="110">
        <f t="shared" si="26"/>
        <v>-16331000</v>
      </c>
      <c r="CI51" s="110">
        <f t="shared" si="26"/>
        <v>-23116000</v>
      </c>
      <c r="CJ51" s="169" t="s">
        <v>197</v>
      </c>
    </row>
    <row r="52" spans="1:88" x14ac:dyDescent="0.25">
      <c r="A52" s="95" t="s">
        <v>202</v>
      </c>
      <c r="B52" s="95" t="s">
        <v>173</v>
      </c>
      <c r="C52" s="95" t="s">
        <v>203</v>
      </c>
      <c r="D52" s="95" t="s">
        <v>117</v>
      </c>
      <c r="E52" s="95"/>
      <c r="F52" s="95" t="s">
        <v>193</v>
      </c>
      <c r="G52" s="95" t="s">
        <v>194</v>
      </c>
      <c r="H52" s="95" t="s">
        <v>195</v>
      </c>
      <c r="I52" s="95" t="s">
        <v>196</v>
      </c>
      <c r="J52" s="97">
        <v>0</v>
      </c>
      <c r="K52" s="97">
        <v>0</v>
      </c>
      <c r="L52" s="97">
        <v>0</v>
      </c>
      <c r="M52" s="104"/>
      <c r="N52" s="104"/>
      <c r="O52" s="97">
        <f t="shared" si="2"/>
        <v>0</v>
      </c>
      <c r="P52" s="105" t="s">
        <v>123</v>
      </c>
      <c r="Q52" s="105" t="s">
        <v>123</v>
      </c>
      <c r="R52" s="97">
        <f t="shared" si="3"/>
        <v>0</v>
      </c>
      <c r="S52" s="105" t="s">
        <v>123</v>
      </c>
      <c r="T52" s="105" t="s">
        <v>123</v>
      </c>
      <c r="U52" s="97">
        <f t="shared" si="4"/>
        <v>0</v>
      </c>
      <c r="V52" s="105" t="s">
        <v>123</v>
      </c>
      <c r="W52" s="105" t="s">
        <v>123</v>
      </c>
      <c r="X52" s="97">
        <f t="shared" si="5"/>
        <v>0</v>
      </c>
      <c r="Y52" s="97">
        <f t="shared" si="27"/>
        <v>0</v>
      </c>
      <c r="Z52" s="97">
        <f t="shared" si="27"/>
        <v>0</v>
      </c>
      <c r="AA52" s="97">
        <f t="shared" si="7"/>
        <v>0</v>
      </c>
      <c r="AB52" s="104"/>
      <c r="AC52" s="104"/>
      <c r="AD52" s="97">
        <f t="shared" si="8"/>
        <v>0</v>
      </c>
      <c r="AE52" s="112">
        <v>0</v>
      </c>
      <c r="AF52" s="112">
        <v>0</v>
      </c>
      <c r="AG52" s="97">
        <f t="shared" si="9"/>
        <v>0</v>
      </c>
      <c r="AH52" s="112">
        <v>0</v>
      </c>
      <c r="AI52" s="112">
        <v>0</v>
      </c>
      <c r="AJ52" s="97">
        <f t="shared" si="10"/>
        <v>0</v>
      </c>
      <c r="AK52" s="112">
        <v>0</v>
      </c>
      <c r="AL52" s="112">
        <v>0</v>
      </c>
      <c r="AM52" s="97">
        <f t="shared" si="11"/>
        <v>0</v>
      </c>
      <c r="AN52" s="97">
        <f t="shared" si="28"/>
        <v>0</v>
      </c>
      <c r="AO52" s="97">
        <f t="shared" si="28"/>
        <v>0</v>
      </c>
      <c r="AP52" s="97">
        <f t="shared" si="13"/>
        <v>0</v>
      </c>
      <c r="AQ52" s="105" t="s">
        <v>123</v>
      </c>
      <c r="AR52" s="105" t="s">
        <v>123</v>
      </c>
      <c r="AS52" s="97">
        <f t="shared" si="14"/>
        <v>0</v>
      </c>
      <c r="AT52" s="105" t="s">
        <v>123</v>
      </c>
      <c r="AU52" s="105" t="s">
        <v>123</v>
      </c>
      <c r="AV52" s="97">
        <f t="shared" si="15"/>
        <v>0</v>
      </c>
      <c r="AW52" s="105" t="s">
        <v>123</v>
      </c>
      <c r="AX52" s="105" t="s">
        <v>123</v>
      </c>
      <c r="AY52" s="97">
        <f t="shared" si="16"/>
        <v>0</v>
      </c>
      <c r="AZ52" s="226"/>
      <c r="BA52" s="226"/>
      <c r="BB52" s="107">
        <f t="shared" si="17"/>
        <v>0</v>
      </c>
      <c r="BC52" s="97">
        <f t="shared" si="29"/>
        <v>0</v>
      </c>
      <c r="BD52" s="97">
        <f t="shared" si="29"/>
        <v>0</v>
      </c>
      <c r="BE52" s="97">
        <f t="shared" si="19"/>
        <v>0</v>
      </c>
      <c r="BF52" s="226"/>
      <c r="BG52" s="226"/>
      <c r="BH52" s="107">
        <f t="shared" si="20"/>
        <v>0</v>
      </c>
      <c r="BI52" s="226"/>
      <c r="BJ52" s="226"/>
      <c r="BK52" s="107">
        <f t="shared" si="21"/>
        <v>0</v>
      </c>
      <c r="BL52" s="226"/>
      <c r="BM52" s="226"/>
      <c r="BN52" s="107">
        <f t="shared" si="22"/>
        <v>0</v>
      </c>
      <c r="BO52" s="107">
        <f t="shared" si="30"/>
        <v>0</v>
      </c>
      <c r="BP52" s="107">
        <f t="shared" si="30"/>
        <v>0</v>
      </c>
      <c r="BQ52" s="107">
        <f t="shared" si="24"/>
        <v>0</v>
      </c>
      <c r="BR52" s="97">
        <f t="shared" si="31"/>
        <v>0</v>
      </c>
      <c r="BS52" s="97">
        <f t="shared" si="31"/>
        <v>0</v>
      </c>
      <c r="BT52" s="97">
        <f t="shared" si="31"/>
        <v>0</v>
      </c>
      <c r="BU52" s="97">
        <v>0</v>
      </c>
      <c r="BV52" s="97">
        <v>0</v>
      </c>
      <c r="BW52" s="97">
        <v>0</v>
      </c>
      <c r="BX52" s="97">
        <v>0</v>
      </c>
      <c r="BY52" s="97">
        <v>0</v>
      </c>
      <c r="BZ52" s="97">
        <v>0</v>
      </c>
      <c r="CA52" s="97">
        <v>0</v>
      </c>
      <c r="CB52" s="97">
        <v>0</v>
      </c>
      <c r="CC52" s="97">
        <v>0</v>
      </c>
      <c r="CD52" s="97">
        <v>0</v>
      </c>
      <c r="CE52" s="97">
        <v>0</v>
      </c>
      <c r="CF52" s="97">
        <v>0</v>
      </c>
      <c r="CG52" s="97">
        <f t="shared" si="26"/>
        <v>0</v>
      </c>
      <c r="CH52" s="97">
        <f t="shared" si="26"/>
        <v>0</v>
      </c>
      <c r="CI52" s="97">
        <f t="shared" si="26"/>
        <v>0</v>
      </c>
    </row>
    <row r="53" spans="1:88" x14ac:dyDescent="0.25">
      <c r="A53" s="95" t="s">
        <v>202</v>
      </c>
      <c r="B53" s="95" t="s">
        <v>173</v>
      </c>
      <c r="C53" s="95" t="s">
        <v>203</v>
      </c>
      <c r="D53" s="95" t="s">
        <v>121</v>
      </c>
      <c r="E53" s="95"/>
      <c r="F53" s="95" t="s">
        <v>175</v>
      </c>
      <c r="G53" s="95" t="s">
        <v>176</v>
      </c>
      <c r="H53" s="95" t="s">
        <v>177</v>
      </c>
      <c r="I53" s="95">
        <v>20</v>
      </c>
      <c r="J53" s="97">
        <v>0</v>
      </c>
      <c r="K53" s="97">
        <v>0</v>
      </c>
      <c r="L53" s="97">
        <v>0</v>
      </c>
      <c r="M53" s="104"/>
      <c r="N53" s="104"/>
      <c r="O53" s="97">
        <f t="shared" si="2"/>
        <v>0</v>
      </c>
      <c r="P53" s="105"/>
      <c r="Q53" s="105"/>
      <c r="R53" s="97">
        <f t="shared" si="3"/>
        <v>0</v>
      </c>
      <c r="S53" s="105"/>
      <c r="T53" s="105"/>
      <c r="U53" s="97">
        <f t="shared" si="4"/>
        <v>0</v>
      </c>
      <c r="V53" s="105"/>
      <c r="W53" s="105"/>
      <c r="X53" s="97">
        <f t="shared" si="5"/>
        <v>0</v>
      </c>
      <c r="Y53" s="97">
        <f t="shared" si="27"/>
        <v>0</v>
      </c>
      <c r="Z53" s="97">
        <f t="shared" si="27"/>
        <v>0</v>
      </c>
      <c r="AA53" s="97">
        <f t="shared" si="7"/>
        <v>0</v>
      </c>
      <c r="AB53" s="104"/>
      <c r="AC53" s="104"/>
      <c r="AD53" s="97">
        <f t="shared" si="8"/>
        <v>0</v>
      </c>
      <c r="AE53" s="112">
        <v>0</v>
      </c>
      <c r="AF53" s="112">
        <v>0</v>
      </c>
      <c r="AG53" s="97">
        <f t="shared" si="9"/>
        <v>0</v>
      </c>
      <c r="AH53" s="112">
        <v>0</v>
      </c>
      <c r="AI53" s="112">
        <v>0</v>
      </c>
      <c r="AJ53" s="97">
        <f t="shared" si="10"/>
        <v>0</v>
      </c>
      <c r="AK53" s="112">
        <v>0</v>
      </c>
      <c r="AL53" s="112">
        <v>0</v>
      </c>
      <c r="AM53" s="97">
        <f t="shared" si="11"/>
        <v>0</v>
      </c>
      <c r="AN53" s="97">
        <f t="shared" si="28"/>
        <v>0</v>
      </c>
      <c r="AO53" s="97">
        <f t="shared" si="28"/>
        <v>0</v>
      </c>
      <c r="AP53" s="97">
        <f t="shared" si="13"/>
        <v>0</v>
      </c>
      <c r="AQ53" s="105"/>
      <c r="AR53" s="105"/>
      <c r="AS53" s="97">
        <f t="shared" si="14"/>
        <v>0</v>
      </c>
      <c r="AT53" s="105"/>
      <c r="AU53" s="105"/>
      <c r="AV53" s="97">
        <f t="shared" si="15"/>
        <v>0</v>
      </c>
      <c r="AW53" s="105"/>
      <c r="AX53" s="105"/>
      <c r="AY53" s="97">
        <f t="shared" si="16"/>
        <v>0</v>
      </c>
      <c r="AZ53" s="226"/>
      <c r="BA53" s="226"/>
      <c r="BB53" s="107">
        <f t="shared" si="17"/>
        <v>0</v>
      </c>
      <c r="BC53" s="97">
        <f t="shared" si="29"/>
        <v>0</v>
      </c>
      <c r="BD53" s="97">
        <f t="shared" si="29"/>
        <v>0</v>
      </c>
      <c r="BE53" s="97">
        <f t="shared" si="19"/>
        <v>0</v>
      </c>
      <c r="BF53" s="226"/>
      <c r="BG53" s="226"/>
      <c r="BH53" s="107">
        <f t="shared" si="20"/>
        <v>0</v>
      </c>
      <c r="BI53" s="226"/>
      <c r="BJ53" s="226"/>
      <c r="BK53" s="107">
        <f t="shared" si="21"/>
        <v>0</v>
      </c>
      <c r="BL53" s="226"/>
      <c r="BM53" s="226"/>
      <c r="BN53" s="107">
        <f t="shared" si="22"/>
        <v>0</v>
      </c>
      <c r="BO53" s="107">
        <f t="shared" si="30"/>
        <v>0</v>
      </c>
      <c r="BP53" s="107">
        <f t="shared" si="30"/>
        <v>0</v>
      </c>
      <c r="BQ53" s="107">
        <f t="shared" si="24"/>
        <v>0</v>
      </c>
      <c r="BR53" s="97">
        <f t="shared" si="31"/>
        <v>0</v>
      </c>
      <c r="BS53" s="97">
        <f t="shared" si="31"/>
        <v>0</v>
      </c>
      <c r="BT53" s="97">
        <f t="shared" si="31"/>
        <v>0</v>
      </c>
      <c r="BU53" s="97">
        <v>0</v>
      </c>
      <c r="BV53" s="97">
        <v>0</v>
      </c>
      <c r="BW53" s="97">
        <v>0</v>
      </c>
      <c r="BX53" s="97">
        <v>0</v>
      </c>
      <c r="BY53" s="97">
        <v>0</v>
      </c>
      <c r="BZ53" s="97">
        <v>0</v>
      </c>
      <c r="CA53" s="97">
        <v>0</v>
      </c>
      <c r="CB53" s="97">
        <v>0</v>
      </c>
      <c r="CC53" s="97">
        <v>0</v>
      </c>
      <c r="CD53" s="97">
        <v>0</v>
      </c>
      <c r="CE53" s="97">
        <v>0</v>
      </c>
      <c r="CF53" s="97">
        <v>0</v>
      </c>
      <c r="CG53" s="97">
        <f t="shared" si="26"/>
        <v>0</v>
      </c>
      <c r="CH53" s="97">
        <f t="shared" si="26"/>
        <v>0</v>
      </c>
      <c r="CI53" s="97">
        <f t="shared" si="26"/>
        <v>0</v>
      </c>
    </row>
    <row r="54" spans="1:88" x14ac:dyDescent="0.25">
      <c r="A54" s="169" t="s">
        <v>190</v>
      </c>
      <c r="B54" s="169" t="s">
        <v>173</v>
      </c>
      <c r="C54" s="169" t="s">
        <v>191</v>
      </c>
      <c r="D54" s="169" t="s">
        <v>117</v>
      </c>
      <c r="F54" s="169" t="s">
        <v>193</v>
      </c>
      <c r="G54" s="169" t="s">
        <v>194</v>
      </c>
      <c r="H54" s="169" t="s">
        <v>198</v>
      </c>
      <c r="I54" s="169" t="s">
        <v>204</v>
      </c>
      <c r="J54" s="110">
        <v>9003000</v>
      </c>
      <c r="K54" s="110">
        <v>9003000</v>
      </c>
      <c r="L54" s="110">
        <v>18006000</v>
      </c>
      <c r="M54" s="38"/>
      <c r="N54" s="38"/>
      <c r="O54" s="110">
        <f t="shared" si="2"/>
        <v>0</v>
      </c>
      <c r="P54" s="39" t="s">
        <v>123</v>
      </c>
      <c r="Q54" s="39" t="s">
        <v>123</v>
      </c>
      <c r="R54" s="110">
        <f t="shared" si="3"/>
        <v>0</v>
      </c>
      <c r="S54" s="39" t="s">
        <v>123</v>
      </c>
      <c r="T54" s="39" t="s">
        <v>123</v>
      </c>
      <c r="U54" s="110">
        <f t="shared" si="4"/>
        <v>0</v>
      </c>
      <c r="V54" s="39" t="s">
        <v>123</v>
      </c>
      <c r="W54" s="39" t="s">
        <v>123</v>
      </c>
      <c r="X54" s="110">
        <f t="shared" si="5"/>
        <v>0</v>
      </c>
      <c r="Y54" s="110">
        <f t="shared" si="27"/>
        <v>0</v>
      </c>
      <c r="Z54" s="110">
        <f t="shared" si="27"/>
        <v>0</v>
      </c>
      <c r="AA54" s="110">
        <f t="shared" si="7"/>
        <v>0</v>
      </c>
      <c r="AB54" s="38">
        <v>0</v>
      </c>
      <c r="AC54" s="38">
        <v>0</v>
      </c>
      <c r="AD54" s="110">
        <f t="shared" si="8"/>
        <v>0</v>
      </c>
      <c r="AE54" s="112">
        <v>0</v>
      </c>
      <c r="AF54" s="112">
        <v>0</v>
      </c>
      <c r="AG54" s="110">
        <f t="shared" si="9"/>
        <v>0</v>
      </c>
      <c r="AH54" s="112">
        <v>417000</v>
      </c>
      <c r="AI54" s="112">
        <v>417000</v>
      </c>
      <c r="AJ54" s="110">
        <f t="shared" si="10"/>
        <v>834000</v>
      </c>
      <c r="AK54" s="112">
        <v>625000</v>
      </c>
      <c r="AL54" s="112">
        <v>625000</v>
      </c>
      <c r="AM54" s="110">
        <f t="shared" si="11"/>
        <v>1250000</v>
      </c>
      <c r="AN54" s="110">
        <f t="shared" si="28"/>
        <v>1042000</v>
      </c>
      <c r="AO54" s="110">
        <f t="shared" si="28"/>
        <v>1042000</v>
      </c>
      <c r="AP54" s="110">
        <f t="shared" si="13"/>
        <v>2084000</v>
      </c>
      <c r="AQ54" s="112">
        <v>625000</v>
      </c>
      <c r="AR54" s="112">
        <v>625000</v>
      </c>
      <c r="AS54" s="110">
        <f t="shared" si="14"/>
        <v>1250000</v>
      </c>
      <c r="AT54" s="112">
        <v>625000</v>
      </c>
      <c r="AU54" s="112">
        <v>625000</v>
      </c>
      <c r="AV54" s="110">
        <f t="shared" si="15"/>
        <v>1250000</v>
      </c>
      <c r="AW54" s="112">
        <v>625000</v>
      </c>
      <c r="AX54" s="112">
        <v>625000</v>
      </c>
      <c r="AY54" s="110">
        <f t="shared" si="16"/>
        <v>1250000</v>
      </c>
      <c r="AZ54" s="224"/>
      <c r="BA54" s="224"/>
      <c r="BB54" s="91">
        <f t="shared" si="17"/>
        <v>0</v>
      </c>
      <c r="BC54" s="110">
        <f t="shared" si="29"/>
        <v>1875000</v>
      </c>
      <c r="BD54" s="110">
        <f t="shared" si="29"/>
        <v>1875000</v>
      </c>
      <c r="BE54" s="110">
        <f t="shared" si="19"/>
        <v>3750000</v>
      </c>
      <c r="BF54" s="224"/>
      <c r="BG54" s="224"/>
      <c r="BH54" s="91">
        <f t="shared" si="20"/>
        <v>0</v>
      </c>
      <c r="BI54" s="224"/>
      <c r="BJ54" s="224"/>
      <c r="BK54" s="91">
        <f t="shared" si="21"/>
        <v>0</v>
      </c>
      <c r="BL54" s="224"/>
      <c r="BM54" s="224"/>
      <c r="BN54" s="91">
        <f t="shared" si="22"/>
        <v>0</v>
      </c>
      <c r="BO54" s="91">
        <f t="shared" si="30"/>
        <v>0</v>
      </c>
      <c r="BP54" s="91">
        <f t="shared" si="30"/>
        <v>0</v>
      </c>
      <c r="BQ54" s="91">
        <f t="shared" si="24"/>
        <v>0</v>
      </c>
      <c r="BR54" s="110">
        <f t="shared" si="31"/>
        <v>2917000</v>
      </c>
      <c r="BS54" s="110">
        <f t="shared" si="31"/>
        <v>2917000</v>
      </c>
      <c r="BT54" s="110">
        <f t="shared" si="31"/>
        <v>5834000</v>
      </c>
      <c r="BU54" s="110">
        <v>0</v>
      </c>
      <c r="BV54" s="110">
        <v>0</v>
      </c>
      <c r="BW54" s="110">
        <v>0</v>
      </c>
      <c r="BX54" s="110">
        <v>-4623000</v>
      </c>
      <c r="BY54" s="110">
        <v>-4623000</v>
      </c>
      <c r="BZ54" s="110">
        <v>-9246000</v>
      </c>
      <c r="CA54" s="110">
        <v>-1463000</v>
      </c>
      <c r="CB54" s="110">
        <v>-1463000</v>
      </c>
      <c r="CC54" s="110">
        <v>-2926000</v>
      </c>
      <c r="CD54" s="110">
        <v>0</v>
      </c>
      <c r="CE54" s="110">
        <v>0</v>
      </c>
      <c r="CF54" s="110">
        <v>0</v>
      </c>
      <c r="CG54" s="110">
        <f t="shared" si="26"/>
        <v>-6086000</v>
      </c>
      <c r="CH54" s="110">
        <f t="shared" si="26"/>
        <v>-6086000</v>
      </c>
      <c r="CI54" s="110">
        <f t="shared" si="26"/>
        <v>-12172000</v>
      </c>
      <c r="CJ54" s="169" t="s">
        <v>197</v>
      </c>
    </row>
    <row r="55" spans="1:88" x14ac:dyDescent="0.25">
      <c r="A55" s="169" t="s">
        <v>172</v>
      </c>
      <c r="B55" s="169" t="s">
        <v>173</v>
      </c>
      <c r="C55" s="169" t="s">
        <v>205</v>
      </c>
      <c r="D55" s="169" t="s">
        <v>117</v>
      </c>
      <c r="F55" s="169" t="s">
        <v>193</v>
      </c>
      <c r="H55" s="169" t="s">
        <v>195</v>
      </c>
      <c r="I55" s="169" t="s">
        <v>196</v>
      </c>
      <c r="J55" s="110">
        <v>0</v>
      </c>
      <c r="K55" s="110">
        <v>0</v>
      </c>
      <c r="L55" s="110">
        <v>0</v>
      </c>
      <c r="M55" s="38"/>
      <c r="N55" s="38"/>
      <c r="O55" s="110">
        <f t="shared" si="2"/>
        <v>0</v>
      </c>
      <c r="P55" s="39" t="s">
        <v>123</v>
      </c>
      <c r="Q55" s="39" t="s">
        <v>123</v>
      </c>
      <c r="R55" s="110">
        <f t="shared" si="3"/>
        <v>0</v>
      </c>
      <c r="S55" s="39" t="s">
        <v>123</v>
      </c>
      <c r="T55" s="39" t="s">
        <v>123</v>
      </c>
      <c r="U55" s="110">
        <f t="shared" si="4"/>
        <v>0</v>
      </c>
      <c r="V55" s="39" t="s">
        <v>123</v>
      </c>
      <c r="W55" s="39" t="s">
        <v>123</v>
      </c>
      <c r="X55" s="110">
        <f t="shared" si="5"/>
        <v>0</v>
      </c>
      <c r="Y55" s="110">
        <f t="shared" si="27"/>
        <v>0</v>
      </c>
      <c r="Z55" s="110">
        <f t="shared" si="27"/>
        <v>0</v>
      </c>
      <c r="AA55" s="110">
        <f t="shared" si="7"/>
        <v>0</v>
      </c>
      <c r="AB55" s="38">
        <v>0</v>
      </c>
      <c r="AC55" s="38">
        <v>0</v>
      </c>
      <c r="AD55" s="110">
        <f t="shared" si="8"/>
        <v>0</v>
      </c>
      <c r="AE55" s="112">
        <v>200000</v>
      </c>
      <c r="AF55" s="112">
        <v>0</v>
      </c>
      <c r="AG55" s="110">
        <f t="shared" si="9"/>
        <v>200000</v>
      </c>
      <c r="AH55" s="112">
        <v>200000</v>
      </c>
      <c r="AI55" s="112">
        <v>0</v>
      </c>
      <c r="AJ55" s="110">
        <f t="shared" si="10"/>
        <v>200000</v>
      </c>
      <c r="AK55" s="112">
        <v>200000</v>
      </c>
      <c r="AL55" s="112">
        <v>0</v>
      </c>
      <c r="AM55" s="110">
        <f t="shared" si="11"/>
        <v>200000</v>
      </c>
      <c r="AN55" s="110">
        <f t="shared" si="28"/>
        <v>600000</v>
      </c>
      <c r="AO55" s="110">
        <f t="shared" si="28"/>
        <v>0</v>
      </c>
      <c r="AP55" s="110">
        <f t="shared" si="13"/>
        <v>600000</v>
      </c>
      <c r="AQ55" s="112">
        <v>0</v>
      </c>
      <c r="AR55" s="112">
        <v>0</v>
      </c>
      <c r="AS55" s="110">
        <f t="shared" si="14"/>
        <v>0</v>
      </c>
      <c r="AT55" s="112">
        <v>0</v>
      </c>
      <c r="AU55" s="112">
        <v>0</v>
      </c>
      <c r="AV55" s="110">
        <f t="shared" si="15"/>
        <v>0</v>
      </c>
      <c r="AW55" s="112">
        <v>0</v>
      </c>
      <c r="AX55" s="112">
        <v>0</v>
      </c>
      <c r="AY55" s="110">
        <f t="shared" si="16"/>
        <v>0</v>
      </c>
      <c r="AZ55" s="224"/>
      <c r="BA55" s="224"/>
      <c r="BB55" s="91">
        <f t="shared" ref="BB55" si="32">+SUM(AZ55:BA55)</f>
        <v>0</v>
      </c>
      <c r="BC55" s="110">
        <f t="shared" si="29"/>
        <v>0</v>
      </c>
      <c r="BD55" s="110">
        <f t="shared" si="29"/>
        <v>0</v>
      </c>
      <c r="BE55" s="110">
        <f t="shared" si="19"/>
        <v>0</v>
      </c>
      <c r="BF55" s="224"/>
      <c r="BG55" s="224"/>
      <c r="BH55" s="91">
        <f t="shared" si="20"/>
        <v>0</v>
      </c>
      <c r="BI55" s="224"/>
      <c r="BJ55" s="224"/>
      <c r="BK55" s="91">
        <f t="shared" si="21"/>
        <v>0</v>
      </c>
      <c r="BL55" s="224"/>
      <c r="BM55" s="224"/>
      <c r="BN55" s="91">
        <f t="shared" si="22"/>
        <v>0</v>
      </c>
      <c r="BO55" s="91">
        <f t="shared" si="30"/>
        <v>0</v>
      </c>
      <c r="BP55" s="91">
        <f t="shared" si="30"/>
        <v>0</v>
      </c>
      <c r="BQ55" s="91">
        <f t="shared" si="24"/>
        <v>0</v>
      </c>
      <c r="BR55" s="110">
        <f t="shared" si="31"/>
        <v>600000</v>
      </c>
      <c r="BS55" s="110">
        <f t="shared" si="31"/>
        <v>0</v>
      </c>
      <c r="BT55" s="110">
        <f t="shared" si="31"/>
        <v>600000</v>
      </c>
      <c r="BU55" s="110">
        <v>0</v>
      </c>
      <c r="BV55" s="110">
        <v>0</v>
      </c>
      <c r="BW55" s="110">
        <v>0</v>
      </c>
      <c r="BX55" s="110">
        <v>600000</v>
      </c>
      <c r="BY55" s="110">
        <v>0</v>
      </c>
      <c r="BZ55" s="110">
        <v>600000</v>
      </c>
      <c r="CA55" s="110">
        <v>0</v>
      </c>
      <c r="CB55" s="110">
        <v>0</v>
      </c>
      <c r="CC55" s="110">
        <v>0</v>
      </c>
      <c r="CD55" s="110">
        <v>0</v>
      </c>
      <c r="CE55" s="110">
        <v>0</v>
      </c>
      <c r="CF55" s="110">
        <v>0</v>
      </c>
      <c r="CG55" s="110">
        <f t="shared" ref="CG55:CI55" si="33">+BR55-J55</f>
        <v>600000</v>
      </c>
      <c r="CH55" s="110">
        <f t="shared" si="33"/>
        <v>0</v>
      </c>
      <c r="CI55" s="110">
        <f t="shared" si="33"/>
        <v>600000</v>
      </c>
      <c r="CJ55" s="169" t="s">
        <v>197</v>
      </c>
    </row>
    <row r="56" spans="1:88" x14ac:dyDescent="0.25">
      <c r="AB56" s="110"/>
      <c r="AC56" s="110"/>
    </row>
    <row r="57" spans="1:88" x14ac:dyDescent="0.25">
      <c r="AC57" s="127"/>
    </row>
    <row r="58" spans="1:88" x14ac:dyDescent="0.25">
      <c r="V58" s="159" t="s">
        <v>206</v>
      </c>
      <c r="AC58" s="128"/>
    </row>
    <row r="59" spans="1:88" x14ac:dyDescent="0.25">
      <c r="V59" s="159" t="s">
        <v>207</v>
      </c>
      <c r="AB59" s="129"/>
      <c r="AC59" s="130"/>
      <c r="AD59" s="131"/>
      <c r="AE59" s="129"/>
      <c r="AF59" s="129"/>
      <c r="AG59" s="129"/>
      <c r="AH59" s="129"/>
      <c r="AI59" s="129"/>
      <c r="AJ59" s="129"/>
      <c r="AK59" s="129"/>
      <c r="AL59" s="129"/>
      <c r="AM59" s="129"/>
      <c r="AQ59" s="129"/>
      <c r="AR59" s="129"/>
      <c r="AS59" s="129"/>
      <c r="AT59" s="129"/>
      <c r="AU59" s="129"/>
      <c r="AV59" s="129"/>
      <c r="AW59" s="129"/>
      <c r="AX59" s="129"/>
      <c r="AY59" s="129"/>
    </row>
    <row r="60" spans="1:88" x14ac:dyDescent="0.25">
      <c r="V60" s="159" t="s">
        <v>208</v>
      </c>
      <c r="Z60" s="132"/>
      <c r="AB60" s="116"/>
      <c r="AC60" s="227"/>
      <c r="AE60" s="116"/>
      <c r="AF60" s="116"/>
      <c r="AG60" s="116"/>
      <c r="AH60" s="116"/>
      <c r="AI60" s="116"/>
      <c r="AJ60" s="116"/>
      <c r="AK60" s="116"/>
      <c r="AL60" s="116"/>
      <c r="AM60" s="116"/>
      <c r="AQ60" s="129"/>
      <c r="AR60" s="129"/>
      <c r="AS60" s="129"/>
      <c r="AT60" s="129"/>
      <c r="AU60" s="129"/>
      <c r="AV60" s="129"/>
      <c r="AW60" s="129"/>
      <c r="AX60" s="129"/>
      <c r="AY60" s="129"/>
    </row>
    <row r="61" spans="1:88" x14ac:dyDescent="0.25">
      <c r="V61" s="159" t="s">
        <v>209</v>
      </c>
      <c r="Z61" s="132"/>
      <c r="AB61" s="116"/>
      <c r="AC61" s="116"/>
      <c r="AD61" s="116"/>
      <c r="AE61" s="116"/>
      <c r="AF61" s="116"/>
      <c r="AG61" s="116"/>
      <c r="AH61" s="116"/>
      <c r="AI61" s="116"/>
      <c r="AJ61" s="116"/>
      <c r="AK61" s="116"/>
      <c r="AL61" s="116"/>
      <c r="AM61" s="116"/>
      <c r="AQ61" s="116"/>
      <c r="AR61" s="116"/>
      <c r="AS61" s="116"/>
      <c r="AT61" s="116"/>
      <c r="AU61" s="116"/>
      <c r="AV61" s="116"/>
      <c r="AW61" s="116"/>
      <c r="AX61" s="116"/>
      <c r="AY61" s="116"/>
    </row>
    <row r="62" spans="1:88" x14ac:dyDescent="0.25">
      <c r="AC62" s="127" t="s">
        <v>210</v>
      </c>
      <c r="AQ62" s="116"/>
      <c r="AR62" s="116"/>
      <c r="AS62" s="116"/>
      <c r="AT62" s="116"/>
      <c r="AU62" s="116"/>
      <c r="AV62" s="116"/>
      <c r="AW62" s="116"/>
      <c r="AX62" s="116"/>
      <c r="AY62" s="116"/>
    </row>
    <row r="63" spans="1:88" x14ac:dyDescent="0.25">
      <c r="AC63" s="128" t="s">
        <v>211</v>
      </c>
      <c r="AQ63" s="116"/>
      <c r="AR63" s="116"/>
      <c r="AS63" s="116"/>
      <c r="AT63" s="116"/>
      <c r="AU63" s="116"/>
      <c r="AV63" s="116"/>
      <c r="AW63" s="116"/>
      <c r="AX63" s="116"/>
      <c r="AY63" s="116"/>
    </row>
    <row r="64" spans="1:88" x14ac:dyDescent="0.25">
      <c r="AB64" s="129"/>
      <c r="AC64" s="130" t="s">
        <v>212</v>
      </c>
      <c r="AD64" s="131"/>
      <c r="AE64" s="129"/>
      <c r="AF64" s="129"/>
      <c r="AG64" s="129"/>
      <c r="AH64" s="129"/>
      <c r="AI64" s="129"/>
      <c r="AJ64" s="129"/>
      <c r="AK64" s="129"/>
      <c r="AL64" s="129"/>
      <c r="AM64" s="129"/>
      <c r="AQ64" s="116"/>
      <c r="AR64" s="116"/>
      <c r="AS64" s="116"/>
      <c r="AT64" s="116"/>
      <c r="AU64" s="116"/>
      <c r="AV64" s="116"/>
      <c r="AW64" s="116"/>
      <c r="AX64" s="116"/>
      <c r="AY64" s="116"/>
    </row>
    <row r="65" spans="26:51" x14ac:dyDescent="0.25">
      <c r="AB65" s="129"/>
      <c r="AC65" s="130"/>
      <c r="AD65" s="131" t="s">
        <v>213</v>
      </c>
      <c r="AE65" s="129"/>
      <c r="AF65" s="129"/>
      <c r="AG65" s="129"/>
      <c r="AH65" s="129"/>
      <c r="AI65" s="129"/>
      <c r="AJ65" s="129"/>
      <c r="AK65" s="129"/>
      <c r="AL65" s="129"/>
      <c r="AM65" s="129"/>
      <c r="AQ65" s="116"/>
      <c r="AR65" s="116"/>
      <c r="AS65" s="116"/>
      <c r="AT65" s="116"/>
      <c r="AU65" s="116"/>
      <c r="AV65" s="116"/>
      <c r="AW65" s="116"/>
      <c r="AX65" s="116"/>
      <c r="AY65" s="116"/>
    </row>
    <row r="66" spans="26:51" x14ac:dyDescent="0.25">
      <c r="AB66" s="129"/>
      <c r="AC66" s="130"/>
      <c r="AD66" s="131" t="s">
        <v>214</v>
      </c>
      <c r="AE66" s="129"/>
      <c r="AF66" s="129"/>
      <c r="AG66" s="129"/>
      <c r="AH66" s="129"/>
      <c r="AI66" s="129"/>
      <c r="AJ66" s="129"/>
      <c r="AK66" s="129"/>
      <c r="AL66" s="129"/>
      <c r="AM66" s="129"/>
      <c r="AQ66" s="116"/>
      <c r="AR66" s="116"/>
      <c r="AS66" s="116"/>
      <c r="AT66" s="116"/>
      <c r="AU66" s="116"/>
      <c r="AV66" s="116"/>
      <c r="AW66" s="116"/>
      <c r="AX66" s="116"/>
      <c r="AY66" s="116"/>
    </row>
    <row r="67" spans="26:51" x14ac:dyDescent="0.25">
      <c r="AB67" s="129"/>
      <c r="AC67" s="130"/>
      <c r="AD67" s="131" t="s">
        <v>215</v>
      </c>
      <c r="AE67" s="129"/>
      <c r="AF67" s="129"/>
      <c r="AG67" s="129"/>
      <c r="AH67" s="129"/>
      <c r="AI67" s="129"/>
      <c r="AJ67" s="129"/>
      <c r="AK67" s="129"/>
      <c r="AL67" s="129"/>
      <c r="AM67" s="129"/>
      <c r="AQ67" s="116"/>
      <c r="AR67" s="116"/>
      <c r="AS67" s="116"/>
      <c r="AT67" s="116"/>
      <c r="AU67" s="116"/>
      <c r="AV67" s="116"/>
      <c r="AW67" s="116"/>
      <c r="AX67" s="116"/>
      <c r="AY67" s="116"/>
    </row>
    <row r="68" spans="26:51" x14ac:dyDescent="0.25">
      <c r="AB68" s="129"/>
      <c r="AC68" s="130"/>
      <c r="AD68" s="131"/>
      <c r="AE68" s="129"/>
      <c r="AF68" s="129"/>
      <c r="AG68" s="129"/>
      <c r="AH68" s="129"/>
      <c r="AI68" s="129"/>
      <c r="AJ68" s="129"/>
      <c r="AK68" s="129"/>
      <c r="AL68" s="129"/>
      <c r="AM68" s="129"/>
      <c r="AQ68" s="116"/>
      <c r="AR68" s="116"/>
      <c r="AS68" s="116"/>
      <c r="AT68" s="116"/>
      <c r="AU68" s="116"/>
      <c r="AV68" s="116"/>
      <c r="AW68" s="116"/>
      <c r="AX68" s="116"/>
      <c r="AY68" s="116"/>
    </row>
    <row r="69" spans="26:51" x14ac:dyDescent="0.25">
      <c r="Z69" s="132"/>
      <c r="AB69" s="116"/>
      <c r="AC69" s="116"/>
      <c r="AD69" s="116"/>
      <c r="AE69" s="116"/>
      <c r="AF69" s="116"/>
      <c r="AG69" s="116"/>
      <c r="AH69" s="116"/>
      <c r="AI69" s="116"/>
      <c r="AJ69" s="116"/>
      <c r="AK69" s="116"/>
      <c r="AL69" s="116"/>
      <c r="AM69" s="116"/>
      <c r="AQ69" s="116"/>
      <c r="AR69" s="116"/>
      <c r="AS69" s="116"/>
      <c r="AT69" s="116"/>
      <c r="AU69" s="116"/>
      <c r="AV69" s="116"/>
      <c r="AW69" s="116"/>
      <c r="AX69" s="116"/>
      <c r="AY69" s="116"/>
    </row>
    <row r="70" spans="26:51" x14ac:dyDescent="0.25">
      <c r="AB70" s="133" t="s">
        <v>216</v>
      </c>
      <c r="AC70" s="133" t="s">
        <v>217</v>
      </c>
      <c r="AD70" s="133" t="s">
        <v>218</v>
      </c>
      <c r="AE70" s="134" t="s">
        <v>216</v>
      </c>
      <c r="AF70" s="134" t="s">
        <v>217</v>
      </c>
      <c r="AG70" s="134" t="s">
        <v>218</v>
      </c>
      <c r="AH70" s="133" t="s">
        <v>216</v>
      </c>
      <c r="AI70" s="133" t="s">
        <v>217</v>
      </c>
      <c r="AJ70" s="133" t="s">
        <v>218</v>
      </c>
      <c r="AK70" s="134" t="s">
        <v>216</v>
      </c>
      <c r="AL70" s="134" t="s">
        <v>217</v>
      </c>
      <c r="AM70" s="134" t="s">
        <v>218</v>
      </c>
      <c r="AQ70" s="116"/>
      <c r="AR70" s="116"/>
      <c r="AS70" s="116"/>
      <c r="AT70" s="116"/>
      <c r="AU70" s="116"/>
      <c r="AV70" s="116"/>
      <c r="AW70" s="116"/>
      <c r="AX70" s="116"/>
      <c r="AY70" s="116"/>
    </row>
    <row r="71" spans="26:51" x14ac:dyDescent="0.25">
      <c r="Z71" s="132" t="s">
        <v>125</v>
      </c>
      <c r="AA71" s="129" t="s">
        <v>117</v>
      </c>
      <c r="AB71" s="135">
        <v>1667000</v>
      </c>
      <c r="AC71" s="135">
        <f>(AB71*2)*6.2%</f>
        <v>206708</v>
      </c>
      <c r="AD71" s="142">
        <f>AB71+AC71</f>
        <v>1873708</v>
      </c>
      <c r="AE71" s="143">
        <v>1667000</v>
      </c>
      <c r="AF71" s="143">
        <f>(AE71*2)*6.2%</f>
        <v>206708</v>
      </c>
      <c r="AG71" s="143">
        <f>AE71+AF71</f>
        <v>1873708</v>
      </c>
      <c r="AH71" s="142">
        <v>1667000</v>
      </c>
      <c r="AI71" s="142">
        <f>(AH71*2)*6.2%</f>
        <v>206708</v>
      </c>
      <c r="AJ71" s="142">
        <f>AH71+AI71</f>
        <v>1873708</v>
      </c>
      <c r="AK71" s="143">
        <v>1667000</v>
      </c>
      <c r="AL71" s="143">
        <f>(AK71*2)*6.2%</f>
        <v>206708</v>
      </c>
      <c r="AM71" s="143">
        <f>AK71+AL71</f>
        <v>1873708</v>
      </c>
      <c r="AQ71" s="116"/>
      <c r="AR71" s="116"/>
      <c r="AS71" s="116"/>
      <c r="AT71" s="116"/>
      <c r="AU71" s="116"/>
      <c r="AV71" s="116"/>
      <c r="AW71" s="116"/>
      <c r="AX71" s="116"/>
      <c r="AY71" s="116"/>
    </row>
    <row r="72" spans="26:51" x14ac:dyDescent="0.25">
      <c r="Z72" s="132" t="s">
        <v>130</v>
      </c>
      <c r="AA72" s="129" t="s">
        <v>117</v>
      </c>
      <c r="AB72" s="135">
        <v>0</v>
      </c>
      <c r="AC72" s="135">
        <f>(AB72*2)*6.2%</f>
        <v>0</v>
      </c>
      <c r="AD72" s="142">
        <f>AB72+AC72</f>
        <v>0</v>
      </c>
      <c r="AE72" s="143">
        <v>0</v>
      </c>
      <c r="AF72" s="143">
        <f>(AE72*2)*6.2%</f>
        <v>0</v>
      </c>
      <c r="AG72" s="143">
        <f>AE72+AF72</f>
        <v>0</v>
      </c>
      <c r="AH72" s="142">
        <v>3333000</v>
      </c>
      <c r="AI72" s="142">
        <f>(AH72*2)*6.2%</f>
        <v>413292</v>
      </c>
      <c r="AJ72" s="142">
        <f>AH72+AI72</f>
        <v>3746292</v>
      </c>
      <c r="AK72" s="143">
        <v>3333000</v>
      </c>
      <c r="AL72" s="143">
        <f>(AK72*2)*6.2%</f>
        <v>413292</v>
      </c>
      <c r="AM72" s="143">
        <f>AK72+AL72</f>
        <v>3746292</v>
      </c>
      <c r="AQ72" s="116"/>
      <c r="AR72" s="116"/>
      <c r="AS72" s="116"/>
      <c r="AT72" s="116"/>
      <c r="AU72" s="116"/>
      <c r="AV72" s="116"/>
      <c r="AW72" s="116"/>
      <c r="AX72" s="116"/>
      <c r="AY72" s="116"/>
    </row>
    <row r="73" spans="26:51" x14ac:dyDescent="0.25">
      <c r="Z73" s="132" t="s">
        <v>133</v>
      </c>
      <c r="AA73" s="129" t="s">
        <v>121</v>
      </c>
      <c r="AB73" s="136" t="s">
        <v>219</v>
      </c>
      <c r="AC73" s="136" t="s">
        <v>219</v>
      </c>
      <c r="AD73" s="144" t="s">
        <v>219</v>
      </c>
      <c r="AE73" s="145" t="s">
        <v>219</v>
      </c>
      <c r="AF73" s="145" t="s">
        <v>219</v>
      </c>
      <c r="AG73" s="145" t="s">
        <v>219</v>
      </c>
      <c r="AH73" s="144" t="s">
        <v>219</v>
      </c>
      <c r="AI73" s="144" t="s">
        <v>219</v>
      </c>
      <c r="AJ73" s="144" t="s">
        <v>219</v>
      </c>
      <c r="AK73" s="145" t="s">
        <v>219</v>
      </c>
      <c r="AL73" s="145" t="s">
        <v>219</v>
      </c>
      <c r="AM73" s="145" t="s">
        <v>219</v>
      </c>
    </row>
    <row r="74" spans="26:51" x14ac:dyDescent="0.25">
      <c r="Z74" s="132" t="s">
        <v>133</v>
      </c>
      <c r="AA74" s="129" t="s">
        <v>121</v>
      </c>
      <c r="AB74" s="135">
        <v>0</v>
      </c>
      <c r="AC74" s="135">
        <f t="shared" ref="AC74:AC77" si="34">(AB74*2)*6.2%</f>
        <v>0</v>
      </c>
      <c r="AD74" s="142">
        <f t="shared" ref="AD74:AD77" si="35">AB74+AC74</f>
        <v>0</v>
      </c>
      <c r="AE74" s="143">
        <v>0</v>
      </c>
      <c r="AF74" s="143">
        <f t="shared" ref="AF74:AF77" si="36">(AE74*2)*6.2%</f>
        <v>0</v>
      </c>
      <c r="AG74" s="143">
        <f t="shared" ref="AG74:AG77" si="37">AE74+AF74</f>
        <v>0</v>
      </c>
      <c r="AH74" s="142">
        <v>0</v>
      </c>
      <c r="AI74" s="142">
        <f t="shared" ref="AI74:AI77" si="38">(AH74*2)*6.2%</f>
        <v>0</v>
      </c>
      <c r="AJ74" s="142">
        <f t="shared" ref="AJ74:AJ77" si="39">AH74+AI74</f>
        <v>0</v>
      </c>
      <c r="AK74" s="143">
        <v>0</v>
      </c>
      <c r="AL74" s="143">
        <f t="shared" ref="AL74:AL77" si="40">(AK74*2)*6.2%</f>
        <v>0</v>
      </c>
      <c r="AM74" s="143">
        <f t="shared" ref="AM74:AM77" si="41">AK74+AL74</f>
        <v>0</v>
      </c>
      <c r="AX74" s="102"/>
    </row>
    <row r="75" spans="26:51" x14ac:dyDescent="0.25">
      <c r="Z75" s="132" t="s">
        <v>137</v>
      </c>
      <c r="AA75" s="129" t="s">
        <v>117</v>
      </c>
      <c r="AB75" s="135">
        <v>4599000</v>
      </c>
      <c r="AC75" s="135">
        <f>(AB75*2)*6.2%</f>
        <v>570276</v>
      </c>
      <c r="AD75" s="142">
        <f t="shared" si="35"/>
        <v>5169276</v>
      </c>
      <c r="AE75" s="143">
        <v>4599000</v>
      </c>
      <c r="AF75" s="143">
        <f>(AE75*2)*6.2%</f>
        <v>570276</v>
      </c>
      <c r="AG75" s="143">
        <f t="shared" si="37"/>
        <v>5169276</v>
      </c>
      <c r="AH75" s="142">
        <v>4599000</v>
      </c>
      <c r="AI75" s="142">
        <f>(AH75*2)*6.2%</f>
        <v>570276</v>
      </c>
      <c r="AJ75" s="142">
        <f t="shared" si="39"/>
        <v>5169276</v>
      </c>
      <c r="AK75" s="143">
        <v>4599000</v>
      </c>
      <c r="AL75" s="143">
        <f>(AK75*2)*6.2%</f>
        <v>570276</v>
      </c>
      <c r="AM75" s="143">
        <f t="shared" si="41"/>
        <v>5169276</v>
      </c>
    </row>
    <row r="76" spans="26:51" x14ac:dyDescent="0.25">
      <c r="Z76" s="132" t="s">
        <v>138</v>
      </c>
      <c r="AA76" s="129" t="s">
        <v>117</v>
      </c>
      <c r="AB76" s="135">
        <v>55416750</v>
      </c>
      <c r="AC76" s="135">
        <f t="shared" si="34"/>
        <v>6871677</v>
      </c>
      <c r="AD76" s="142">
        <f t="shared" si="35"/>
        <v>62288427</v>
      </c>
      <c r="AE76" s="143">
        <v>55416750</v>
      </c>
      <c r="AF76" s="143">
        <f t="shared" si="36"/>
        <v>6871677</v>
      </c>
      <c r="AG76" s="143">
        <f t="shared" si="37"/>
        <v>62288427</v>
      </c>
      <c r="AH76" s="142">
        <v>55416750</v>
      </c>
      <c r="AI76" s="142">
        <f t="shared" si="38"/>
        <v>6871677</v>
      </c>
      <c r="AJ76" s="142">
        <f t="shared" si="39"/>
        <v>62288427</v>
      </c>
      <c r="AK76" s="143">
        <v>55416750</v>
      </c>
      <c r="AL76" s="143">
        <f t="shared" si="40"/>
        <v>6871677</v>
      </c>
      <c r="AM76" s="143">
        <f t="shared" si="41"/>
        <v>62288427</v>
      </c>
    </row>
    <row r="77" spans="26:51" x14ac:dyDescent="0.25">
      <c r="Z77" s="132" t="s">
        <v>138</v>
      </c>
      <c r="AA77" s="129" t="s">
        <v>117</v>
      </c>
      <c r="AB77" s="135">
        <v>1011750</v>
      </c>
      <c r="AC77" s="135">
        <f t="shared" si="34"/>
        <v>125457</v>
      </c>
      <c r="AD77" s="142">
        <f t="shared" si="35"/>
        <v>1137207</v>
      </c>
      <c r="AE77" s="143">
        <v>1011750</v>
      </c>
      <c r="AF77" s="143">
        <f t="shared" si="36"/>
        <v>125457</v>
      </c>
      <c r="AG77" s="143">
        <f t="shared" si="37"/>
        <v>1137207</v>
      </c>
      <c r="AH77" s="142">
        <v>1011750</v>
      </c>
      <c r="AI77" s="142">
        <f t="shared" si="38"/>
        <v>125457</v>
      </c>
      <c r="AJ77" s="142">
        <f t="shared" si="39"/>
        <v>1137207</v>
      </c>
      <c r="AK77" s="143">
        <v>1011750</v>
      </c>
      <c r="AL77" s="143">
        <f t="shared" si="40"/>
        <v>125457</v>
      </c>
      <c r="AM77" s="143">
        <f t="shared" si="41"/>
        <v>1137207</v>
      </c>
    </row>
    <row r="78" spans="26:51" x14ac:dyDescent="0.25">
      <c r="Z78" s="132" t="s">
        <v>138</v>
      </c>
      <c r="AA78" s="129" t="s">
        <v>121</v>
      </c>
      <c r="AB78" s="136" t="s">
        <v>219</v>
      </c>
      <c r="AC78" s="136" t="s">
        <v>219</v>
      </c>
      <c r="AD78" s="144" t="s">
        <v>219</v>
      </c>
      <c r="AE78" s="145" t="s">
        <v>219</v>
      </c>
      <c r="AF78" s="145" t="s">
        <v>219</v>
      </c>
      <c r="AG78" s="145" t="s">
        <v>219</v>
      </c>
      <c r="AH78" s="144" t="s">
        <v>219</v>
      </c>
      <c r="AI78" s="144" t="s">
        <v>219</v>
      </c>
      <c r="AJ78" s="144" t="s">
        <v>219</v>
      </c>
      <c r="AK78" s="145" t="s">
        <v>219</v>
      </c>
      <c r="AL78" s="145" t="s">
        <v>219</v>
      </c>
      <c r="AM78" s="145" t="s">
        <v>219</v>
      </c>
    </row>
    <row r="79" spans="26:51" x14ac:dyDescent="0.25">
      <c r="Z79" s="132" t="s">
        <v>140</v>
      </c>
      <c r="AA79" s="129" t="s">
        <v>121</v>
      </c>
      <c r="AB79" s="136" t="s">
        <v>219</v>
      </c>
      <c r="AC79" s="136" t="s">
        <v>219</v>
      </c>
      <c r="AD79" s="144" t="s">
        <v>219</v>
      </c>
      <c r="AE79" s="145" t="s">
        <v>219</v>
      </c>
      <c r="AF79" s="145" t="s">
        <v>219</v>
      </c>
      <c r="AG79" s="145" t="s">
        <v>219</v>
      </c>
      <c r="AH79" s="144" t="s">
        <v>219</v>
      </c>
      <c r="AI79" s="144" t="s">
        <v>219</v>
      </c>
      <c r="AJ79" s="144" t="s">
        <v>219</v>
      </c>
      <c r="AK79" s="145" t="s">
        <v>219</v>
      </c>
      <c r="AL79" s="145" t="s">
        <v>219</v>
      </c>
      <c r="AM79" s="145" t="s">
        <v>219</v>
      </c>
    </row>
    <row r="80" spans="26:51" ht="15.75" thickBot="1" x14ac:dyDescent="0.3">
      <c r="AB80" s="137">
        <f t="shared" ref="AB80:AM80" si="42">SUBTOTAL(9,AB71:AB79)</f>
        <v>62694500</v>
      </c>
      <c r="AC80" s="137">
        <f t="shared" si="42"/>
        <v>7774118</v>
      </c>
      <c r="AD80" s="137">
        <f t="shared" si="42"/>
        <v>70468618</v>
      </c>
      <c r="AE80" s="138">
        <f t="shared" si="42"/>
        <v>62694500</v>
      </c>
      <c r="AF80" s="138">
        <f t="shared" si="42"/>
        <v>7774118</v>
      </c>
      <c r="AG80" s="138">
        <f t="shared" si="42"/>
        <v>70468618</v>
      </c>
      <c r="AH80" s="137">
        <f t="shared" si="42"/>
        <v>66027500</v>
      </c>
      <c r="AI80" s="137">
        <f t="shared" si="42"/>
        <v>8187410</v>
      </c>
      <c r="AJ80" s="137">
        <f t="shared" si="42"/>
        <v>74214910</v>
      </c>
      <c r="AK80" s="138">
        <f t="shared" si="42"/>
        <v>66027500</v>
      </c>
      <c r="AL80" s="138">
        <f t="shared" si="42"/>
        <v>8187410</v>
      </c>
      <c r="AM80" s="138">
        <f t="shared" si="42"/>
        <v>74214910</v>
      </c>
    </row>
    <row r="81" spans="26:40" ht="15.75" thickTop="1" x14ac:dyDescent="0.25"/>
    <row r="82" spans="26:40" x14ac:dyDescent="0.25">
      <c r="AK82" s="169" t="s">
        <v>220</v>
      </c>
      <c r="AL82" s="102">
        <f>AL80+AI80+AF80+AC80</f>
        <v>31923056</v>
      </c>
      <c r="AM82" s="169" t="s">
        <v>221</v>
      </c>
    </row>
    <row r="83" spans="26:40" x14ac:dyDescent="0.25">
      <c r="AK83" s="169" t="s">
        <v>222</v>
      </c>
    </row>
    <row r="84" spans="26:40" x14ac:dyDescent="0.25">
      <c r="AB84" s="228" t="s">
        <v>223</v>
      </c>
    </row>
    <row r="85" spans="26:40" x14ac:dyDescent="0.25">
      <c r="Z85" s="132"/>
      <c r="AB85" s="360" t="s">
        <v>224</v>
      </c>
      <c r="AC85" s="360"/>
      <c r="AD85" s="360"/>
      <c r="AH85" s="228" t="s">
        <v>223</v>
      </c>
    </row>
    <row r="86" spans="26:40" ht="45" x14ac:dyDescent="0.25">
      <c r="Z86" s="132"/>
      <c r="AA86" s="132" t="s">
        <v>225</v>
      </c>
      <c r="AB86" s="150" t="s">
        <v>226</v>
      </c>
      <c r="AC86" s="150" t="s">
        <v>227</v>
      </c>
      <c r="AD86" s="150" t="s">
        <v>228</v>
      </c>
      <c r="AH86" s="156" t="s">
        <v>216</v>
      </c>
      <c r="AI86" s="156" t="s">
        <v>217</v>
      </c>
      <c r="AJ86" s="156" t="s">
        <v>218</v>
      </c>
      <c r="AK86" s="160" t="s">
        <v>216</v>
      </c>
      <c r="AL86" s="160" t="s">
        <v>217</v>
      </c>
      <c r="AM86" s="160" t="s">
        <v>218</v>
      </c>
      <c r="AN86" s="231"/>
    </row>
    <row r="87" spans="26:40" x14ac:dyDescent="0.25">
      <c r="Z87" s="229"/>
      <c r="AA87" s="146" t="s">
        <v>229</v>
      </c>
      <c r="AB87" s="102">
        <v>5780</v>
      </c>
      <c r="AC87" s="102">
        <v>2720</v>
      </c>
      <c r="AD87" s="102">
        <f>AB87+AC87</f>
        <v>8500</v>
      </c>
      <c r="AH87" s="142">
        <v>1360</v>
      </c>
      <c r="AI87" s="142">
        <f>AH87*2*6.2%</f>
        <v>169</v>
      </c>
      <c r="AJ87" s="142">
        <f>AH87+AI87</f>
        <v>1529</v>
      </c>
      <c r="AK87" s="143">
        <v>1360</v>
      </c>
      <c r="AL87" s="143">
        <f>AK87*2*6.2%</f>
        <v>169</v>
      </c>
      <c r="AM87" s="143">
        <f>AK87+AL87</f>
        <v>1529</v>
      </c>
      <c r="AN87" s="158"/>
    </row>
    <row r="88" spans="26:40" x14ac:dyDescent="0.25">
      <c r="Z88" s="229"/>
      <c r="AA88" s="147" t="s">
        <v>230</v>
      </c>
      <c r="AB88" s="102">
        <v>152500</v>
      </c>
      <c r="AC88" s="102">
        <v>101667</v>
      </c>
      <c r="AD88" s="102">
        <f>AB88+AC88</f>
        <v>254167</v>
      </c>
      <c r="AH88" s="142">
        <v>40075</v>
      </c>
      <c r="AI88" s="142">
        <f>AH88*2*6.2%</f>
        <v>4969</v>
      </c>
      <c r="AJ88" s="142">
        <f>AH88+AI88</f>
        <v>45044</v>
      </c>
      <c r="AK88" s="143">
        <v>40075</v>
      </c>
      <c r="AL88" s="143">
        <f>AK88*2*6.2%</f>
        <v>4969</v>
      </c>
      <c r="AM88" s="143">
        <f>AK88+AL88</f>
        <v>45044</v>
      </c>
      <c r="AN88" s="169" t="s">
        <v>231</v>
      </c>
    </row>
    <row r="89" spans="26:40" x14ac:dyDescent="0.25">
      <c r="Z89" s="229"/>
      <c r="AA89" s="148" t="s">
        <v>232</v>
      </c>
      <c r="AB89" s="102">
        <v>800</v>
      </c>
      <c r="AC89" s="102">
        <v>200</v>
      </c>
      <c r="AD89" s="102">
        <f>AB89+AC89</f>
        <v>1000</v>
      </c>
      <c r="AH89" s="144" t="s">
        <v>219</v>
      </c>
      <c r="AI89" s="144" t="s">
        <v>219</v>
      </c>
      <c r="AJ89" s="144" t="s">
        <v>219</v>
      </c>
      <c r="AK89" s="145" t="s">
        <v>219</v>
      </c>
      <c r="AL89" s="145" t="s">
        <v>219</v>
      </c>
      <c r="AM89" s="145" t="s">
        <v>219</v>
      </c>
    </row>
    <row r="90" spans="26:40" ht="15.75" thickBot="1" x14ac:dyDescent="0.3">
      <c r="Z90" s="149"/>
      <c r="AA90" s="149" t="s">
        <v>233</v>
      </c>
      <c r="AB90" s="151">
        <f t="shared" ref="AB90:AD90" si="43">SUM(AB87:AB89)</f>
        <v>159080</v>
      </c>
      <c r="AC90" s="151">
        <f t="shared" si="43"/>
        <v>104587</v>
      </c>
      <c r="AD90" s="151">
        <f t="shared" si="43"/>
        <v>263667</v>
      </c>
      <c r="AH90" s="137">
        <f>SUBTOTAL(9,AH87:AH89)</f>
        <v>41435</v>
      </c>
      <c r="AI90" s="137">
        <f t="shared" ref="AI90:AM90" si="44">SUBTOTAL(9,AI87:AI89)</f>
        <v>5138</v>
      </c>
      <c r="AJ90" s="137">
        <f t="shared" si="44"/>
        <v>46573</v>
      </c>
      <c r="AK90" s="138">
        <f t="shared" si="44"/>
        <v>41435</v>
      </c>
      <c r="AL90" s="138">
        <f t="shared" si="44"/>
        <v>5138</v>
      </c>
      <c r="AM90" s="138">
        <f t="shared" si="44"/>
        <v>46573</v>
      </c>
    </row>
    <row r="91" spans="26:40" ht="15.75" thickTop="1" x14ac:dyDescent="0.25"/>
    <row r="92" spans="26:40" x14ac:dyDescent="0.25">
      <c r="AK92" s="169" t="s">
        <v>220</v>
      </c>
      <c r="AL92" s="102">
        <f>AI90</f>
        <v>5138</v>
      </c>
      <c r="AM92" s="169" t="s">
        <v>234</v>
      </c>
    </row>
    <row r="93" spans="26:40" x14ac:dyDescent="0.25">
      <c r="AK93" s="169" t="s">
        <v>222</v>
      </c>
      <c r="AL93" s="165" t="s">
        <v>235</v>
      </c>
    </row>
    <row r="95" spans="26:40" ht="15.75" thickBot="1" x14ac:dyDescent="0.3">
      <c r="AK95" s="163" t="s">
        <v>220</v>
      </c>
      <c r="AL95" s="164">
        <f>ROUND(AL82+(AL92*1000),-3)</f>
        <v>37061000</v>
      </c>
      <c r="AM95" s="165" t="s">
        <v>236</v>
      </c>
    </row>
    <row r="96" spans="26:40" ht="15.75" thickTop="1" x14ac:dyDescent="0.25"/>
    <row r="119" spans="1:88" s="2" customFormat="1" x14ac:dyDescent="0.25">
      <c r="J119" s="6" t="s">
        <v>0</v>
      </c>
      <c r="K119" s="6"/>
      <c r="L119" s="6"/>
      <c r="M119" s="1" t="s">
        <v>1</v>
      </c>
      <c r="N119" s="1"/>
      <c r="O119" s="1"/>
      <c r="P119" s="1"/>
      <c r="Q119" s="1"/>
      <c r="R119" s="1"/>
      <c r="S119" s="1"/>
      <c r="T119" s="1"/>
      <c r="U119" s="1"/>
      <c r="V119" s="1"/>
      <c r="W119" s="1"/>
      <c r="X119" s="1"/>
      <c r="Y119" s="1"/>
      <c r="Z119" s="1"/>
      <c r="AA119" s="1"/>
      <c r="AB119" s="7" t="s">
        <v>2</v>
      </c>
      <c r="AC119" s="7"/>
      <c r="AD119" s="7"/>
      <c r="AE119" s="7"/>
      <c r="AF119" s="7"/>
      <c r="AG119" s="7"/>
      <c r="AH119" s="7"/>
      <c r="AI119" s="7"/>
      <c r="AJ119" s="7"/>
      <c r="AK119" s="7"/>
      <c r="AL119" s="7"/>
      <c r="AM119" s="7"/>
      <c r="AN119" s="7"/>
      <c r="AO119" s="7"/>
      <c r="AP119" s="7"/>
      <c r="AQ119" s="8" t="s">
        <v>3</v>
      </c>
      <c r="AR119" s="8"/>
      <c r="AS119" s="8"/>
      <c r="AT119" s="8"/>
      <c r="AU119" s="8"/>
      <c r="AV119" s="8"/>
      <c r="AW119" s="8"/>
      <c r="AX119" s="8"/>
      <c r="AY119" s="8"/>
      <c r="AZ119" s="8"/>
      <c r="BA119" s="8"/>
      <c r="BB119" s="8"/>
      <c r="BC119" s="8"/>
      <c r="BD119" s="8"/>
      <c r="BE119" s="8"/>
      <c r="BF119" s="81"/>
      <c r="BG119" s="81"/>
      <c r="BH119" s="81"/>
      <c r="BI119" s="81"/>
      <c r="BJ119" s="81"/>
      <c r="BK119" s="81"/>
      <c r="BL119" s="81"/>
      <c r="BM119" s="81"/>
      <c r="BN119" s="81"/>
      <c r="BO119" s="81"/>
      <c r="BP119" s="81"/>
      <c r="BQ119" s="81"/>
      <c r="BR119" s="10" t="s">
        <v>4</v>
      </c>
      <c r="BS119" s="10"/>
      <c r="BT119" s="10"/>
      <c r="BU119" s="11" t="s">
        <v>5</v>
      </c>
      <c r="BV119" s="11"/>
      <c r="BW119" s="11"/>
      <c r="BX119" s="11"/>
      <c r="BY119" s="11"/>
      <c r="BZ119" s="11"/>
      <c r="CA119" s="11"/>
      <c r="CB119" s="11"/>
      <c r="CC119" s="11"/>
      <c r="CD119" s="11"/>
      <c r="CE119" s="11"/>
      <c r="CF119" s="11"/>
      <c r="CG119" s="11"/>
      <c r="CH119" s="11"/>
      <c r="CI119" s="11"/>
    </row>
    <row r="120" spans="1:88" s="2" customFormat="1" x14ac:dyDescent="0.25">
      <c r="J120" s="6"/>
      <c r="K120" s="6"/>
      <c r="L120" s="6"/>
      <c r="M120" s="12" t="s">
        <v>6</v>
      </c>
      <c r="N120" s="12"/>
      <c r="O120" s="12"/>
      <c r="P120" s="13" t="s">
        <v>7</v>
      </c>
      <c r="Q120" s="13"/>
      <c r="R120" s="13"/>
      <c r="S120" s="14" t="s">
        <v>8</v>
      </c>
      <c r="T120" s="14"/>
      <c r="U120" s="14"/>
      <c r="V120" s="15" t="s">
        <v>9</v>
      </c>
      <c r="W120" s="16"/>
      <c r="X120" s="16"/>
      <c r="Y120" s="17" t="s">
        <v>10</v>
      </c>
      <c r="Z120" s="17"/>
      <c r="AA120" s="17"/>
      <c r="AB120" s="18" t="s">
        <v>11</v>
      </c>
      <c r="AC120" s="18"/>
      <c r="AD120" s="18"/>
      <c r="AE120" s="19" t="s">
        <v>12</v>
      </c>
      <c r="AF120" s="19"/>
      <c r="AG120" s="19"/>
      <c r="AH120" s="20" t="s">
        <v>13</v>
      </c>
      <c r="AI120" s="20"/>
      <c r="AJ120" s="20"/>
      <c r="AK120" s="21" t="s">
        <v>14</v>
      </c>
      <c r="AL120" s="22"/>
      <c r="AM120" s="22"/>
      <c r="AN120" s="23" t="s">
        <v>15</v>
      </c>
      <c r="AO120" s="24"/>
      <c r="AP120" s="24"/>
      <c r="AQ120" s="25" t="s">
        <v>16</v>
      </c>
      <c r="AR120" s="25"/>
      <c r="AS120" s="25"/>
      <c r="AT120" s="26" t="s">
        <v>17</v>
      </c>
      <c r="AU120" s="26"/>
      <c r="AV120" s="26"/>
      <c r="AW120" s="27" t="s">
        <v>18</v>
      </c>
      <c r="AX120" s="27"/>
      <c r="AY120" s="27"/>
      <c r="AZ120" s="92" t="s">
        <v>19</v>
      </c>
      <c r="BA120" s="93"/>
      <c r="BB120" s="93"/>
      <c r="BC120" s="30" t="s">
        <v>20</v>
      </c>
      <c r="BD120" s="31"/>
      <c r="BE120" s="31"/>
      <c r="BF120" s="82" t="s">
        <v>21</v>
      </c>
      <c r="BG120" s="82"/>
      <c r="BH120" s="82"/>
      <c r="BI120" s="83" t="s">
        <v>22</v>
      </c>
      <c r="BJ120" s="83"/>
      <c r="BK120" s="83"/>
      <c r="BL120" s="84" t="s">
        <v>23</v>
      </c>
      <c r="BM120" s="84"/>
      <c r="BN120" s="84"/>
      <c r="BO120" s="85" t="s">
        <v>24</v>
      </c>
      <c r="BP120" s="86"/>
      <c r="BQ120" s="86"/>
      <c r="BR120" s="10"/>
      <c r="BS120" s="10"/>
      <c r="BT120" s="10"/>
      <c r="BU120" s="11" t="s">
        <v>25</v>
      </c>
      <c r="BV120" s="11"/>
      <c r="BW120" s="11"/>
      <c r="BX120" s="11" t="s">
        <v>26</v>
      </c>
      <c r="BY120" s="11"/>
      <c r="BZ120" s="11"/>
      <c r="CA120" s="11" t="s">
        <v>27</v>
      </c>
      <c r="CB120" s="11"/>
      <c r="CC120" s="11"/>
      <c r="CD120" s="11" t="s">
        <v>28</v>
      </c>
      <c r="CE120" s="11"/>
      <c r="CF120" s="11"/>
      <c r="CG120" s="11" t="s">
        <v>29</v>
      </c>
      <c r="CH120" s="11"/>
      <c r="CI120" s="11"/>
    </row>
    <row r="121" spans="1:88" s="4" customFormat="1" ht="90" x14ac:dyDescent="0.25">
      <c r="A121" s="4" t="s">
        <v>30</v>
      </c>
      <c r="B121" s="4" t="s">
        <v>31</v>
      </c>
      <c r="C121" s="4" t="s">
        <v>32</v>
      </c>
      <c r="D121" s="4" t="s">
        <v>33</v>
      </c>
      <c r="E121" s="4" t="s">
        <v>34</v>
      </c>
      <c r="F121" s="4" t="s">
        <v>35</v>
      </c>
      <c r="G121" s="4" t="s">
        <v>36</v>
      </c>
      <c r="H121" s="4" t="s">
        <v>37</v>
      </c>
      <c r="I121" s="4" t="s">
        <v>38</v>
      </c>
      <c r="J121" s="4" t="s">
        <v>39</v>
      </c>
      <c r="K121" s="4" t="s">
        <v>40</v>
      </c>
      <c r="L121" s="4" t="s">
        <v>41</v>
      </c>
      <c r="M121" s="37" t="s">
        <v>42</v>
      </c>
      <c r="N121" s="37" t="s">
        <v>43</v>
      </c>
      <c r="O121" s="4" t="s">
        <v>44</v>
      </c>
      <c r="P121" s="37" t="s">
        <v>45</v>
      </c>
      <c r="Q121" s="37" t="s">
        <v>46</v>
      </c>
      <c r="R121" s="4" t="s">
        <v>47</v>
      </c>
      <c r="S121" s="37" t="s">
        <v>48</v>
      </c>
      <c r="T121" s="37" t="s">
        <v>49</v>
      </c>
      <c r="U121" s="4" t="s">
        <v>50</v>
      </c>
      <c r="V121" s="37" t="s">
        <v>51</v>
      </c>
      <c r="W121" s="37" t="s">
        <v>52</v>
      </c>
      <c r="X121" s="4" t="s">
        <v>53</v>
      </c>
      <c r="Y121" s="4" t="s">
        <v>54</v>
      </c>
      <c r="Z121" s="4" t="s">
        <v>55</v>
      </c>
      <c r="AA121" s="4" t="s">
        <v>56</v>
      </c>
      <c r="AB121" s="37" t="s">
        <v>57</v>
      </c>
      <c r="AC121" s="37" t="s">
        <v>58</v>
      </c>
      <c r="AD121" s="4" t="s">
        <v>59</v>
      </c>
      <c r="AE121" s="37" t="s">
        <v>60</v>
      </c>
      <c r="AF121" s="37" t="s">
        <v>61</v>
      </c>
      <c r="AG121" s="4" t="s">
        <v>62</v>
      </c>
      <c r="AH121" s="37" t="s">
        <v>63</v>
      </c>
      <c r="AI121" s="37" t="s">
        <v>64</v>
      </c>
      <c r="AJ121" s="4" t="s">
        <v>65</v>
      </c>
      <c r="AK121" s="37" t="s">
        <v>66</v>
      </c>
      <c r="AL121" s="37" t="s">
        <v>67</v>
      </c>
      <c r="AM121" s="4" t="s">
        <v>68</v>
      </c>
      <c r="AN121" s="4" t="s">
        <v>69</v>
      </c>
      <c r="AO121" s="4" t="s">
        <v>70</v>
      </c>
      <c r="AP121" s="4" t="s">
        <v>71</v>
      </c>
      <c r="AQ121" s="37" t="s">
        <v>72</v>
      </c>
      <c r="AR121" s="37" t="s">
        <v>73</v>
      </c>
      <c r="AS121" s="4" t="s">
        <v>74</v>
      </c>
      <c r="AT121" s="37" t="s">
        <v>75</v>
      </c>
      <c r="AU121" s="37" t="s">
        <v>76</v>
      </c>
      <c r="AV121" s="4" t="s">
        <v>77</v>
      </c>
      <c r="AW121" s="37" t="s">
        <v>78</v>
      </c>
      <c r="AX121" s="37" t="s">
        <v>79</v>
      </c>
      <c r="AY121" s="4" t="s">
        <v>77</v>
      </c>
      <c r="AZ121" s="87" t="s">
        <v>80</v>
      </c>
      <c r="BA121" s="87" t="s">
        <v>81</v>
      </c>
      <c r="BB121" s="88" t="s">
        <v>82</v>
      </c>
      <c r="BC121" s="4" t="s">
        <v>83</v>
      </c>
      <c r="BD121" s="4" t="s">
        <v>84</v>
      </c>
      <c r="BE121" s="4" t="s">
        <v>85</v>
      </c>
      <c r="BF121" s="87" t="s">
        <v>86</v>
      </c>
      <c r="BG121" s="87" t="s">
        <v>87</v>
      </c>
      <c r="BH121" s="88" t="s">
        <v>88</v>
      </c>
      <c r="BI121" s="87" t="s">
        <v>89</v>
      </c>
      <c r="BJ121" s="87" t="s">
        <v>90</v>
      </c>
      <c r="BK121" s="88" t="s">
        <v>91</v>
      </c>
      <c r="BL121" s="87" t="s">
        <v>92</v>
      </c>
      <c r="BM121" s="87" t="s">
        <v>93</v>
      </c>
      <c r="BN121" s="88" t="s">
        <v>91</v>
      </c>
      <c r="BO121" s="88" t="s">
        <v>94</v>
      </c>
      <c r="BP121" s="88" t="s">
        <v>95</v>
      </c>
      <c r="BQ121" s="88" t="s">
        <v>96</v>
      </c>
      <c r="BR121" s="4" t="s">
        <v>97</v>
      </c>
      <c r="BS121" s="4" t="s">
        <v>98</v>
      </c>
      <c r="BT121" s="4" t="s">
        <v>99</v>
      </c>
      <c r="BU121" s="4" t="s">
        <v>100</v>
      </c>
      <c r="BV121" s="4" t="s">
        <v>101</v>
      </c>
      <c r="BW121" s="4" t="s">
        <v>102</v>
      </c>
      <c r="BX121" s="4" t="s">
        <v>103</v>
      </c>
      <c r="BY121" s="4" t="s">
        <v>104</v>
      </c>
      <c r="BZ121" s="4" t="s">
        <v>105</v>
      </c>
      <c r="CA121" s="4" t="s">
        <v>106</v>
      </c>
      <c r="CB121" s="4" t="s">
        <v>107</v>
      </c>
      <c r="CC121" s="4" t="s">
        <v>108</v>
      </c>
      <c r="CD121" s="4" t="s">
        <v>109</v>
      </c>
      <c r="CE121" s="4" t="s">
        <v>110</v>
      </c>
      <c r="CF121" s="4" t="s">
        <v>111</v>
      </c>
      <c r="CG121" s="4" t="s">
        <v>112</v>
      </c>
      <c r="CH121" s="4" t="s">
        <v>113</v>
      </c>
      <c r="CI121" s="4" t="s">
        <v>114</v>
      </c>
    </row>
    <row r="122" spans="1:88" x14ac:dyDescent="0.25">
      <c r="B122" s="169" t="s">
        <v>115</v>
      </c>
      <c r="C122" s="169" t="s">
        <v>116</v>
      </c>
      <c r="D122" s="169" t="s">
        <v>117</v>
      </c>
      <c r="F122" s="169" t="s">
        <v>118</v>
      </c>
      <c r="H122" s="169" t="s">
        <v>119</v>
      </c>
      <c r="I122" s="169">
        <v>30</v>
      </c>
      <c r="J122" s="110">
        <f>+'UPDATE&gt;&gt;Jul-Dec 2022 Actuals'!J4-'CMS Q3 Update (2)'!J4</f>
        <v>0</v>
      </c>
      <c r="K122" s="110">
        <v>0</v>
      </c>
      <c r="L122" s="110">
        <v>71250000</v>
      </c>
      <c r="M122" s="38"/>
      <c r="N122" s="38"/>
      <c r="O122" s="110">
        <f>+SUM(M122:N122)</f>
        <v>0</v>
      </c>
      <c r="P122" s="39"/>
      <c r="Q122" s="39"/>
      <c r="R122" s="110">
        <f>+SUM(P122:Q122)</f>
        <v>0</v>
      </c>
      <c r="S122" s="39"/>
      <c r="T122" s="39"/>
      <c r="U122" s="110">
        <f>+SUM(S122:T122)</f>
        <v>0</v>
      </c>
      <c r="V122" s="39"/>
      <c r="W122" s="39"/>
      <c r="X122" s="110">
        <f>+SUM(V122:W122)</f>
        <v>0</v>
      </c>
      <c r="Y122" s="110">
        <f>+SUM(M122,P122,S122,V122)</f>
        <v>0</v>
      </c>
      <c r="Z122" s="110">
        <f>+SUM(N122,Q122,T122,W122)</f>
        <v>0</v>
      </c>
      <c r="AA122" s="110">
        <f>+SUM(Y122:Z122)</f>
        <v>0</v>
      </c>
      <c r="AB122" s="38">
        <v>6139455</v>
      </c>
      <c r="AC122" s="38"/>
      <c r="AD122" s="110">
        <f>+SUM(AB122:AC122)</f>
        <v>6139455</v>
      </c>
      <c r="AE122" s="112">
        <v>-2046485</v>
      </c>
      <c r="AF122" s="112">
        <v>0</v>
      </c>
      <c r="AG122" s="110">
        <f>+SUM(AE122:AF122)</f>
        <v>-2046485</v>
      </c>
      <c r="AH122" s="112">
        <v>-2046485</v>
      </c>
      <c r="AI122" s="112">
        <v>0</v>
      </c>
      <c r="AJ122" s="110">
        <f>+SUM(AH122:AI122)</f>
        <v>-2046485</v>
      </c>
      <c r="AK122" s="112">
        <v>-2046485</v>
      </c>
      <c r="AL122" s="112">
        <v>0</v>
      </c>
      <c r="AM122" s="110">
        <f>+SUM(AK122:AL122)</f>
        <v>-2046485</v>
      </c>
      <c r="AN122" s="110">
        <f>+SUM(AB122,AE122,AH122,AK122)</f>
        <v>0</v>
      </c>
      <c r="AO122" s="110">
        <f>+SUM(AC122,AF122,AI122,AL122)</f>
        <v>0</v>
      </c>
      <c r="AP122" s="110">
        <f>+SUM(AN122:AO122)</f>
        <v>0</v>
      </c>
      <c r="AQ122" s="112">
        <v>10852258</v>
      </c>
      <c r="AR122" s="39"/>
      <c r="AS122" s="110">
        <f>+SUM(AQ122:AR122)</f>
        <v>10852258</v>
      </c>
      <c r="AT122" s="112">
        <v>10852257</v>
      </c>
      <c r="AU122" s="39"/>
      <c r="AV122" s="110">
        <f>+SUM(AT122:AU122)</f>
        <v>10852257</v>
      </c>
      <c r="AW122" s="112">
        <v>10851258</v>
      </c>
      <c r="AX122" s="39"/>
      <c r="AY122" s="110">
        <f>+SUM(AW122:AX122)</f>
        <v>10851258</v>
      </c>
      <c r="AZ122" s="224"/>
      <c r="BA122" s="224"/>
      <c r="BB122" s="91">
        <f>+SUM(AZ122:BA122)</f>
        <v>0</v>
      </c>
      <c r="BC122" s="110">
        <f>+SUM(AQ122,AT122,AW122,AZ122)</f>
        <v>32555773</v>
      </c>
      <c r="BD122" s="110">
        <f>+SUM(AR122,AU122,AX122,BA122)</f>
        <v>0</v>
      </c>
      <c r="BE122" s="110">
        <f>+SUM(BC122:BD122)</f>
        <v>32555773</v>
      </c>
      <c r="BF122" s="224"/>
      <c r="BG122" s="224"/>
      <c r="BH122" s="91">
        <f>+SUM(BF122:BG122)</f>
        <v>0</v>
      </c>
      <c r="BI122" s="224"/>
      <c r="BJ122" s="224"/>
      <c r="BK122" s="91">
        <f>+SUM(BI122:BJ122)</f>
        <v>0</v>
      </c>
      <c r="BL122" s="224"/>
      <c r="BM122" s="224"/>
      <c r="BN122" s="91">
        <f>+SUM(BL122:BM122)</f>
        <v>0</v>
      </c>
      <c r="BO122" s="91">
        <f>+SUM(BF122,BI122,BL122)</f>
        <v>0</v>
      </c>
      <c r="BP122" s="91">
        <f>+SUM(BG122,BJ122,BM122)</f>
        <v>0</v>
      </c>
      <c r="BQ122" s="91">
        <f>+SUM(BO122:BP122)</f>
        <v>0</v>
      </c>
      <c r="BR122" s="110">
        <f>+SUM(BO122,BC122,AN122,Y122)</f>
        <v>32555773</v>
      </c>
      <c r="BS122" s="110">
        <f t="shared" ref="BS122:BS173" si="45">+SUM(BP122,BD122,AO122,Z122)</f>
        <v>0</v>
      </c>
      <c r="BT122" s="110">
        <f t="shared" ref="BT122:BT133" si="46">+SUM(BQ122,BE122,AP122,AA122)</f>
        <v>32555773</v>
      </c>
      <c r="BU122" s="110">
        <v>0</v>
      </c>
      <c r="BV122" s="110">
        <v>0</v>
      </c>
      <c r="BW122" s="110">
        <v>0</v>
      </c>
      <c r="BX122" s="110">
        <v>0</v>
      </c>
      <c r="BY122" s="110">
        <v>0</v>
      </c>
      <c r="BZ122" s="110">
        <v>0</v>
      </c>
      <c r="CA122" s="110">
        <v>32555773</v>
      </c>
      <c r="CB122" s="110">
        <v>0</v>
      </c>
      <c r="CC122" s="110">
        <v>32555773</v>
      </c>
      <c r="CD122" s="110">
        <v>0</v>
      </c>
      <c r="CE122" s="110">
        <v>0</v>
      </c>
      <c r="CF122" s="110">
        <v>0</v>
      </c>
      <c r="CG122" s="110">
        <f>+BR122-J122</f>
        <v>32555773</v>
      </c>
      <c r="CH122" s="110">
        <f t="shared" ref="CH122:CH173" si="47">+BS122-K122</f>
        <v>0</v>
      </c>
      <c r="CI122" s="110">
        <f t="shared" ref="CI122:CI173" si="48">+BT122-L122</f>
        <v>-38694227</v>
      </c>
      <c r="CJ122" s="169" t="s">
        <v>120</v>
      </c>
    </row>
    <row r="123" spans="1:88" x14ac:dyDescent="0.25">
      <c r="B123" s="169" t="s">
        <v>115</v>
      </c>
      <c r="C123" s="169" t="s">
        <v>116</v>
      </c>
      <c r="D123" s="169" t="s">
        <v>121</v>
      </c>
      <c r="F123" s="169" t="s">
        <v>122</v>
      </c>
      <c r="H123" s="169" t="s">
        <v>119</v>
      </c>
      <c r="I123" s="169">
        <v>30</v>
      </c>
      <c r="J123" s="110">
        <v>3750000</v>
      </c>
      <c r="K123" s="110">
        <v>0</v>
      </c>
      <c r="L123" s="110">
        <v>3750000</v>
      </c>
      <c r="M123" s="38"/>
      <c r="N123" s="38"/>
      <c r="O123" s="110">
        <f t="shared" ref="O123:O173" si="49">+SUM(M123:N123)</f>
        <v>0</v>
      </c>
      <c r="P123" s="39" t="s">
        <v>123</v>
      </c>
      <c r="Q123" s="39"/>
      <c r="R123" s="110">
        <f t="shared" ref="R123:R173" si="50">+SUM(P123:Q123)</f>
        <v>0</v>
      </c>
      <c r="S123" s="112">
        <v>145000</v>
      </c>
      <c r="T123" s="39"/>
      <c r="U123" s="110">
        <f t="shared" ref="U123:U173" si="51">+SUM(S123:T123)</f>
        <v>145000</v>
      </c>
      <c r="V123" s="112">
        <v>386000</v>
      </c>
      <c r="W123" s="39"/>
      <c r="X123" s="110">
        <f t="shared" ref="X123:X173" si="52">+SUM(V123:W123)</f>
        <v>386000</v>
      </c>
      <c r="Y123" s="110">
        <f t="shared" ref="Y123:Y173" si="53">+SUM(M123,P123,S123,V123)</f>
        <v>531000</v>
      </c>
      <c r="Z123" s="110">
        <f t="shared" ref="Z123:Z173" si="54">+SUM(N123,Q123,T123,W123)</f>
        <v>0</v>
      </c>
      <c r="AA123" s="110">
        <f t="shared" ref="AA123:AA173" si="55">+SUM(Y123:Z123)</f>
        <v>531000</v>
      </c>
      <c r="AB123" s="38">
        <v>366000</v>
      </c>
      <c r="AC123" s="38"/>
      <c r="AD123" s="110">
        <f t="shared" ref="AD123:AD173" si="56">+SUM(AB123:AC123)</f>
        <v>366000</v>
      </c>
      <c r="AE123" s="112">
        <v>-122000</v>
      </c>
      <c r="AF123" s="112">
        <v>0</v>
      </c>
      <c r="AG123" s="110">
        <f t="shared" ref="AG123:AG173" si="57">+SUM(AE123:AF123)</f>
        <v>-122000</v>
      </c>
      <c r="AH123" s="112">
        <v>-122000</v>
      </c>
      <c r="AI123" s="112">
        <v>0</v>
      </c>
      <c r="AJ123" s="110">
        <f t="shared" ref="AJ123:AJ173" si="58">+SUM(AH123:AI123)</f>
        <v>-122000</v>
      </c>
      <c r="AK123" s="112">
        <v>-122000</v>
      </c>
      <c r="AL123" s="112">
        <v>0</v>
      </c>
      <c r="AM123" s="110">
        <f t="shared" ref="AM123:AM173" si="59">+SUM(AK123:AL123)</f>
        <v>-122000</v>
      </c>
      <c r="AN123" s="110">
        <f t="shared" ref="AN123:AN173" si="60">+SUM(AB123,AE123,AH123,AK123)</f>
        <v>0</v>
      </c>
      <c r="AO123" s="110">
        <f t="shared" ref="AO123:AO173" si="61">+SUM(AC123,AF123,AI123,AL123)</f>
        <v>0</v>
      </c>
      <c r="AP123" s="110">
        <f t="shared" ref="AP123:AP173" si="62">+SUM(AN123:AO123)</f>
        <v>0</v>
      </c>
      <c r="AQ123" s="112">
        <v>500000</v>
      </c>
      <c r="AR123" s="39"/>
      <c r="AS123" s="110">
        <f t="shared" ref="AS123:AS173" si="63">+SUM(AQ123:AR123)</f>
        <v>500000</v>
      </c>
      <c r="AT123" s="112">
        <v>275000</v>
      </c>
      <c r="AU123" s="39"/>
      <c r="AV123" s="110">
        <f t="shared" ref="AV123:AV173" si="64">+SUM(AT123:AU123)</f>
        <v>275000</v>
      </c>
      <c r="AW123" s="112">
        <v>328000</v>
      </c>
      <c r="AX123" s="39"/>
      <c r="AY123" s="110">
        <f t="shared" ref="AY123:AY173" si="65">+SUM(AW123:AX123)</f>
        <v>328000</v>
      </c>
      <c r="AZ123" s="224"/>
      <c r="BA123" s="224"/>
      <c r="BB123" s="91">
        <f t="shared" ref="BB123:BB172" si="66">+SUM(AZ123:BA123)</f>
        <v>0</v>
      </c>
      <c r="BC123" s="110">
        <f t="shared" ref="BC123:BC173" si="67">+SUM(AQ123,AT123,AW123,AZ123)</f>
        <v>1103000</v>
      </c>
      <c r="BD123" s="110">
        <f t="shared" ref="BD123:BD173" si="68">+SUM(AR123,AU123,AX123,BA123)</f>
        <v>0</v>
      </c>
      <c r="BE123" s="110">
        <f t="shared" ref="BE123:BE173" si="69">+SUM(BC123:BD123)</f>
        <v>1103000</v>
      </c>
      <c r="BF123" s="224"/>
      <c r="BG123" s="224"/>
      <c r="BH123" s="91">
        <f t="shared" ref="BH123:BH173" si="70">+SUM(BF123:BG123)</f>
        <v>0</v>
      </c>
      <c r="BI123" s="224"/>
      <c r="BJ123" s="224"/>
      <c r="BK123" s="91">
        <f t="shared" ref="BK123:BK173" si="71">+SUM(BI123:BJ123)</f>
        <v>0</v>
      </c>
      <c r="BL123" s="224"/>
      <c r="BM123" s="224"/>
      <c r="BN123" s="91">
        <f t="shared" ref="BN123:BN173" si="72">+SUM(BL123:BM123)</f>
        <v>0</v>
      </c>
      <c r="BO123" s="91">
        <f t="shared" ref="BO123:BO173" si="73">+SUM(BF123,BI123,BL123)</f>
        <v>0</v>
      </c>
      <c r="BP123" s="91">
        <f t="shared" ref="BP123:BP173" si="74">+SUM(BG123,BJ123,BM123)</f>
        <v>0</v>
      </c>
      <c r="BQ123" s="91">
        <f t="shared" ref="BQ123:BQ173" si="75">+SUM(BO123:BP123)</f>
        <v>0</v>
      </c>
      <c r="BR123" s="110">
        <f t="shared" ref="BR123:BR173" si="76">+SUM(BO123,BC123,AN123,Y123)</f>
        <v>1634000</v>
      </c>
      <c r="BS123" s="110">
        <f t="shared" si="45"/>
        <v>0</v>
      </c>
      <c r="BT123" s="110">
        <f t="shared" si="46"/>
        <v>1634000</v>
      </c>
      <c r="BU123" s="110">
        <v>531000</v>
      </c>
      <c r="BV123" s="110">
        <v>0</v>
      </c>
      <c r="BW123" s="110">
        <v>531000</v>
      </c>
      <c r="BX123" s="110">
        <v>0</v>
      </c>
      <c r="BY123" s="110">
        <v>0</v>
      </c>
      <c r="BZ123" s="110">
        <v>0</v>
      </c>
      <c r="CA123" s="110">
        <v>1103000</v>
      </c>
      <c r="CB123" s="110">
        <v>0</v>
      </c>
      <c r="CC123" s="110">
        <v>1103000</v>
      </c>
      <c r="CD123" s="110">
        <v>0</v>
      </c>
      <c r="CE123" s="110">
        <v>0</v>
      </c>
      <c r="CF123" s="110">
        <v>0</v>
      </c>
      <c r="CG123" s="110">
        <f t="shared" ref="CG123:CG173" si="77">+BR123-J123</f>
        <v>-2116000</v>
      </c>
      <c r="CH123" s="110">
        <f t="shared" si="47"/>
        <v>0</v>
      </c>
      <c r="CI123" s="110">
        <f t="shared" si="48"/>
        <v>-2116000</v>
      </c>
      <c r="CJ123" s="169" t="s">
        <v>120</v>
      </c>
    </row>
    <row r="124" spans="1:88" x14ac:dyDescent="0.25">
      <c r="B124" s="169" t="s">
        <v>124</v>
      </c>
      <c r="C124" s="169" t="s">
        <v>125</v>
      </c>
      <c r="D124" s="169" t="s">
        <v>117</v>
      </c>
      <c r="F124" s="169" t="s">
        <v>126</v>
      </c>
      <c r="G124" s="169" t="s">
        <v>127</v>
      </c>
      <c r="H124" s="169" t="s">
        <v>128</v>
      </c>
      <c r="I124" s="169" t="s">
        <v>129</v>
      </c>
      <c r="J124" s="110">
        <v>27500000</v>
      </c>
      <c r="K124" s="110">
        <v>18300000</v>
      </c>
      <c r="L124" s="110">
        <v>45800000</v>
      </c>
      <c r="M124" s="38">
        <v>2500000</v>
      </c>
      <c r="N124" s="38">
        <v>1667000</v>
      </c>
      <c r="O124" s="110">
        <f t="shared" si="49"/>
        <v>4167000</v>
      </c>
      <c r="P124" s="112">
        <v>2500000</v>
      </c>
      <c r="Q124" s="112">
        <v>1667000</v>
      </c>
      <c r="R124" s="110">
        <f t="shared" si="50"/>
        <v>4167000</v>
      </c>
      <c r="S124" s="112">
        <v>2500000</v>
      </c>
      <c r="T124" s="112">
        <v>1667000</v>
      </c>
      <c r="U124" s="110">
        <f t="shared" si="51"/>
        <v>4167000</v>
      </c>
      <c r="V124" s="112">
        <v>2500000</v>
      </c>
      <c r="W124" s="112">
        <v>1666000</v>
      </c>
      <c r="X124" s="110">
        <f t="shared" si="52"/>
        <v>4166000</v>
      </c>
      <c r="Y124" s="110">
        <f t="shared" si="53"/>
        <v>10000000</v>
      </c>
      <c r="Z124" s="110">
        <f t="shared" si="54"/>
        <v>6667000</v>
      </c>
      <c r="AA124" s="110">
        <f t="shared" si="55"/>
        <v>16667000</v>
      </c>
      <c r="AB124" s="141">
        <v>0</v>
      </c>
      <c r="AC124" s="166">
        <v>0</v>
      </c>
      <c r="AD124" s="110">
        <f t="shared" si="56"/>
        <v>0</v>
      </c>
      <c r="AE124" s="112">
        <v>0</v>
      </c>
      <c r="AF124" s="112">
        <v>0</v>
      </c>
      <c r="AG124" s="110">
        <f t="shared" si="57"/>
        <v>0</v>
      </c>
      <c r="AH124" s="112">
        <v>0</v>
      </c>
      <c r="AI124" s="112">
        <v>0</v>
      </c>
      <c r="AJ124" s="110">
        <f t="shared" si="58"/>
        <v>0</v>
      </c>
      <c r="AK124" s="112">
        <v>0</v>
      </c>
      <c r="AL124" s="112">
        <v>0</v>
      </c>
      <c r="AM124" s="110">
        <f t="shared" si="59"/>
        <v>0</v>
      </c>
      <c r="AN124" s="110">
        <f t="shared" si="60"/>
        <v>0</v>
      </c>
      <c r="AO124" s="110">
        <f t="shared" si="61"/>
        <v>0</v>
      </c>
      <c r="AP124" s="110">
        <f t="shared" si="62"/>
        <v>0</v>
      </c>
      <c r="AQ124" s="112">
        <v>2500000</v>
      </c>
      <c r="AR124" s="112">
        <v>1655000</v>
      </c>
      <c r="AS124" s="110">
        <f t="shared" si="63"/>
        <v>4155000</v>
      </c>
      <c r="AT124" s="112">
        <v>2500000</v>
      </c>
      <c r="AU124" s="112">
        <v>1655000</v>
      </c>
      <c r="AV124" s="110">
        <f t="shared" si="64"/>
        <v>4155000</v>
      </c>
      <c r="AW124" s="112">
        <v>2500000</v>
      </c>
      <c r="AX124" s="112">
        <v>1655000</v>
      </c>
      <c r="AY124" s="110">
        <f t="shared" si="65"/>
        <v>4155000</v>
      </c>
      <c r="AZ124" s="224"/>
      <c r="BA124" s="224"/>
      <c r="BB124" s="91">
        <f t="shared" si="66"/>
        <v>0</v>
      </c>
      <c r="BC124" s="110">
        <f t="shared" si="67"/>
        <v>7500000</v>
      </c>
      <c r="BD124" s="110">
        <f t="shared" si="68"/>
        <v>4965000</v>
      </c>
      <c r="BE124" s="110">
        <f t="shared" si="69"/>
        <v>12465000</v>
      </c>
      <c r="BF124" s="224"/>
      <c r="BG124" s="224"/>
      <c r="BH124" s="91">
        <f t="shared" si="70"/>
        <v>0</v>
      </c>
      <c r="BI124" s="224"/>
      <c r="BJ124" s="224"/>
      <c r="BK124" s="91">
        <f t="shared" si="71"/>
        <v>0</v>
      </c>
      <c r="BL124" s="224"/>
      <c r="BM124" s="224"/>
      <c r="BN124" s="91">
        <f t="shared" si="72"/>
        <v>0</v>
      </c>
      <c r="BO124" s="91">
        <f t="shared" si="73"/>
        <v>0</v>
      </c>
      <c r="BP124" s="91">
        <f t="shared" si="74"/>
        <v>0</v>
      </c>
      <c r="BQ124" s="91">
        <f t="shared" si="75"/>
        <v>0</v>
      </c>
      <c r="BR124" s="110">
        <f t="shared" si="76"/>
        <v>17500000</v>
      </c>
      <c r="BS124" s="110">
        <f t="shared" si="45"/>
        <v>11632000</v>
      </c>
      <c r="BT124" s="110">
        <f t="shared" si="46"/>
        <v>29132000</v>
      </c>
      <c r="BU124" s="110">
        <v>10000000</v>
      </c>
      <c r="BV124" s="110">
        <v>6667000</v>
      </c>
      <c r="BW124" s="110">
        <v>16667000</v>
      </c>
      <c r="BX124" s="110">
        <v>0</v>
      </c>
      <c r="BY124" s="110">
        <v>0</v>
      </c>
      <c r="BZ124" s="110">
        <v>0</v>
      </c>
      <c r="CA124" s="110">
        <v>7500000</v>
      </c>
      <c r="CB124" s="110">
        <v>4965000</v>
      </c>
      <c r="CC124" s="110">
        <v>12465000</v>
      </c>
      <c r="CD124" s="110">
        <v>0</v>
      </c>
      <c r="CE124" s="110">
        <v>0</v>
      </c>
      <c r="CF124" s="110">
        <v>0</v>
      </c>
      <c r="CG124" s="110">
        <f t="shared" si="77"/>
        <v>-10000000</v>
      </c>
      <c r="CH124" s="110">
        <f t="shared" si="47"/>
        <v>-6668000</v>
      </c>
      <c r="CI124" s="110">
        <f t="shared" si="48"/>
        <v>-16668000</v>
      </c>
    </row>
    <row r="125" spans="1:88" x14ac:dyDescent="0.25">
      <c r="B125" s="169" t="s">
        <v>124</v>
      </c>
      <c r="C125" s="169" t="s">
        <v>130</v>
      </c>
      <c r="D125" s="169" t="s">
        <v>117</v>
      </c>
      <c r="F125" s="169" t="s">
        <v>126</v>
      </c>
      <c r="G125" s="169" t="s">
        <v>127</v>
      </c>
      <c r="H125" s="169" t="s">
        <v>131</v>
      </c>
      <c r="I125" s="169" t="s">
        <v>132</v>
      </c>
      <c r="J125" s="110">
        <v>25000000</v>
      </c>
      <c r="K125" s="110">
        <v>16667000</v>
      </c>
      <c r="L125" s="110">
        <v>41667000</v>
      </c>
      <c r="M125" s="38"/>
      <c r="N125" s="38"/>
      <c r="O125" s="110">
        <f t="shared" si="49"/>
        <v>0</v>
      </c>
      <c r="P125" s="39" t="s">
        <v>123</v>
      </c>
      <c r="Q125" s="39" t="s">
        <v>123</v>
      </c>
      <c r="R125" s="110">
        <f t="shared" si="50"/>
        <v>0</v>
      </c>
      <c r="S125" s="39"/>
      <c r="T125" s="39"/>
      <c r="U125" s="110">
        <f t="shared" si="51"/>
        <v>0</v>
      </c>
      <c r="V125" s="112"/>
      <c r="W125" s="112"/>
      <c r="X125" s="110">
        <f t="shared" si="52"/>
        <v>0</v>
      </c>
      <c r="Y125" s="110">
        <f t="shared" si="53"/>
        <v>0</v>
      </c>
      <c r="Z125" s="110">
        <f t="shared" si="54"/>
        <v>0</v>
      </c>
      <c r="AA125" s="110">
        <f t="shared" si="55"/>
        <v>0</v>
      </c>
      <c r="AB125" s="167">
        <v>0</v>
      </c>
      <c r="AC125" s="167">
        <v>0</v>
      </c>
      <c r="AD125" s="110">
        <f t="shared" si="56"/>
        <v>0</v>
      </c>
      <c r="AE125" s="112">
        <v>0</v>
      </c>
      <c r="AF125" s="112">
        <v>0</v>
      </c>
      <c r="AG125" s="110">
        <f t="shared" si="57"/>
        <v>0</v>
      </c>
      <c r="AH125" s="112">
        <v>0</v>
      </c>
      <c r="AI125" s="112">
        <v>0</v>
      </c>
      <c r="AJ125" s="110">
        <f t="shared" si="58"/>
        <v>0</v>
      </c>
      <c r="AK125" s="112">
        <v>0</v>
      </c>
      <c r="AL125" s="112">
        <v>0</v>
      </c>
      <c r="AM125" s="110">
        <f t="shared" si="59"/>
        <v>0</v>
      </c>
      <c r="AN125" s="110">
        <f t="shared" si="60"/>
        <v>0</v>
      </c>
      <c r="AO125" s="110">
        <f t="shared" si="61"/>
        <v>0</v>
      </c>
      <c r="AP125" s="110">
        <f t="shared" si="62"/>
        <v>0</v>
      </c>
      <c r="AQ125" s="112">
        <v>5000000</v>
      </c>
      <c r="AR125" s="112">
        <v>3333000</v>
      </c>
      <c r="AS125" s="110">
        <f t="shared" si="63"/>
        <v>8333000</v>
      </c>
      <c r="AT125" s="112">
        <v>5000000</v>
      </c>
      <c r="AU125" s="112">
        <v>3333000</v>
      </c>
      <c r="AV125" s="110">
        <f t="shared" si="64"/>
        <v>8333000</v>
      </c>
      <c r="AW125" s="112">
        <v>5000000</v>
      </c>
      <c r="AX125" s="112">
        <v>3335000</v>
      </c>
      <c r="AY125" s="110">
        <f t="shared" si="65"/>
        <v>8335000</v>
      </c>
      <c r="AZ125" s="224"/>
      <c r="BA125" s="224"/>
      <c r="BB125" s="91">
        <f t="shared" si="66"/>
        <v>0</v>
      </c>
      <c r="BC125" s="110">
        <f t="shared" si="67"/>
        <v>15000000</v>
      </c>
      <c r="BD125" s="110">
        <f t="shared" si="68"/>
        <v>10001000</v>
      </c>
      <c r="BE125" s="110">
        <f t="shared" si="69"/>
        <v>25001000</v>
      </c>
      <c r="BF125" s="224"/>
      <c r="BG125" s="224"/>
      <c r="BH125" s="91">
        <f t="shared" si="70"/>
        <v>0</v>
      </c>
      <c r="BI125" s="224"/>
      <c r="BJ125" s="224"/>
      <c r="BK125" s="91">
        <f t="shared" si="71"/>
        <v>0</v>
      </c>
      <c r="BL125" s="224"/>
      <c r="BM125" s="224"/>
      <c r="BN125" s="91">
        <f t="shared" si="72"/>
        <v>0</v>
      </c>
      <c r="BO125" s="91">
        <f t="shared" si="73"/>
        <v>0</v>
      </c>
      <c r="BP125" s="91">
        <f t="shared" si="74"/>
        <v>0</v>
      </c>
      <c r="BQ125" s="91">
        <f t="shared" si="75"/>
        <v>0</v>
      </c>
      <c r="BR125" s="110">
        <f t="shared" si="76"/>
        <v>15000000</v>
      </c>
      <c r="BS125" s="110">
        <f t="shared" si="45"/>
        <v>10001000</v>
      </c>
      <c r="BT125" s="110">
        <f t="shared" si="46"/>
        <v>25001000</v>
      </c>
      <c r="BU125" s="110">
        <v>0</v>
      </c>
      <c r="BV125" s="110">
        <v>0</v>
      </c>
      <c r="BW125" s="110">
        <v>0</v>
      </c>
      <c r="BX125" s="110">
        <v>0</v>
      </c>
      <c r="BY125" s="110">
        <v>0</v>
      </c>
      <c r="BZ125" s="110">
        <v>0</v>
      </c>
      <c r="CA125" s="110">
        <v>15000000</v>
      </c>
      <c r="CB125" s="110">
        <v>10001000</v>
      </c>
      <c r="CC125" s="110">
        <v>25001000</v>
      </c>
      <c r="CD125" s="110">
        <v>0</v>
      </c>
      <c r="CE125" s="110">
        <v>0</v>
      </c>
      <c r="CF125" s="110">
        <v>0</v>
      </c>
      <c r="CG125" s="110">
        <f t="shared" si="77"/>
        <v>-10000000</v>
      </c>
      <c r="CH125" s="110">
        <f t="shared" si="47"/>
        <v>-6666000</v>
      </c>
      <c r="CI125" s="110">
        <f t="shared" si="48"/>
        <v>-16666000</v>
      </c>
    </row>
    <row r="126" spans="1:88" x14ac:dyDescent="0.25">
      <c r="B126" s="169" t="s">
        <v>124</v>
      </c>
      <c r="C126" s="169" t="s">
        <v>133</v>
      </c>
      <c r="D126" s="169" t="s">
        <v>121</v>
      </c>
      <c r="F126" s="169" t="s">
        <v>134</v>
      </c>
      <c r="G126" s="169" t="s">
        <v>135</v>
      </c>
      <c r="H126" s="169" t="s">
        <v>136</v>
      </c>
      <c r="I126" s="169">
        <v>36</v>
      </c>
      <c r="J126" s="110">
        <v>0</v>
      </c>
      <c r="K126" s="110">
        <v>0</v>
      </c>
      <c r="L126" s="110">
        <v>0</v>
      </c>
      <c r="M126" s="38"/>
      <c r="N126" s="38"/>
      <c r="O126" s="110">
        <f t="shared" si="49"/>
        <v>0</v>
      </c>
      <c r="P126" s="39" t="s">
        <v>123</v>
      </c>
      <c r="Q126" s="39" t="s">
        <v>123</v>
      </c>
      <c r="R126" s="110">
        <f t="shared" si="50"/>
        <v>0</v>
      </c>
      <c r="S126" s="39"/>
      <c r="T126" s="39"/>
      <c r="U126" s="110">
        <f t="shared" si="51"/>
        <v>0</v>
      </c>
      <c r="V126" s="39"/>
      <c r="W126" s="39"/>
      <c r="X126" s="110">
        <f t="shared" si="52"/>
        <v>0</v>
      </c>
      <c r="Y126" s="110">
        <f t="shared" si="53"/>
        <v>0</v>
      </c>
      <c r="Z126" s="110">
        <f t="shared" si="54"/>
        <v>0</v>
      </c>
      <c r="AA126" s="110">
        <f t="shared" si="55"/>
        <v>0</v>
      </c>
      <c r="AB126" s="167">
        <v>0</v>
      </c>
      <c r="AC126" s="167">
        <v>0</v>
      </c>
      <c r="AD126" s="110">
        <f t="shared" si="56"/>
        <v>0</v>
      </c>
      <c r="AE126" s="112">
        <v>0</v>
      </c>
      <c r="AF126" s="112">
        <v>0</v>
      </c>
      <c r="AG126" s="110">
        <f t="shared" si="57"/>
        <v>0</v>
      </c>
      <c r="AH126" s="112">
        <v>0</v>
      </c>
      <c r="AI126" s="112">
        <v>0</v>
      </c>
      <c r="AJ126" s="110">
        <f t="shared" si="58"/>
        <v>0</v>
      </c>
      <c r="AK126" s="112">
        <v>0</v>
      </c>
      <c r="AL126" s="112">
        <v>0</v>
      </c>
      <c r="AM126" s="110">
        <f t="shared" si="59"/>
        <v>0</v>
      </c>
      <c r="AN126" s="110">
        <f t="shared" si="60"/>
        <v>0</v>
      </c>
      <c r="AO126" s="110">
        <f t="shared" si="61"/>
        <v>0</v>
      </c>
      <c r="AP126" s="110">
        <f t="shared" si="62"/>
        <v>0</v>
      </c>
      <c r="AQ126" s="39" t="s">
        <v>123</v>
      </c>
      <c r="AR126" s="39" t="s">
        <v>123</v>
      </c>
      <c r="AS126" s="110">
        <f t="shared" si="63"/>
        <v>0</v>
      </c>
      <c r="AT126" s="39" t="s">
        <v>123</v>
      </c>
      <c r="AU126" s="39" t="s">
        <v>123</v>
      </c>
      <c r="AV126" s="110">
        <f t="shared" si="64"/>
        <v>0</v>
      </c>
      <c r="AW126" s="39" t="s">
        <v>123</v>
      </c>
      <c r="AX126" s="39" t="s">
        <v>123</v>
      </c>
      <c r="AY126" s="110">
        <f t="shared" si="65"/>
        <v>0</v>
      </c>
      <c r="AZ126" s="224"/>
      <c r="BA126" s="224"/>
      <c r="BB126" s="91">
        <f t="shared" si="66"/>
        <v>0</v>
      </c>
      <c r="BC126" s="110">
        <f t="shared" si="67"/>
        <v>0</v>
      </c>
      <c r="BD126" s="110">
        <f t="shared" si="68"/>
        <v>0</v>
      </c>
      <c r="BE126" s="110">
        <f t="shared" si="69"/>
        <v>0</v>
      </c>
      <c r="BF126" s="224"/>
      <c r="BG126" s="224"/>
      <c r="BH126" s="91">
        <f t="shared" si="70"/>
        <v>0</v>
      </c>
      <c r="BI126" s="224"/>
      <c r="BJ126" s="224"/>
      <c r="BK126" s="91">
        <f t="shared" si="71"/>
        <v>0</v>
      </c>
      <c r="BL126" s="224"/>
      <c r="BM126" s="224"/>
      <c r="BN126" s="91">
        <f t="shared" si="72"/>
        <v>0</v>
      </c>
      <c r="BO126" s="91">
        <f t="shared" si="73"/>
        <v>0</v>
      </c>
      <c r="BP126" s="91">
        <f t="shared" si="74"/>
        <v>0</v>
      </c>
      <c r="BQ126" s="91">
        <f t="shared" si="75"/>
        <v>0</v>
      </c>
      <c r="BR126" s="110">
        <f t="shared" si="76"/>
        <v>0</v>
      </c>
      <c r="BS126" s="110">
        <f t="shared" si="45"/>
        <v>0</v>
      </c>
      <c r="BT126" s="110">
        <f t="shared" si="46"/>
        <v>0</v>
      </c>
      <c r="BU126" s="110">
        <v>0</v>
      </c>
      <c r="BV126" s="110">
        <v>0</v>
      </c>
      <c r="BW126" s="110">
        <v>0</v>
      </c>
      <c r="BX126" s="110">
        <v>0</v>
      </c>
      <c r="BY126" s="110">
        <v>0</v>
      </c>
      <c r="BZ126" s="110">
        <v>0</v>
      </c>
      <c r="CA126" s="110">
        <v>0</v>
      </c>
      <c r="CB126" s="110">
        <v>0</v>
      </c>
      <c r="CC126" s="110">
        <v>0</v>
      </c>
      <c r="CD126" s="110">
        <v>0</v>
      </c>
      <c r="CE126" s="110">
        <v>0</v>
      </c>
      <c r="CF126" s="110">
        <v>0</v>
      </c>
      <c r="CG126" s="110">
        <f t="shared" si="77"/>
        <v>0</v>
      </c>
      <c r="CH126" s="110">
        <f t="shared" si="47"/>
        <v>0</v>
      </c>
      <c r="CI126" s="110">
        <f t="shared" si="48"/>
        <v>0</v>
      </c>
    </row>
    <row r="127" spans="1:88" x14ac:dyDescent="0.25">
      <c r="B127" s="169" t="s">
        <v>124</v>
      </c>
      <c r="C127" s="169" t="s">
        <v>133</v>
      </c>
      <c r="D127" s="169" t="s">
        <v>121</v>
      </c>
      <c r="F127" s="169" t="s">
        <v>126</v>
      </c>
      <c r="G127" s="169" t="s">
        <v>127</v>
      </c>
      <c r="H127" s="169" t="s">
        <v>128</v>
      </c>
      <c r="I127" s="169" t="s">
        <v>129</v>
      </c>
      <c r="J127" s="110">
        <v>12500000</v>
      </c>
      <c r="K127" s="110">
        <v>0</v>
      </c>
      <c r="L127" s="110">
        <v>12500000</v>
      </c>
      <c r="M127" s="38"/>
      <c r="N127" s="38"/>
      <c r="O127" s="110">
        <f t="shared" si="49"/>
        <v>0</v>
      </c>
      <c r="P127" s="39" t="s">
        <v>123</v>
      </c>
      <c r="Q127" s="39" t="s">
        <v>123</v>
      </c>
      <c r="R127" s="110">
        <f t="shared" si="50"/>
        <v>0</v>
      </c>
      <c r="S127" s="39"/>
      <c r="T127" s="39"/>
      <c r="U127" s="110">
        <f t="shared" si="51"/>
        <v>0</v>
      </c>
      <c r="V127" s="112"/>
      <c r="W127" s="39"/>
      <c r="X127" s="110">
        <f t="shared" si="52"/>
        <v>0</v>
      </c>
      <c r="Y127" s="110">
        <f t="shared" si="53"/>
        <v>0</v>
      </c>
      <c r="Z127" s="110">
        <f t="shared" si="54"/>
        <v>0</v>
      </c>
      <c r="AA127" s="110">
        <f t="shared" si="55"/>
        <v>0</v>
      </c>
      <c r="AB127" s="167">
        <v>0</v>
      </c>
      <c r="AC127" s="167">
        <v>0</v>
      </c>
      <c r="AD127" s="110">
        <f t="shared" si="56"/>
        <v>0</v>
      </c>
      <c r="AE127" s="112">
        <v>0</v>
      </c>
      <c r="AF127" s="112">
        <v>0</v>
      </c>
      <c r="AG127" s="110">
        <f t="shared" si="57"/>
        <v>0</v>
      </c>
      <c r="AH127" s="112">
        <v>0</v>
      </c>
      <c r="AI127" s="112">
        <v>0</v>
      </c>
      <c r="AJ127" s="110">
        <f t="shared" si="58"/>
        <v>0</v>
      </c>
      <c r="AK127" s="112">
        <v>0</v>
      </c>
      <c r="AL127" s="112">
        <v>0</v>
      </c>
      <c r="AM127" s="110">
        <f t="shared" si="59"/>
        <v>0</v>
      </c>
      <c r="AN127" s="110">
        <f t="shared" si="60"/>
        <v>0</v>
      </c>
      <c r="AO127" s="110">
        <f t="shared" si="61"/>
        <v>0</v>
      </c>
      <c r="AP127" s="110">
        <f t="shared" si="62"/>
        <v>0</v>
      </c>
      <c r="AQ127" s="112">
        <v>3125000</v>
      </c>
      <c r="AR127" s="39" t="s">
        <v>123</v>
      </c>
      <c r="AS127" s="110">
        <f t="shared" si="63"/>
        <v>3125000</v>
      </c>
      <c r="AT127" s="112">
        <v>3125000</v>
      </c>
      <c r="AU127" s="112" t="s">
        <v>123</v>
      </c>
      <c r="AV127" s="110">
        <f t="shared" si="64"/>
        <v>3125000</v>
      </c>
      <c r="AW127" s="112">
        <v>3125000</v>
      </c>
      <c r="AX127" s="112" t="s">
        <v>123</v>
      </c>
      <c r="AY127" s="110">
        <f t="shared" si="65"/>
        <v>3125000</v>
      </c>
      <c r="AZ127" s="224"/>
      <c r="BA127" s="224"/>
      <c r="BB127" s="91">
        <f t="shared" si="66"/>
        <v>0</v>
      </c>
      <c r="BC127" s="110">
        <f t="shared" si="67"/>
        <v>9375000</v>
      </c>
      <c r="BD127" s="110">
        <f t="shared" si="68"/>
        <v>0</v>
      </c>
      <c r="BE127" s="110">
        <f t="shared" si="69"/>
        <v>9375000</v>
      </c>
      <c r="BF127" s="224"/>
      <c r="BG127" s="224"/>
      <c r="BH127" s="91">
        <f t="shared" si="70"/>
        <v>0</v>
      </c>
      <c r="BI127" s="224"/>
      <c r="BJ127" s="224"/>
      <c r="BK127" s="91">
        <f t="shared" si="71"/>
        <v>0</v>
      </c>
      <c r="BL127" s="224"/>
      <c r="BM127" s="224"/>
      <c r="BN127" s="91">
        <f t="shared" si="72"/>
        <v>0</v>
      </c>
      <c r="BO127" s="91">
        <f t="shared" si="73"/>
        <v>0</v>
      </c>
      <c r="BP127" s="91">
        <f t="shared" si="74"/>
        <v>0</v>
      </c>
      <c r="BQ127" s="91">
        <f t="shared" si="75"/>
        <v>0</v>
      </c>
      <c r="BR127" s="110">
        <f t="shared" si="76"/>
        <v>9375000</v>
      </c>
      <c r="BS127" s="110">
        <f t="shared" si="45"/>
        <v>0</v>
      </c>
      <c r="BT127" s="110">
        <f t="shared" si="46"/>
        <v>9375000</v>
      </c>
      <c r="BU127" s="110">
        <v>0</v>
      </c>
      <c r="BV127" s="110">
        <v>0</v>
      </c>
      <c r="BW127" s="110">
        <v>0</v>
      </c>
      <c r="BX127" s="110">
        <v>0</v>
      </c>
      <c r="BY127" s="110">
        <v>0</v>
      </c>
      <c r="BZ127" s="110">
        <v>0</v>
      </c>
      <c r="CA127" s="110">
        <v>9375000</v>
      </c>
      <c r="CB127" s="110">
        <v>0</v>
      </c>
      <c r="CC127" s="110">
        <v>9375000</v>
      </c>
      <c r="CD127" s="110">
        <v>0</v>
      </c>
      <c r="CE127" s="110">
        <v>0</v>
      </c>
      <c r="CF127" s="110">
        <v>0</v>
      </c>
      <c r="CG127" s="110">
        <f t="shared" si="77"/>
        <v>-3125000</v>
      </c>
      <c r="CH127" s="110">
        <f t="shared" si="47"/>
        <v>0</v>
      </c>
      <c r="CI127" s="110">
        <f t="shared" si="48"/>
        <v>-3125000</v>
      </c>
    </row>
    <row r="128" spans="1:88" x14ac:dyDescent="0.25">
      <c r="B128" s="169" t="s">
        <v>124</v>
      </c>
      <c r="C128" s="169" t="s">
        <v>137</v>
      </c>
      <c r="D128" s="169" t="s">
        <v>117</v>
      </c>
      <c r="F128" s="169" t="s">
        <v>126</v>
      </c>
      <c r="G128" s="169" t="s">
        <v>127</v>
      </c>
      <c r="H128" s="169" t="s">
        <v>131</v>
      </c>
      <c r="I128" s="169" t="s">
        <v>132</v>
      </c>
      <c r="J128" s="110">
        <v>78200000</v>
      </c>
      <c r="K128" s="110">
        <v>42900000</v>
      </c>
      <c r="L128" s="110">
        <v>121100000</v>
      </c>
      <c r="M128" s="38"/>
      <c r="N128" s="38"/>
      <c r="O128" s="110">
        <f t="shared" si="49"/>
        <v>0</v>
      </c>
      <c r="P128" s="38"/>
      <c r="Q128" s="38"/>
      <c r="R128" s="110">
        <f t="shared" si="50"/>
        <v>0</v>
      </c>
      <c r="S128" s="38"/>
      <c r="T128" s="38"/>
      <c r="U128" s="110">
        <f t="shared" si="51"/>
        <v>0</v>
      </c>
      <c r="V128" s="112">
        <f>19000000-1872000</f>
        <v>17128000</v>
      </c>
      <c r="W128" s="112">
        <f>10400000-996000</f>
        <v>9404000</v>
      </c>
      <c r="X128" s="110">
        <f t="shared" si="52"/>
        <v>26532000</v>
      </c>
      <c r="Y128" s="110">
        <f t="shared" si="53"/>
        <v>17128000</v>
      </c>
      <c r="Z128" s="110">
        <f t="shared" si="54"/>
        <v>9404000</v>
      </c>
      <c r="AA128" s="140">
        <f t="shared" si="55"/>
        <v>26532000</v>
      </c>
      <c r="AB128" s="141">
        <v>0</v>
      </c>
      <c r="AC128" s="166">
        <v>0</v>
      </c>
      <c r="AD128" s="110">
        <f t="shared" si="56"/>
        <v>0</v>
      </c>
      <c r="AE128" s="112">
        <v>0</v>
      </c>
      <c r="AF128" s="112">
        <v>0</v>
      </c>
      <c r="AG128" s="110">
        <f t="shared" si="57"/>
        <v>0</v>
      </c>
      <c r="AH128" s="112">
        <v>0</v>
      </c>
      <c r="AI128" s="112">
        <v>0</v>
      </c>
      <c r="AJ128" s="110">
        <f t="shared" si="58"/>
        <v>0</v>
      </c>
      <c r="AK128" s="112">
        <v>0</v>
      </c>
      <c r="AL128" s="112">
        <v>0</v>
      </c>
      <c r="AM128" s="110">
        <f t="shared" si="59"/>
        <v>0</v>
      </c>
      <c r="AN128" s="110">
        <f t="shared" si="60"/>
        <v>0</v>
      </c>
      <c r="AO128" s="110">
        <f t="shared" si="61"/>
        <v>0</v>
      </c>
      <c r="AP128" s="110">
        <f t="shared" si="62"/>
        <v>0</v>
      </c>
      <c r="AQ128" s="112">
        <v>9200000</v>
      </c>
      <c r="AR128" s="112">
        <v>5033333</v>
      </c>
      <c r="AS128" s="110">
        <f t="shared" si="63"/>
        <v>14233333</v>
      </c>
      <c r="AT128" s="112">
        <v>9200000</v>
      </c>
      <c r="AU128" s="112">
        <v>5033333</v>
      </c>
      <c r="AV128" s="110">
        <f t="shared" si="64"/>
        <v>14233333</v>
      </c>
      <c r="AW128" s="120">
        <f>9200000</f>
        <v>9200000</v>
      </c>
      <c r="AX128" s="120">
        <f>5033334</f>
        <v>5033334</v>
      </c>
      <c r="AY128" s="110">
        <f t="shared" si="65"/>
        <v>14233334</v>
      </c>
      <c r="AZ128" s="224"/>
      <c r="BA128" s="224"/>
      <c r="BB128" s="91">
        <f t="shared" si="66"/>
        <v>0</v>
      </c>
      <c r="BC128" s="110">
        <f t="shared" si="67"/>
        <v>27600000</v>
      </c>
      <c r="BD128" s="110">
        <f t="shared" si="68"/>
        <v>15100000</v>
      </c>
      <c r="BE128" s="110">
        <f t="shared" si="69"/>
        <v>42700000</v>
      </c>
      <c r="BF128" s="224"/>
      <c r="BG128" s="224"/>
      <c r="BH128" s="91">
        <f t="shared" si="70"/>
        <v>0</v>
      </c>
      <c r="BI128" s="224"/>
      <c r="BJ128" s="224"/>
      <c r="BK128" s="91">
        <f t="shared" si="71"/>
        <v>0</v>
      </c>
      <c r="BL128" s="224"/>
      <c r="BM128" s="224"/>
      <c r="BN128" s="91">
        <f t="shared" si="72"/>
        <v>0</v>
      </c>
      <c r="BO128" s="91">
        <f t="shared" si="73"/>
        <v>0</v>
      </c>
      <c r="BP128" s="91">
        <f t="shared" si="74"/>
        <v>0</v>
      </c>
      <c r="BQ128" s="91">
        <f t="shared" si="75"/>
        <v>0</v>
      </c>
      <c r="BR128" s="110">
        <f t="shared" si="76"/>
        <v>44728000</v>
      </c>
      <c r="BS128" s="110">
        <f t="shared" si="45"/>
        <v>24504000</v>
      </c>
      <c r="BT128" s="110">
        <f t="shared" si="46"/>
        <v>69232000</v>
      </c>
      <c r="BU128" s="110">
        <v>17128000</v>
      </c>
      <c r="BV128" s="110">
        <v>9404000</v>
      </c>
      <c r="BW128" s="110">
        <v>26532000</v>
      </c>
      <c r="BX128" s="110">
        <v>0</v>
      </c>
      <c r="BY128" s="110">
        <v>0</v>
      </c>
      <c r="BZ128" s="110">
        <v>0</v>
      </c>
      <c r="CA128" s="110">
        <v>27600000</v>
      </c>
      <c r="CB128" s="110">
        <v>15100000</v>
      </c>
      <c r="CC128" s="110">
        <v>42700000</v>
      </c>
      <c r="CD128" s="110">
        <v>0</v>
      </c>
      <c r="CE128" s="110">
        <v>0</v>
      </c>
      <c r="CF128" s="110">
        <v>0</v>
      </c>
      <c r="CG128" s="110">
        <f t="shared" si="77"/>
        <v>-33472000</v>
      </c>
      <c r="CH128" s="110">
        <f t="shared" si="47"/>
        <v>-18396000</v>
      </c>
      <c r="CI128" s="110">
        <f t="shared" si="48"/>
        <v>-51868000</v>
      </c>
    </row>
    <row r="129" spans="2:88" x14ac:dyDescent="0.25">
      <c r="B129" s="169" t="s">
        <v>124</v>
      </c>
      <c r="C129" s="169" t="s">
        <v>138</v>
      </c>
      <c r="D129" s="169" t="s">
        <v>117</v>
      </c>
      <c r="E129" s="169" t="s">
        <v>139</v>
      </c>
      <c r="F129" s="169" t="s">
        <v>126</v>
      </c>
      <c r="G129" s="169" t="s">
        <v>127</v>
      </c>
      <c r="H129" s="169" t="s">
        <v>131</v>
      </c>
      <c r="I129" s="169" t="s">
        <v>132</v>
      </c>
      <c r="J129" s="110">
        <v>842994000</v>
      </c>
      <c r="K129" s="110">
        <v>440079000</v>
      </c>
      <c r="L129" s="110">
        <v>1283073000</v>
      </c>
      <c r="M129" s="38"/>
      <c r="N129" s="38"/>
      <c r="O129" s="110">
        <f t="shared" si="49"/>
        <v>0</v>
      </c>
      <c r="P129" s="39" t="s">
        <v>123</v>
      </c>
      <c r="Q129" s="39" t="s">
        <v>123</v>
      </c>
      <c r="R129" s="110">
        <f t="shared" si="50"/>
        <v>0</v>
      </c>
      <c r="S129" s="39"/>
      <c r="T129" s="39"/>
      <c r="U129" s="110">
        <f t="shared" si="51"/>
        <v>0</v>
      </c>
      <c r="V129" s="112">
        <v>76250000</v>
      </c>
      <c r="W129" s="112">
        <v>50833000</v>
      </c>
      <c r="X129" s="110">
        <f t="shared" si="52"/>
        <v>127083000</v>
      </c>
      <c r="Y129" s="110">
        <f t="shared" si="53"/>
        <v>76250000</v>
      </c>
      <c r="Z129" s="110">
        <f t="shared" si="54"/>
        <v>50833000</v>
      </c>
      <c r="AA129" s="110">
        <f t="shared" si="55"/>
        <v>127083000</v>
      </c>
      <c r="AB129" s="141">
        <v>0</v>
      </c>
      <c r="AC129" s="166">
        <v>0</v>
      </c>
      <c r="AD129" s="110">
        <f t="shared" si="56"/>
        <v>0</v>
      </c>
      <c r="AE129" s="112">
        <v>0</v>
      </c>
      <c r="AF129" s="112">
        <v>0</v>
      </c>
      <c r="AG129" s="110">
        <f t="shared" si="57"/>
        <v>0</v>
      </c>
      <c r="AH129" s="112">
        <v>0</v>
      </c>
      <c r="AI129" s="112">
        <v>0</v>
      </c>
      <c r="AJ129" s="110">
        <f t="shared" si="58"/>
        <v>0</v>
      </c>
      <c r="AK129" s="112">
        <v>0</v>
      </c>
      <c r="AL129" s="112">
        <v>0</v>
      </c>
      <c r="AM129" s="110">
        <f t="shared" si="59"/>
        <v>0</v>
      </c>
      <c r="AN129" s="110">
        <f t="shared" si="60"/>
        <v>0</v>
      </c>
      <c r="AO129" s="110">
        <f t="shared" si="61"/>
        <v>0</v>
      </c>
      <c r="AP129" s="110">
        <f t="shared" si="62"/>
        <v>0</v>
      </c>
      <c r="AQ129" s="112">
        <v>144748000</v>
      </c>
      <c r="AR129" s="112">
        <v>55859667</v>
      </c>
      <c r="AS129" s="110">
        <f t="shared" si="63"/>
        <v>200607667</v>
      </c>
      <c r="AT129" s="112">
        <v>144748000</v>
      </c>
      <c r="AU129" s="112">
        <v>55859667</v>
      </c>
      <c r="AV129" s="110">
        <f t="shared" si="64"/>
        <v>200607667</v>
      </c>
      <c r="AW129" s="112">
        <v>144748000</v>
      </c>
      <c r="AX129" s="112">
        <f>55859666</f>
        <v>55859666</v>
      </c>
      <c r="AY129" s="110">
        <f t="shared" si="65"/>
        <v>200607666</v>
      </c>
      <c r="AZ129" s="224"/>
      <c r="BA129" s="224"/>
      <c r="BB129" s="91">
        <f t="shared" si="66"/>
        <v>0</v>
      </c>
      <c r="BC129" s="110">
        <f t="shared" si="67"/>
        <v>434244000</v>
      </c>
      <c r="BD129" s="110">
        <f t="shared" si="68"/>
        <v>167579000</v>
      </c>
      <c r="BE129" s="110">
        <f t="shared" si="69"/>
        <v>601823000</v>
      </c>
      <c r="BF129" s="224"/>
      <c r="BG129" s="224"/>
      <c r="BH129" s="91">
        <f t="shared" si="70"/>
        <v>0</v>
      </c>
      <c r="BI129" s="224"/>
      <c r="BJ129" s="224"/>
      <c r="BK129" s="91">
        <f t="shared" si="71"/>
        <v>0</v>
      </c>
      <c r="BL129" s="224"/>
      <c r="BM129" s="224"/>
      <c r="BN129" s="91">
        <f t="shared" si="72"/>
        <v>0</v>
      </c>
      <c r="BO129" s="91">
        <f t="shared" si="73"/>
        <v>0</v>
      </c>
      <c r="BP129" s="91">
        <f t="shared" si="74"/>
        <v>0</v>
      </c>
      <c r="BQ129" s="91">
        <f t="shared" si="75"/>
        <v>0</v>
      </c>
      <c r="BR129" s="110">
        <f t="shared" si="76"/>
        <v>510494000</v>
      </c>
      <c r="BS129" s="110">
        <f t="shared" si="45"/>
        <v>218412000</v>
      </c>
      <c r="BT129" s="110">
        <f t="shared" si="46"/>
        <v>728906000</v>
      </c>
      <c r="BU129" s="110">
        <v>76250000</v>
      </c>
      <c r="BV129" s="110">
        <v>50833000</v>
      </c>
      <c r="BW129" s="110">
        <v>127083000</v>
      </c>
      <c r="BX129" s="110">
        <v>0</v>
      </c>
      <c r="BY129" s="110">
        <v>0</v>
      </c>
      <c r="BZ129" s="110">
        <v>0</v>
      </c>
      <c r="CA129" s="110">
        <v>434244000</v>
      </c>
      <c r="CB129" s="110">
        <v>167579000</v>
      </c>
      <c r="CC129" s="110">
        <v>601823000</v>
      </c>
      <c r="CD129" s="110">
        <v>0</v>
      </c>
      <c r="CE129" s="110">
        <v>0</v>
      </c>
      <c r="CF129" s="110">
        <v>0</v>
      </c>
      <c r="CG129" s="110">
        <f t="shared" si="77"/>
        <v>-332500000</v>
      </c>
      <c r="CH129" s="110">
        <f t="shared" si="47"/>
        <v>-221667000</v>
      </c>
      <c r="CI129" s="110">
        <f t="shared" si="48"/>
        <v>-554167000</v>
      </c>
    </row>
    <row r="130" spans="2:88" x14ac:dyDescent="0.25">
      <c r="B130" s="169" t="s">
        <v>124</v>
      </c>
      <c r="C130" s="169" t="s">
        <v>138</v>
      </c>
      <c r="D130" s="169" t="s">
        <v>117</v>
      </c>
      <c r="E130" s="169" t="s">
        <v>139</v>
      </c>
      <c r="F130" s="169" t="s">
        <v>126</v>
      </c>
      <c r="G130" s="169" t="s">
        <v>127</v>
      </c>
      <c r="H130" s="169" t="s">
        <v>128</v>
      </c>
      <c r="I130" s="169" t="s">
        <v>129</v>
      </c>
      <c r="J130" s="110">
        <v>23650000</v>
      </c>
      <c r="K130" s="110">
        <v>9467000</v>
      </c>
      <c r="L130" s="110">
        <v>33117000</v>
      </c>
      <c r="M130" s="38"/>
      <c r="N130" s="38"/>
      <c r="O130" s="110">
        <f t="shared" si="49"/>
        <v>0</v>
      </c>
      <c r="P130" s="39" t="s">
        <v>123</v>
      </c>
      <c r="Q130" s="39" t="s">
        <v>123</v>
      </c>
      <c r="R130" s="110">
        <f t="shared" si="50"/>
        <v>0</v>
      </c>
      <c r="S130" s="39"/>
      <c r="T130" s="39"/>
      <c r="U130" s="110">
        <f t="shared" si="51"/>
        <v>0</v>
      </c>
      <c r="V130" s="112">
        <v>8600000</v>
      </c>
      <c r="W130" s="112">
        <v>4047000</v>
      </c>
      <c r="X130" s="110">
        <f t="shared" si="52"/>
        <v>12647000</v>
      </c>
      <c r="Y130" s="110">
        <f t="shared" si="53"/>
        <v>8600000</v>
      </c>
      <c r="Z130" s="110">
        <f t="shared" si="54"/>
        <v>4047000</v>
      </c>
      <c r="AA130" s="110">
        <f t="shared" si="55"/>
        <v>12647000</v>
      </c>
      <c r="AB130" s="141">
        <v>0</v>
      </c>
      <c r="AC130" s="166">
        <v>0</v>
      </c>
      <c r="AD130" s="110">
        <f t="shared" si="56"/>
        <v>0</v>
      </c>
      <c r="AE130" s="112">
        <v>0</v>
      </c>
      <c r="AF130" s="112">
        <v>0</v>
      </c>
      <c r="AG130" s="110">
        <f t="shared" si="57"/>
        <v>0</v>
      </c>
      <c r="AH130" s="112">
        <v>0</v>
      </c>
      <c r="AI130" s="112">
        <v>0</v>
      </c>
      <c r="AJ130" s="110">
        <f t="shared" si="58"/>
        <v>0</v>
      </c>
      <c r="AK130" s="112">
        <v>0</v>
      </c>
      <c r="AL130" s="112">
        <v>0</v>
      </c>
      <c r="AM130" s="110">
        <f t="shared" si="59"/>
        <v>0</v>
      </c>
      <c r="AN130" s="110">
        <f t="shared" si="60"/>
        <v>0</v>
      </c>
      <c r="AO130" s="110">
        <f t="shared" si="61"/>
        <v>0</v>
      </c>
      <c r="AP130" s="110">
        <f t="shared" si="62"/>
        <v>0</v>
      </c>
      <c r="AQ130" s="112">
        <v>2150000</v>
      </c>
      <c r="AR130" s="112">
        <v>457667</v>
      </c>
      <c r="AS130" s="110">
        <f t="shared" si="63"/>
        <v>2607667</v>
      </c>
      <c r="AT130" s="112">
        <v>2150000</v>
      </c>
      <c r="AU130" s="112">
        <v>457667</v>
      </c>
      <c r="AV130" s="110">
        <f t="shared" si="64"/>
        <v>2607667</v>
      </c>
      <c r="AW130" s="112">
        <v>2150000</v>
      </c>
      <c r="AX130" s="112">
        <v>457666</v>
      </c>
      <c r="AY130" s="110">
        <f t="shared" si="65"/>
        <v>2607666</v>
      </c>
      <c r="AZ130" s="224"/>
      <c r="BA130" s="224"/>
      <c r="BB130" s="91">
        <f t="shared" si="66"/>
        <v>0</v>
      </c>
      <c r="BC130" s="110">
        <f t="shared" si="67"/>
        <v>6450000</v>
      </c>
      <c r="BD130" s="110">
        <f t="shared" si="68"/>
        <v>1373000</v>
      </c>
      <c r="BE130" s="110">
        <f t="shared" si="69"/>
        <v>7823000</v>
      </c>
      <c r="BF130" s="224"/>
      <c r="BG130" s="224"/>
      <c r="BH130" s="91">
        <f t="shared" si="70"/>
        <v>0</v>
      </c>
      <c r="BI130" s="224"/>
      <c r="BJ130" s="224"/>
      <c r="BK130" s="91">
        <f t="shared" si="71"/>
        <v>0</v>
      </c>
      <c r="BL130" s="224"/>
      <c r="BM130" s="224"/>
      <c r="BN130" s="91">
        <f t="shared" si="72"/>
        <v>0</v>
      </c>
      <c r="BO130" s="91">
        <f t="shared" si="73"/>
        <v>0</v>
      </c>
      <c r="BP130" s="91">
        <f t="shared" si="74"/>
        <v>0</v>
      </c>
      <c r="BQ130" s="91">
        <f t="shared" si="75"/>
        <v>0</v>
      </c>
      <c r="BR130" s="110">
        <f t="shared" si="76"/>
        <v>15050000</v>
      </c>
      <c r="BS130" s="110">
        <f t="shared" si="45"/>
        <v>5420000</v>
      </c>
      <c r="BT130" s="110">
        <f t="shared" si="46"/>
        <v>20470000</v>
      </c>
      <c r="BU130" s="110">
        <v>8600000</v>
      </c>
      <c r="BV130" s="110">
        <v>4047000</v>
      </c>
      <c r="BW130" s="110">
        <v>12647000</v>
      </c>
      <c r="BX130" s="110">
        <v>0</v>
      </c>
      <c r="BY130" s="110">
        <v>0</v>
      </c>
      <c r="BZ130" s="110">
        <v>0</v>
      </c>
      <c r="CA130" s="110">
        <v>6450000</v>
      </c>
      <c r="CB130" s="110">
        <v>1373000</v>
      </c>
      <c r="CC130" s="110">
        <v>7823000</v>
      </c>
      <c r="CD130" s="110">
        <v>0</v>
      </c>
      <c r="CE130" s="110">
        <v>0</v>
      </c>
      <c r="CF130" s="110">
        <v>0</v>
      </c>
      <c r="CG130" s="110">
        <f t="shared" si="77"/>
        <v>-8600000</v>
      </c>
      <c r="CH130" s="110">
        <f t="shared" si="47"/>
        <v>-4047000</v>
      </c>
      <c r="CI130" s="110">
        <f t="shared" si="48"/>
        <v>-12647000</v>
      </c>
    </row>
    <row r="131" spans="2:88" x14ac:dyDescent="0.25">
      <c r="B131" s="169" t="s">
        <v>124</v>
      </c>
      <c r="C131" s="169" t="s">
        <v>138</v>
      </c>
      <c r="D131" s="169" t="s">
        <v>121</v>
      </c>
      <c r="E131" s="169" t="s">
        <v>139</v>
      </c>
      <c r="F131" s="169" t="s">
        <v>134</v>
      </c>
      <c r="G131" s="169" t="s">
        <v>135</v>
      </c>
      <c r="H131" s="169" t="s">
        <v>136</v>
      </c>
      <c r="I131" s="169">
        <v>36</v>
      </c>
      <c r="J131" s="110">
        <v>13750000</v>
      </c>
      <c r="K131" s="110">
        <v>3132000</v>
      </c>
      <c r="L131" s="110">
        <v>16882000</v>
      </c>
      <c r="M131" s="38"/>
      <c r="N131" s="38"/>
      <c r="O131" s="110">
        <f t="shared" si="49"/>
        <v>0</v>
      </c>
      <c r="P131" s="39" t="s">
        <v>123</v>
      </c>
      <c r="Q131" s="39" t="s">
        <v>123</v>
      </c>
      <c r="R131" s="110">
        <f t="shared" si="50"/>
        <v>0</v>
      </c>
      <c r="S131" s="39"/>
      <c r="T131" s="39"/>
      <c r="U131" s="110">
        <f t="shared" si="51"/>
        <v>0</v>
      </c>
      <c r="V131" s="112">
        <v>1497600</v>
      </c>
      <c r="W131" s="112">
        <v>374400</v>
      </c>
      <c r="X131" s="110">
        <f t="shared" si="52"/>
        <v>1872000</v>
      </c>
      <c r="Y131" s="110">
        <f t="shared" si="53"/>
        <v>1497600</v>
      </c>
      <c r="Z131" s="110">
        <f t="shared" si="54"/>
        <v>374400</v>
      </c>
      <c r="AA131" s="110">
        <f t="shared" si="55"/>
        <v>1872000</v>
      </c>
      <c r="AB131" s="38">
        <v>720914</v>
      </c>
      <c r="AC131" s="38">
        <v>180229</v>
      </c>
      <c r="AD131" s="110">
        <f t="shared" si="56"/>
        <v>901143</v>
      </c>
      <c r="AE131" s="112">
        <v>-240305</v>
      </c>
      <c r="AF131" s="112">
        <v>-60076</v>
      </c>
      <c r="AG131" s="110">
        <f t="shared" si="57"/>
        <v>-300381</v>
      </c>
      <c r="AH131" s="112">
        <v>-240305</v>
      </c>
      <c r="AI131" s="112">
        <v>-60076</v>
      </c>
      <c r="AJ131" s="110">
        <f t="shared" si="58"/>
        <v>-300381</v>
      </c>
      <c r="AK131" s="112">
        <v>-240305</v>
      </c>
      <c r="AL131" s="112">
        <v>-60076</v>
      </c>
      <c r="AM131" s="110">
        <f t="shared" si="59"/>
        <v>-300381</v>
      </c>
      <c r="AN131" s="110">
        <f t="shared" si="60"/>
        <v>-1</v>
      </c>
      <c r="AO131" s="110">
        <f t="shared" si="61"/>
        <v>1</v>
      </c>
      <c r="AP131" s="110">
        <f t="shared" si="62"/>
        <v>0</v>
      </c>
      <c r="AQ131" s="112">
        <v>1250000</v>
      </c>
      <c r="AR131" s="112">
        <v>210677</v>
      </c>
      <c r="AS131" s="110">
        <f t="shared" si="63"/>
        <v>1460677</v>
      </c>
      <c r="AT131" s="112">
        <v>1250000</v>
      </c>
      <c r="AU131" s="112">
        <v>210677</v>
      </c>
      <c r="AV131" s="110">
        <f t="shared" si="64"/>
        <v>1460677</v>
      </c>
      <c r="AW131" s="112">
        <v>1250000</v>
      </c>
      <c r="AX131" s="112">
        <v>210676</v>
      </c>
      <c r="AY131" s="110">
        <f t="shared" si="65"/>
        <v>1460676</v>
      </c>
      <c r="AZ131" s="224"/>
      <c r="BA131" s="224"/>
      <c r="BB131" s="91">
        <f t="shared" si="66"/>
        <v>0</v>
      </c>
      <c r="BC131" s="110">
        <f t="shared" si="67"/>
        <v>3750000</v>
      </c>
      <c r="BD131" s="110">
        <f t="shared" si="68"/>
        <v>632030</v>
      </c>
      <c r="BE131" s="110">
        <f t="shared" si="69"/>
        <v>4382030</v>
      </c>
      <c r="BF131" s="224"/>
      <c r="BG131" s="224"/>
      <c r="BH131" s="91">
        <f t="shared" si="70"/>
        <v>0</v>
      </c>
      <c r="BI131" s="224"/>
      <c r="BJ131" s="224"/>
      <c r="BK131" s="91">
        <f t="shared" si="71"/>
        <v>0</v>
      </c>
      <c r="BL131" s="224"/>
      <c r="BM131" s="224"/>
      <c r="BN131" s="91">
        <f t="shared" si="72"/>
        <v>0</v>
      </c>
      <c r="BO131" s="91">
        <f t="shared" si="73"/>
        <v>0</v>
      </c>
      <c r="BP131" s="91">
        <f t="shared" si="74"/>
        <v>0</v>
      </c>
      <c r="BQ131" s="91">
        <f t="shared" si="75"/>
        <v>0</v>
      </c>
      <c r="BR131" s="110">
        <f t="shared" si="76"/>
        <v>5247599</v>
      </c>
      <c r="BS131" s="110">
        <f t="shared" si="45"/>
        <v>1006431</v>
      </c>
      <c r="BT131" s="110">
        <f t="shared" si="46"/>
        <v>6254030</v>
      </c>
      <c r="BU131" s="110">
        <v>1497600</v>
      </c>
      <c r="BV131" s="110">
        <v>374400</v>
      </c>
      <c r="BW131" s="110">
        <v>1872000</v>
      </c>
      <c r="BX131" s="110">
        <v>0</v>
      </c>
      <c r="BY131" s="110">
        <v>0</v>
      </c>
      <c r="BZ131" s="110">
        <v>0</v>
      </c>
      <c r="CA131" s="110">
        <v>3750000</v>
      </c>
      <c r="CB131" s="110">
        <v>632030</v>
      </c>
      <c r="CC131" s="110">
        <v>4382030</v>
      </c>
      <c r="CD131" s="110">
        <v>0</v>
      </c>
      <c r="CE131" s="110">
        <v>0</v>
      </c>
      <c r="CF131" s="110">
        <v>0</v>
      </c>
      <c r="CG131" s="110">
        <f t="shared" si="77"/>
        <v>-8502401</v>
      </c>
      <c r="CH131" s="110">
        <f t="shared" si="47"/>
        <v>-2125569</v>
      </c>
      <c r="CI131" s="110">
        <f t="shared" si="48"/>
        <v>-10627970</v>
      </c>
    </row>
    <row r="132" spans="2:88" x14ac:dyDescent="0.25">
      <c r="B132" s="169" t="s">
        <v>124</v>
      </c>
      <c r="C132" s="169" t="s">
        <v>140</v>
      </c>
      <c r="D132" s="169" t="s">
        <v>121</v>
      </c>
      <c r="F132" s="169" t="s">
        <v>134</v>
      </c>
      <c r="G132" s="169" t="s">
        <v>135</v>
      </c>
      <c r="H132" s="169" t="s">
        <v>136</v>
      </c>
      <c r="I132" s="169">
        <v>36</v>
      </c>
      <c r="J132" s="110">
        <v>6000000</v>
      </c>
      <c r="K132" s="110">
        <v>1500000</v>
      </c>
      <c r="L132" s="110">
        <v>7500000</v>
      </c>
      <c r="M132" s="38"/>
      <c r="N132" s="38"/>
      <c r="O132" s="110">
        <f t="shared" si="49"/>
        <v>0</v>
      </c>
      <c r="P132" s="39" t="s">
        <v>123</v>
      </c>
      <c r="Q132" s="39" t="s">
        <v>123</v>
      </c>
      <c r="R132" s="110">
        <f t="shared" si="50"/>
        <v>0</v>
      </c>
      <c r="S132" s="39"/>
      <c r="T132" s="39"/>
      <c r="U132" s="110">
        <f t="shared" si="51"/>
        <v>0</v>
      </c>
      <c r="V132" s="112">
        <v>469786</v>
      </c>
      <c r="W132" s="112">
        <v>117447</v>
      </c>
      <c r="X132" s="110">
        <f t="shared" si="52"/>
        <v>587233</v>
      </c>
      <c r="Y132" s="110">
        <f t="shared" si="53"/>
        <v>469786</v>
      </c>
      <c r="Z132" s="110">
        <f t="shared" si="54"/>
        <v>117447</v>
      </c>
      <c r="AA132" s="110">
        <f t="shared" si="55"/>
        <v>587233</v>
      </c>
      <c r="AB132" s="38">
        <v>320518</v>
      </c>
      <c r="AC132" s="38">
        <v>80129</v>
      </c>
      <c r="AD132" s="110">
        <f t="shared" si="56"/>
        <v>400647</v>
      </c>
      <c r="AE132" s="112">
        <v>-106839</v>
      </c>
      <c r="AF132" s="112">
        <v>-26710</v>
      </c>
      <c r="AG132" s="110">
        <f t="shared" si="57"/>
        <v>-133549</v>
      </c>
      <c r="AH132" s="112">
        <v>-106839</v>
      </c>
      <c r="AI132" s="112">
        <v>-26710</v>
      </c>
      <c r="AJ132" s="110">
        <f t="shared" si="58"/>
        <v>-133549</v>
      </c>
      <c r="AK132" s="112">
        <v>-106839</v>
      </c>
      <c r="AL132" s="112">
        <v>-26710</v>
      </c>
      <c r="AM132" s="110">
        <f t="shared" si="59"/>
        <v>-133549</v>
      </c>
      <c r="AN132" s="110">
        <f t="shared" si="60"/>
        <v>1</v>
      </c>
      <c r="AO132" s="110">
        <f t="shared" si="61"/>
        <v>-1</v>
      </c>
      <c r="AP132" s="110">
        <f t="shared" si="62"/>
        <v>0</v>
      </c>
      <c r="AQ132" s="39" t="s">
        <v>123</v>
      </c>
      <c r="AR132" s="39" t="s">
        <v>123</v>
      </c>
      <c r="AS132" s="110">
        <f t="shared" si="63"/>
        <v>0</v>
      </c>
      <c r="AT132" s="39" t="s">
        <v>123</v>
      </c>
      <c r="AU132" s="39" t="s">
        <v>123</v>
      </c>
      <c r="AV132" s="110">
        <f t="shared" si="64"/>
        <v>0</v>
      </c>
      <c r="AW132" s="39" t="s">
        <v>123</v>
      </c>
      <c r="AX132" s="39" t="s">
        <v>123</v>
      </c>
      <c r="AY132" s="110">
        <f t="shared" si="65"/>
        <v>0</v>
      </c>
      <c r="AZ132" s="224"/>
      <c r="BA132" s="224"/>
      <c r="BB132" s="91">
        <f t="shared" si="66"/>
        <v>0</v>
      </c>
      <c r="BC132" s="110">
        <f t="shared" si="67"/>
        <v>0</v>
      </c>
      <c r="BD132" s="110">
        <f t="shared" si="68"/>
        <v>0</v>
      </c>
      <c r="BE132" s="110">
        <f t="shared" si="69"/>
        <v>0</v>
      </c>
      <c r="BF132" s="224"/>
      <c r="BG132" s="224"/>
      <c r="BH132" s="91">
        <f t="shared" si="70"/>
        <v>0</v>
      </c>
      <c r="BI132" s="224"/>
      <c r="BJ132" s="224"/>
      <c r="BK132" s="91">
        <f t="shared" si="71"/>
        <v>0</v>
      </c>
      <c r="BL132" s="224"/>
      <c r="BM132" s="224"/>
      <c r="BN132" s="91">
        <f t="shared" si="72"/>
        <v>0</v>
      </c>
      <c r="BO132" s="91">
        <f t="shared" si="73"/>
        <v>0</v>
      </c>
      <c r="BP132" s="91">
        <f t="shared" si="74"/>
        <v>0</v>
      </c>
      <c r="BQ132" s="91">
        <f t="shared" si="75"/>
        <v>0</v>
      </c>
      <c r="BR132" s="110">
        <f t="shared" si="76"/>
        <v>469787</v>
      </c>
      <c r="BS132" s="110">
        <f t="shared" si="45"/>
        <v>117446</v>
      </c>
      <c r="BT132" s="110">
        <f t="shared" si="46"/>
        <v>587233</v>
      </c>
      <c r="BU132" s="110">
        <v>469786</v>
      </c>
      <c r="BV132" s="110">
        <v>117447</v>
      </c>
      <c r="BW132" s="110">
        <v>587233</v>
      </c>
      <c r="BX132" s="110">
        <v>0</v>
      </c>
      <c r="BY132" s="110">
        <v>0</v>
      </c>
      <c r="BZ132" s="110">
        <v>0</v>
      </c>
      <c r="CA132" s="110">
        <v>0</v>
      </c>
      <c r="CB132" s="110">
        <v>0</v>
      </c>
      <c r="CC132" s="110">
        <v>0</v>
      </c>
      <c r="CD132" s="110">
        <v>0</v>
      </c>
      <c r="CE132" s="110">
        <v>0</v>
      </c>
      <c r="CF132" s="110">
        <v>0</v>
      </c>
      <c r="CG132" s="110">
        <f t="shared" si="77"/>
        <v>-5530213</v>
      </c>
      <c r="CH132" s="110">
        <f t="shared" si="47"/>
        <v>-1382554</v>
      </c>
      <c r="CI132" s="110">
        <f t="shared" si="48"/>
        <v>-6912767</v>
      </c>
    </row>
    <row r="133" spans="2:88" x14ac:dyDescent="0.25">
      <c r="B133" s="169" t="s">
        <v>141</v>
      </c>
      <c r="C133" s="169" t="s">
        <v>142</v>
      </c>
      <c r="D133" s="169" t="s">
        <v>121</v>
      </c>
      <c r="F133" s="169" t="s">
        <v>143</v>
      </c>
      <c r="H133" s="169" t="s">
        <v>144</v>
      </c>
      <c r="I133" s="169">
        <v>30</v>
      </c>
      <c r="J133" s="110">
        <v>5000000</v>
      </c>
      <c r="K133" s="110">
        <v>0</v>
      </c>
      <c r="L133" s="110">
        <v>5000000</v>
      </c>
      <c r="M133" s="38"/>
      <c r="N133" s="38"/>
      <c r="O133" s="110">
        <f t="shared" si="49"/>
        <v>0</v>
      </c>
      <c r="P133" s="39" t="s">
        <v>123</v>
      </c>
      <c r="Q133" s="39" t="s">
        <v>123</v>
      </c>
      <c r="R133" s="110">
        <f t="shared" si="50"/>
        <v>0</v>
      </c>
      <c r="S133" s="39"/>
      <c r="T133" s="39"/>
      <c r="U133" s="110">
        <f t="shared" si="51"/>
        <v>0</v>
      </c>
      <c r="V133" s="112">
        <v>0</v>
      </c>
      <c r="W133" s="39"/>
      <c r="X133" s="110">
        <f t="shared" si="52"/>
        <v>0</v>
      </c>
      <c r="Y133" s="110">
        <f t="shared" si="53"/>
        <v>0</v>
      </c>
      <c r="Z133" s="110">
        <f t="shared" si="54"/>
        <v>0</v>
      </c>
      <c r="AA133" s="110">
        <f t="shared" si="55"/>
        <v>0</v>
      </c>
      <c r="AB133" s="38">
        <v>94012</v>
      </c>
      <c r="AC133" s="38"/>
      <c r="AD133" s="110">
        <f t="shared" si="56"/>
        <v>94012</v>
      </c>
      <c r="AE133" s="112">
        <v>-31337</v>
      </c>
      <c r="AF133" s="112">
        <v>0</v>
      </c>
      <c r="AG133" s="110">
        <f t="shared" si="57"/>
        <v>-31337</v>
      </c>
      <c r="AH133" s="112">
        <v>-31337</v>
      </c>
      <c r="AI133" s="112">
        <v>0</v>
      </c>
      <c r="AJ133" s="110">
        <f t="shared" si="58"/>
        <v>-31337</v>
      </c>
      <c r="AK133" s="112">
        <v>-31337</v>
      </c>
      <c r="AL133" s="112">
        <v>0</v>
      </c>
      <c r="AM133" s="110">
        <f t="shared" si="59"/>
        <v>-31337</v>
      </c>
      <c r="AN133" s="110">
        <f t="shared" si="60"/>
        <v>1</v>
      </c>
      <c r="AO133" s="110">
        <f t="shared" si="61"/>
        <v>0</v>
      </c>
      <c r="AP133" s="110">
        <f t="shared" si="62"/>
        <v>1</v>
      </c>
      <c r="AQ133" s="112">
        <f>ROUNDUP(808667,-3)</f>
        <v>809000</v>
      </c>
      <c r="AR133" s="39"/>
      <c r="AS133" s="110">
        <f t="shared" si="63"/>
        <v>809000</v>
      </c>
      <c r="AT133" s="112">
        <f>ROUNDUP(808667,-3)</f>
        <v>809000</v>
      </c>
      <c r="AU133" s="39"/>
      <c r="AV133" s="110">
        <f t="shared" si="64"/>
        <v>809000</v>
      </c>
      <c r="AW133" s="112">
        <f>ROUNDDOWN(807666,-3)</f>
        <v>807000</v>
      </c>
      <c r="AX133" s="39"/>
      <c r="AY133" s="110">
        <f t="shared" si="65"/>
        <v>807000</v>
      </c>
      <c r="AZ133" s="224"/>
      <c r="BA133" s="224"/>
      <c r="BB133" s="91">
        <f t="shared" si="66"/>
        <v>0</v>
      </c>
      <c r="BC133" s="110">
        <f t="shared" si="67"/>
        <v>2425000</v>
      </c>
      <c r="BD133" s="110">
        <f t="shared" si="68"/>
        <v>0</v>
      </c>
      <c r="BE133" s="110">
        <f t="shared" si="69"/>
        <v>2425000</v>
      </c>
      <c r="BF133" s="224"/>
      <c r="BG133" s="224"/>
      <c r="BH133" s="91">
        <f t="shared" si="70"/>
        <v>0</v>
      </c>
      <c r="BI133" s="224"/>
      <c r="BJ133" s="224"/>
      <c r="BK133" s="91">
        <f t="shared" si="71"/>
        <v>0</v>
      </c>
      <c r="BL133" s="224"/>
      <c r="BM133" s="224"/>
      <c r="BN133" s="91">
        <f t="shared" si="72"/>
        <v>0</v>
      </c>
      <c r="BO133" s="91">
        <f t="shared" si="73"/>
        <v>0</v>
      </c>
      <c r="BP133" s="91">
        <f t="shared" si="74"/>
        <v>0</v>
      </c>
      <c r="BQ133" s="91">
        <f t="shared" si="75"/>
        <v>0</v>
      </c>
      <c r="BR133" s="110">
        <f t="shared" si="76"/>
        <v>2425001</v>
      </c>
      <c r="BS133" s="110">
        <f t="shared" si="45"/>
        <v>0</v>
      </c>
      <c r="BT133" s="110">
        <f t="shared" si="46"/>
        <v>2425001</v>
      </c>
      <c r="BU133" s="110">
        <v>0</v>
      </c>
      <c r="BV133" s="110">
        <v>0</v>
      </c>
      <c r="BW133" s="110">
        <v>0</v>
      </c>
      <c r="BX133" s="110">
        <v>0</v>
      </c>
      <c r="BY133" s="110">
        <v>0</v>
      </c>
      <c r="BZ133" s="110">
        <v>0</v>
      </c>
      <c r="CA133" s="110">
        <v>2425000</v>
      </c>
      <c r="CB133" s="110">
        <v>0</v>
      </c>
      <c r="CC133" s="110">
        <v>2425000</v>
      </c>
      <c r="CD133" s="110">
        <v>0</v>
      </c>
      <c r="CE133" s="110">
        <v>0</v>
      </c>
      <c r="CF133" s="110">
        <v>0</v>
      </c>
      <c r="CG133" s="110">
        <f t="shared" si="77"/>
        <v>-2574999</v>
      </c>
      <c r="CH133" s="110">
        <f t="shared" si="47"/>
        <v>0</v>
      </c>
      <c r="CI133" s="110">
        <f t="shared" si="48"/>
        <v>-2574999</v>
      </c>
      <c r="CJ133" s="169" t="s">
        <v>145</v>
      </c>
    </row>
    <row r="134" spans="2:88" x14ac:dyDescent="0.25">
      <c r="B134" s="169" t="s">
        <v>146</v>
      </c>
      <c r="C134" s="169" t="s">
        <v>147</v>
      </c>
      <c r="D134" s="169" t="s">
        <v>117</v>
      </c>
      <c r="F134" s="169" t="s">
        <v>148</v>
      </c>
      <c r="G134" s="169" t="s">
        <v>149</v>
      </c>
      <c r="H134" s="169" t="s">
        <v>150</v>
      </c>
      <c r="I134" s="169">
        <v>25.15</v>
      </c>
      <c r="J134" s="110">
        <v>129210000</v>
      </c>
      <c r="K134" s="110">
        <v>165790000</v>
      </c>
      <c r="L134" s="110">
        <v>295000000</v>
      </c>
      <c r="M134" s="38"/>
      <c r="N134" s="38"/>
      <c r="O134" s="110">
        <f t="shared" si="49"/>
        <v>0</v>
      </c>
      <c r="P134" s="39" t="s">
        <v>123</v>
      </c>
      <c r="Q134" s="39" t="s">
        <v>123</v>
      </c>
      <c r="R134" s="110">
        <f t="shared" si="50"/>
        <v>0</v>
      </c>
      <c r="S134" s="225">
        <v>118669743</v>
      </c>
      <c r="T134" s="225">
        <v>168709257</v>
      </c>
      <c r="U134" s="110">
        <f t="shared" si="51"/>
        <v>287379000</v>
      </c>
      <c r="V134" s="225">
        <v>2826</v>
      </c>
      <c r="W134" s="225">
        <v>4174</v>
      </c>
      <c r="X134" s="110">
        <f t="shared" si="52"/>
        <v>7000</v>
      </c>
      <c r="Y134" s="110">
        <f t="shared" si="53"/>
        <v>118672569</v>
      </c>
      <c r="Z134" s="110">
        <f t="shared" si="54"/>
        <v>168713431</v>
      </c>
      <c r="AA134" s="110">
        <f t="shared" si="55"/>
        <v>287386000</v>
      </c>
      <c r="AB134" s="230">
        <v>816</v>
      </c>
      <c r="AC134" s="230">
        <v>1184</v>
      </c>
      <c r="AD134" s="110">
        <f t="shared" si="56"/>
        <v>2000</v>
      </c>
      <c r="AE134" s="112">
        <v>-272</v>
      </c>
      <c r="AF134" s="112">
        <v>-395</v>
      </c>
      <c r="AG134" s="110">
        <f t="shared" si="57"/>
        <v>-667</v>
      </c>
      <c r="AH134" s="112">
        <v>-272</v>
      </c>
      <c r="AI134" s="112">
        <v>-395</v>
      </c>
      <c r="AJ134" s="110">
        <f t="shared" si="58"/>
        <v>-667</v>
      </c>
      <c r="AK134" s="112">
        <v>-272</v>
      </c>
      <c r="AL134" s="112">
        <v>-395</v>
      </c>
      <c r="AM134" s="110">
        <f t="shared" si="59"/>
        <v>-667</v>
      </c>
      <c r="AN134" s="110">
        <f t="shared" si="60"/>
        <v>0</v>
      </c>
      <c r="AO134" s="110">
        <f t="shared" si="61"/>
        <v>-1</v>
      </c>
      <c r="AP134" s="110">
        <f t="shared" si="62"/>
        <v>-1</v>
      </c>
      <c r="AQ134" s="112">
        <v>0</v>
      </c>
      <c r="AR134" s="39" t="s">
        <v>123</v>
      </c>
      <c r="AS134" s="110">
        <f t="shared" si="63"/>
        <v>0</v>
      </c>
      <c r="AT134" s="112">
        <v>0</v>
      </c>
      <c r="AU134" s="39" t="s">
        <v>123</v>
      </c>
      <c r="AV134" s="110">
        <f t="shared" si="64"/>
        <v>0</v>
      </c>
      <c r="AW134" s="112">
        <v>0</v>
      </c>
      <c r="AX134" s="39" t="s">
        <v>123</v>
      </c>
      <c r="AY134" s="110">
        <f t="shared" si="65"/>
        <v>0</v>
      </c>
      <c r="AZ134" s="224"/>
      <c r="BA134" s="224"/>
      <c r="BB134" s="91">
        <f t="shared" si="66"/>
        <v>0</v>
      </c>
      <c r="BC134" s="110">
        <f t="shared" si="67"/>
        <v>0</v>
      </c>
      <c r="BD134" s="110">
        <f t="shared" si="68"/>
        <v>0</v>
      </c>
      <c r="BE134" s="110">
        <f t="shared" si="69"/>
        <v>0</v>
      </c>
      <c r="BF134" s="224"/>
      <c r="BG134" s="224"/>
      <c r="BH134" s="91">
        <f t="shared" si="70"/>
        <v>0</v>
      </c>
      <c r="BI134" s="224"/>
      <c r="BJ134" s="224"/>
      <c r="BK134" s="91">
        <f t="shared" si="71"/>
        <v>0</v>
      </c>
      <c r="BL134" s="224"/>
      <c r="BM134" s="224"/>
      <c r="BN134" s="91">
        <f t="shared" si="72"/>
        <v>0</v>
      </c>
      <c r="BO134" s="91">
        <f t="shared" si="73"/>
        <v>0</v>
      </c>
      <c r="BP134" s="91">
        <f t="shared" si="74"/>
        <v>0</v>
      </c>
      <c r="BQ134" s="91">
        <f t="shared" si="75"/>
        <v>0</v>
      </c>
      <c r="BR134" s="110">
        <f t="shared" si="76"/>
        <v>118672569</v>
      </c>
      <c r="BS134" s="110">
        <f t="shared" si="45"/>
        <v>168713430</v>
      </c>
      <c r="BT134" s="110">
        <f>+SUM(BQ134,BE134,AP134,AA134)</f>
        <v>287385999</v>
      </c>
      <c r="BU134" s="110">
        <v>118672569</v>
      </c>
      <c r="BV134" s="110">
        <v>168713431</v>
      </c>
      <c r="BW134" s="110">
        <v>287386000</v>
      </c>
      <c r="BX134" s="110">
        <v>0</v>
      </c>
      <c r="BY134" s="110">
        <v>0</v>
      </c>
      <c r="BZ134" s="110">
        <v>0</v>
      </c>
      <c r="CA134" s="110">
        <v>0</v>
      </c>
      <c r="CB134" s="110">
        <v>0</v>
      </c>
      <c r="CC134" s="110">
        <v>0</v>
      </c>
      <c r="CD134" s="110">
        <v>0</v>
      </c>
      <c r="CE134" s="110">
        <v>0</v>
      </c>
      <c r="CF134" s="110">
        <v>0</v>
      </c>
      <c r="CG134" s="110">
        <f t="shared" si="77"/>
        <v>-10537431</v>
      </c>
      <c r="CH134" s="110">
        <f t="shared" si="47"/>
        <v>2923430</v>
      </c>
      <c r="CI134" s="110">
        <f t="shared" si="48"/>
        <v>-7614001</v>
      </c>
      <c r="CJ134" s="169" t="s">
        <v>120</v>
      </c>
    </row>
    <row r="135" spans="2:88" x14ac:dyDescent="0.25">
      <c r="B135" s="169" t="s">
        <v>146</v>
      </c>
      <c r="C135" s="169" t="s">
        <v>151</v>
      </c>
      <c r="D135" s="169" t="s">
        <v>117</v>
      </c>
      <c r="F135" s="169" t="s">
        <v>148</v>
      </c>
      <c r="G135" s="169" t="s">
        <v>149</v>
      </c>
      <c r="H135" s="169" t="s">
        <v>150</v>
      </c>
      <c r="I135" s="169">
        <v>25.15</v>
      </c>
      <c r="J135" s="110">
        <v>288347000</v>
      </c>
      <c r="K135" s="110">
        <v>0</v>
      </c>
      <c r="L135" s="110">
        <v>288347000</v>
      </c>
      <c r="M135" s="38"/>
      <c r="N135" s="38"/>
      <c r="O135" s="110">
        <f t="shared" si="49"/>
        <v>0</v>
      </c>
      <c r="P135" s="39" t="s">
        <v>123</v>
      </c>
      <c r="Q135" s="39" t="s">
        <v>123</v>
      </c>
      <c r="R135" s="110">
        <f t="shared" si="50"/>
        <v>0</v>
      </c>
      <c r="S135" s="112">
        <v>102383</v>
      </c>
      <c r="T135" s="39"/>
      <c r="U135" s="110">
        <f t="shared" si="51"/>
        <v>102383</v>
      </c>
      <c r="V135" s="112">
        <v>266617</v>
      </c>
      <c r="W135" s="39"/>
      <c r="X135" s="110">
        <f t="shared" si="52"/>
        <v>266617</v>
      </c>
      <c r="Y135" s="110">
        <f t="shared" si="53"/>
        <v>369000</v>
      </c>
      <c r="Z135" s="110">
        <f t="shared" si="54"/>
        <v>0</v>
      </c>
      <c r="AA135" s="110">
        <f t="shared" si="55"/>
        <v>369000</v>
      </c>
      <c r="AB135" s="38">
        <v>1735560</v>
      </c>
      <c r="AC135" s="38"/>
      <c r="AD135" s="110">
        <f t="shared" si="56"/>
        <v>1735560</v>
      </c>
      <c r="AE135" s="112">
        <v>-578520</v>
      </c>
      <c r="AF135" s="112">
        <v>0</v>
      </c>
      <c r="AG135" s="110">
        <f t="shared" si="57"/>
        <v>-578520</v>
      </c>
      <c r="AH135" s="112">
        <v>-578520</v>
      </c>
      <c r="AI135" s="112">
        <v>0</v>
      </c>
      <c r="AJ135" s="110">
        <f t="shared" si="58"/>
        <v>-578520</v>
      </c>
      <c r="AK135" s="112">
        <v>-578520</v>
      </c>
      <c r="AL135" s="112">
        <v>0</v>
      </c>
      <c r="AM135" s="110">
        <f t="shared" si="59"/>
        <v>-578520</v>
      </c>
      <c r="AN135" s="110">
        <f t="shared" si="60"/>
        <v>0</v>
      </c>
      <c r="AO135" s="110">
        <f t="shared" si="61"/>
        <v>0</v>
      </c>
      <c r="AP135" s="110">
        <f t="shared" si="62"/>
        <v>0</v>
      </c>
      <c r="AQ135" s="112">
        <v>51116333</v>
      </c>
      <c r="AR135" s="39" t="s">
        <v>123</v>
      </c>
      <c r="AS135" s="110">
        <f t="shared" si="63"/>
        <v>51116333</v>
      </c>
      <c r="AT135" s="112">
        <v>51116333</v>
      </c>
      <c r="AU135" s="39" t="s">
        <v>123</v>
      </c>
      <c r="AV135" s="110">
        <f t="shared" si="64"/>
        <v>51116333</v>
      </c>
      <c r="AW135" s="112">
        <v>51116334</v>
      </c>
      <c r="AX135" s="39" t="s">
        <v>123</v>
      </c>
      <c r="AY135" s="110">
        <f t="shared" si="65"/>
        <v>51116334</v>
      </c>
      <c r="AZ135" s="224"/>
      <c r="BA135" s="224"/>
      <c r="BB135" s="91">
        <f t="shared" si="66"/>
        <v>0</v>
      </c>
      <c r="BC135" s="110">
        <f t="shared" si="67"/>
        <v>153349000</v>
      </c>
      <c r="BD135" s="110">
        <f t="shared" si="68"/>
        <v>0</v>
      </c>
      <c r="BE135" s="110">
        <f t="shared" si="69"/>
        <v>153349000</v>
      </c>
      <c r="BF135" s="224"/>
      <c r="BG135" s="224"/>
      <c r="BH135" s="91">
        <f t="shared" si="70"/>
        <v>0</v>
      </c>
      <c r="BI135" s="224"/>
      <c r="BJ135" s="224"/>
      <c r="BK135" s="91">
        <f t="shared" si="71"/>
        <v>0</v>
      </c>
      <c r="BL135" s="224"/>
      <c r="BM135" s="224"/>
      <c r="BN135" s="91">
        <f t="shared" si="72"/>
        <v>0</v>
      </c>
      <c r="BO135" s="91">
        <f t="shared" si="73"/>
        <v>0</v>
      </c>
      <c r="BP135" s="91">
        <f t="shared" si="74"/>
        <v>0</v>
      </c>
      <c r="BQ135" s="91">
        <f t="shared" si="75"/>
        <v>0</v>
      </c>
      <c r="BR135" s="110">
        <f t="shared" si="76"/>
        <v>153718000</v>
      </c>
      <c r="BS135" s="110">
        <f t="shared" si="45"/>
        <v>0</v>
      </c>
      <c r="BT135" s="110">
        <f t="shared" ref="BT135:BT173" si="78">+SUM(BQ135,BE135,AP135,AA135)</f>
        <v>153718000</v>
      </c>
      <c r="BU135" s="110">
        <v>369000</v>
      </c>
      <c r="BV135" s="110">
        <v>0</v>
      </c>
      <c r="BW135" s="110">
        <v>369000</v>
      </c>
      <c r="BX135" s="110">
        <v>0</v>
      </c>
      <c r="BY135" s="110">
        <v>0</v>
      </c>
      <c r="BZ135" s="110">
        <v>0</v>
      </c>
      <c r="CA135" s="110">
        <v>153349000</v>
      </c>
      <c r="CB135" s="110">
        <v>0</v>
      </c>
      <c r="CC135" s="110">
        <v>153349000</v>
      </c>
      <c r="CD135" s="110">
        <v>0</v>
      </c>
      <c r="CE135" s="110">
        <v>0</v>
      </c>
      <c r="CF135" s="110">
        <v>0</v>
      </c>
      <c r="CG135" s="110">
        <f t="shared" si="77"/>
        <v>-134629000</v>
      </c>
      <c r="CH135" s="110">
        <f t="shared" si="47"/>
        <v>0</v>
      </c>
      <c r="CI135" s="110">
        <f t="shared" si="48"/>
        <v>-134629000</v>
      </c>
      <c r="CJ135" s="169" t="s">
        <v>120</v>
      </c>
    </row>
    <row r="136" spans="2:88" x14ac:dyDescent="0.25">
      <c r="B136" s="169" t="s">
        <v>146</v>
      </c>
      <c r="C136" s="169" t="s">
        <v>151</v>
      </c>
      <c r="D136" s="169" t="s">
        <v>121</v>
      </c>
      <c r="F136" s="169" t="s">
        <v>152</v>
      </c>
      <c r="H136" s="169" t="s">
        <v>153</v>
      </c>
      <c r="I136" s="169">
        <v>25</v>
      </c>
      <c r="J136" s="110">
        <v>6786000</v>
      </c>
      <c r="K136" s="110">
        <v>0</v>
      </c>
      <c r="L136" s="110">
        <v>6786000</v>
      </c>
      <c r="M136" s="38"/>
      <c r="N136" s="38"/>
      <c r="O136" s="110">
        <f t="shared" si="49"/>
        <v>0</v>
      </c>
      <c r="P136" s="39" t="s">
        <v>123</v>
      </c>
      <c r="Q136" s="39" t="s">
        <v>123</v>
      </c>
      <c r="R136" s="110">
        <f t="shared" si="50"/>
        <v>0</v>
      </c>
      <c r="S136" s="112">
        <v>1092</v>
      </c>
      <c r="T136" s="39"/>
      <c r="U136" s="110">
        <f t="shared" si="51"/>
        <v>1092</v>
      </c>
      <c r="V136" s="112">
        <v>226908</v>
      </c>
      <c r="W136" s="39"/>
      <c r="X136" s="110">
        <f t="shared" si="52"/>
        <v>226908</v>
      </c>
      <c r="Y136" s="110">
        <f t="shared" si="53"/>
        <v>228000</v>
      </c>
      <c r="Z136" s="110">
        <f t="shared" si="54"/>
        <v>0</v>
      </c>
      <c r="AA136" s="110">
        <f t="shared" si="55"/>
        <v>228000</v>
      </c>
      <c r="AB136" s="38">
        <v>387004</v>
      </c>
      <c r="AC136" s="38"/>
      <c r="AD136" s="110">
        <f t="shared" si="56"/>
        <v>387004</v>
      </c>
      <c r="AE136" s="112">
        <v>-129001</v>
      </c>
      <c r="AF136" s="112">
        <v>0</v>
      </c>
      <c r="AG136" s="110">
        <f t="shared" si="57"/>
        <v>-129001</v>
      </c>
      <c r="AH136" s="112">
        <v>-129001</v>
      </c>
      <c r="AI136" s="112">
        <v>0</v>
      </c>
      <c r="AJ136" s="110">
        <f t="shared" si="58"/>
        <v>-129001</v>
      </c>
      <c r="AK136" s="112">
        <v>-129001</v>
      </c>
      <c r="AL136" s="112">
        <v>0</v>
      </c>
      <c r="AM136" s="110">
        <f t="shared" si="59"/>
        <v>-129001</v>
      </c>
      <c r="AN136" s="110">
        <f t="shared" si="60"/>
        <v>1</v>
      </c>
      <c r="AO136" s="110">
        <f t="shared" si="61"/>
        <v>0</v>
      </c>
      <c r="AP136" s="110">
        <f t="shared" si="62"/>
        <v>1</v>
      </c>
      <c r="AQ136" s="112">
        <v>1094000</v>
      </c>
      <c r="AR136" s="39" t="s">
        <v>123</v>
      </c>
      <c r="AS136" s="110">
        <f t="shared" si="63"/>
        <v>1094000</v>
      </c>
      <c r="AT136" s="112">
        <v>1094000</v>
      </c>
      <c r="AU136" s="39" t="s">
        <v>123</v>
      </c>
      <c r="AV136" s="110">
        <f t="shared" si="64"/>
        <v>1094000</v>
      </c>
      <c r="AW136" s="112">
        <v>1094000</v>
      </c>
      <c r="AX136" s="39" t="s">
        <v>123</v>
      </c>
      <c r="AY136" s="110">
        <f t="shared" si="65"/>
        <v>1094000</v>
      </c>
      <c r="AZ136" s="224"/>
      <c r="BA136" s="224"/>
      <c r="BB136" s="91">
        <f t="shared" si="66"/>
        <v>0</v>
      </c>
      <c r="BC136" s="110">
        <f t="shared" si="67"/>
        <v>3282000</v>
      </c>
      <c r="BD136" s="110">
        <f t="shared" si="68"/>
        <v>0</v>
      </c>
      <c r="BE136" s="110">
        <f t="shared" si="69"/>
        <v>3282000</v>
      </c>
      <c r="BF136" s="224"/>
      <c r="BG136" s="224"/>
      <c r="BH136" s="91">
        <f t="shared" si="70"/>
        <v>0</v>
      </c>
      <c r="BI136" s="224"/>
      <c r="BJ136" s="224"/>
      <c r="BK136" s="91">
        <f t="shared" si="71"/>
        <v>0</v>
      </c>
      <c r="BL136" s="224"/>
      <c r="BM136" s="224"/>
      <c r="BN136" s="91">
        <f t="shared" si="72"/>
        <v>0</v>
      </c>
      <c r="BO136" s="91">
        <f t="shared" si="73"/>
        <v>0</v>
      </c>
      <c r="BP136" s="91">
        <f t="shared" si="74"/>
        <v>0</v>
      </c>
      <c r="BQ136" s="91">
        <f t="shared" si="75"/>
        <v>0</v>
      </c>
      <c r="BR136" s="110">
        <f t="shared" si="76"/>
        <v>3510001</v>
      </c>
      <c r="BS136" s="110">
        <f t="shared" si="45"/>
        <v>0</v>
      </c>
      <c r="BT136" s="110">
        <f t="shared" si="78"/>
        <v>3510001</v>
      </c>
      <c r="BU136" s="110">
        <v>228000</v>
      </c>
      <c r="BV136" s="110">
        <v>0</v>
      </c>
      <c r="BW136" s="110">
        <v>228000</v>
      </c>
      <c r="BX136" s="110">
        <v>0</v>
      </c>
      <c r="BY136" s="110">
        <v>0</v>
      </c>
      <c r="BZ136" s="110">
        <v>0</v>
      </c>
      <c r="CA136" s="110">
        <v>3282000</v>
      </c>
      <c r="CB136" s="110">
        <v>0</v>
      </c>
      <c r="CC136" s="110">
        <v>3282000</v>
      </c>
      <c r="CD136" s="110">
        <v>0</v>
      </c>
      <c r="CE136" s="110">
        <v>0</v>
      </c>
      <c r="CF136" s="110">
        <v>0</v>
      </c>
      <c r="CG136" s="110">
        <f t="shared" si="77"/>
        <v>-3275999</v>
      </c>
      <c r="CH136" s="110">
        <f t="shared" si="47"/>
        <v>0</v>
      </c>
      <c r="CI136" s="110">
        <f t="shared" si="48"/>
        <v>-3275999</v>
      </c>
      <c r="CJ136" s="169" t="s">
        <v>120</v>
      </c>
    </row>
    <row r="137" spans="2:88" x14ac:dyDescent="0.25">
      <c r="B137" s="169" t="s">
        <v>146</v>
      </c>
      <c r="C137" s="169" t="s">
        <v>154</v>
      </c>
      <c r="D137" s="169" t="s">
        <v>117</v>
      </c>
      <c r="E137" s="169" t="s">
        <v>139</v>
      </c>
      <c r="F137" s="169" t="s">
        <v>148</v>
      </c>
      <c r="G137" s="169" t="s">
        <v>149</v>
      </c>
      <c r="H137" s="169" t="s">
        <v>155</v>
      </c>
      <c r="I137" s="169">
        <v>25.35</v>
      </c>
      <c r="J137" s="110">
        <v>53400000</v>
      </c>
      <c r="K137" s="110">
        <v>0</v>
      </c>
      <c r="L137" s="110">
        <v>53400000</v>
      </c>
      <c r="M137" s="38"/>
      <c r="N137" s="38"/>
      <c r="O137" s="110">
        <f t="shared" si="49"/>
        <v>0</v>
      </c>
      <c r="P137" s="39" t="s">
        <v>123</v>
      </c>
      <c r="Q137" s="39" t="s">
        <v>123</v>
      </c>
      <c r="R137" s="110">
        <f t="shared" si="50"/>
        <v>0</v>
      </c>
      <c r="S137" s="39"/>
      <c r="T137" s="39"/>
      <c r="U137" s="110">
        <f t="shared" si="51"/>
        <v>0</v>
      </c>
      <c r="V137" s="39"/>
      <c r="W137" s="39"/>
      <c r="X137" s="110">
        <f t="shared" si="52"/>
        <v>0</v>
      </c>
      <c r="Y137" s="110">
        <f t="shared" si="53"/>
        <v>0</v>
      </c>
      <c r="Z137" s="110">
        <f t="shared" si="54"/>
        <v>0</v>
      </c>
      <c r="AA137" s="110">
        <f t="shared" si="55"/>
        <v>0</v>
      </c>
      <c r="AB137" s="38">
        <v>0</v>
      </c>
      <c r="AC137" s="38"/>
      <c r="AD137" s="110">
        <f t="shared" si="56"/>
        <v>0</v>
      </c>
      <c r="AE137" s="112">
        <v>0</v>
      </c>
      <c r="AF137" s="112">
        <v>0</v>
      </c>
      <c r="AG137" s="110">
        <f t="shared" si="57"/>
        <v>0</v>
      </c>
      <c r="AH137" s="112">
        <v>0</v>
      </c>
      <c r="AI137" s="112">
        <v>0</v>
      </c>
      <c r="AJ137" s="110">
        <f t="shared" si="58"/>
        <v>0</v>
      </c>
      <c r="AK137" s="112">
        <v>0</v>
      </c>
      <c r="AL137" s="112">
        <v>0</v>
      </c>
      <c r="AM137" s="110">
        <f t="shared" si="59"/>
        <v>0</v>
      </c>
      <c r="AN137" s="110">
        <f t="shared" si="60"/>
        <v>0</v>
      </c>
      <c r="AO137" s="110">
        <f t="shared" si="61"/>
        <v>0</v>
      </c>
      <c r="AP137" s="110">
        <f t="shared" si="62"/>
        <v>0</v>
      </c>
      <c r="AQ137" s="112">
        <v>17177000</v>
      </c>
      <c r="AR137" s="39" t="s">
        <v>123</v>
      </c>
      <c r="AS137" s="110">
        <f t="shared" si="63"/>
        <v>17177000</v>
      </c>
      <c r="AT137" s="112">
        <v>9390000</v>
      </c>
      <c r="AU137" s="39" t="s">
        <v>123</v>
      </c>
      <c r="AV137" s="110">
        <f t="shared" si="64"/>
        <v>9390000</v>
      </c>
      <c r="AW137" s="39" t="s">
        <v>123</v>
      </c>
      <c r="AX137" s="39" t="s">
        <v>123</v>
      </c>
      <c r="AY137" s="110">
        <f t="shared" si="65"/>
        <v>0</v>
      </c>
      <c r="AZ137" s="224"/>
      <c r="BA137" s="224"/>
      <c r="BB137" s="91">
        <f t="shared" si="66"/>
        <v>0</v>
      </c>
      <c r="BC137" s="110">
        <f t="shared" si="67"/>
        <v>26567000</v>
      </c>
      <c r="BD137" s="110">
        <f t="shared" si="68"/>
        <v>0</v>
      </c>
      <c r="BE137" s="110">
        <f t="shared" si="69"/>
        <v>26567000</v>
      </c>
      <c r="BF137" s="224"/>
      <c r="BG137" s="224"/>
      <c r="BH137" s="91">
        <f t="shared" si="70"/>
        <v>0</v>
      </c>
      <c r="BI137" s="224"/>
      <c r="BJ137" s="224"/>
      <c r="BK137" s="91">
        <f t="shared" si="71"/>
        <v>0</v>
      </c>
      <c r="BL137" s="224"/>
      <c r="BM137" s="224"/>
      <c r="BN137" s="91">
        <f t="shared" si="72"/>
        <v>0</v>
      </c>
      <c r="BO137" s="91">
        <f t="shared" si="73"/>
        <v>0</v>
      </c>
      <c r="BP137" s="91">
        <f t="shared" si="74"/>
        <v>0</v>
      </c>
      <c r="BQ137" s="91">
        <f t="shared" si="75"/>
        <v>0</v>
      </c>
      <c r="BR137" s="110">
        <f t="shared" si="76"/>
        <v>26567000</v>
      </c>
      <c r="BS137" s="110">
        <f t="shared" si="45"/>
        <v>0</v>
      </c>
      <c r="BT137" s="110">
        <f t="shared" si="78"/>
        <v>26567000</v>
      </c>
      <c r="BU137" s="110">
        <v>0</v>
      </c>
      <c r="BV137" s="110">
        <v>0</v>
      </c>
      <c r="BW137" s="110">
        <v>0</v>
      </c>
      <c r="BX137" s="110">
        <v>0</v>
      </c>
      <c r="BY137" s="110">
        <v>0</v>
      </c>
      <c r="BZ137" s="110">
        <v>0</v>
      </c>
      <c r="CA137" s="110">
        <v>26567000</v>
      </c>
      <c r="CB137" s="110">
        <v>0</v>
      </c>
      <c r="CC137" s="110">
        <v>26567000</v>
      </c>
      <c r="CD137" s="110">
        <v>0</v>
      </c>
      <c r="CE137" s="110">
        <v>0</v>
      </c>
      <c r="CF137" s="110">
        <v>0</v>
      </c>
      <c r="CG137" s="110">
        <f t="shared" si="77"/>
        <v>-26833000</v>
      </c>
      <c r="CH137" s="110">
        <f t="shared" si="47"/>
        <v>0</v>
      </c>
      <c r="CI137" s="110">
        <f t="shared" si="48"/>
        <v>-26833000</v>
      </c>
      <c r="CJ137" s="169" t="s">
        <v>120</v>
      </c>
    </row>
    <row r="138" spans="2:88" x14ac:dyDescent="0.25">
      <c r="B138" s="169" t="s">
        <v>156</v>
      </c>
      <c r="C138" s="169" t="s">
        <v>157</v>
      </c>
      <c r="D138" s="169" t="s">
        <v>121</v>
      </c>
      <c r="F138" s="169" t="s">
        <v>158</v>
      </c>
      <c r="H138" s="169" t="s">
        <v>159</v>
      </c>
      <c r="I138" s="169">
        <v>30</v>
      </c>
      <c r="J138" s="110">
        <v>7500000</v>
      </c>
      <c r="K138" s="110">
        <v>0</v>
      </c>
      <c r="L138" s="110">
        <v>7500000</v>
      </c>
      <c r="M138" s="38"/>
      <c r="N138" s="38"/>
      <c r="O138" s="110">
        <f t="shared" si="49"/>
        <v>0</v>
      </c>
      <c r="P138" s="39"/>
      <c r="Q138" s="39"/>
      <c r="R138" s="110">
        <f t="shared" si="50"/>
        <v>0</v>
      </c>
      <c r="S138" s="39"/>
      <c r="T138" s="39"/>
      <c r="U138" s="110">
        <f t="shared" si="51"/>
        <v>0</v>
      </c>
      <c r="V138" s="39"/>
      <c r="W138" s="39"/>
      <c r="X138" s="110">
        <f t="shared" si="52"/>
        <v>0</v>
      </c>
      <c r="Y138" s="110">
        <f t="shared" si="53"/>
        <v>0</v>
      </c>
      <c r="Z138" s="110">
        <f t="shared" si="54"/>
        <v>0</v>
      </c>
      <c r="AA138" s="110">
        <f t="shared" si="55"/>
        <v>0</v>
      </c>
      <c r="AB138" s="38"/>
      <c r="AC138" s="38"/>
      <c r="AD138" s="110">
        <f t="shared" si="56"/>
        <v>0</v>
      </c>
      <c r="AE138" s="112">
        <v>0</v>
      </c>
      <c r="AF138" s="112">
        <v>0</v>
      </c>
      <c r="AG138" s="110">
        <f t="shared" si="57"/>
        <v>0</v>
      </c>
      <c r="AH138" s="112">
        <v>0</v>
      </c>
      <c r="AI138" s="112">
        <v>0</v>
      </c>
      <c r="AJ138" s="110">
        <f t="shared" si="58"/>
        <v>0</v>
      </c>
      <c r="AK138" s="112">
        <v>0</v>
      </c>
      <c r="AL138" s="112">
        <v>0</v>
      </c>
      <c r="AM138" s="110">
        <f t="shared" si="59"/>
        <v>0</v>
      </c>
      <c r="AN138" s="110">
        <f t="shared" si="60"/>
        <v>0</v>
      </c>
      <c r="AO138" s="110">
        <f t="shared" si="61"/>
        <v>0</v>
      </c>
      <c r="AP138" s="110">
        <f t="shared" si="62"/>
        <v>0</v>
      </c>
      <c r="AQ138" s="112">
        <v>1250000</v>
      </c>
      <c r="AR138" s="39"/>
      <c r="AS138" s="110">
        <f t="shared" si="63"/>
        <v>1250000</v>
      </c>
      <c r="AT138" s="112">
        <v>1250000</v>
      </c>
      <c r="AU138" s="39"/>
      <c r="AV138" s="110">
        <f t="shared" si="64"/>
        <v>1250000</v>
      </c>
      <c r="AW138" s="112">
        <v>1250000</v>
      </c>
      <c r="AX138" s="39"/>
      <c r="AY138" s="110">
        <f t="shared" si="65"/>
        <v>1250000</v>
      </c>
      <c r="AZ138" s="224"/>
      <c r="BA138" s="224"/>
      <c r="BB138" s="91">
        <f t="shared" si="66"/>
        <v>0</v>
      </c>
      <c r="BC138" s="110">
        <f t="shared" si="67"/>
        <v>3750000</v>
      </c>
      <c r="BD138" s="110">
        <f t="shared" si="68"/>
        <v>0</v>
      </c>
      <c r="BE138" s="110">
        <f t="shared" si="69"/>
        <v>3750000</v>
      </c>
      <c r="BF138" s="224"/>
      <c r="BG138" s="224"/>
      <c r="BH138" s="91">
        <f t="shared" si="70"/>
        <v>0</v>
      </c>
      <c r="BI138" s="224"/>
      <c r="BJ138" s="224"/>
      <c r="BK138" s="91">
        <f t="shared" si="71"/>
        <v>0</v>
      </c>
      <c r="BL138" s="224"/>
      <c r="BM138" s="224"/>
      <c r="BN138" s="91">
        <f t="shared" si="72"/>
        <v>0</v>
      </c>
      <c r="BO138" s="91">
        <f t="shared" si="73"/>
        <v>0</v>
      </c>
      <c r="BP138" s="91">
        <f t="shared" si="74"/>
        <v>0</v>
      </c>
      <c r="BQ138" s="91">
        <f t="shared" si="75"/>
        <v>0</v>
      </c>
      <c r="BR138" s="110">
        <f t="shared" si="76"/>
        <v>3750000</v>
      </c>
      <c r="BS138" s="110">
        <f t="shared" si="45"/>
        <v>0</v>
      </c>
      <c r="BT138" s="110">
        <f t="shared" si="78"/>
        <v>3750000</v>
      </c>
      <c r="BU138" s="110">
        <v>0</v>
      </c>
      <c r="BV138" s="110">
        <v>0</v>
      </c>
      <c r="BW138" s="110">
        <v>0</v>
      </c>
      <c r="BX138" s="110">
        <v>0</v>
      </c>
      <c r="BY138" s="110">
        <v>0</v>
      </c>
      <c r="BZ138" s="110">
        <v>0</v>
      </c>
      <c r="CA138" s="110">
        <v>3750000</v>
      </c>
      <c r="CB138" s="110">
        <v>0</v>
      </c>
      <c r="CC138" s="110">
        <v>3750000</v>
      </c>
      <c r="CD138" s="110">
        <v>0</v>
      </c>
      <c r="CE138" s="110">
        <v>0</v>
      </c>
      <c r="CF138" s="110">
        <v>0</v>
      </c>
      <c r="CG138" s="110">
        <f t="shared" si="77"/>
        <v>-3750000</v>
      </c>
      <c r="CH138" s="110">
        <f t="shared" si="47"/>
        <v>0</v>
      </c>
      <c r="CI138" s="110">
        <f t="shared" si="48"/>
        <v>-3750000</v>
      </c>
      <c r="CJ138" s="169" t="s">
        <v>120</v>
      </c>
    </row>
    <row r="139" spans="2:88" x14ac:dyDescent="0.25">
      <c r="B139" s="169" t="s">
        <v>156</v>
      </c>
      <c r="C139" s="169" t="s">
        <v>157</v>
      </c>
      <c r="D139" s="169" t="s">
        <v>117</v>
      </c>
      <c r="F139" s="169" t="s">
        <v>160</v>
      </c>
      <c r="H139" s="169" t="s">
        <v>159</v>
      </c>
      <c r="I139" s="169">
        <v>30</v>
      </c>
      <c r="J139" s="110">
        <v>142500000</v>
      </c>
      <c r="K139" s="110">
        <v>0</v>
      </c>
      <c r="L139" s="110">
        <v>142500000</v>
      </c>
      <c r="M139" s="38"/>
      <c r="N139" s="38"/>
      <c r="O139" s="110">
        <f t="shared" si="49"/>
        <v>0</v>
      </c>
      <c r="P139" s="39"/>
      <c r="Q139" s="39"/>
      <c r="R139" s="110">
        <f t="shared" si="50"/>
        <v>0</v>
      </c>
      <c r="S139" s="39"/>
      <c r="T139" s="39"/>
      <c r="U139" s="110">
        <f t="shared" si="51"/>
        <v>0</v>
      </c>
      <c r="V139" s="39"/>
      <c r="W139" s="39"/>
      <c r="X139" s="110">
        <f t="shared" si="52"/>
        <v>0</v>
      </c>
      <c r="Y139" s="110">
        <f t="shared" si="53"/>
        <v>0</v>
      </c>
      <c r="Z139" s="110">
        <f t="shared" si="54"/>
        <v>0</v>
      </c>
      <c r="AA139" s="110">
        <f t="shared" si="55"/>
        <v>0</v>
      </c>
      <c r="AB139" s="38"/>
      <c r="AC139" s="38"/>
      <c r="AD139" s="110">
        <f t="shared" si="56"/>
        <v>0</v>
      </c>
      <c r="AE139" s="112">
        <v>0</v>
      </c>
      <c r="AF139" s="112">
        <v>0</v>
      </c>
      <c r="AG139" s="110">
        <f t="shared" si="57"/>
        <v>0</v>
      </c>
      <c r="AH139" s="112">
        <v>0</v>
      </c>
      <c r="AI139" s="112">
        <v>0</v>
      </c>
      <c r="AJ139" s="110">
        <f t="shared" si="58"/>
        <v>0</v>
      </c>
      <c r="AK139" s="112">
        <v>0</v>
      </c>
      <c r="AL139" s="112">
        <v>0</v>
      </c>
      <c r="AM139" s="110">
        <f t="shared" si="59"/>
        <v>0</v>
      </c>
      <c r="AN139" s="110">
        <f t="shared" si="60"/>
        <v>0</v>
      </c>
      <c r="AO139" s="110">
        <f t="shared" si="61"/>
        <v>0</v>
      </c>
      <c r="AP139" s="110">
        <f t="shared" si="62"/>
        <v>0</v>
      </c>
      <c r="AQ139" s="112">
        <v>23750000</v>
      </c>
      <c r="AR139" s="39"/>
      <c r="AS139" s="110">
        <f t="shared" si="63"/>
        <v>23750000</v>
      </c>
      <c r="AT139" s="112">
        <v>23750000</v>
      </c>
      <c r="AU139" s="39"/>
      <c r="AV139" s="110">
        <f t="shared" si="64"/>
        <v>23750000</v>
      </c>
      <c r="AW139" s="112">
        <v>23750000</v>
      </c>
      <c r="AX139" s="39"/>
      <c r="AY139" s="110">
        <f t="shared" si="65"/>
        <v>23750000</v>
      </c>
      <c r="AZ139" s="224"/>
      <c r="BA139" s="224"/>
      <c r="BB139" s="91">
        <f t="shared" si="66"/>
        <v>0</v>
      </c>
      <c r="BC139" s="110">
        <f t="shared" si="67"/>
        <v>71250000</v>
      </c>
      <c r="BD139" s="110">
        <f t="shared" si="68"/>
        <v>0</v>
      </c>
      <c r="BE139" s="110">
        <f t="shared" si="69"/>
        <v>71250000</v>
      </c>
      <c r="BF139" s="224"/>
      <c r="BG139" s="224"/>
      <c r="BH139" s="91">
        <f t="shared" si="70"/>
        <v>0</v>
      </c>
      <c r="BI139" s="224"/>
      <c r="BJ139" s="224"/>
      <c r="BK139" s="91">
        <f t="shared" si="71"/>
        <v>0</v>
      </c>
      <c r="BL139" s="224"/>
      <c r="BM139" s="224"/>
      <c r="BN139" s="91">
        <f t="shared" si="72"/>
        <v>0</v>
      </c>
      <c r="BO139" s="91">
        <f t="shared" si="73"/>
        <v>0</v>
      </c>
      <c r="BP139" s="91">
        <f t="shared" si="74"/>
        <v>0</v>
      </c>
      <c r="BQ139" s="91">
        <f t="shared" si="75"/>
        <v>0</v>
      </c>
      <c r="BR139" s="110">
        <f t="shared" si="76"/>
        <v>71250000</v>
      </c>
      <c r="BS139" s="110">
        <f t="shared" si="45"/>
        <v>0</v>
      </c>
      <c r="BT139" s="110">
        <f t="shared" si="78"/>
        <v>71250000</v>
      </c>
      <c r="BU139" s="110">
        <v>0</v>
      </c>
      <c r="BV139" s="110">
        <v>0</v>
      </c>
      <c r="BW139" s="110">
        <v>0</v>
      </c>
      <c r="BX139" s="110">
        <v>0</v>
      </c>
      <c r="BY139" s="110">
        <v>0</v>
      </c>
      <c r="BZ139" s="110">
        <v>0</v>
      </c>
      <c r="CA139" s="110">
        <v>71250000</v>
      </c>
      <c r="CB139" s="110">
        <v>0</v>
      </c>
      <c r="CC139" s="110">
        <v>71250000</v>
      </c>
      <c r="CD139" s="110">
        <v>0</v>
      </c>
      <c r="CE139" s="110">
        <v>0</v>
      </c>
      <c r="CF139" s="110">
        <v>0</v>
      </c>
      <c r="CG139" s="110">
        <f t="shared" si="77"/>
        <v>-71250000</v>
      </c>
      <c r="CH139" s="110">
        <f t="shared" si="47"/>
        <v>0</v>
      </c>
      <c r="CI139" s="110">
        <f t="shared" si="48"/>
        <v>-71250000</v>
      </c>
      <c r="CJ139" s="169" t="s">
        <v>120</v>
      </c>
    </row>
    <row r="140" spans="2:88" x14ac:dyDescent="0.25">
      <c r="B140" s="169" t="s">
        <v>156</v>
      </c>
      <c r="C140" s="169" t="s">
        <v>161</v>
      </c>
      <c r="D140" s="169" t="s">
        <v>121</v>
      </c>
      <c r="F140" s="169" t="s">
        <v>158</v>
      </c>
      <c r="H140" s="169" t="s">
        <v>159</v>
      </c>
      <c r="I140" s="169">
        <v>30</v>
      </c>
      <c r="J140" s="110">
        <v>5000000</v>
      </c>
      <c r="K140" s="110">
        <v>0</v>
      </c>
      <c r="L140" s="110">
        <v>5000000</v>
      </c>
      <c r="M140" s="38"/>
      <c r="N140" s="38"/>
      <c r="O140" s="110">
        <f t="shared" si="49"/>
        <v>0</v>
      </c>
      <c r="P140" s="39"/>
      <c r="Q140" s="39"/>
      <c r="R140" s="110">
        <f t="shared" si="50"/>
        <v>0</v>
      </c>
      <c r="S140" s="39"/>
      <c r="T140" s="39"/>
      <c r="U140" s="110">
        <f t="shared" si="51"/>
        <v>0</v>
      </c>
      <c r="V140" s="39"/>
      <c r="W140" s="39"/>
      <c r="X140" s="110">
        <f t="shared" si="52"/>
        <v>0</v>
      </c>
      <c r="Y140" s="110">
        <f t="shared" si="53"/>
        <v>0</v>
      </c>
      <c r="Z140" s="110">
        <f t="shared" si="54"/>
        <v>0</v>
      </c>
      <c r="AA140" s="110">
        <f t="shared" si="55"/>
        <v>0</v>
      </c>
      <c r="AB140" s="38">
        <v>594590</v>
      </c>
      <c r="AC140" s="38"/>
      <c r="AD140" s="110">
        <f t="shared" si="56"/>
        <v>594590</v>
      </c>
      <c r="AE140" s="112">
        <v>-198197</v>
      </c>
      <c r="AF140" s="112">
        <v>0</v>
      </c>
      <c r="AG140" s="110">
        <f t="shared" si="57"/>
        <v>-198197</v>
      </c>
      <c r="AH140" s="112">
        <v>-198197</v>
      </c>
      <c r="AI140" s="112">
        <v>0</v>
      </c>
      <c r="AJ140" s="110">
        <f t="shared" si="58"/>
        <v>-198197</v>
      </c>
      <c r="AK140" s="112">
        <v>-198197</v>
      </c>
      <c r="AL140" s="112">
        <v>0</v>
      </c>
      <c r="AM140" s="110">
        <f t="shared" si="59"/>
        <v>-198197</v>
      </c>
      <c r="AN140" s="110">
        <f t="shared" si="60"/>
        <v>-1</v>
      </c>
      <c r="AO140" s="110">
        <f t="shared" si="61"/>
        <v>0</v>
      </c>
      <c r="AP140" s="110">
        <f t="shared" si="62"/>
        <v>-1</v>
      </c>
      <c r="AQ140" s="112">
        <v>833333</v>
      </c>
      <c r="AR140" s="39"/>
      <c r="AS140" s="110">
        <f t="shared" si="63"/>
        <v>833333</v>
      </c>
      <c r="AT140" s="112">
        <v>833333</v>
      </c>
      <c r="AU140" s="39"/>
      <c r="AV140" s="110">
        <f t="shared" si="64"/>
        <v>833333</v>
      </c>
      <c r="AW140" s="112">
        <v>833334</v>
      </c>
      <c r="AX140" s="39"/>
      <c r="AY140" s="110">
        <f t="shared" si="65"/>
        <v>833334</v>
      </c>
      <c r="AZ140" s="224"/>
      <c r="BA140" s="224"/>
      <c r="BB140" s="91">
        <f t="shared" si="66"/>
        <v>0</v>
      </c>
      <c r="BC140" s="110">
        <f t="shared" si="67"/>
        <v>2500000</v>
      </c>
      <c r="BD140" s="110">
        <f t="shared" si="68"/>
        <v>0</v>
      </c>
      <c r="BE140" s="110">
        <f t="shared" si="69"/>
        <v>2500000</v>
      </c>
      <c r="BF140" s="224"/>
      <c r="BG140" s="224"/>
      <c r="BH140" s="91">
        <f t="shared" si="70"/>
        <v>0</v>
      </c>
      <c r="BI140" s="224"/>
      <c r="BJ140" s="224"/>
      <c r="BK140" s="91">
        <f t="shared" si="71"/>
        <v>0</v>
      </c>
      <c r="BL140" s="224"/>
      <c r="BM140" s="224"/>
      <c r="BN140" s="91">
        <f t="shared" si="72"/>
        <v>0</v>
      </c>
      <c r="BO140" s="91">
        <f t="shared" si="73"/>
        <v>0</v>
      </c>
      <c r="BP140" s="91">
        <f t="shared" si="74"/>
        <v>0</v>
      </c>
      <c r="BQ140" s="91">
        <f t="shared" si="75"/>
        <v>0</v>
      </c>
      <c r="BR140" s="110">
        <f t="shared" si="76"/>
        <v>2499999</v>
      </c>
      <c r="BS140" s="110">
        <f t="shared" si="45"/>
        <v>0</v>
      </c>
      <c r="BT140" s="110">
        <f t="shared" si="78"/>
        <v>2499999</v>
      </c>
      <c r="BU140" s="110">
        <v>0</v>
      </c>
      <c r="BV140" s="110">
        <v>0</v>
      </c>
      <c r="BW140" s="110">
        <v>0</v>
      </c>
      <c r="BX140" s="110">
        <v>0</v>
      </c>
      <c r="BY140" s="110">
        <v>0</v>
      </c>
      <c r="BZ140" s="110">
        <v>0</v>
      </c>
      <c r="CA140" s="110">
        <v>2500000</v>
      </c>
      <c r="CB140" s="110">
        <v>0</v>
      </c>
      <c r="CC140" s="110">
        <v>2500000</v>
      </c>
      <c r="CD140" s="110">
        <v>0</v>
      </c>
      <c r="CE140" s="110">
        <v>0</v>
      </c>
      <c r="CF140" s="110">
        <v>0</v>
      </c>
      <c r="CG140" s="110">
        <f t="shared" si="77"/>
        <v>-2500001</v>
      </c>
      <c r="CH140" s="110">
        <f t="shared" si="47"/>
        <v>0</v>
      </c>
      <c r="CI140" s="110">
        <f t="shared" si="48"/>
        <v>-2500001</v>
      </c>
      <c r="CJ140" s="169" t="s">
        <v>120</v>
      </c>
    </row>
    <row r="141" spans="2:88" x14ac:dyDescent="0.25">
      <c r="B141" s="169" t="s">
        <v>156</v>
      </c>
      <c r="C141" s="169" t="s">
        <v>162</v>
      </c>
      <c r="D141" s="169" t="s">
        <v>121</v>
      </c>
      <c r="F141" s="169" t="s">
        <v>158</v>
      </c>
      <c r="H141" s="169" t="s">
        <v>163</v>
      </c>
      <c r="I141" s="169">
        <v>40</v>
      </c>
      <c r="J141" s="110">
        <v>500000</v>
      </c>
      <c r="K141" s="110">
        <v>0</v>
      </c>
      <c r="L141" s="110">
        <v>500000</v>
      </c>
      <c r="M141" s="38"/>
      <c r="N141" s="38"/>
      <c r="O141" s="110">
        <f t="shared" si="49"/>
        <v>0</v>
      </c>
      <c r="P141" s="39"/>
      <c r="Q141" s="39"/>
      <c r="R141" s="110">
        <f t="shared" si="50"/>
        <v>0</v>
      </c>
      <c r="S141" s="39"/>
      <c r="T141" s="39"/>
      <c r="U141" s="110">
        <f t="shared" si="51"/>
        <v>0</v>
      </c>
      <c r="V141" s="39"/>
      <c r="W141" s="39"/>
      <c r="X141" s="110">
        <f t="shared" si="52"/>
        <v>0</v>
      </c>
      <c r="Y141" s="110">
        <f t="shared" si="53"/>
        <v>0</v>
      </c>
      <c r="Z141" s="110">
        <f t="shared" si="54"/>
        <v>0</v>
      </c>
      <c r="AA141" s="110">
        <f t="shared" si="55"/>
        <v>0</v>
      </c>
      <c r="AB141" s="38"/>
      <c r="AC141" s="38"/>
      <c r="AD141" s="110">
        <f t="shared" si="56"/>
        <v>0</v>
      </c>
      <c r="AE141" s="112">
        <v>0</v>
      </c>
      <c r="AF141" s="112">
        <v>0</v>
      </c>
      <c r="AG141" s="110">
        <f t="shared" si="57"/>
        <v>0</v>
      </c>
      <c r="AH141" s="112">
        <v>0</v>
      </c>
      <c r="AI141" s="112">
        <v>0</v>
      </c>
      <c r="AJ141" s="110">
        <f t="shared" si="58"/>
        <v>0</v>
      </c>
      <c r="AK141" s="112">
        <v>0</v>
      </c>
      <c r="AL141" s="112">
        <v>0</v>
      </c>
      <c r="AM141" s="110">
        <f t="shared" si="59"/>
        <v>0</v>
      </c>
      <c r="AN141" s="110">
        <f t="shared" si="60"/>
        <v>0</v>
      </c>
      <c r="AO141" s="110">
        <f t="shared" si="61"/>
        <v>0</v>
      </c>
      <c r="AP141" s="110">
        <f t="shared" si="62"/>
        <v>0</v>
      </c>
      <c r="AQ141" s="112">
        <v>84000</v>
      </c>
      <c r="AR141" s="39"/>
      <c r="AS141" s="110">
        <f t="shared" si="63"/>
        <v>84000</v>
      </c>
      <c r="AT141" s="112">
        <v>84000</v>
      </c>
      <c r="AU141" s="39"/>
      <c r="AV141" s="110">
        <f t="shared" si="64"/>
        <v>84000</v>
      </c>
      <c r="AW141" s="112">
        <v>83000</v>
      </c>
      <c r="AX141" s="39"/>
      <c r="AY141" s="110">
        <f t="shared" si="65"/>
        <v>83000</v>
      </c>
      <c r="AZ141" s="224"/>
      <c r="BA141" s="224"/>
      <c r="BB141" s="91">
        <f t="shared" si="66"/>
        <v>0</v>
      </c>
      <c r="BC141" s="110">
        <f t="shared" si="67"/>
        <v>251000</v>
      </c>
      <c r="BD141" s="110">
        <f t="shared" si="68"/>
        <v>0</v>
      </c>
      <c r="BE141" s="110">
        <f t="shared" si="69"/>
        <v>251000</v>
      </c>
      <c r="BF141" s="224"/>
      <c r="BG141" s="224"/>
      <c r="BH141" s="91">
        <f t="shared" si="70"/>
        <v>0</v>
      </c>
      <c r="BI141" s="224"/>
      <c r="BJ141" s="224"/>
      <c r="BK141" s="91">
        <f t="shared" si="71"/>
        <v>0</v>
      </c>
      <c r="BL141" s="224"/>
      <c r="BM141" s="224"/>
      <c r="BN141" s="91">
        <f t="shared" si="72"/>
        <v>0</v>
      </c>
      <c r="BO141" s="91">
        <f t="shared" si="73"/>
        <v>0</v>
      </c>
      <c r="BP141" s="91">
        <f t="shared" si="74"/>
        <v>0</v>
      </c>
      <c r="BQ141" s="91">
        <f t="shared" si="75"/>
        <v>0</v>
      </c>
      <c r="BR141" s="110">
        <f t="shared" si="76"/>
        <v>251000</v>
      </c>
      <c r="BS141" s="110">
        <f t="shared" si="45"/>
        <v>0</v>
      </c>
      <c r="BT141" s="110">
        <f t="shared" si="78"/>
        <v>251000</v>
      </c>
      <c r="BU141" s="110">
        <v>0</v>
      </c>
      <c r="BV141" s="110">
        <v>0</v>
      </c>
      <c r="BW141" s="110">
        <v>0</v>
      </c>
      <c r="BX141" s="110">
        <v>0</v>
      </c>
      <c r="BY141" s="110">
        <v>0</v>
      </c>
      <c r="BZ141" s="110">
        <v>0</v>
      </c>
      <c r="CA141" s="110">
        <v>251000</v>
      </c>
      <c r="CB141" s="110">
        <v>0</v>
      </c>
      <c r="CC141" s="110">
        <v>251000</v>
      </c>
      <c r="CD141" s="110">
        <v>0</v>
      </c>
      <c r="CE141" s="110">
        <v>0</v>
      </c>
      <c r="CF141" s="110">
        <v>0</v>
      </c>
      <c r="CG141" s="110">
        <f t="shared" si="77"/>
        <v>-249000</v>
      </c>
      <c r="CH141" s="110">
        <f t="shared" si="47"/>
        <v>0</v>
      </c>
      <c r="CI141" s="110">
        <f t="shared" si="48"/>
        <v>-249000</v>
      </c>
      <c r="CJ141" s="169" t="s">
        <v>120</v>
      </c>
    </row>
    <row r="142" spans="2:88" x14ac:dyDescent="0.25">
      <c r="B142" s="169" t="s">
        <v>156</v>
      </c>
      <c r="C142" s="169" t="s">
        <v>162</v>
      </c>
      <c r="D142" s="169" t="s">
        <v>117</v>
      </c>
      <c r="F142" s="169" t="s">
        <v>160</v>
      </c>
      <c r="H142" s="169" t="s">
        <v>163</v>
      </c>
      <c r="I142" s="169">
        <v>40</v>
      </c>
      <c r="J142" s="110">
        <v>4500000</v>
      </c>
      <c r="K142" s="110">
        <v>0</v>
      </c>
      <c r="L142" s="110">
        <v>4500000</v>
      </c>
      <c r="M142" s="38"/>
      <c r="N142" s="38"/>
      <c r="O142" s="110">
        <f t="shared" si="49"/>
        <v>0</v>
      </c>
      <c r="P142" s="39"/>
      <c r="Q142" s="39"/>
      <c r="R142" s="110">
        <f t="shared" si="50"/>
        <v>0</v>
      </c>
      <c r="S142" s="39"/>
      <c r="T142" s="39"/>
      <c r="U142" s="110">
        <f t="shared" si="51"/>
        <v>0</v>
      </c>
      <c r="V142" s="39"/>
      <c r="W142" s="39"/>
      <c r="X142" s="110">
        <f t="shared" si="52"/>
        <v>0</v>
      </c>
      <c r="Y142" s="110">
        <f t="shared" si="53"/>
        <v>0</v>
      </c>
      <c r="Z142" s="110">
        <f t="shared" si="54"/>
        <v>0</v>
      </c>
      <c r="AA142" s="110">
        <f t="shared" si="55"/>
        <v>0</v>
      </c>
      <c r="AB142" s="38"/>
      <c r="AC142" s="38"/>
      <c r="AD142" s="110">
        <f t="shared" si="56"/>
        <v>0</v>
      </c>
      <c r="AE142" s="112">
        <v>0</v>
      </c>
      <c r="AF142" s="112">
        <v>0</v>
      </c>
      <c r="AG142" s="110">
        <f t="shared" si="57"/>
        <v>0</v>
      </c>
      <c r="AH142" s="112">
        <v>0</v>
      </c>
      <c r="AI142" s="112">
        <v>0</v>
      </c>
      <c r="AJ142" s="110">
        <f t="shared" si="58"/>
        <v>0</v>
      </c>
      <c r="AK142" s="112">
        <v>0</v>
      </c>
      <c r="AL142" s="112">
        <v>0</v>
      </c>
      <c r="AM142" s="110">
        <f t="shared" si="59"/>
        <v>0</v>
      </c>
      <c r="AN142" s="110">
        <f t="shared" si="60"/>
        <v>0</v>
      </c>
      <c r="AO142" s="110">
        <f t="shared" si="61"/>
        <v>0</v>
      </c>
      <c r="AP142" s="110">
        <f t="shared" si="62"/>
        <v>0</v>
      </c>
      <c r="AQ142" s="112">
        <v>900000</v>
      </c>
      <c r="AR142" s="39"/>
      <c r="AS142" s="110">
        <f t="shared" si="63"/>
        <v>900000</v>
      </c>
      <c r="AT142" s="112">
        <v>900000</v>
      </c>
      <c r="AU142" s="39"/>
      <c r="AV142" s="110">
        <f t="shared" si="64"/>
        <v>900000</v>
      </c>
      <c r="AW142" s="39" t="s">
        <v>123</v>
      </c>
      <c r="AX142" s="39"/>
      <c r="AY142" s="110">
        <f t="shared" si="65"/>
        <v>0</v>
      </c>
      <c r="AZ142" s="224"/>
      <c r="BA142" s="224"/>
      <c r="BB142" s="91">
        <f t="shared" si="66"/>
        <v>0</v>
      </c>
      <c r="BC142" s="110">
        <f t="shared" si="67"/>
        <v>1800000</v>
      </c>
      <c r="BD142" s="110">
        <f t="shared" si="68"/>
        <v>0</v>
      </c>
      <c r="BE142" s="110">
        <f t="shared" si="69"/>
        <v>1800000</v>
      </c>
      <c r="BF142" s="224"/>
      <c r="BG142" s="224"/>
      <c r="BH142" s="91">
        <f t="shared" si="70"/>
        <v>0</v>
      </c>
      <c r="BI142" s="224"/>
      <c r="BJ142" s="224"/>
      <c r="BK142" s="91">
        <f t="shared" si="71"/>
        <v>0</v>
      </c>
      <c r="BL142" s="224"/>
      <c r="BM142" s="224"/>
      <c r="BN142" s="91">
        <f t="shared" si="72"/>
        <v>0</v>
      </c>
      <c r="BO142" s="91">
        <f t="shared" si="73"/>
        <v>0</v>
      </c>
      <c r="BP142" s="91">
        <f t="shared" si="74"/>
        <v>0</v>
      </c>
      <c r="BQ142" s="91">
        <f t="shared" si="75"/>
        <v>0</v>
      </c>
      <c r="BR142" s="110">
        <f t="shared" si="76"/>
        <v>1800000</v>
      </c>
      <c r="BS142" s="110">
        <f t="shared" si="45"/>
        <v>0</v>
      </c>
      <c r="BT142" s="110">
        <f t="shared" si="78"/>
        <v>1800000</v>
      </c>
      <c r="BU142" s="110">
        <v>0</v>
      </c>
      <c r="BV142" s="110">
        <v>0</v>
      </c>
      <c r="BW142" s="110">
        <v>0</v>
      </c>
      <c r="BX142" s="110">
        <v>0</v>
      </c>
      <c r="BY142" s="110">
        <v>0</v>
      </c>
      <c r="BZ142" s="110">
        <v>0</v>
      </c>
      <c r="CA142" s="110">
        <v>1800000</v>
      </c>
      <c r="CB142" s="110">
        <v>0</v>
      </c>
      <c r="CC142" s="110">
        <v>1800000</v>
      </c>
      <c r="CD142" s="110">
        <v>0</v>
      </c>
      <c r="CE142" s="110">
        <v>0</v>
      </c>
      <c r="CF142" s="110">
        <v>0</v>
      </c>
      <c r="CG142" s="110">
        <f t="shared" si="77"/>
        <v>-2700000</v>
      </c>
      <c r="CH142" s="110">
        <f t="shared" si="47"/>
        <v>0</v>
      </c>
      <c r="CI142" s="110">
        <f t="shared" si="48"/>
        <v>-2700000</v>
      </c>
      <c r="CJ142" s="169" t="s">
        <v>120</v>
      </c>
    </row>
    <row r="143" spans="2:88" x14ac:dyDescent="0.25">
      <c r="B143" s="169" t="s">
        <v>156</v>
      </c>
      <c r="C143" s="169" t="s">
        <v>164</v>
      </c>
      <c r="D143" s="169" t="s">
        <v>121</v>
      </c>
      <c r="E143" s="169" t="s">
        <v>165</v>
      </c>
      <c r="F143" s="169" t="s">
        <v>158</v>
      </c>
      <c r="H143" s="169" t="s">
        <v>159</v>
      </c>
      <c r="I143" s="169">
        <v>30</v>
      </c>
      <c r="J143" s="110">
        <v>3700000</v>
      </c>
      <c r="K143" s="110">
        <v>0</v>
      </c>
      <c r="L143" s="110">
        <v>3700000</v>
      </c>
      <c r="M143" s="38"/>
      <c r="N143" s="38"/>
      <c r="O143" s="110">
        <f t="shared" si="49"/>
        <v>0</v>
      </c>
      <c r="P143" s="39"/>
      <c r="Q143" s="39"/>
      <c r="R143" s="110">
        <f t="shared" si="50"/>
        <v>0</v>
      </c>
      <c r="S143" s="39"/>
      <c r="T143" s="39"/>
      <c r="U143" s="110">
        <f t="shared" si="51"/>
        <v>0</v>
      </c>
      <c r="V143" s="39"/>
      <c r="W143" s="39"/>
      <c r="X143" s="110">
        <f t="shared" si="52"/>
        <v>0</v>
      </c>
      <c r="Y143" s="110">
        <f t="shared" si="53"/>
        <v>0</v>
      </c>
      <c r="Z143" s="110">
        <f t="shared" si="54"/>
        <v>0</v>
      </c>
      <c r="AA143" s="110">
        <f t="shared" si="55"/>
        <v>0</v>
      </c>
      <c r="AB143" s="38"/>
      <c r="AC143" s="38"/>
      <c r="AD143" s="110">
        <f t="shared" si="56"/>
        <v>0</v>
      </c>
      <c r="AE143" s="112">
        <v>0</v>
      </c>
      <c r="AF143" s="112">
        <v>0</v>
      </c>
      <c r="AG143" s="110">
        <f t="shared" si="57"/>
        <v>0</v>
      </c>
      <c r="AH143" s="112">
        <v>0</v>
      </c>
      <c r="AI143" s="112">
        <v>0</v>
      </c>
      <c r="AJ143" s="110">
        <f t="shared" si="58"/>
        <v>0</v>
      </c>
      <c r="AK143" s="112">
        <v>0</v>
      </c>
      <c r="AL143" s="112">
        <v>0</v>
      </c>
      <c r="AM143" s="110">
        <f t="shared" si="59"/>
        <v>0</v>
      </c>
      <c r="AN143" s="110">
        <f t="shared" si="60"/>
        <v>0</v>
      </c>
      <c r="AO143" s="110">
        <f t="shared" si="61"/>
        <v>0</v>
      </c>
      <c r="AP143" s="110">
        <f t="shared" si="62"/>
        <v>0</v>
      </c>
      <c r="AQ143" s="112">
        <v>616667</v>
      </c>
      <c r="AR143" s="39"/>
      <c r="AS143" s="110">
        <f t="shared" si="63"/>
        <v>616667</v>
      </c>
      <c r="AT143" s="112">
        <v>616667</v>
      </c>
      <c r="AU143" s="39"/>
      <c r="AV143" s="110">
        <f t="shared" si="64"/>
        <v>616667</v>
      </c>
      <c r="AW143" s="112">
        <v>616666</v>
      </c>
      <c r="AX143" s="39"/>
      <c r="AY143" s="110">
        <f t="shared" si="65"/>
        <v>616666</v>
      </c>
      <c r="AZ143" s="224"/>
      <c r="BA143" s="224"/>
      <c r="BB143" s="91">
        <f t="shared" si="66"/>
        <v>0</v>
      </c>
      <c r="BC143" s="110">
        <f t="shared" si="67"/>
        <v>1850000</v>
      </c>
      <c r="BD143" s="110">
        <f t="shared" si="68"/>
        <v>0</v>
      </c>
      <c r="BE143" s="110">
        <f t="shared" si="69"/>
        <v>1850000</v>
      </c>
      <c r="BF143" s="224"/>
      <c r="BG143" s="224"/>
      <c r="BH143" s="91">
        <f t="shared" si="70"/>
        <v>0</v>
      </c>
      <c r="BI143" s="224"/>
      <c r="BJ143" s="224"/>
      <c r="BK143" s="91">
        <f t="shared" si="71"/>
        <v>0</v>
      </c>
      <c r="BL143" s="224"/>
      <c r="BM143" s="224"/>
      <c r="BN143" s="91">
        <f t="shared" si="72"/>
        <v>0</v>
      </c>
      <c r="BO143" s="91">
        <f t="shared" si="73"/>
        <v>0</v>
      </c>
      <c r="BP143" s="91">
        <f t="shared" si="74"/>
        <v>0</v>
      </c>
      <c r="BQ143" s="91">
        <f t="shared" si="75"/>
        <v>0</v>
      </c>
      <c r="BR143" s="110">
        <f t="shared" si="76"/>
        <v>1850000</v>
      </c>
      <c r="BS143" s="110">
        <f t="shared" si="45"/>
        <v>0</v>
      </c>
      <c r="BT143" s="110">
        <f t="shared" si="78"/>
        <v>1850000</v>
      </c>
      <c r="BU143" s="110">
        <v>0</v>
      </c>
      <c r="BV143" s="110">
        <v>0</v>
      </c>
      <c r="BW143" s="110">
        <v>0</v>
      </c>
      <c r="BX143" s="110">
        <v>0</v>
      </c>
      <c r="BY143" s="110">
        <v>0</v>
      </c>
      <c r="BZ143" s="110">
        <v>0</v>
      </c>
      <c r="CA143" s="110">
        <v>1850000</v>
      </c>
      <c r="CB143" s="110">
        <v>0</v>
      </c>
      <c r="CC143" s="110">
        <v>1850000</v>
      </c>
      <c r="CD143" s="110">
        <v>0</v>
      </c>
      <c r="CE143" s="110">
        <v>0</v>
      </c>
      <c r="CF143" s="110">
        <v>0</v>
      </c>
      <c r="CG143" s="110">
        <f t="shared" si="77"/>
        <v>-1850000</v>
      </c>
      <c r="CH143" s="110">
        <f t="shared" si="47"/>
        <v>0</v>
      </c>
      <c r="CI143" s="110">
        <f t="shared" si="48"/>
        <v>-1850000</v>
      </c>
      <c r="CJ143" s="169" t="s">
        <v>120</v>
      </c>
    </row>
    <row r="144" spans="2:88" x14ac:dyDescent="0.25">
      <c r="B144" s="169" t="s">
        <v>156</v>
      </c>
      <c r="C144" s="169" t="s">
        <v>164</v>
      </c>
      <c r="D144" s="169" t="s">
        <v>121</v>
      </c>
      <c r="E144" s="169" t="s">
        <v>165</v>
      </c>
      <c r="F144" s="169" t="s">
        <v>158</v>
      </c>
      <c r="H144" s="169" t="s">
        <v>166</v>
      </c>
      <c r="I144" s="169">
        <v>10</v>
      </c>
      <c r="J144" s="110">
        <v>1300000</v>
      </c>
      <c r="K144" s="110">
        <v>0</v>
      </c>
      <c r="L144" s="110">
        <v>1300000</v>
      </c>
      <c r="M144" s="38"/>
      <c r="N144" s="38"/>
      <c r="O144" s="110">
        <f t="shared" si="49"/>
        <v>0</v>
      </c>
      <c r="P144" s="39"/>
      <c r="Q144" s="39"/>
      <c r="R144" s="110">
        <f t="shared" si="50"/>
        <v>0</v>
      </c>
      <c r="S144" s="39"/>
      <c r="T144" s="39"/>
      <c r="U144" s="110">
        <f t="shared" si="51"/>
        <v>0</v>
      </c>
      <c r="V144" s="39"/>
      <c r="W144" s="39"/>
      <c r="X144" s="110">
        <f t="shared" si="52"/>
        <v>0</v>
      </c>
      <c r="Y144" s="110">
        <f t="shared" si="53"/>
        <v>0</v>
      </c>
      <c r="Z144" s="110">
        <f t="shared" si="54"/>
        <v>0</v>
      </c>
      <c r="AA144" s="110">
        <f t="shared" si="55"/>
        <v>0</v>
      </c>
      <c r="AB144" s="38"/>
      <c r="AC144" s="38"/>
      <c r="AD144" s="110">
        <f t="shared" si="56"/>
        <v>0</v>
      </c>
      <c r="AE144" s="112">
        <v>0</v>
      </c>
      <c r="AF144" s="112">
        <v>0</v>
      </c>
      <c r="AG144" s="110">
        <f t="shared" si="57"/>
        <v>0</v>
      </c>
      <c r="AH144" s="112">
        <v>0</v>
      </c>
      <c r="AI144" s="112">
        <v>0</v>
      </c>
      <c r="AJ144" s="110">
        <f t="shared" si="58"/>
        <v>0</v>
      </c>
      <c r="AK144" s="112">
        <v>0</v>
      </c>
      <c r="AL144" s="112">
        <v>0</v>
      </c>
      <c r="AM144" s="110">
        <f t="shared" si="59"/>
        <v>0</v>
      </c>
      <c r="AN144" s="110">
        <f t="shared" si="60"/>
        <v>0</v>
      </c>
      <c r="AO144" s="110">
        <f t="shared" si="61"/>
        <v>0</v>
      </c>
      <c r="AP144" s="110">
        <f t="shared" si="62"/>
        <v>0</v>
      </c>
      <c r="AQ144" s="112">
        <v>216667</v>
      </c>
      <c r="AR144" s="39"/>
      <c r="AS144" s="110">
        <f t="shared" si="63"/>
        <v>216667</v>
      </c>
      <c r="AT144" s="112">
        <v>216667</v>
      </c>
      <c r="AU144" s="39"/>
      <c r="AV144" s="110">
        <f t="shared" si="64"/>
        <v>216667</v>
      </c>
      <c r="AW144" s="112">
        <v>216666</v>
      </c>
      <c r="AX144" s="39"/>
      <c r="AY144" s="110">
        <f t="shared" si="65"/>
        <v>216666</v>
      </c>
      <c r="AZ144" s="224"/>
      <c r="BA144" s="224"/>
      <c r="BB144" s="91">
        <f t="shared" si="66"/>
        <v>0</v>
      </c>
      <c r="BC144" s="110">
        <f t="shared" si="67"/>
        <v>650000</v>
      </c>
      <c r="BD144" s="110">
        <f t="shared" si="68"/>
        <v>0</v>
      </c>
      <c r="BE144" s="110">
        <f t="shared" si="69"/>
        <v>650000</v>
      </c>
      <c r="BF144" s="224"/>
      <c r="BG144" s="224"/>
      <c r="BH144" s="91">
        <f t="shared" si="70"/>
        <v>0</v>
      </c>
      <c r="BI144" s="224"/>
      <c r="BJ144" s="224"/>
      <c r="BK144" s="91">
        <f t="shared" si="71"/>
        <v>0</v>
      </c>
      <c r="BL144" s="224"/>
      <c r="BM144" s="224"/>
      <c r="BN144" s="91">
        <f t="shared" si="72"/>
        <v>0</v>
      </c>
      <c r="BO144" s="91">
        <f t="shared" si="73"/>
        <v>0</v>
      </c>
      <c r="BP144" s="91">
        <f t="shared" si="74"/>
        <v>0</v>
      </c>
      <c r="BQ144" s="91">
        <f t="shared" si="75"/>
        <v>0</v>
      </c>
      <c r="BR144" s="110">
        <f t="shared" si="76"/>
        <v>650000</v>
      </c>
      <c r="BS144" s="110">
        <f t="shared" si="45"/>
        <v>0</v>
      </c>
      <c r="BT144" s="110">
        <f t="shared" si="78"/>
        <v>650000</v>
      </c>
      <c r="BU144" s="110">
        <v>0</v>
      </c>
      <c r="BV144" s="110">
        <v>0</v>
      </c>
      <c r="BW144" s="110">
        <v>0</v>
      </c>
      <c r="BX144" s="110">
        <v>0</v>
      </c>
      <c r="BY144" s="110">
        <v>0</v>
      </c>
      <c r="BZ144" s="110">
        <v>0</v>
      </c>
      <c r="CA144" s="110">
        <v>650000</v>
      </c>
      <c r="CB144" s="110">
        <v>0</v>
      </c>
      <c r="CC144" s="110">
        <v>650000</v>
      </c>
      <c r="CD144" s="110">
        <v>0</v>
      </c>
      <c r="CE144" s="110">
        <v>0</v>
      </c>
      <c r="CF144" s="110">
        <v>0</v>
      </c>
      <c r="CG144" s="110">
        <f t="shared" si="77"/>
        <v>-650000</v>
      </c>
      <c r="CH144" s="110">
        <f t="shared" si="47"/>
        <v>0</v>
      </c>
      <c r="CI144" s="110">
        <f t="shared" si="48"/>
        <v>-650000</v>
      </c>
      <c r="CJ144" s="169" t="s">
        <v>120</v>
      </c>
    </row>
    <row r="145" spans="1:89" x14ac:dyDescent="0.25">
      <c r="B145" s="169" t="s">
        <v>156</v>
      </c>
      <c r="C145" s="169" t="s">
        <v>164</v>
      </c>
      <c r="D145" s="169" t="s">
        <v>121</v>
      </c>
      <c r="E145" s="169" t="s">
        <v>165</v>
      </c>
      <c r="F145" s="169" t="s">
        <v>158</v>
      </c>
      <c r="H145" s="169" t="s">
        <v>167</v>
      </c>
      <c r="I145" s="169">
        <v>20</v>
      </c>
      <c r="J145" s="110">
        <v>1000000</v>
      </c>
      <c r="K145" s="110">
        <v>0</v>
      </c>
      <c r="L145" s="110">
        <v>1000000</v>
      </c>
      <c r="M145" s="38"/>
      <c r="N145" s="38"/>
      <c r="O145" s="110">
        <f t="shared" si="49"/>
        <v>0</v>
      </c>
      <c r="P145" s="39"/>
      <c r="Q145" s="39"/>
      <c r="R145" s="110">
        <f t="shared" si="50"/>
        <v>0</v>
      </c>
      <c r="S145" s="39"/>
      <c r="T145" s="39"/>
      <c r="U145" s="110">
        <f t="shared" si="51"/>
        <v>0</v>
      </c>
      <c r="V145" s="39"/>
      <c r="W145" s="39"/>
      <c r="X145" s="110">
        <f t="shared" si="52"/>
        <v>0</v>
      </c>
      <c r="Y145" s="110">
        <f t="shared" si="53"/>
        <v>0</v>
      </c>
      <c r="Z145" s="110">
        <f t="shared" si="54"/>
        <v>0</v>
      </c>
      <c r="AA145" s="110">
        <f t="shared" si="55"/>
        <v>0</v>
      </c>
      <c r="AB145" s="38"/>
      <c r="AC145" s="38"/>
      <c r="AD145" s="110">
        <f t="shared" si="56"/>
        <v>0</v>
      </c>
      <c r="AE145" s="112">
        <v>0</v>
      </c>
      <c r="AF145" s="112">
        <v>0</v>
      </c>
      <c r="AG145" s="110">
        <f t="shared" si="57"/>
        <v>0</v>
      </c>
      <c r="AH145" s="112">
        <v>0</v>
      </c>
      <c r="AI145" s="112">
        <v>0</v>
      </c>
      <c r="AJ145" s="110">
        <f t="shared" si="58"/>
        <v>0</v>
      </c>
      <c r="AK145" s="112">
        <v>0</v>
      </c>
      <c r="AL145" s="112">
        <v>0</v>
      </c>
      <c r="AM145" s="110">
        <f t="shared" si="59"/>
        <v>0</v>
      </c>
      <c r="AN145" s="110">
        <f t="shared" si="60"/>
        <v>0</v>
      </c>
      <c r="AO145" s="110">
        <f t="shared" si="61"/>
        <v>0</v>
      </c>
      <c r="AP145" s="110">
        <f t="shared" si="62"/>
        <v>0</v>
      </c>
      <c r="AQ145" s="112">
        <v>166667</v>
      </c>
      <c r="AR145" s="39"/>
      <c r="AS145" s="110">
        <f t="shared" si="63"/>
        <v>166667</v>
      </c>
      <c r="AT145" s="112">
        <v>166667</v>
      </c>
      <c r="AU145" s="39"/>
      <c r="AV145" s="110">
        <f t="shared" si="64"/>
        <v>166667</v>
      </c>
      <c r="AW145" s="112">
        <v>166666</v>
      </c>
      <c r="AX145" s="39"/>
      <c r="AY145" s="110">
        <f t="shared" si="65"/>
        <v>166666</v>
      </c>
      <c r="AZ145" s="224"/>
      <c r="BA145" s="224"/>
      <c r="BB145" s="91">
        <f t="shared" si="66"/>
        <v>0</v>
      </c>
      <c r="BC145" s="110">
        <f t="shared" si="67"/>
        <v>500000</v>
      </c>
      <c r="BD145" s="110">
        <f t="shared" si="68"/>
        <v>0</v>
      </c>
      <c r="BE145" s="110">
        <f t="shared" si="69"/>
        <v>500000</v>
      </c>
      <c r="BF145" s="224"/>
      <c r="BG145" s="224"/>
      <c r="BH145" s="91">
        <f t="shared" si="70"/>
        <v>0</v>
      </c>
      <c r="BI145" s="224"/>
      <c r="BJ145" s="224"/>
      <c r="BK145" s="91">
        <f t="shared" si="71"/>
        <v>0</v>
      </c>
      <c r="BL145" s="224"/>
      <c r="BM145" s="224"/>
      <c r="BN145" s="91">
        <f t="shared" si="72"/>
        <v>0</v>
      </c>
      <c r="BO145" s="91">
        <f t="shared" si="73"/>
        <v>0</v>
      </c>
      <c r="BP145" s="91">
        <f t="shared" si="74"/>
        <v>0</v>
      </c>
      <c r="BQ145" s="91">
        <f t="shared" si="75"/>
        <v>0</v>
      </c>
      <c r="BR145" s="110">
        <f t="shared" si="76"/>
        <v>500000</v>
      </c>
      <c r="BS145" s="110">
        <f t="shared" si="45"/>
        <v>0</v>
      </c>
      <c r="BT145" s="110">
        <f t="shared" si="78"/>
        <v>500000</v>
      </c>
      <c r="BU145" s="110">
        <v>0</v>
      </c>
      <c r="BV145" s="110">
        <v>0</v>
      </c>
      <c r="BW145" s="110">
        <v>0</v>
      </c>
      <c r="BX145" s="110">
        <v>0</v>
      </c>
      <c r="BY145" s="110">
        <v>0</v>
      </c>
      <c r="BZ145" s="110">
        <v>0</v>
      </c>
      <c r="CA145" s="110">
        <v>500000</v>
      </c>
      <c r="CB145" s="110">
        <v>0</v>
      </c>
      <c r="CC145" s="110">
        <v>500000</v>
      </c>
      <c r="CD145" s="110">
        <v>0</v>
      </c>
      <c r="CE145" s="110">
        <v>0</v>
      </c>
      <c r="CF145" s="110">
        <v>0</v>
      </c>
      <c r="CG145" s="110">
        <f t="shared" si="77"/>
        <v>-500000</v>
      </c>
      <c r="CH145" s="110">
        <f t="shared" si="47"/>
        <v>0</v>
      </c>
      <c r="CI145" s="110">
        <f t="shared" si="48"/>
        <v>-500000</v>
      </c>
      <c r="CJ145" s="169" t="s">
        <v>120</v>
      </c>
    </row>
    <row r="146" spans="1:89" x14ac:dyDescent="0.25">
      <c r="B146" s="169" t="s">
        <v>156</v>
      </c>
      <c r="C146" s="169" t="s">
        <v>164</v>
      </c>
      <c r="D146" s="169" t="s">
        <v>117</v>
      </c>
      <c r="E146" s="169" t="s">
        <v>165</v>
      </c>
      <c r="F146" s="169" t="s">
        <v>160</v>
      </c>
      <c r="H146" s="169" t="s">
        <v>159</v>
      </c>
      <c r="I146" s="169">
        <v>30</v>
      </c>
      <c r="J146" s="110">
        <v>62300000</v>
      </c>
      <c r="K146" s="110">
        <v>0</v>
      </c>
      <c r="L146" s="110">
        <v>62300000</v>
      </c>
      <c r="M146" s="38"/>
      <c r="N146" s="38"/>
      <c r="O146" s="110">
        <f t="shared" si="49"/>
        <v>0</v>
      </c>
      <c r="P146" s="39"/>
      <c r="Q146" s="39"/>
      <c r="R146" s="110">
        <f t="shared" si="50"/>
        <v>0</v>
      </c>
      <c r="S146" s="112">
        <v>474286</v>
      </c>
      <c r="T146" s="39"/>
      <c r="U146" s="110">
        <f t="shared" si="51"/>
        <v>474286</v>
      </c>
      <c r="V146" s="39"/>
      <c r="W146" s="39"/>
      <c r="X146" s="110">
        <f t="shared" si="52"/>
        <v>0</v>
      </c>
      <c r="Y146" s="110">
        <f t="shared" si="53"/>
        <v>474286</v>
      </c>
      <c r="Z146" s="110">
        <f t="shared" si="54"/>
        <v>0</v>
      </c>
      <c r="AA146" s="110">
        <f t="shared" si="55"/>
        <v>474286</v>
      </c>
      <c r="AB146" s="38"/>
      <c r="AC146" s="38"/>
      <c r="AD146" s="110">
        <f t="shared" si="56"/>
        <v>0</v>
      </c>
      <c r="AE146" s="112">
        <v>0</v>
      </c>
      <c r="AF146" s="112">
        <v>0</v>
      </c>
      <c r="AG146" s="110">
        <f t="shared" si="57"/>
        <v>0</v>
      </c>
      <c r="AH146" s="112">
        <v>0</v>
      </c>
      <c r="AI146" s="112">
        <v>0</v>
      </c>
      <c r="AJ146" s="110">
        <f t="shared" si="58"/>
        <v>0</v>
      </c>
      <c r="AK146" s="112">
        <v>0</v>
      </c>
      <c r="AL146" s="112">
        <v>0</v>
      </c>
      <c r="AM146" s="110">
        <f t="shared" si="59"/>
        <v>0</v>
      </c>
      <c r="AN146" s="110">
        <f t="shared" si="60"/>
        <v>0</v>
      </c>
      <c r="AO146" s="110">
        <f t="shared" si="61"/>
        <v>0</v>
      </c>
      <c r="AP146" s="110">
        <f t="shared" si="62"/>
        <v>0</v>
      </c>
      <c r="AQ146" s="112">
        <v>10304286</v>
      </c>
      <c r="AR146" s="39"/>
      <c r="AS146" s="110">
        <f t="shared" si="63"/>
        <v>10304286</v>
      </c>
      <c r="AT146" s="112">
        <v>10304286</v>
      </c>
      <c r="AU146" s="39"/>
      <c r="AV146" s="110">
        <f t="shared" si="64"/>
        <v>10304286</v>
      </c>
      <c r="AW146" s="112">
        <v>10304284</v>
      </c>
      <c r="AX146" s="39"/>
      <c r="AY146" s="110">
        <f t="shared" si="65"/>
        <v>10304284</v>
      </c>
      <c r="AZ146" s="224"/>
      <c r="BA146" s="224"/>
      <c r="BB146" s="91">
        <f t="shared" si="66"/>
        <v>0</v>
      </c>
      <c r="BC146" s="110">
        <f t="shared" si="67"/>
        <v>30912856</v>
      </c>
      <c r="BD146" s="110">
        <f t="shared" si="68"/>
        <v>0</v>
      </c>
      <c r="BE146" s="110">
        <f t="shared" si="69"/>
        <v>30912856</v>
      </c>
      <c r="BF146" s="224"/>
      <c r="BG146" s="224"/>
      <c r="BH146" s="91">
        <f t="shared" si="70"/>
        <v>0</v>
      </c>
      <c r="BI146" s="224"/>
      <c r="BJ146" s="224"/>
      <c r="BK146" s="91">
        <f t="shared" si="71"/>
        <v>0</v>
      </c>
      <c r="BL146" s="224"/>
      <c r="BM146" s="224"/>
      <c r="BN146" s="91">
        <f t="shared" si="72"/>
        <v>0</v>
      </c>
      <c r="BO146" s="91">
        <f t="shared" si="73"/>
        <v>0</v>
      </c>
      <c r="BP146" s="91">
        <f t="shared" si="74"/>
        <v>0</v>
      </c>
      <c r="BQ146" s="91">
        <f t="shared" si="75"/>
        <v>0</v>
      </c>
      <c r="BR146" s="110">
        <f t="shared" si="76"/>
        <v>31387142</v>
      </c>
      <c r="BS146" s="110">
        <f t="shared" si="45"/>
        <v>0</v>
      </c>
      <c r="BT146" s="110">
        <f t="shared" si="78"/>
        <v>31387142</v>
      </c>
      <c r="BU146" s="110">
        <v>474286</v>
      </c>
      <c r="BV146" s="110">
        <v>0</v>
      </c>
      <c r="BW146" s="110">
        <v>474286</v>
      </c>
      <c r="BX146" s="110">
        <v>0</v>
      </c>
      <c r="BY146" s="110">
        <v>0</v>
      </c>
      <c r="BZ146" s="110">
        <v>0</v>
      </c>
      <c r="CA146" s="110">
        <v>30912856</v>
      </c>
      <c r="CB146" s="110">
        <v>0</v>
      </c>
      <c r="CC146" s="110">
        <v>30912856</v>
      </c>
      <c r="CD146" s="110">
        <v>0</v>
      </c>
      <c r="CE146" s="110">
        <v>0</v>
      </c>
      <c r="CF146" s="110">
        <v>0</v>
      </c>
      <c r="CG146" s="110">
        <f t="shared" si="77"/>
        <v>-30912858</v>
      </c>
      <c r="CH146" s="110">
        <f t="shared" si="47"/>
        <v>0</v>
      </c>
      <c r="CI146" s="110">
        <f t="shared" si="48"/>
        <v>-30912858</v>
      </c>
      <c r="CJ146" s="169" t="s">
        <v>120</v>
      </c>
    </row>
    <row r="147" spans="1:89" x14ac:dyDescent="0.25">
      <c r="B147" s="169" t="s">
        <v>156</v>
      </c>
      <c r="C147" s="169" t="s">
        <v>164</v>
      </c>
      <c r="D147" s="169" t="s">
        <v>117</v>
      </c>
      <c r="E147" s="169" t="s">
        <v>165</v>
      </c>
      <c r="F147" s="169" t="s">
        <v>160</v>
      </c>
      <c r="H147" s="169" t="s">
        <v>166</v>
      </c>
      <c r="I147" s="169">
        <v>10</v>
      </c>
      <c r="J147" s="110">
        <v>20700000</v>
      </c>
      <c r="K147" s="110">
        <v>0</v>
      </c>
      <c r="L147" s="110">
        <v>20700000</v>
      </c>
      <c r="M147" s="38"/>
      <c r="N147" s="38"/>
      <c r="O147" s="110">
        <f t="shared" si="49"/>
        <v>0</v>
      </c>
      <c r="P147" s="39"/>
      <c r="Q147" s="39"/>
      <c r="R147" s="110">
        <f t="shared" si="50"/>
        <v>0</v>
      </c>
      <c r="S147" s="39"/>
      <c r="T147" s="39"/>
      <c r="U147" s="110">
        <f t="shared" si="51"/>
        <v>0</v>
      </c>
      <c r="V147" s="39"/>
      <c r="W147" s="39"/>
      <c r="X147" s="110">
        <f t="shared" si="52"/>
        <v>0</v>
      </c>
      <c r="Y147" s="110">
        <f t="shared" si="53"/>
        <v>0</v>
      </c>
      <c r="Z147" s="110">
        <f t="shared" si="54"/>
        <v>0</v>
      </c>
      <c r="AA147" s="110">
        <f t="shared" si="55"/>
        <v>0</v>
      </c>
      <c r="AB147" s="38"/>
      <c r="AC147" s="38"/>
      <c r="AD147" s="110">
        <f t="shared" si="56"/>
        <v>0</v>
      </c>
      <c r="AE147" s="112">
        <v>0</v>
      </c>
      <c r="AF147" s="112">
        <v>0</v>
      </c>
      <c r="AG147" s="110">
        <f t="shared" si="57"/>
        <v>0</v>
      </c>
      <c r="AH147" s="112">
        <v>0</v>
      </c>
      <c r="AI147" s="112">
        <v>0</v>
      </c>
      <c r="AJ147" s="110">
        <f t="shared" si="58"/>
        <v>0</v>
      </c>
      <c r="AK147" s="112">
        <v>0</v>
      </c>
      <c r="AL147" s="112">
        <v>0</v>
      </c>
      <c r="AM147" s="110">
        <f t="shared" si="59"/>
        <v>0</v>
      </c>
      <c r="AN147" s="110">
        <f t="shared" si="60"/>
        <v>0</v>
      </c>
      <c r="AO147" s="110">
        <f t="shared" si="61"/>
        <v>0</v>
      </c>
      <c r="AP147" s="110">
        <f t="shared" si="62"/>
        <v>0</v>
      </c>
      <c r="AQ147" s="112">
        <v>3450000</v>
      </c>
      <c r="AR147" s="39"/>
      <c r="AS147" s="110">
        <f t="shared" si="63"/>
        <v>3450000</v>
      </c>
      <c r="AT147" s="112">
        <v>3450000</v>
      </c>
      <c r="AU147" s="39"/>
      <c r="AV147" s="110">
        <f t="shared" si="64"/>
        <v>3450000</v>
      </c>
      <c r="AW147" s="112">
        <v>3450000</v>
      </c>
      <c r="AX147" s="39"/>
      <c r="AY147" s="110">
        <f t="shared" si="65"/>
        <v>3450000</v>
      </c>
      <c r="AZ147" s="224"/>
      <c r="BA147" s="224"/>
      <c r="BB147" s="91">
        <f t="shared" si="66"/>
        <v>0</v>
      </c>
      <c r="BC147" s="110">
        <f t="shared" si="67"/>
        <v>10350000</v>
      </c>
      <c r="BD147" s="110">
        <f t="shared" si="68"/>
        <v>0</v>
      </c>
      <c r="BE147" s="110">
        <f t="shared" si="69"/>
        <v>10350000</v>
      </c>
      <c r="BF147" s="224"/>
      <c r="BG147" s="224"/>
      <c r="BH147" s="91">
        <f t="shared" si="70"/>
        <v>0</v>
      </c>
      <c r="BI147" s="224"/>
      <c r="BJ147" s="224"/>
      <c r="BK147" s="91">
        <f t="shared" si="71"/>
        <v>0</v>
      </c>
      <c r="BL147" s="224"/>
      <c r="BM147" s="224"/>
      <c r="BN147" s="91">
        <f t="shared" si="72"/>
        <v>0</v>
      </c>
      <c r="BO147" s="91">
        <f t="shared" si="73"/>
        <v>0</v>
      </c>
      <c r="BP147" s="91">
        <f t="shared" si="74"/>
        <v>0</v>
      </c>
      <c r="BQ147" s="91">
        <f t="shared" si="75"/>
        <v>0</v>
      </c>
      <c r="BR147" s="110">
        <f t="shared" si="76"/>
        <v>10350000</v>
      </c>
      <c r="BS147" s="110">
        <f t="shared" si="45"/>
        <v>0</v>
      </c>
      <c r="BT147" s="110">
        <f t="shared" si="78"/>
        <v>10350000</v>
      </c>
      <c r="BU147" s="110">
        <v>0</v>
      </c>
      <c r="BV147" s="110">
        <v>0</v>
      </c>
      <c r="BW147" s="110">
        <v>0</v>
      </c>
      <c r="BX147" s="110">
        <v>0</v>
      </c>
      <c r="BY147" s="110">
        <v>0</v>
      </c>
      <c r="BZ147" s="110">
        <v>0</v>
      </c>
      <c r="CA147" s="110">
        <v>10350000</v>
      </c>
      <c r="CB147" s="110">
        <v>0</v>
      </c>
      <c r="CC147" s="110">
        <v>10350000</v>
      </c>
      <c r="CD147" s="110">
        <v>0</v>
      </c>
      <c r="CE147" s="110">
        <v>0</v>
      </c>
      <c r="CF147" s="110">
        <v>0</v>
      </c>
      <c r="CG147" s="110">
        <f t="shared" si="77"/>
        <v>-10350000</v>
      </c>
      <c r="CH147" s="110">
        <f t="shared" si="47"/>
        <v>0</v>
      </c>
      <c r="CI147" s="110">
        <f t="shared" si="48"/>
        <v>-10350000</v>
      </c>
      <c r="CJ147" s="169" t="s">
        <v>120</v>
      </c>
    </row>
    <row r="148" spans="1:89" x14ac:dyDescent="0.25">
      <c r="B148" s="169" t="s">
        <v>156</v>
      </c>
      <c r="C148" s="169" t="s">
        <v>164</v>
      </c>
      <c r="D148" s="169" t="s">
        <v>117</v>
      </c>
      <c r="E148" s="169" t="s">
        <v>165</v>
      </c>
      <c r="F148" s="169" t="s">
        <v>160</v>
      </c>
      <c r="H148" s="169" t="s">
        <v>167</v>
      </c>
      <c r="I148" s="169">
        <v>20</v>
      </c>
      <c r="J148" s="110">
        <v>17000000</v>
      </c>
      <c r="K148" s="110">
        <v>0</v>
      </c>
      <c r="L148" s="110">
        <v>17000000</v>
      </c>
      <c r="M148" s="38"/>
      <c r="N148" s="38"/>
      <c r="O148" s="110">
        <f t="shared" si="49"/>
        <v>0</v>
      </c>
      <c r="P148" s="39"/>
      <c r="Q148" s="39"/>
      <c r="R148" s="110">
        <f t="shared" si="50"/>
        <v>0</v>
      </c>
      <c r="S148" s="39"/>
      <c r="T148" s="39"/>
      <c r="U148" s="110">
        <f t="shared" si="51"/>
        <v>0</v>
      </c>
      <c r="V148" s="39"/>
      <c r="W148" s="39"/>
      <c r="X148" s="110">
        <f t="shared" si="52"/>
        <v>0</v>
      </c>
      <c r="Y148" s="110">
        <f t="shared" si="53"/>
        <v>0</v>
      </c>
      <c r="Z148" s="110">
        <f t="shared" si="54"/>
        <v>0</v>
      </c>
      <c r="AA148" s="110">
        <f t="shared" si="55"/>
        <v>0</v>
      </c>
      <c r="AB148" s="38"/>
      <c r="AC148" s="38"/>
      <c r="AD148" s="110">
        <f t="shared" si="56"/>
        <v>0</v>
      </c>
      <c r="AE148" s="112">
        <v>0</v>
      </c>
      <c r="AF148" s="112">
        <v>0</v>
      </c>
      <c r="AG148" s="110">
        <f t="shared" si="57"/>
        <v>0</v>
      </c>
      <c r="AH148" s="112">
        <v>0</v>
      </c>
      <c r="AI148" s="112">
        <v>0</v>
      </c>
      <c r="AJ148" s="110">
        <f t="shared" si="58"/>
        <v>0</v>
      </c>
      <c r="AK148" s="112">
        <v>0</v>
      </c>
      <c r="AL148" s="112">
        <v>0</v>
      </c>
      <c r="AM148" s="110">
        <f t="shared" si="59"/>
        <v>0</v>
      </c>
      <c r="AN148" s="110">
        <f t="shared" si="60"/>
        <v>0</v>
      </c>
      <c r="AO148" s="110">
        <f t="shared" si="61"/>
        <v>0</v>
      </c>
      <c r="AP148" s="110">
        <f t="shared" si="62"/>
        <v>0</v>
      </c>
      <c r="AQ148" s="112">
        <v>2833333</v>
      </c>
      <c r="AR148" s="39"/>
      <c r="AS148" s="110">
        <f t="shared" si="63"/>
        <v>2833333</v>
      </c>
      <c r="AT148" s="112">
        <v>2833333</v>
      </c>
      <c r="AU148" s="39"/>
      <c r="AV148" s="110">
        <f t="shared" si="64"/>
        <v>2833333</v>
      </c>
      <c r="AW148" s="112">
        <v>2833334</v>
      </c>
      <c r="AX148" s="39"/>
      <c r="AY148" s="110">
        <f t="shared" si="65"/>
        <v>2833334</v>
      </c>
      <c r="AZ148" s="224"/>
      <c r="BA148" s="224"/>
      <c r="BB148" s="91">
        <f t="shared" si="66"/>
        <v>0</v>
      </c>
      <c r="BC148" s="110">
        <f t="shared" si="67"/>
        <v>8500000</v>
      </c>
      <c r="BD148" s="110">
        <f t="shared" si="68"/>
        <v>0</v>
      </c>
      <c r="BE148" s="110">
        <f t="shared" si="69"/>
        <v>8500000</v>
      </c>
      <c r="BF148" s="224"/>
      <c r="BG148" s="224"/>
      <c r="BH148" s="91">
        <f t="shared" si="70"/>
        <v>0</v>
      </c>
      <c r="BI148" s="224"/>
      <c r="BJ148" s="224"/>
      <c r="BK148" s="91">
        <f t="shared" si="71"/>
        <v>0</v>
      </c>
      <c r="BL148" s="224"/>
      <c r="BM148" s="224"/>
      <c r="BN148" s="91">
        <f t="shared" si="72"/>
        <v>0</v>
      </c>
      <c r="BO148" s="91">
        <f t="shared" si="73"/>
        <v>0</v>
      </c>
      <c r="BP148" s="91">
        <f t="shared" si="74"/>
        <v>0</v>
      </c>
      <c r="BQ148" s="91">
        <f t="shared" si="75"/>
        <v>0</v>
      </c>
      <c r="BR148" s="110">
        <f t="shared" si="76"/>
        <v>8500000</v>
      </c>
      <c r="BS148" s="110">
        <f t="shared" si="45"/>
        <v>0</v>
      </c>
      <c r="BT148" s="110">
        <f t="shared" si="78"/>
        <v>8500000</v>
      </c>
      <c r="BU148" s="110">
        <v>0</v>
      </c>
      <c r="BV148" s="110">
        <v>0</v>
      </c>
      <c r="BW148" s="110">
        <v>0</v>
      </c>
      <c r="BX148" s="110">
        <v>0</v>
      </c>
      <c r="BY148" s="110">
        <v>0</v>
      </c>
      <c r="BZ148" s="110">
        <v>0</v>
      </c>
      <c r="CA148" s="110">
        <v>8500000</v>
      </c>
      <c r="CB148" s="110">
        <v>0</v>
      </c>
      <c r="CC148" s="110">
        <v>8500000</v>
      </c>
      <c r="CD148" s="110">
        <v>0</v>
      </c>
      <c r="CE148" s="110">
        <v>0</v>
      </c>
      <c r="CF148" s="110">
        <v>0</v>
      </c>
      <c r="CG148" s="110">
        <f t="shared" si="77"/>
        <v>-8500000</v>
      </c>
      <c r="CH148" s="110">
        <f t="shared" si="47"/>
        <v>0</v>
      </c>
      <c r="CI148" s="110">
        <f t="shared" si="48"/>
        <v>-8500000</v>
      </c>
      <c r="CJ148" s="169" t="s">
        <v>120</v>
      </c>
    </row>
    <row r="149" spans="1:89" x14ac:dyDescent="0.25">
      <c r="B149" s="169" t="s">
        <v>156</v>
      </c>
      <c r="C149" s="169" t="s">
        <v>168</v>
      </c>
      <c r="D149" s="169" t="s">
        <v>121</v>
      </c>
      <c r="F149" s="169" t="s">
        <v>158</v>
      </c>
      <c r="H149" s="169" t="s">
        <v>159</v>
      </c>
      <c r="I149" s="169">
        <v>30</v>
      </c>
      <c r="J149" s="110">
        <v>2955000</v>
      </c>
      <c r="K149" s="110">
        <v>0</v>
      </c>
      <c r="L149" s="110">
        <v>2955000</v>
      </c>
      <c r="M149" s="38"/>
      <c r="N149" s="38"/>
      <c r="O149" s="110">
        <f t="shared" si="49"/>
        <v>0</v>
      </c>
      <c r="P149" s="39"/>
      <c r="Q149" s="39"/>
      <c r="R149" s="110">
        <f t="shared" si="50"/>
        <v>0</v>
      </c>
      <c r="S149" s="39"/>
      <c r="T149" s="39"/>
      <c r="U149" s="110">
        <f t="shared" si="51"/>
        <v>0</v>
      </c>
      <c r="V149" s="39"/>
      <c r="W149" s="39"/>
      <c r="X149" s="110">
        <f t="shared" si="52"/>
        <v>0</v>
      </c>
      <c r="Y149" s="110">
        <f t="shared" si="53"/>
        <v>0</v>
      </c>
      <c r="Z149" s="110">
        <f t="shared" si="54"/>
        <v>0</v>
      </c>
      <c r="AA149" s="110">
        <f t="shared" si="55"/>
        <v>0</v>
      </c>
      <c r="AB149" s="38"/>
      <c r="AC149" s="38"/>
      <c r="AD149" s="110">
        <f t="shared" si="56"/>
        <v>0</v>
      </c>
      <c r="AE149" s="112">
        <v>0</v>
      </c>
      <c r="AF149" s="112">
        <v>0</v>
      </c>
      <c r="AG149" s="110">
        <f t="shared" si="57"/>
        <v>0</v>
      </c>
      <c r="AH149" s="112">
        <v>0</v>
      </c>
      <c r="AI149" s="112">
        <v>0</v>
      </c>
      <c r="AJ149" s="110">
        <f t="shared" si="58"/>
        <v>0</v>
      </c>
      <c r="AK149" s="112">
        <v>0</v>
      </c>
      <c r="AL149" s="112">
        <v>0</v>
      </c>
      <c r="AM149" s="110">
        <f t="shared" si="59"/>
        <v>0</v>
      </c>
      <c r="AN149" s="110">
        <f t="shared" si="60"/>
        <v>0</v>
      </c>
      <c r="AO149" s="110">
        <f t="shared" si="61"/>
        <v>0</v>
      </c>
      <c r="AP149" s="110">
        <f t="shared" si="62"/>
        <v>0</v>
      </c>
      <c r="AQ149" s="112">
        <v>0</v>
      </c>
      <c r="AR149" s="39"/>
      <c r="AS149" s="110">
        <f t="shared" si="63"/>
        <v>0</v>
      </c>
      <c r="AT149" s="112">
        <v>0</v>
      </c>
      <c r="AU149" s="39"/>
      <c r="AV149" s="110">
        <f t="shared" si="64"/>
        <v>0</v>
      </c>
      <c r="AW149" s="112">
        <v>0</v>
      </c>
      <c r="AX149" s="39"/>
      <c r="AY149" s="110">
        <f t="shared" si="65"/>
        <v>0</v>
      </c>
      <c r="AZ149" s="224"/>
      <c r="BA149" s="224"/>
      <c r="BB149" s="91">
        <f t="shared" si="66"/>
        <v>0</v>
      </c>
      <c r="BC149" s="110">
        <f t="shared" si="67"/>
        <v>0</v>
      </c>
      <c r="BD149" s="110">
        <f t="shared" si="68"/>
        <v>0</v>
      </c>
      <c r="BE149" s="110">
        <f t="shared" si="69"/>
        <v>0</v>
      </c>
      <c r="BF149" s="224"/>
      <c r="BG149" s="224"/>
      <c r="BH149" s="91">
        <f t="shared" si="70"/>
        <v>0</v>
      </c>
      <c r="BI149" s="224"/>
      <c r="BJ149" s="224"/>
      <c r="BK149" s="91">
        <f t="shared" si="71"/>
        <v>0</v>
      </c>
      <c r="BL149" s="224"/>
      <c r="BM149" s="224"/>
      <c r="BN149" s="91">
        <f t="shared" si="72"/>
        <v>0</v>
      </c>
      <c r="BO149" s="91">
        <f t="shared" si="73"/>
        <v>0</v>
      </c>
      <c r="BP149" s="91">
        <f t="shared" si="74"/>
        <v>0</v>
      </c>
      <c r="BQ149" s="91">
        <f t="shared" si="75"/>
        <v>0</v>
      </c>
      <c r="BR149" s="110">
        <f t="shared" si="76"/>
        <v>0</v>
      </c>
      <c r="BS149" s="110">
        <f t="shared" si="45"/>
        <v>0</v>
      </c>
      <c r="BT149" s="110">
        <f t="shared" si="78"/>
        <v>0</v>
      </c>
      <c r="BU149" s="110">
        <v>0</v>
      </c>
      <c r="BV149" s="110">
        <v>0</v>
      </c>
      <c r="BW149" s="110">
        <v>0</v>
      </c>
      <c r="BX149" s="110">
        <v>0</v>
      </c>
      <c r="BY149" s="110">
        <v>0</v>
      </c>
      <c r="BZ149" s="110">
        <v>0</v>
      </c>
      <c r="CA149" s="110">
        <v>0</v>
      </c>
      <c r="CB149" s="110">
        <v>0</v>
      </c>
      <c r="CC149" s="110">
        <v>0</v>
      </c>
      <c r="CD149" s="110">
        <v>0</v>
      </c>
      <c r="CE149" s="110">
        <v>0</v>
      </c>
      <c r="CF149" s="110">
        <v>0</v>
      </c>
      <c r="CG149" s="110">
        <f t="shared" si="77"/>
        <v>-2955000</v>
      </c>
      <c r="CH149" s="110">
        <f t="shared" si="47"/>
        <v>0</v>
      </c>
      <c r="CI149" s="110">
        <f t="shared" si="48"/>
        <v>-2955000</v>
      </c>
      <c r="CJ149" s="169" t="s">
        <v>120</v>
      </c>
      <c r="CK149" s="169" t="s">
        <v>169</v>
      </c>
    </row>
    <row r="150" spans="1:89" x14ac:dyDescent="0.25">
      <c r="B150" s="169" t="s">
        <v>156</v>
      </c>
      <c r="C150" s="169" t="s">
        <v>168</v>
      </c>
      <c r="D150" s="169" t="s">
        <v>117</v>
      </c>
      <c r="F150" s="169" t="s">
        <v>160</v>
      </c>
      <c r="H150" s="169" t="s">
        <v>159</v>
      </c>
      <c r="I150" s="169">
        <v>30</v>
      </c>
      <c r="J150" s="110">
        <v>6045000</v>
      </c>
      <c r="K150" s="110">
        <v>0</v>
      </c>
      <c r="L150" s="110">
        <v>6045000</v>
      </c>
      <c r="M150" s="38"/>
      <c r="N150" s="38"/>
      <c r="O150" s="110">
        <f t="shared" si="49"/>
        <v>0</v>
      </c>
      <c r="P150" s="39"/>
      <c r="Q150" s="39"/>
      <c r="R150" s="110">
        <f t="shared" si="50"/>
        <v>0</v>
      </c>
      <c r="S150" s="39"/>
      <c r="T150" s="39"/>
      <c r="U150" s="110">
        <f t="shared" si="51"/>
        <v>0</v>
      </c>
      <c r="V150" s="39"/>
      <c r="W150" s="39"/>
      <c r="X150" s="110">
        <f t="shared" si="52"/>
        <v>0</v>
      </c>
      <c r="Y150" s="110">
        <f t="shared" si="53"/>
        <v>0</v>
      </c>
      <c r="Z150" s="110">
        <f t="shared" si="54"/>
        <v>0</v>
      </c>
      <c r="AA150" s="110">
        <f t="shared" si="55"/>
        <v>0</v>
      </c>
      <c r="AB150" s="38"/>
      <c r="AC150" s="38"/>
      <c r="AD150" s="110">
        <f t="shared" si="56"/>
        <v>0</v>
      </c>
      <c r="AE150" s="112">
        <v>0</v>
      </c>
      <c r="AF150" s="112">
        <v>0</v>
      </c>
      <c r="AG150" s="110">
        <f t="shared" si="57"/>
        <v>0</v>
      </c>
      <c r="AH150" s="112">
        <v>0</v>
      </c>
      <c r="AI150" s="112">
        <v>0</v>
      </c>
      <c r="AJ150" s="110">
        <f t="shared" si="58"/>
        <v>0</v>
      </c>
      <c r="AK150" s="112">
        <v>0</v>
      </c>
      <c r="AL150" s="112">
        <v>0</v>
      </c>
      <c r="AM150" s="110">
        <f t="shared" si="59"/>
        <v>0</v>
      </c>
      <c r="AN150" s="110">
        <f t="shared" si="60"/>
        <v>0</v>
      </c>
      <c r="AO150" s="110">
        <f t="shared" si="61"/>
        <v>0</v>
      </c>
      <c r="AP150" s="110">
        <f t="shared" si="62"/>
        <v>0</v>
      </c>
      <c r="AQ150" s="112">
        <v>0</v>
      </c>
      <c r="AR150" s="39"/>
      <c r="AS150" s="110">
        <f t="shared" si="63"/>
        <v>0</v>
      </c>
      <c r="AT150" s="112">
        <v>0</v>
      </c>
      <c r="AU150" s="39"/>
      <c r="AV150" s="110">
        <f t="shared" si="64"/>
        <v>0</v>
      </c>
      <c r="AW150" s="112">
        <v>0</v>
      </c>
      <c r="AX150" s="39"/>
      <c r="AY150" s="110">
        <f t="shared" si="65"/>
        <v>0</v>
      </c>
      <c r="AZ150" s="224"/>
      <c r="BA150" s="224"/>
      <c r="BB150" s="91">
        <f t="shared" si="66"/>
        <v>0</v>
      </c>
      <c r="BC150" s="110">
        <f t="shared" si="67"/>
        <v>0</v>
      </c>
      <c r="BD150" s="110">
        <f t="shared" si="68"/>
        <v>0</v>
      </c>
      <c r="BE150" s="110">
        <f t="shared" si="69"/>
        <v>0</v>
      </c>
      <c r="BF150" s="224"/>
      <c r="BG150" s="224"/>
      <c r="BH150" s="91">
        <f t="shared" si="70"/>
        <v>0</v>
      </c>
      <c r="BI150" s="224"/>
      <c r="BJ150" s="224"/>
      <c r="BK150" s="91">
        <f t="shared" si="71"/>
        <v>0</v>
      </c>
      <c r="BL150" s="224"/>
      <c r="BM150" s="224"/>
      <c r="BN150" s="91">
        <f t="shared" si="72"/>
        <v>0</v>
      </c>
      <c r="BO150" s="91">
        <f t="shared" si="73"/>
        <v>0</v>
      </c>
      <c r="BP150" s="91">
        <f t="shared" si="74"/>
        <v>0</v>
      </c>
      <c r="BQ150" s="91">
        <f t="shared" si="75"/>
        <v>0</v>
      </c>
      <c r="BR150" s="110">
        <f t="shared" si="76"/>
        <v>0</v>
      </c>
      <c r="BS150" s="110">
        <f t="shared" si="45"/>
        <v>0</v>
      </c>
      <c r="BT150" s="110">
        <f t="shared" si="78"/>
        <v>0</v>
      </c>
      <c r="BU150" s="110">
        <v>0</v>
      </c>
      <c r="BV150" s="110">
        <v>0</v>
      </c>
      <c r="BW150" s="110">
        <v>0</v>
      </c>
      <c r="BX150" s="110">
        <v>0</v>
      </c>
      <c r="BY150" s="110">
        <v>0</v>
      </c>
      <c r="BZ150" s="110">
        <v>0</v>
      </c>
      <c r="CA150" s="110">
        <v>0</v>
      </c>
      <c r="CB150" s="110">
        <v>0</v>
      </c>
      <c r="CC150" s="110">
        <v>0</v>
      </c>
      <c r="CD150" s="110">
        <v>0</v>
      </c>
      <c r="CE150" s="110">
        <v>0</v>
      </c>
      <c r="CF150" s="110">
        <v>0</v>
      </c>
      <c r="CG150" s="110">
        <f t="shared" si="77"/>
        <v>-6045000</v>
      </c>
      <c r="CH150" s="110">
        <f t="shared" si="47"/>
        <v>0</v>
      </c>
      <c r="CI150" s="110">
        <f t="shared" si="48"/>
        <v>-6045000</v>
      </c>
      <c r="CJ150" s="169" t="s">
        <v>120</v>
      </c>
      <c r="CK150" s="169" t="s">
        <v>169</v>
      </c>
    </row>
    <row r="151" spans="1:89" x14ac:dyDescent="0.25">
      <c r="B151" s="169" t="s">
        <v>156</v>
      </c>
      <c r="C151" s="169" t="s">
        <v>170</v>
      </c>
      <c r="D151" s="169" t="s">
        <v>121</v>
      </c>
      <c r="E151" s="169" t="s">
        <v>165</v>
      </c>
      <c r="F151" s="169" t="s">
        <v>158</v>
      </c>
      <c r="H151" s="169" t="s">
        <v>159</v>
      </c>
      <c r="I151" s="169">
        <v>30</v>
      </c>
      <c r="J151" s="110">
        <v>1500000</v>
      </c>
      <c r="K151" s="110">
        <v>0</v>
      </c>
      <c r="L151" s="110">
        <v>1500000</v>
      </c>
      <c r="M151" s="38"/>
      <c r="N151" s="38"/>
      <c r="O151" s="110">
        <f t="shared" si="49"/>
        <v>0</v>
      </c>
      <c r="P151" s="39"/>
      <c r="Q151" s="39"/>
      <c r="R151" s="110">
        <f t="shared" si="50"/>
        <v>0</v>
      </c>
      <c r="S151" s="39"/>
      <c r="T151" s="39"/>
      <c r="U151" s="110">
        <f t="shared" si="51"/>
        <v>0</v>
      </c>
      <c r="V151" s="39"/>
      <c r="W151" s="39"/>
      <c r="X151" s="110">
        <f t="shared" si="52"/>
        <v>0</v>
      </c>
      <c r="Y151" s="110">
        <f t="shared" si="53"/>
        <v>0</v>
      </c>
      <c r="Z151" s="110">
        <f t="shared" si="54"/>
        <v>0</v>
      </c>
      <c r="AA151" s="110">
        <f t="shared" si="55"/>
        <v>0</v>
      </c>
      <c r="AB151" s="38">
        <v>18128</v>
      </c>
      <c r="AC151" s="38"/>
      <c r="AD151" s="110">
        <f t="shared" si="56"/>
        <v>18128</v>
      </c>
      <c r="AE151" s="112">
        <v>-6043</v>
      </c>
      <c r="AF151" s="112">
        <v>0</v>
      </c>
      <c r="AG151" s="110">
        <f t="shared" si="57"/>
        <v>-6043</v>
      </c>
      <c r="AH151" s="112">
        <v>-6043</v>
      </c>
      <c r="AI151" s="112">
        <v>0</v>
      </c>
      <c r="AJ151" s="110">
        <f t="shared" si="58"/>
        <v>-6043</v>
      </c>
      <c r="AK151" s="112">
        <v>-6043</v>
      </c>
      <c r="AL151" s="112">
        <v>0</v>
      </c>
      <c r="AM151" s="110">
        <f t="shared" si="59"/>
        <v>-6043</v>
      </c>
      <c r="AN151" s="110">
        <f t="shared" si="60"/>
        <v>-1</v>
      </c>
      <c r="AO151" s="110">
        <f t="shared" si="61"/>
        <v>0</v>
      </c>
      <c r="AP151" s="110">
        <f t="shared" si="62"/>
        <v>-1</v>
      </c>
      <c r="AQ151" s="112">
        <v>250000</v>
      </c>
      <c r="AR151" s="39"/>
      <c r="AS151" s="110">
        <f t="shared" si="63"/>
        <v>250000</v>
      </c>
      <c r="AT151" s="112">
        <v>250000</v>
      </c>
      <c r="AU151" s="39"/>
      <c r="AV151" s="110">
        <f t="shared" si="64"/>
        <v>250000</v>
      </c>
      <c r="AW151" s="112">
        <v>250000</v>
      </c>
      <c r="AX151" s="39"/>
      <c r="AY151" s="110">
        <f t="shared" si="65"/>
        <v>250000</v>
      </c>
      <c r="AZ151" s="224"/>
      <c r="BA151" s="224"/>
      <c r="BB151" s="91">
        <f t="shared" si="66"/>
        <v>0</v>
      </c>
      <c r="BC151" s="110">
        <f t="shared" si="67"/>
        <v>750000</v>
      </c>
      <c r="BD151" s="110">
        <f t="shared" si="68"/>
        <v>0</v>
      </c>
      <c r="BE151" s="110">
        <f t="shared" si="69"/>
        <v>750000</v>
      </c>
      <c r="BF151" s="224"/>
      <c r="BG151" s="224"/>
      <c r="BH151" s="91">
        <f t="shared" si="70"/>
        <v>0</v>
      </c>
      <c r="BI151" s="224"/>
      <c r="BJ151" s="224"/>
      <c r="BK151" s="91">
        <f t="shared" si="71"/>
        <v>0</v>
      </c>
      <c r="BL151" s="224"/>
      <c r="BM151" s="224"/>
      <c r="BN151" s="91">
        <f t="shared" si="72"/>
        <v>0</v>
      </c>
      <c r="BO151" s="91">
        <f t="shared" si="73"/>
        <v>0</v>
      </c>
      <c r="BP151" s="91">
        <f t="shared" si="74"/>
        <v>0</v>
      </c>
      <c r="BQ151" s="91">
        <f t="shared" si="75"/>
        <v>0</v>
      </c>
      <c r="BR151" s="110">
        <f t="shared" si="76"/>
        <v>749999</v>
      </c>
      <c r="BS151" s="110">
        <f t="shared" si="45"/>
        <v>0</v>
      </c>
      <c r="BT151" s="110">
        <f t="shared" si="78"/>
        <v>749999</v>
      </c>
      <c r="BU151" s="110">
        <v>0</v>
      </c>
      <c r="BV151" s="110">
        <v>0</v>
      </c>
      <c r="BW151" s="110">
        <v>0</v>
      </c>
      <c r="BX151" s="110">
        <v>0</v>
      </c>
      <c r="BY151" s="110">
        <v>0</v>
      </c>
      <c r="BZ151" s="110">
        <v>0</v>
      </c>
      <c r="CA151" s="110">
        <v>750000</v>
      </c>
      <c r="CB151" s="110">
        <v>0</v>
      </c>
      <c r="CC151" s="110">
        <v>750000</v>
      </c>
      <c r="CD151" s="110">
        <v>0</v>
      </c>
      <c r="CE151" s="110">
        <v>0</v>
      </c>
      <c r="CF151" s="110">
        <v>0</v>
      </c>
      <c r="CG151" s="110">
        <f t="shared" si="77"/>
        <v>-750001</v>
      </c>
      <c r="CH151" s="110">
        <f t="shared" si="47"/>
        <v>0</v>
      </c>
      <c r="CI151" s="110">
        <f t="shared" si="48"/>
        <v>-750001</v>
      </c>
      <c r="CJ151" s="169" t="s">
        <v>120</v>
      </c>
    </row>
    <row r="152" spans="1:89" x14ac:dyDescent="0.25">
      <c r="B152" s="169" t="s">
        <v>156</v>
      </c>
      <c r="C152" s="169" t="s">
        <v>170</v>
      </c>
      <c r="D152" s="169" t="s">
        <v>117</v>
      </c>
      <c r="E152" s="169" t="s">
        <v>165</v>
      </c>
      <c r="F152" s="169" t="s">
        <v>160</v>
      </c>
      <c r="H152" s="169" t="s">
        <v>159</v>
      </c>
      <c r="I152" s="169">
        <v>30</v>
      </c>
      <c r="J152" s="110">
        <v>48500000</v>
      </c>
      <c r="K152" s="110">
        <v>0</v>
      </c>
      <c r="L152" s="110">
        <v>48500000</v>
      </c>
      <c r="M152" s="38"/>
      <c r="N152" s="38"/>
      <c r="O152" s="110">
        <f t="shared" si="49"/>
        <v>0</v>
      </c>
      <c r="P152" s="39"/>
      <c r="Q152" s="39"/>
      <c r="R152" s="110">
        <f t="shared" si="50"/>
        <v>0</v>
      </c>
      <c r="S152" s="39"/>
      <c r="T152" s="39"/>
      <c r="U152" s="110">
        <f t="shared" si="51"/>
        <v>0</v>
      </c>
      <c r="V152" s="39"/>
      <c r="W152" s="39"/>
      <c r="X152" s="110">
        <f t="shared" si="52"/>
        <v>0</v>
      </c>
      <c r="Y152" s="110">
        <f t="shared" si="53"/>
        <v>0</v>
      </c>
      <c r="Z152" s="110">
        <f t="shared" si="54"/>
        <v>0</v>
      </c>
      <c r="AA152" s="110">
        <f t="shared" si="55"/>
        <v>0</v>
      </c>
      <c r="AB152" s="38"/>
      <c r="AC152" s="38"/>
      <c r="AD152" s="110">
        <f t="shared" si="56"/>
        <v>0</v>
      </c>
      <c r="AE152" s="112">
        <v>0</v>
      </c>
      <c r="AF152" s="112">
        <v>0</v>
      </c>
      <c r="AG152" s="110">
        <f t="shared" si="57"/>
        <v>0</v>
      </c>
      <c r="AH152" s="112">
        <v>0</v>
      </c>
      <c r="AI152" s="112">
        <v>0</v>
      </c>
      <c r="AJ152" s="110">
        <f t="shared" si="58"/>
        <v>0</v>
      </c>
      <c r="AK152" s="112">
        <v>0</v>
      </c>
      <c r="AL152" s="112">
        <v>0</v>
      </c>
      <c r="AM152" s="110">
        <f t="shared" si="59"/>
        <v>0</v>
      </c>
      <c r="AN152" s="110">
        <f t="shared" si="60"/>
        <v>0</v>
      </c>
      <c r="AO152" s="110">
        <f t="shared" si="61"/>
        <v>0</v>
      </c>
      <c r="AP152" s="110">
        <f t="shared" si="62"/>
        <v>0</v>
      </c>
      <c r="AQ152" s="112">
        <v>9700000</v>
      </c>
      <c r="AR152" s="39"/>
      <c r="AS152" s="110">
        <f t="shared" si="63"/>
        <v>9700000</v>
      </c>
      <c r="AT152" s="112">
        <v>9700000</v>
      </c>
      <c r="AU152" s="39"/>
      <c r="AV152" s="110">
        <f t="shared" si="64"/>
        <v>9700000</v>
      </c>
      <c r="AW152" s="39"/>
      <c r="AX152" s="39"/>
      <c r="AY152" s="110">
        <f t="shared" si="65"/>
        <v>0</v>
      </c>
      <c r="AZ152" s="224"/>
      <c r="BA152" s="224"/>
      <c r="BB152" s="91">
        <f t="shared" si="66"/>
        <v>0</v>
      </c>
      <c r="BC152" s="110">
        <f t="shared" si="67"/>
        <v>19400000</v>
      </c>
      <c r="BD152" s="110">
        <f t="shared" si="68"/>
        <v>0</v>
      </c>
      <c r="BE152" s="110">
        <f t="shared" si="69"/>
        <v>19400000</v>
      </c>
      <c r="BF152" s="224"/>
      <c r="BG152" s="224"/>
      <c r="BH152" s="91">
        <f t="shared" si="70"/>
        <v>0</v>
      </c>
      <c r="BI152" s="224"/>
      <c r="BJ152" s="224"/>
      <c r="BK152" s="91">
        <f t="shared" si="71"/>
        <v>0</v>
      </c>
      <c r="BL152" s="224"/>
      <c r="BM152" s="224"/>
      <c r="BN152" s="91">
        <f t="shared" si="72"/>
        <v>0</v>
      </c>
      <c r="BO152" s="91">
        <f t="shared" si="73"/>
        <v>0</v>
      </c>
      <c r="BP152" s="91">
        <f t="shared" si="74"/>
        <v>0</v>
      </c>
      <c r="BQ152" s="91">
        <f t="shared" si="75"/>
        <v>0</v>
      </c>
      <c r="BR152" s="110">
        <f t="shared" si="76"/>
        <v>19400000</v>
      </c>
      <c r="BS152" s="110">
        <f t="shared" si="45"/>
        <v>0</v>
      </c>
      <c r="BT152" s="110">
        <f t="shared" si="78"/>
        <v>19400000</v>
      </c>
      <c r="BU152" s="110">
        <v>0</v>
      </c>
      <c r="BV152" s="110">
        <v>0</v>
      </c>
      <c r="BW152" s="110">
        <v>0</v>
      </c>
      <c r="BX152" s="110">
        <v>0</v>
      </c>
      <c r="BY152" s="110">
        <v>0</v>
      </c>
      <c r="BZ152" s="110">
        <v>0</v>
      </c>
      <c r="CA152" s="110">
        <v>19400000</v>
      </c>
      <c r="CB152" s="110">
        <v>0</v>
      </c>
      <c r="CC152" s="110">
        <v>19400000</v>
      </c>
      <c r="CD152" s="110">
        <v>0</v>
      </c>
      <c r="CE152" s="110">
        <v>0</v>
      </c>
      <c r="CF152" s="110">
        <v>0</v>
      </c>
      <c r="CG152" s="110">
        <f t="shared" si="77"/>
        <v>-29100000</v>
      </c>
      <c r="CH152" s="110">
        <f t="shared" si="47"/>
        <v>0</v>
      </c>
      <c r="CI152" s="110">
        <f t="shared" si="48"/>
        <v>-29100000</v>
      </c>
      <c r="CJ152" s="169" t="s">
        <v>120</v>
      </c>
    </row>
    <row r="153" spans="1:89" x14ac:dyDescent="0.25">
      <c r="B153" s="169" t="s">
        <v>156</v>
      </c>
      <c r="C153" s="169" t="s">
        <v>171</v>
      </c>
      <c r="D153" s="169" t="s">
        <v>121</v>
      </c>
      <c r="E153" s="169" t="s">
        <v>165</v>
      </c>
      <c r="F153" s="169" t="s">
        <v>158</v>
      </c>
      <c r="H153" s="169" t="s">
        <v>166</v>
      </c>
      <c r="I153" s="169">
        <v>10</v>
      </c>
      <c r="J153" s="110">
        <v>2000000</v>
      </c>
      <c r="K153" s="110">
        <v>0</v>
      </c>
      <c r="L153" s="110">
        <v>2000000</v>
      </c>
      <c r="M153" s="38"/>
      <c r="N153" s="38"/>
      <c r="O153" s="110">
        <f t="shared" si="49"/>
        <v>0</v>
      </c>
      <c r="P153" s="39"/>
      <c r="Q153" s="39"/>
      <c r="R153" s="110">
        <f t="shared" si="50"/>
        <v>0</v>
      </c>
      <c r="S153" s="39"/>
      <c r="T153" s="39"/>
      <c r="U153" s="110">
        <f t="shared" si="51"/>
        <v>0</v>
      </c>
      <c r="V153" s="39"/>
      <c r="W153" s="39"/>
      <c r="X153" s="110">
        <f t="shared" si="52"/>
        <v>0</v>
      </c>
      <c r="Y153" s="110">
        <f t="shared" si="53"/>
        <v>0</v>
      </c>
      <c r="Z153" s="110">
        <f t="shared" si="54"/>
        <v>0</v>
      </c>
      <c r="AA153" s="110">
        <f t="shared" si="55"/>
        <v>0</v>
      </c>
      <c r="AB153" s="38"/>
      <c r="AC153" s="38"/>
      <c r="AD153" s="110">
        <f t="shared" si="56"/>
        <v>0</v>
      </c>
      <c r="AE153" s="112">
        <v>0</v>
      </c>
      <c r="AF153" s="112">
        <v>0</v>
      </c>
      <c r="AG153" s="110">
        <f t="shared" si="57"/>
        <v>0</v>
      </c>
      <c r="AH153" s="112">
        <v>0</v>
      </c>
      <c r="AI153" s="112">
        <v>0</v>
      </c>
      <c r="AJ153" s="110">
        <f t="shared" si="58"/>
        <v>0</v>
      </c>
      <c r="AK153" s="112">
        <v>0</v>
      </c>
      <c r="AL153" s="112">
        <v>0</v>
      </c>
      <c r="AM153" s="110">
        <f t="shared" si="59"/>
        <v>0</v>
      </c>
      <c r="AN153" s="110">
        <f t="shared" si="60"/>
        <v>0</v>
      </c>
      <c r="AO153" s="110">
        <f t="shared" si="61"/>
        <v>0</v>
      </c>
      <c r="AP153" s="110">
        <f t="shared" si="62"/>
        <v>0</v>
      </c>
      <c r="AQ153" s="112">
        <v>333333</v>
      </c>
      <c r="AR153" s="39"/>
      <c r="AS153" s="110">
        <f t="shared" si="63"/>
        <v>333333</v>
      </c>
      <c r="AT153" s="112">
        <v>333333</v>
      </c>
      <c r="AU153" s="39"/>
      <c r="AV153" s="110">
        <f t="shared" si="64"/>
        <v>333333</v>
      </c>
      <c r="AW153" s="112">
        <v>333334</v>
      </c>
      <c r="AX153" s="39"/>
      <c r="AY153" s="110">
        <f t="shared" si="65"/>
        <v>333334</v>
      </c>
      <c r="AZ153" s="224"/>
      <c r="BA153" s="224"/>
      <c r="BB153" s="91">
        <f t="shared" si="66"/>
        <v>0</v>
      </c>
      <c r="BC153" s="110">
        <f t="shared" si="67"/>
        <v>1000000</v>
      </c>
      <c r="BD153" s="110">
        <f t="shared" si="68"/>
        <v>0</v>
      </c>
      <c r="BE153" s="110">
        <f t="shared" si="69"/>
        <v>1000000</v>
      </c>
      <c r="BF153" s="224"/>
      <c r="BG153" s="224"/>
      <c r="BH153" s="91">
        <f t="shared" si="70"/>
        <v>0</v>
      </c>
      <c r="BI153" s="224"/>
      <c r="BJ153" s="224"/>
      <c r="BK153" s="91">
        <f t="shared" si="71"/>
        <v>0</v>
      </c>
      <c r="BL153" s="224"/>
      <c r="BM153" s="224"/>
      <c r="BN153" s="91">
        <f t="shared" si="72"/>
        <v>0</v>
      </c>
      <c r="BO153" s="91">
        <f t="shared" si="73"/>
        <v>0</v>
      </c>
      <c r="BP153" s="91">
        <f t="shared" si="74"/>
        <v>0</v>
      </c>
      <c r="BQ153" s="91">
        <f t="shared" si="75"/>
        <v>0</v>
      </c>
      <c r="BR153" s="110">
        <f t="shared" si="76"/>
        <v>1000000</v>
      </c>
      <c r="BS153" s="110">
        <f t="shared" si="45"/>
        <v>0</v>
      </c>
      <c r="BT153" s="110">
        <f t="shared" si="78"/>
        <v>1000000</v>
      </c>
      <c r="BU153" s="110">
        <v>0</v>
      </c>
      <c r="BV153" s="110">
        <v>0</v>
      </c>
      <c r="BW153" s="110">
        <v>0</v>
      </c>
      <c r="BX153" s="110">
        <v>0</v>
      </c>
      <c r="BY153" s="110">
        <v>0</v>
      </c>
      <c r="BZ153" s="110">
        <v>0</v>
      </c>
      <c r="CA153" s="110">
        <v>1000000</v>
      </c>
      <c r="CB153" s="110">
        <v>0</v>
      </c>
      <c r="CC153" s="110">
        <v>1000000</v>
      </c>
      <c r="CD153" s="110">
        <v>0</v>
      </c>
      <c r="CE153" s="110">
        <v>0</v>
      </c>
      <c r="CF153" s="110">
        <v>0</v>
      </c>
      <c r="CG153" s="110">
        <f t="shared" si="77"/>
        <v>-1000000</v>
      </c>
      <c r="CH153" s="110">
        <f t="shared" si="47"/>
        <v>0</v>
      </c>
      <c r="CI153" s="110">
        <f t="shared" si="48"/>
        <v>-1000000</v>
      </c>
      <c r="CJ153" s="169" t="s">
        <v>120</v>
      </c>
    </row>
    <row r="154" spans="1:89" x14ac:dyDescent="0.25">
      <c r="B154" s="169" t="s">
        <v>156</v>
      </c>
      <c r="C154" s="169" t="s">
        <v>171</v>
      </c>
      <c r="D154" s="169" t="s">
        <v>117</v>
      </c>
      <c r="E154" s="169" t="s">
        <v>165</v>
      </c>
      <c r="F154" s="169" t="s">
        <v>160</v>
      </c>
      <c r="H154" s="169" t="s">
        <v>166</v>
      </c>
      <c r="I154" s="169">
        <v>10</v>
      </c>
      <c r="J154" s="110">
        <v>38000000</v>
      </c>
      <c r="K154" s="110">
        <v>0</v>
      </c>
      <c r="L154" s="110">
        <v>38000000</v>
      </c>
      <c r="M154" s="38"/>
      <c r="N154" s="38"/>
      <c r="O154" s="110">
        <f t="shared" si="49"/>
        <v>0</v>
      </c>
      <c r="P154" s="39"/>
      <c r="Q154" s="39"/>
      <c r="R154" s="110">
        <f t="shared" si="50"/>
        <v>0</v>
      </c>
      <c r="S154" s="39"/>
      <c r="T154" s="39"/>
      <c r="U154" s="110">
        <f t="shared" si="51"/>
        <v>0</v>
      </c>
      <c r="V154" s="39"/>
      <c r="W154" s="39"/>
      <c r="X154" s="110">
        <f t="shared" si="52"/>
        <v>0</v>
      </c>
      <c r="Y154" s="110">
        <f t="shared" si="53"/>
        <v>0</v>
      </c>
      <c r="Z154" s="110">
        <f t="shared" si="54"/>
        <v>0</v>
      </c>
      <c r="AA154" s="110">
        <f t="shared" si="55"/>
        <v>0</v>
      </c>
      <c r="AB154" s="38"/>
      <c r="AC154" s="38"/>
      <c r="AD154" s="110">
        <f t="shared" si="56"/>
        <v>0</v>
      </c>
      <c r="AE154" s="112">
        <v>0</v>
      </c>
      <c r="AF154" s="112">
        <v>0</v>
      </c>
      <c r="AG154" s="110">
        <f t="shared" si="57"/>
        <v>0</v>
      </c>
      <c r="AH154" s="112">
        <v>0</v>
      </c>
      <c r="AI154" s="112">
        <v>0</v>
      </c>
      <c r="AJ154" s="110">
        <f t="shared" si="58"/>
        <v>0</v>
      </c>
      <c r="AK154" s="112">
        <v>0</v>
      </c>
      <c r="AL154" s="112">
        <v>0</v>
      </c>
      <c r="AM154" s="110">
        <f t="shared" si="59"/>
        <v>0</v>
      </c>
      <c r="AN154" s="110">
        <f t="shared" si="60"/>
        <v>0</v>
      </c>
      <c r="AO154" s="110">
        <f t="shared" si="61"/>
        <v>0</v>
      </c>
      <c r="AP154" s="110">
        <f t="shared" si="62"/>
        <v>0</v>
      </c>
      <c r="AQ154" s="112">
        <v>7600000</v>
      </c>
      <c r="AR154" s="39"/>
      <c r="AS154" s="110">
        <f t="shared" si="63"/>
        <v>7600000</v>
      </c>
      <c r="AT154" s="112">
        <v>7600000</v>
      </c>
      <c r="AU154" s="39"/>
      <c r="AV154" s="110">
        <f t="shared" si="64"/>
        <v>7600000</v>
      </c>
      <c r="AW154" s="39" t="s">
        <v>123</v>
      </c>
      <c r="AX154" s="39"/>
      <c r="AY154" s="110">
        <f t="shared" si="65"/>
        <v>0</v>
      </c>
      <c r="AZ154" s="224"/>
      <c r="BA154" s="224"/>
      <c r="BB154" s="91">
        <f t="shared" si="66"/>
        <v>0</v>
      </c>
      <c r="BC154" s="110">
        <f t="shared" si="67"/>
        <v>15200000</v>
      </c>
      <c r="BD154" s="110">
        <f t="shared" si="68"/>
        <v>0</v>
      </c>
      <c r="BE154" s="110">
        <f t="shared" si="69"/>
        <v>15200000</v>
      </c>
      <c r="BF154" s="224"/>
      <c r="BG154" s="224"/>
      <c r="BH154" s="91">
        <f t="shared" si="70"/>
        <v>0</v>
      </c>
      <c r="BI154" s="224"/>
      <c r="BJ154" s="224"/>
      <c r="BK154" s="91">
        <f t="shared" si="71"/>
        <v>0</v>
      </c>
      <c r="BL154" s="224"/>
      <c r="BM154" s="224"/>
      <c r="BN154" s="91">
        <f t="shared" si="72"/>
        <v>0</v>
      </c>
      <c r="BO154" s="91">
        <f t="shared" si="73"/>
        <v>0</v>
      </c>
      <c r="BP154" s="91">
        <f t="shared" si="74"/>
        <v>0</v>
      </c>
      <c r="BQ154" s="91">
        <f t="shared" si="75"/>
        <v>0</v>
      </c>
      <c r="BR154" s="110">
        <f t="shared" si="76"/>
        <v>15200000</v>
      </c>
      <c r="BS154" s="110">
        <f t="shared" si="45"/>
        <v>0</v>
      </c>
      <c r="BT154" s="110">
        <f t="shared" si="78"/>
        <v>15200000</v>
      </c>
      <c r="BU154" s="110">
        <v>0</v>
      </c>
      <c r="BV154" s="110">
        <v>0</v>
      </c>
      <c r="BW154" s="110">
        <v>0</v>
      </c>
      <c r="BX154" s="110">
        <v>0</v>
      </c>
      <c r="BY154" s="110">
        <v>0</v>
      </c>
      <c r="BZ154" s="110">
        <v>0</v>
      </c>
      <c r="CA154" s="110">
        <v>15200000</v>
      </c>
      <c r="CB154" s="110">
        <v>0</v>
      </c>
      <c r="CC154" s="110">
        <v>15200000</v>
      </c>
      <c r="CD154" s="110">
        <v>0</v>
      </c>
      <c r="CE154" s="110">
        <v>0</v>
      </c>
      <c r="CF154" s="110">
        <v>0</v>
      </c>
      <c r="CG154" s="110">
        <f t="shared" si="77"/>
        <v>-22800000</v>
      </c>
      <c r="CH154" s="110">
        <f t="shared" si="47"/>
        <v>0</v>
      </c>
      <c r="CI154" s="110">
        <f t="shared" si="48"/>
        <v>-22800000</v>
      </c>
      <c r="CJ154" s="169" t="s">
        <v>120</v>
      </c>
    </row>
    <row r="155" spans="1:89" x14ac:dyDescent="0.25">
      <c r="A155" s="169" t="s">
        <v>172</v>
      </c>
      <c r="B155" s="169" t="s">
        <v>173</v>
      </c>
      <c r="C155" s="169" t="s">
        <v>174</v>
      </c>
      <c r="D155" s="169" t="s">
        <v>121</v>
      </c>
      <c r="F155" s="169" t="s">
        <v>175</v>
      </c>
      <c r="G155" s="169" t="s">
        <v>176</v>
      </c>
      <c r="H155" s="169" t="s">
        <v>177</v>
      </c>
      <c r="I155" s="169">
        <v>20</v>
      </c>
      <c r="J155" s="110">
        <v>125000</v>
      </c>
      <c r="K155" s="110">
        <v>125000</v>
      </c>
      <c r="L155" s="110">
        <v>250000</v>
      </c>
      <c r="M155" s="38"/>
      <c r="N155" s="38"/>
      <c r="O155" s="110">
        <f t="shared" si="49"/>
        <v>0</v>
      </c>
      <c r="P155" s="39" t="s">
        <v>123</v>
      </c>
      <c r="Q155" s="39" t="s">
        <v>123</v>
      </c>
      <c r="R155" s="110">
        <f t="shared" si="50"/>
        <v>0</v>
      </c>
      <c r="S155" s="39"/>
      <c r="T155" s="39"/>
      <c r="U155" s="110">
        <f t="shared" si="51"/>
        <v>0</v>
      </c>
      <c r="V155" s="39"/>
      <c r="W155" s="39"/>
      <c r="X155" s="110">
        <f t="shared" si="52"/>
        <v>0</v>
      </c>
      <c r="Y155" s="110">
        <f t="shared" si="53"/>
        <v>0</v>
      </c>
      <c r="Z155" s="110">
        <f t="shared" si="54"/>
        <v>0</v>
      </c>
      <c r="AA155" s="110">
        <f t="shared" si="55"/>
        <v>0</v>
      </c>
      <c r="AB155" s="38">
        <v>0</v>
      </c>
      <c r="AC155" s="38">
        <v>0</v>
      </c>
      <c r="AD155" s="110">
        <f t="shared" si="56"/>
        <v>0</v>
      </c>
      <c r="AE155" s="112">
        <v>0</v>
      </c>
      <c r="AF155" s="112">
        <v>0</v>
      </c>
      <c r="AG155" s="110">
        <f t="shared" si="57"/>
        <v>0</v>
      </c>
      <c r="AH155" s="112">
        <v>0</v>
      </c>
      <c r="AI155" s="112">
        <v>0</v>
      </c>
      <c r="AJ155" s="110">
        <f t="shared" si="58"/>
        <v>0</v>
      </c>
      <c r="AK155" s="112">
        <v>0</v>
      </c>
      <c r="AL155" s="112">
        <v>0</v>
      </c>
      <c r="AM155" s="110">
        <f t="shared" si="59"/>
        <v>0</v>
      </c>
      <c r="AN155" s="110">
        <f t="shared" si="60"/>
        <v>0</v>
      </c>
      <c r="AO155" s="110">
        <f t="shared" si="61"/>
        <v>0</v>
      </c>
      <c r="AP155" s="110">
        <f t="shared" si="62"/>
        <v>0</v>
      </c>
      <c r="AQ155" s="39" t="s">
        <v>123</v>
      </c>
      <c r="AR155" s="39" t="s">
        <v>123</v>
      </c>
      <c r="AS155" s="110">
        <f t="shared" si="63"/>
        <v>0</v>
      </c>
      <c r="AT155" s="39" t="s">
        <v>123</v>
      </c>
      <c r="AU155" s="39" t="s">
        <v>123</v>
      </c>
      <c r="AV155" s="110">
        <f t="shared" si="64"/>
        <v>0</v>
      </c>
      <c r="AW155" s="39" t="s">
        <v>123</v>
      </c>
      <c r="AX155" s="39" t="s">
        <v>123</v>
      </c>
      <c r="AY155" s="110">
        <f t="shared" si="65"/>
        <v>0</v>
      </c>
      <c r="AZ155" s="224"/>
      <c r="BA155" s="224"/>
      <c r="BB155" s="91">
        <f t="shared" si="66"/>
        <v>0</v>
      </c>
      <c r="BC155" s="110">
        <f t="shared" si="67"/>
        <v>0</v>
      </c>
      <c r="BD155" s="110">
        <f t="shared" si="68"/>
        <v>0</v>
      </c>
      <c r="BE155" s="110">
        <f t="shared" si="69"/>
        <v>0</v>
      </c>
      <c r="BF155" s="224"/>
      <c r="BG155" s="224"/>
      <c r="BH155" s="91">
        <f t="shared" si="70"/>
        <v>0</v>
      </c>
      <c r="BI155" s="224"/>
      <c r="BJ155" s="224"/>
      <c r="BK155" s="91">
        <f t="shared" si="71"/>
        <v>0</v>
      </c>
      <c r="BL155" s="224"/>
      <c r="BM155" s="224"/>
      <c r="BN155" s="91">
        <f t="shared" si="72"/>
        <v>0</v>
      </c>
      <c r="BO155" s="91">
        <f t="shared" si="73"/>
        <v>0</v>
      </c>
      <c r="BP155" s="91">
        <f t="shared" si="74"/>
        <v>0</v>
      </c>
      <c r="BQ155" s="91">
        <f t="shared" si="75"/>
        <v>0</v>
      </c>
      <c r="BR155" s="110">
        <f t="shared" si="76"/>
        <v>0</v>
      </c>
      <c r="BS155" s="110">
        <f t="shared" si="45"/>
        <v>0</v>
      </c>
      <c r="BT155" s="110">
        <f t="shared" si="78"/>
        <v>0</v>
      </c>
      <c r="BU155" s="110">
        <v>0</v>
      </c>
      <c r="BV155" s="110">
        <v>0</v>
      </c>
      <c r="BW155" s="110">
        <v>0</v>
      </c>
      <c r="BX155" s="110">
        <v>0</v>
      </c>
      <c r="BY155" s="110">
        <v>0</v>
      </c>
      <c r="BZ155" s="110">
        <v>0</v>
      </c>
      <c r="CA155" s="110">
        <v>0</v>
      </c>
      <c r="CB155" s="110">
        <v>0</v>
      </c>
      <c r="CC155" s="110">
        <v>0</v>
      </c>
      <c r="CD155" s="110">
        <v>0</v>
      </c>
      <c r="CE155" s="110">
        <v>0</v>
      </c>
      <c r="CF155" s="110">
        <v>0</v>
      </c>
      <c r="CG155" s="110">
        <f t="shared" si="77"/>
        <v>-125000</v>
      </c>
      <c r="CH155" s="110">
        <f t="shared" si="47"/>
        <v>-125000</v>
      </c>
      <c r="CI155" s="110">
        <f t="shared" si="48"/>
        <v>-250000</v>
      </c>
      <c r="CJ155" s="169" t="s">
        <v>178</v>
      </c>
    </row>
    <row r="156" spans="1:89" x14ac:dyDescent="0.25">
      <c r="A156" s="169" t="s">
        <v>179</v>
      </c>
      <c r="B156" s="169" t="s">
        <v>173</v>
      </c>
      <c r="C156" s="169" t="s">
        <v>180</v>
      </c>
      <c r="D156" s="169" t="s">
        <v>121</v>
      </c>
      <c r="F156" s="169" t="s">
        <v>175</v>
      </c>
      <c r="G156" s="169" t="s">
        <v>176</v>
      </c>
      <c r="H156" s="169" t="s">
        <v>177</v>
      </c>
      <c r="I156" s="169">
        <v>20</v>
      </c>
      <c r="J156" s="110">
        <v>5765000</v>
      </c>
      <c r="K156" s="110">
        <v>5765000</v>
      </c>
      <c r="L156" s="110">
        <v>11530000</v>
      </c>
      <c r="M156" s="38">
        <v>0</v>
      </c>
      <c r="N156" s="38">
        <v>0</v>
      </c>
      <c r="O156" s="110">
        <f t="shared" si="49"/>
        <v>0</v>
      </c>
      <c r="P156" s="39">
        <v>0</v>
      </c>
      <c r="Q156" s="39">
        <v>0</v>
      </c>
      <c r="R156" s="110">
        <f t="shared" si="50"/>
        <v>0</v>
      </c>
      <c r="S156" s="112">
        <v>0</v>
      </c>
      <c r="T156" s="112">
        <v>0</v>
      </c>
      <c r="U156" s="110">
        <f t="shared" si="51"/>
        <v>0</v>
      </c>
      <c r="V156" s="112">
        <v>0</v>
      </c>
      <c r="W156" s="112">
        <v>0</v>
      </c>
      <c r="X156" s="110">
        <f t="shared" si="52"/>
        <v>0</v>
      </c>
      <c r="Y156" s="110">
        <f t="shared" si="53"/>
        <v>0</v>
      </c>
      <c r="Z156" s="110">
        <f t="shared" si="54"/>
        <v>0</v>
      </c>
      <c r="AA156" s="110">
        <f t="shared" si="55"/>
        <v>0</v>
      </c>
      <c r="AB156" s="38">
        <v>0</v>
      </c>
      <c r="AC156" s="38">
        <v>0</v>
      </c>
      <c r="AD156" s="110">
        <f t="shared" si="56"/>
        <v>0</v>
      </c>
      <c r="AE156" s="112">
        <v>0</v>
      </c>
      <c r="AF156" s="112">
        <v>0</v>
      </c>
      <c r="AG156" s="110">
        <f t="shared" si="57"/>
        <v>0</v>
      </c>
      <c r="AH156" s="112">
        <v>0</v>
      </c>
      <c r="AI156" s="112">
        <v>0</v>
      </c>
      <c r="AJ156" s="110">
        <f t="shared" si="58"/>
        <v>0</v>
      </c>
      <c r="AK156" s="112">
        <v>0</v>
      </c>
      <c r="AL156" s="112">
        <v>0</v>
      </c>
      <c r="AM156" s="110">
        <f t="shared" si="59"/>
        <v>0</v>
      </c>
      <c r="AN156" s="110">
        <f t="shared" si="60"/>
        <v>0</v>
      </c>
      <c r="AO156" s="110">
        <f t="shared" si="61"/>
        <v>0</v>
      </c>
      <c r="AP156" s="110">
        <f t="shared" si="62"/>
        <v>0</v>
      </c>
      <c r="AQ156" s="39"/>
      <c r="AR156" s="39"/>
      <c r="AS156" s="110">
        <f t="shared" si="63"/>
        <v>0</v>
      </c>
      <c r="AT156" s="39"/>
      <c r="AU156" s="39"/>
      <c r="AV156" s="110">
        <f t="shared" si="64"/>
        <v>0</v>
      </c>
      <c r="AW156" s="39"/>
      <c r="AX156" s="39"/>
      <c r="AY156" s="110">
        <f t="shared" si="65"/>
        <v>0</v>
      </c>
      <c r="AZ156" s="224"/>
      <c r="BA156" s="224"/>
      <c r="BB156" s="91">
        <f t="shared" si="66"/>
        <v>0</v>
      </c>
      <c r="BC156" s="110">
        <f t="shared" si="67"/>
        <v>0</v>
      </c>
      <c r="BD156" s="110">
        <f t="shared" si="68"/>
        <v>0</v>
      </c>
      <c r="BE156" s="110">
        <f t="shared" si="69"/>
        <v>0</v>
      </c>
      <c r="BF156" s="224"/>
      <c r="BG156" s="224"/>
      <c r="BH156" s="91">
        <f t="shared" si="70"/>
        <v>0</v>
      </c>
      <c r="BI156" s="224"/>
      <c r="BJ156" s="224"/>
      <c r="BK156" s="91">
        <f t="shared" si="71"/>
        <v>0</v>
      </c>
      <c r="BL156" s="224"/>
      <c r="BM156" s="224"/>
      <c r="BN156" s="91">
        <f t="shared" si="72"/>
        <v>0</v>
      </c>
      <c r="BO156" s="91">
        <f t="shared" si="73"/>
        <v>0</v>
      </c>
      <c r="BP156" s="91">
        <f t="shared" si="74"/>
        <v>0</v>
      </c>
      <c r="BQ156" s="91">
        <f t="shared" si="75"/>
        <v>0</v>
      </c>
      <c r="BR156" s="110">
        <f t="shared" si="76"/>
        <v>0</v>
      </c>
      <c r="BS156" s="110">
        <f t="shared" si="45"/>
        <v>0</v>
      </c>
      <c r="BT156" s="110">
        <f t="shared" si="78"/>
        <v>0</v>
      </c>
      <c r="BU156" s="110">
        <v>0</v>
      </c>
      <c r="BV156" s="110">
        <v>0</v>
      </c>
      <c r="BW156" s="110">
        <v>0</v>
      </c>
      <c r="BX156" s="110">
        <v>0</v>
      </c>
      <c r="BY156" s="110">
        <v>0</v>
      </c>
      <c r="BZ156" s="110">
        <v>0</v>
      </c>
      <c r="CA156" s="110">
        <v>0</v>
      </c>
      <c r="CB156" s="110">
        <v>0</v>
      </c>
      <c r="CC156" s="110">
        <v>0</v>
      </c>
      <c r="CD156" s="110">
        <v>0</v>
      </c>
      <c r="CE156" s="110">
        <v>0</v>
      </c>
      <c r="CF156" s="110">
        <v>0</v>
      </c>
      <c r="CG156" s="110">
        <f t="shared" si="77"/>
        <v>-5765000</v>
      </c>
      <c r="CH156" s="110">
        <f t="shared" si="47"/>
        <v>-5765000</v>
      </c>
      <c r="CI156" s="110">
        <f t="shared" si="48"/>
        <v>-11530000</v>
      </c>
      <c r="CJ156" s="169" t="s">
        <v>181</v>
      </c>
    </row>
    <row r="157" spans="1:89" x14ac:dyDescent="0.25">
      <c r="A157" s="169" t="s">
        <v>182</v>
      </c>
      <c r="B157" s="169" t="s">
        <v>173</v>
      </c>
      <c r="C157" s="169" t="s">
        <v>183</v>
      </c>
      <c r="D157" s="169" t="s">
        <v>121</v>
      </c>
      <c r="F157" s="169" t="s">
        <v>175</v>
      </c>
      <c r="G157" s="169" t="s">
        <v>176</v>
      </c>
      <c r="H157" s="169" t="s">
        <v>177</v>
      </c>
      <c r="I157" s="169">
        <v>20</v>
      </c>
      <c r="J157" s="110">
        <v>25000000</v>
      </c>
      <c r="K157" s="110">
        <v>0</v>
      </c>
      <c r="L157" s="110">
        <v>25000000</v>
      </c>
      <c r="M157" s="38"/>
      <c r="N157" s="38"/>
      <c r="O157" s="110">
        <f t="shared" si="49"/>
        <v>0</v>
      </c>
      <c r="P157" s="39" t="s">
        <v>123</v>
      </c>
      <c r="Q157" s="39" t="s">
        <v>123</v>
      </c>
      <c r="R157" s="110">
        <f t="shared" si="50"/>
        <v>0</v>
      </c>
      <c r="S157" s="39"/>
      <c r="T157" s="39"/>
      <c r="U157" s="110">
        <f t="shared" si="51"/>
        <v>0</v>
      </c>
      <c r="V157" s="112">
        <v>2248000</v>
      </c>
      <c r="W157" s="39"/>
      <c r="X157" s="110">
        <f t="shared" si="52"/>
        <v>2248000</v>
      </c>
      <c r="Y157" s="110">
        <f t="shared" si="53"/>
        <v>2248000</v>
      </c>
      <c r="Z157" s="110">
        <f t="shared" si="54"/>
        <v>0</v>
      </c>
      <c r="AA157" s="110">
        <f t="shared" si="55"/>
        <v>2248000</v>
      </c>
      <c r="AB157" s="38">
        <v>851794</v>
      </c>
      <c r="AC157" s="38"/>
      <c r="AD157" s="110">
        <f t="shared" si="56"/>
        <v>851794</v>
      </c>
      <c r="AE157" s="112">
        <v>-283931</v>
      </c>
      <c r="AF157" s="112">
        <v>0</v>
      </c>
      <c r="AG157" s="110">
        <f t="shared" si="57"/>
        <v>-283931</v>
      </c>
      <c r="AH157" s="112">
        <v>-283931</v>
      </c>
      <c r="AI157" s="112">
        <v>0</v>
      </c>
      <c r="AJ157" s="110">
        <f t="shared" si="58"/>
        <v>-283931</v>
      </c>
      <c r="AK157" s="112">
        <v>-283931</v>
      </c>
      <c r="AL157" s="112">
        <v>0</v>
      </c>
      <c r="AM157" s="110">
        <f t="shared" si="59"/>
        <v>-283931</v>
      </c>
      <c r="AN157" s="110">
        <f t="shared" si="60"/>
        <v>1</v>
      </c>
      <c r="AO157" s="110">
        <f t="shared" si="61"/>
        <v>0</v>
      </c>
      <c r="AP157" s="110">
        <f t="shared" si="62"/>
        <v>1</v>
      </c>
      <c r="AQ157" s="112">
        <v>3310667</v>
      </c>
      <c r="AR157" s="39"/>
      <c r="AS157" s="110">
        <f t="shared" si="63"/>
        <v>3310667</v>
      </c>
      <c r="AT157" s="112">
        <v>3310667</v>
      </c>
      <c r="AU157" s="39"/>
      <c r="AV157" s="110">
        <f t="shared" si="64"/>
        <v>3310667</v>
      </c>
      <c r="AW157" s="112">
        <v>3310666</v>
      </c>
      <c r="AX157" s="39"/>
      <c r="AY157" s="110">
        <f t="shared" si="65"/>
        <v>3310666</v>
      </c>
      <c r="AZ157" s="224"/>
      <c r="BA157" s="224"/>
      <c r="BB157" s="91">
        <f t="shared" si="66"/>
        <v>0</v>
      </c>
      <c r="BC157" s="110">
        <f t="shared" si="67"/>
        <v>9932000</v>
      </c>
      <c r="BD157" s="110">
        <f t="shared" si="68"/>
        <v>0</v>
      </c>
      <c r="BE157" s="110">
        <f t="shared" si="69"/>
        <v>9932000</v>
      </c>
      <c r="BF157" s="224"/>
      <c r="BG157" s="224"/>
      <c r="BH157" s="91">
        <f t="shared" si="70"/>
        <v>0</v>
      </c>
      <c r="BI157" s="224"/>
      <c r="BJ157" s="224"/>
      <c r="BK157" s="91">
        <f t="shared" si="71"/>
        <v>0</v>
      </c>
      <c r="BL157" s="224"/>
      <c r="BM157" s="224"/>
      <c r="BN157" s="91">
        <f t="shared" si="72"/>
        <v>0</v>
      </c>
      <c r="BO157" s="91">
        <f t="shared" si="73"/>
        <v>0</v>
      </c>
      <c r="BP157" s="91">
        <f t="shared" si="74"/>
        <v>0</v>
      </c>
      <c r="BQ157" s="91">
        <f t="shared" si="75"/>
        <v>0</v>
      </c>
      <c r="BR157" s="110">
        <f t="shared" si="76"/>
        <v>12180001</v>
      </c>
      <c r="BS157" s="110">
        <f t="shared" si="45"/>
        <v>0</v>
      </c>
      <c r="BT157" s="110">
        <f t="shared" si="78"/>
        <v>12180001</v>
      </c>
      <c r="BU157" s="110">
        <v>2248000</v>
      </c>
      <c r="BV157" s="110">
        <v>0</v>
      </c>
      <c r="BW157" s="110">
        <v>2248000</v>
      </c>
      <c r="BX157" s="110">
        <v>0</v>
      </c>
      <c r="BY157" s="110">
        <v>0</v>
      </c>
      <c r="BZ157" s="110">
        <v>0</v>
      </c>
      <c r="CA157" s="110">
        <v>9932000</v>
      </c>
      <c r="CB157" s="110">
        <v>0</v>
      </c>
      <c r="CC157" s="110">
        <v>9932000</v>
      </c>
      <c r="CD157" s="110">
        <v>0</v>
      </c>
      <c r="CE157" s="110">
        <v>0</v>
      </c>
      <c r="CF157" s="110">
        <v>0</v>
      </c>
      <c r="CG157" s="110">
        <f t="shared" si="77"/>
        <v>-12819999</v>
      </c>
      <c r="CH157" s="110">
        <f t="shared" si="47"/>
        <v>0</v>
      </c>
      <c r="CI157" s="110">
        <f t="shared" si="48"/>
        <v>-12819999</v>
      </c>
    </row>
    <row r="158" spans="1:89" x14ac:dyDescent="0.25">
      <c r="A158" s="95" t="s">
        <v>184</v>
      </c>
      <c r="B158" s="95" t="s">
        <v>173</v>
      </c>
      <c r="C158" s="95" t="s">
        <v>185</v>
      </c>
      <c r="D158" s="95" t="s">
        <v>121</v>
      </c>
      <c r="F158" s="169" t="s">
        <v>175</v>
      </c>
      <c r="G158" s="169" t="s">
        <v>176</v>
      </c>
      <c r="H158" s="169" t="s">
        <v>177</v>
      </c>
      <c r="I158" s="169">
        <v>20</v>
      </c>
      <c r="J158" s="110">
        <v>0</v>
      </c>
      <c r="K158" s="110">
        <v>0</v>
      </c>
      <c r="L158" s="110">
        <v>0</v>
      </c>
      <c r="M158" s="38"/>
      <c r="N158" s="38"/>
      <c r="O158" s="110">
        <f t="shared" si="49"/>
        <v>0</v>
      </c>
      <c r="P158" s="39" t="s">
        <v>123</v>
      </c>
      <c r="Q158" s="39" t="s">
        <v>123</v>
      </c>
      <c r="R158" s="110">
        <f t="shared" si="50"/>
        <v>0</v>
      </c>
      <c r="S158" s="39"/>
      <c r="T158" s="39"/>
      <c r="U158" s="110">
        <f t="shared" si="51"/>
        <v>0</v>
      </c>
      <c r="V158" s="39"/>
      <c r="W158" s="39"/>
      <c r="X158" s="110">
        <f t="shared" si="52"/>
        <v>0</v>
      </c>
      <c r="Y158" s="97">
        <f t="shared" si="53"/>
        <v>0</v>
      </c>
      <c r="Z158" s="97">
        <f t="shared" si="54"/>
        <v>0</v>
      </c>
      <c r="AA158" s="97">
        <f t="shared" si="55"/>
        <v>0</v>
      </c>
      <c r="AB158" s="38"/>
      <c r="AC158" s="38"/>
      <c r="AD158" s="110">
        <f t="shared" si="56"/>
        <v>0</v>
      </c>
      <c r="AE158" s="112">
        <v>0</v>
      </c>
      <c r="AF158" s="112">
        <v>0</v>
      </c>
      <c r="AG158" s="110">
        <f t="shared" si="57"/>
        <v>0</v>
      </c>
      <c r="AH158" s="112">
        <v>0</v>
      </c>
      <c r="AI158" s="112">
        <v>0</v>
      </c>
      <c r="AJ158" s="110">
        <f t="shared" si="58"/>
        <v>0</v>
      </c>
      <c r="AK158" s="112">
        <v>0</v>
      </c>
      <c r="AL158" s="112">
        <v>0</v>
      </c>
      <c r="AM158" s="110">
        <f t="shared" si="59"/>
        <v>0</v>
      </c>
      <c r="AN158" s="97">
        <f t="shared" si="60"/>
        <v>0</v>
      </c>
      <c r="AO158" s="97">
        <f t="shared" si="61"/>
        <v>0</v>
      </c>
      <c r="AP158" s="97">
        <f t="shared" si="62"/>
        <v>0</v>
      </c>
      <c r="AQ158" s="39" t="s">
        <v>123</v>
      </c>
      <c r="AR158" s="39" t="s">
        <v>123</v>
      </c>
      <c r="AS158" s="110">
        <f t="shared" si="63"/>
        <v>0</v>
      </c>
      <c r="AT158" s="39" t="s">
        <v>123</v>
      </c>
      <c r="AU158" s="39" t="s">
        <v>123</v>
      </c>
      <c r="AV158" s="110">
        <f t="shared" si="64"/>
        <v>0</v>
      </c>
      <c r="AW158" s="39" t="s">
        <v>123</v>
      </c>
      <c r="AX158" s="39" t="s">
        <v>123</v>
      </c>
      <c r="AY158" s="110">
        <f t="shared" si="65"/>
        <v>0</v>
      </c>
      <c r="AZ158" s="224"/>
      <c r="BA158" s="224"/>
      <c r="BB158" s="91">
        <f t="shared" si="66"/>
        <v>0</v>
      </c>
      <c r="BC158" s="97">
        <f t="shared" si="67"/>
        <v>0</v>
      </c>
      <c r="BD158" s="97">
        <f t="shared" si="68"/>
        <v>0</v>
      </c>
      <c r="BE158" s="97">
        <f t="shared" si="69"/>
        <v>0</v>
      </c>
      <c r="BF158" s="224"/>
      <c r="BG158" s="224"/>
      <c r="BH158" s="91">
        <f t="shared" si="70"/>
        <v>0</v>
      </c>
      <c r="BI158" s="224"/>
      <c r="BJ158" s="224"/>
      <c r="BK158" s="91">
        <f t="shared" si="71"/>
        <v>0</v>
      </c>
      <c r="BL158" s="224"/>
      <c r="BM158" s="224"/>
      <c r="BN158" s="91">
        <f t="shared" si="72"/>
        <v>0</v>
      </c>
      <c r="BO158" s="107">
        <f t="shared" si="73"/>
        <v>0</v>
      </c>
      <c r="BP158" s="107">
        <f t="shared" si="74"/>
        <v>0</v>
      </c>
      <c r="BQ158" s="107">
        <f t="shared" si="75"/>
        <v>0</v>
      </c>
      <c r="BR158" s="97">
        <f t="shared" si="76"/>
        <v>0</v>
      </c>
      <c r="BS158" s="97">
        <f t="shared" si="45"/>
        <v>0</v>
      </c>
      <c r="BT158" s="97">
        <f t="shared" si="78"/>
        <v>0</v>
      </c>
      <c r="BU158" s="97">
        <v>0</v>
      </c>
      <c r="BV158" s="97">
        <v>0</v>
      </c>
      <c r="BW158" s="97">
        <v>0</v>
      </c>
      <c r="BX158" s="97">
        <v>0</v>
      </c>
      <c r="BY158" s="97">
        <v>0</v>
      </c>
      <c r="BZ158" s="97">
        <v>0</v>
      </c>
      <c r="CA158" s="97">
        <v>0</v>
      </c>
      <c r="CB158" s="97">
        <v>0</v>
      </c>
      <c r="CC158" s="97">
        <v>0</v>
      </c>
      <c r="CD158" s="97">
        <v>0</v>
      </c>
      <c r="CE158" s="97">
        <v>0</v>
      </c>
      <c r="CF158" s="97">
        <v>0</v>
      </c>
      <c r="CG158" s="97">
        <f t="shared" si="77"/>
        <v>0</v>
      </c>
      <c r="CH158" s="97">
        <f t="shared" si="47"/>
        <v>0</v>
      </c>
      <c r="CI158" s="97">
        <f t="shared" si="48"/>
        <v>0</v>
      </c>
      <c r="CJ158" s="95"/>
    </row>
    <row r="159" spans="1:89" x14ac:dyDescent="0.25">
      <c r="A159" s="169" t="s">
        <v>172</v>
      </c>
      <c r="B159" s="169" t="s">
        <v>173</v>
      </c>
      <c r="C159" s="169" t="s">
        <v>186</v>
      </c>
      <c r="D159" s="169" t="s">
        <v>121</v>
      </c>
      <c r="F159" s="169" t="s">
        <v>175</v>
      </c>
      <c r="G159" s="169" t="s">
        <v>176</v>
      </c>
      <c r="H159" s="169" t="s">
        <v>177</v>
      </c>
      <c r="I159" s="169">
        <v>20</v>
      </c>
      <c r="J159" s="110">
        <v>2699000</v>
      </c>
      <c r="K159" s="110">
        <v>5479000</v>
      </c>
      <c r="L159" s="110">
        <v>8178000</v>
      </c>
      <c r="M159" s="38"/>
      <c r="N159" s="38"/>
      <c r="O159" s="110">
        <f t="shared" si="49"/>
        <v>0</v>
      </c>
      <c r="P159" s="39" t="s">
        <v>123</v>
      </c>
      <c r="Q159" s="39" t="s">
        <v>123</v>
      </c>
      <c r="R159" s="110">
        <f t="shared" si="50"/>
        <v>0</v>
      </c>
      <c r="S159" s="39"/>
      <c r="T159" s="39"/>
      <c r="U159" s="110">
        <f t="shared" si="51"/>
        <v>0</v>
      </c>
      <c r="V159" s="112">
        <v>337000</v>
      </c>
      <c r="W159" s="112">
        <v>685000</v>
      </c>
      <c r="X159" s="110">
        <f t="shared" si="52"/>
        <v>1022000</v>
      </c>
      <c r="Y159" s="110">
        <f t="shared" si="53"/>
        <v>337000</v>
      </c>
      <c r="Z159" s="110">
        <f t="shared" si="54"/>
        <v>685000</v>
      </c>
      <c r="AA159" s="110">
        <f t="shared" si="55"/>
        <v>1022000</v>
      </c>
      <c r="AB159" s="38">
        <v>337000</v>
      </c>
      <c r="AC159" s="38">
        <v>685000</v>
      </c>
      <c r="AD159" s="110">
        <f t="shared" si="56"/>
        <v>1022000</v>
      </c>
      <c r="AE159" s="112">
        <v>-112333</v>
      </c>
      <c r="AF159" s="112">
        <v>-228333</v>
      </c>
      <c r="AG159" s="110">
        <f t="shared" si="57"/>
        <v>-340666</v>
      </c>
      <c r="AH159" s="112">
        <v>-112333</v>
      </c>
      <c r="AI159" s="112">
        <v>-228333</v>
      </c>
      <c r="AJ159" s="110">
        <f t="shared" si="58"/>
        <v>-340666</v>
      </c>
      <c r="AK159" s="112">
        <v>-112333</v>
      </c>
      <c r="AL159" s="112">
        <v>-228333</v>
      </c>
      <c r="AM159" s="110">
        <f t="shared" si="59"/>
        <v>-340666</v>
      </c>
      <c r="AN159" s="110">
        <f t="shared" si="60"/>
        <v>1</v>
      </c>
      <c r="AO159" s="110">
        <f t="shared" si="61"/>
        <v>1</v>
      </c>
      <c r="AP159" s="110">
        <f t="shared" si="62"/>
        <v>2</v>
      </c>
      <c r="AQ159" s="112">
        <v>338000</v>
      </c>
      <c r="AR159" s="112">
        <v>685000</v>
      </c>
      <c r="AS159" s="110">
        <f t="shared" si="63"/>
        <v>1023000</v>
      </c>
      <c r="AT159" s="112">
        <v>338000</v>
      </c>
      <c r="AU159" s="112">
        <v>685000</v>
      </c>
      <c r="AV159" s="110">
        <f t="shared" si="64"/>
        <v>1023000</v>
      </c>
      <c r="AW159" s="112">
        <v>338000</v>
      </c>
      <c r="AX159" s="112">
        <v>684000</v>
      </c>
      <c r="AY159" s="110">
        <f t="shared" si="65"/>
        <v>1022000</v>
      </c>
      <c r="AZ159" s="224"/>
      <c r="BA159" s="224"/>
      <c r="BB159" s="91">
        <f t="shared" si="66"/>
        <v>0</v>
      </c>
      <c r="BC159" s="110">
        <f t="shared" si="67"/>
        <v>1014000</v>
      </c>
      <c r="BD159" s="110">
        <f t="shared" si="68"/>
        <v>2054000</v>
      </c>
      <c r="BE159" s="110">
        <f t="shared" si="69"/>
        <v>3068000</v>
      </c>
      <c r="BF159" s="224"/>
      <c r="BG159" s="224"/>
      <c r="BH159" s="91">
        <f t="shared" si="70"/>
        <v>0</v>
      </c>
      <c r="BI159" s="224"/>
      <c r="BJ159" s="224"/>
      <c r="BK159" s="91">
        <f t="shared" si="71"/>
        <v>0</v>
      </c>
      <c r="BL159" s="224"/>
      <c r="BM159" s="224"/>
      <c r="BN159" s="91">
        <f t="shared" si="72"/>
        <v>0</v>
      </c>
      <c r="BO159" s="91">
        <f t="shared" si="73"/>
        <v>0</v>
      </c>
      <c r="BP159" s="91">
        <f t="shared" si="74"/>
        <v>0</v>
      </c>
      <c r="BQ159" s="91">
        <f t="shared" si="75"/>
        <v>0</v>
      </c>
      <c r="BR159" s="110">
        <f t="shared" si="76"/>
        <v>1351001</v>
      </c>
      <c r="BS159" s="110">
        <f t="shared" si="45"/>
        <v>2739001</v>
      </c>
      <c r="BT159" s="110">
        <f t="shared" si="78"/>
        <v>4090002</v>
      </c>
      <c r="BU159" s="110">
        <v>337000</v>
      </c>
      <c r="BV159" s="110">
        <v>685000</v>
      </c>
      <c r="BW159" s="110">
        <v>1022000</v>
      </c>
      <c r="BX159" s="110">
        <v>0</v>
      </c>
      <c r="BY159" s="110">
        <v>0</v>
      </c>
      <c r="BZ159" s="110">
        <v>0</v>
      </c>
      <c r="CA159" s="110">
        <v>1014000</v>
      </c>
      <c r="CB159" s="110">
        <v>2054000</v>
      </c>
      <c r="CC159" s="110">
        <v>3068000</v>
      </c>
      <c r="CD159" s="110">
        <v>0</v>
      </c>
      <c r="CE159" s="110">
        <v>0</v>
      </c>
      <c r="CF159" s="110">
        <v>0</v>
      </c>
      <c r="CG159" s="110">
        <f t="shared" si="77"/>
        <v>-1347999</v>
      </c>
      <c r="CH159" s="110">
        <f t="shared" si="47"/>
        <v>-2739999</v>
      </c>
      <c r="CI159" s="110">
        <f t="shared" si="48"/>
        <v>-4087998</v>
      </c>
      <c r="CJ159" s="169" t="s">
        <v>178</v>
      </c>
    </row>
    <row r="160" spans="1:89" x14ac:dyDescent="0.25">
      <c r="A160" s="169" t="s">
        <v>187</v>
      </c>
      <c r="B160" s="169" t="s">
        <v>173</v>
      </c>
      <c r="C160" s="169" t="s">
        <v>188</v>
      </c>
      <c r="D160" s="169" t="s">
        <v>121</v>
      </c>
      <c r="F160" s="169" t="s">
        <v>175</v>
      </c>
      <c r="G160" s="169" t="s">
        <v>176</v>
      </c>
      <c r="H160" s="169" t="s">
        <v>177</v>
      </c>
      <c r="I160" s="169">
        <v>20</v>
      </c>
      <c r="J160" s="110">
        <v>5810000</v>
      </c>
      <c r="K160" s="110">
        <v>5810000</v>
      </c>
      <c r="L160" s="110">
        <v>11620000</v>
      </c>
      <c r="M160" s="38"/>
      <c r="N160" s="38"/>
      <c r="O160" s="110">
        <f t="shared" si="49"/>
        <v>0</v>
      </c>
      <c r="P160" s="39" t="s">
        <v>123</v>
      </c>
      <c r="Q160" s="39" t="s">
        <v>123</v>
      </c>
      <c r="R160" s="110">
        <f t="shared" si="50"/>
        <v>0</v>
      </c>
      <c r="S160" s="39"/>
      <c r="T160" s="39"/>
      <c r="U160" s="110">
        <f t="shared" si="51"/>
        <v>0</v>
      </c>
      <c r="V160" s="112">
        <v>214000</v>
      </c>
      <c r="W160" s="112">
        <v>214000</v>
      </c>
      <c r="X160" s="110">
        <f t="shared" si="52"/>
        <v>428000</v>
      </c>
      <c r="Y160" s="110">
        <f t="shared" si="53"/>
        <v>214000</v>
      </c>
      <c r="Z160" s="110">
        <f t="shared" si="54"/>
        <v>214000</v>
      </c>
      <c r="AA160" s="110">
        <f t="shared" si="55"/>
        <v>428000</v>
      </c>
      <c r="AB160" s="38">
        <v>121578</v>
      </c>
      <c r="AC160" s="38">
        <v>121578</v>
      </c>
      <c r="AD160" s="110">
        <f t="shared" si="56"/>
        <v>243156</v>
      </c>
      <c r="AE160" s="112">
        <v>-40526</v>
      </c>
      <c r="AF160" s="112">
        <v>-40526</v>
      </c>
      <c r="AG160" s="110">
        <f t="shared" si="57"/>
        <v>-81052</v>
      </c>
      <c r="AH160" s="112">
        <v>-40526</v>
      </c>
      <c r="AI160" s="112">
        <v>-40526</v>
      </c>
      <c r="AJ160" s="110">
        <f t="shared" si="58"/>
        <v>-81052</v>
      </c>
      <c r="AK160" s="112">
        <v>-40526</v>
      </c>
      <c r="AL160" s="112">
        <v>-40526</v>
      </c>
      <c r="AM160" s="110">
        <f t="shared" si="59"/>
        <v>-81052</v>
      </c>
      <c r="AN160" s="110">
        <f t="shared" si="60"/>
        <v>0</v>
      </c>
      <c r="AO160" s="110">
        <f t="shared" si="61"/>
        <v>0</v>
      </c>
      <c r="AP160" s="110">
        <f t="shared" si="62"/>
        <v>0</v>
      </c>
      <c r="AQ160" s="112">
        <v>868375</v>
      </c>
      <c r="AR160" s="112">
        <v>868375</v>
      </c>
      <c r="AS160" s="110">
        <f t="shared" si="63"/>
        <v>1736750</v>
      </c>
      <c r="AT160" s="112">
        <v>868375</v>
      </c>
      <c r="AU160" s="112">
        <v>868375</v>
      </c>
      <c r="AV160" s="110">
        <f t="shared" si="64"/>
        <v>1736750</v>
      </c>
      <c r="AW160" s="112">
        <v>868250</v>
      </c>
      <c r="AX160" s="112">
        <v>868250</v>
      </c>
      <c r="AY160" s="110">
        <f t="shared" si="65"/>
        <v>1736500</v>
      </c>
      <c r="AZ160" s="224"/>
      <c r="BA160" s="224"/>
      <c r="BB160" s="91">
        <f t="shared" si="66"/>
        <v>0</v>
      </c>
      <c r="BC160" s="110">
        <f t="shared" si="67"/>
        <v>2605000</v>
      </c>
      <c r="BD160" s="110">
        <f t="shared" si="68"/>
        <v>2605000</v>
      </c>
      <c r="BE160" s="110">
        <f t="shared" si="69"/>
        <v>5210000</v>
      </c>
      <c r="BF160" s="224"/>
      <c r="BG160" s="224"/>
      <c r="BH160" s="91">
        <f t="shared" si="70"/>
        <v>0</v>
      </c>
      <c r="BI160" s="224"/>
      <c r="BJ160" s="224"/>
      <c r="BK160" s="91">
        <f t="shared" si="71"/>
        <v>0</v>
      </c>
      <c r="BL160" s="224"/>
      <c r="BM160" s="224"/>
      <c r="BN160" s="91">
        <f t="shared" si="72"/>
        <v>0</v>
      </c>
      <c r="BO160" s="91">
        <f t="shared" si="73"/>
        <v>0</v>
      </c>
      <c r="BP160" s="91">
        <f t="shared" si="74"/>
        <v>0</v>
      </c>
      <c r="BQ160" s="91">
        <f t="shared" si="75"/>
        <v>0</v>
      </c>
      <c r="BR160" s="110">
        <f t="shared" si="76"/>
        <v>2819000</v>
      </c>
      <c r="BS160" s="110">
        <f t="shared" si="45"/>
        <v>2819000</v>
      </c>
      <c r="BT160" s="110">
        <f t="shared" si="78"/>
        <v>5638000</v>
      </c>
      <c r="BU160" s="110">
        <v>214000</v>
      </c>
      <c r="BV160" s="110">
        <v>214000</v>
      </c>
      <c r="BW160" s="110">
        <v>428000</v>
      </c>
      <c r="BX160" s="110">
        <v>0</v>
      </c>
      <c r="BY160" s="110">
        <v>0</v>
      </c>
      <c r="BZ160" s="110">
        <v>0</v>
      </c>
      <c r="CA160" s="110">
        <v>2605000</v>
      </c>
      <c r="CB160" s="110">
        <v>2605000</v>
      </c>
      <c r="CC160" s="110">
        <v>5210000</v>
      </c>
      <c r="CD160" s="110">
        <v>0</v>
      </c>
      <c r="CE160" s="110">
        <v>0</v>
      </c>
      <c r="CF160" s="110">
        <v>0</v>
      </c>
      <c r="CG160" s="110">
        <f t="shared" si="77"/>
        <v>-2991000</v>
      </c>
      <c r="CH160" s="110">
        <f t="shared" si="47"/>
        <v>-2991000</v>
      </c>
      <c r="CI160" s="110">
        <f t="shared" si="48"/>
        <v>-5982000</v>
      </c>
      <c r="CJ160" s="169" t="s">
        <v>189</v>
      </c>
    </row>
    <row r="161" spans="1:88" x14ac:dyDescent="0.25">
      <c r="A161" s="169" t="s">
        <v>190</v>
      </c>
      <c r="B161" s="169" t="s">
        <v>173</v>
      </c>
      <c r="C161" s="169" t="s">
        <v>191</v>
      </c>
      <c r="D161" s="169" t="s">
        <v>121</v>
      </c>
      <c r="F161" s="169" t="s">
        <v>175</v>
      </c>
      <c r="G161" s="169" t="s">
        <v>176</v>
      </c>
      <c r="H161" s="169" t="s">
        <v>177</v>
      </c>
      <c r="I161" s="169">
        <v>20</v>
      </c>
      <c r="J161" s="110">
        <v>1401000</v>
      </c>
      <c r="K161" s="110">
        <v>1401000</v>
      </c>
      <c r="L161" s="110">
        <v>2802000</v>
      </c>
      <c r="M161" s="38"/>
      <c r="N161" s="38"/>
      <c r="O161" s="110">
        <f t="shared" si="49"/>
        <v>0</v>
      </c>
      <c r="P161" s="39" t="s">
        <v>123</v>
      </c>
      <c r="Q161" s="39" t="s">
        <v>123</v>
      </c>
      <c r="R161" s="110">
        <f t="shared" si="50"/>
        <v>0</v>
      </c>
      <c r="S161" s="39"/>
      <c r="T161" s="39"/>
      <c r="U161" s="110">
        <f t="shared" si="51"/>
        <v>0</v>
      </c>
      <c r="V161" s="112"/>
      <c r="W161" s="112"/>
      <c r="X161" s="110">
        <f t="shared" si="52"/>
        <v>0</v>
      </c>
      <c r="Y161" s="110">
        <f t="shared" si="53"/>
        <v>0</v>
      </c>
      <c r="Z161" s="110">
        <f t="shared" si="54"/>
        <v>0</v>
      </c>
      <c r="AA161" s="110">
        <f t="shared" si="55"/>
        <v>0</v>
      </c>
      <c r="AB161" s="38">
        <v>0</v>
      </c>
      <c r="AC161" s="38">
        <v>0</v>
      </c>
      <c r="AD161" s="110">
        <f t="shared" si="56"/>
        <v>0</v>
      </c>
      <c r="AE161" s="112">
        <v>0</v>
      </c>
      <c r="AF161" s="112">
        <v>0</v>
      </c>
      <c r="AG161" s="110">
        <f t="shared" si="57"/>
        <v>0</v>
      </c>
      <c r="AH161" s="112">
        <v>0</v>
      </c>
      <c r="AI161" s="112">
        <v>0</v>
      </c>
      <c r="AJ161" s="110">
        <f t="shared" si="58"/>
        <v>0</v>
      </c>
      <c r="AK161" s="112">
        <v>0</v>
      </c>
      <c r="AL161" s="112">
        <v>0</v>
      </c>
      <c r="AM161" s="110">
        <f t="shared" si="59"/>
        <v>0</v>
      </c>
      <c r="AN161" s="110">
        <f t="shared" si="60"/>
        <v>0</v>
      </c>
      <c r="AO161" s="110">
        <f t="shared" si="61"/>
        <v>0</v>
      </c>
      <c r="AP161" s="110">
        <f t="shared" si="62"/>
        <v>0</v>
      </c>
      <c r="AQ161" s="112"/>
      <c r="AR161" s="112"/>
      <c r="AS161" s="110">
        <f t="shared" si="63"/>
        <v>0</v>
      </c>
      <c r="AT161" s="112"/>
      <c r="AU161" s="112"/>
      <c r="AV161" s="110">
        <f t="shared" si="64"/>
        <v>0</v>
      </c>
      <c r="AW161" s="112"/>
      <c r="AX161" s="112"/>
      <c r="AY161" s="110">
        <f t="shared" si="65"/>
        <v>0</v>
      </c>
      <c r="AZ161" s="224"/>
      <c r="BA161" s="224"/>
      <c r="BB161" s="91">
        <f t="shared" si="66"/>
        <v>0</v>
      </c>
      <c r="BC161" s="110">
        <f t="shared" si="67"/>
        <v>0</v>
      </c>
      <c r="BD161" s="110">
        <f t="shared" si="68"/>
        <v>0</v>
      </c>
      <c r="BE161" s="110">
        <f t="shared" si="69"/>
        <v>0</v>
      </c>
      <c r="BF161" s="224"/>
      <c r="BG161" s="224"/>
      <c r="BH161" s="91">
        <f t="shared" si="70"/>
        <v>0</v>
      </c>
      <c r="BI161" s="224"/>
      <c r="BJ161" s="224"/>
      <c r="BK161" s="91">
        <f t="shared" si="71"/>
        <v>0</v>
      </c>
      <c r="BL161" s="224"/>
      <c r="BM161" s="224"/>
      <c r="BN161" s="91">
        <f t="shared" si="72"/>
        <v>0</v>
      </c>
      <c r="BO161" s="91">
        <f t="shared" si="73"/>
        <v>0</v>
      </c>
      <c r="BP161" s="91">
        <f t="shared" si="74"/>
        <v>0</v>
      </c>
      <c r="BQ161" s="91">
        <f t="shared" si="75"/>
        <v>0</v>
      </c>
      <c r="BR161" s="110">
        <f t="shared" si="76"/>
        <v>0</v>
      </c>
      <c r="BS161" s="110">
        <f t="shared" si="45"/>
        <v>0</v>
      </c>
      <c r="BT161" s="110">
        <f t="shared" si="78"/>
        <v>0</v>
      </c>
      <c r="BU161" s="110">
        <v>0</v>
      </c>
      <c r="BV161" s="110">
        <v>0</v>
      </c>
      <c r="BW161" s="110">
        <v>0</v>
      </c>
      <c r="BX161" s="110">
        <v>0</v>
      </c>
      <c r="BY161" s="110">
        <v>0</v>
      </c>
      <c r="BZ161" s="110">
        <v>0</v>
      </c>
      <c r="CA161" s="110">
        <v>0</v>
      </c>
      <c r="CB161" s="110">
        <v>0</v>
      </c>
      <c r="CC161" s="110">
        <v>0</v>
      </c>
      <c r="CD161" s="110">
        <v>0</v>
      </c>
      <c r="CE161" s="110">
        <v>0</v>
      </c>
      <c r="CF161" s="110">
        <v>0</v>
      </c>
      <c r="CG161" s="110">
        <f t="shared" si="77"/>
        <v>-1401000</v>
      </c>
      <c r="CH161" s="110">
        <f t="shared" si="47"/>
        <v>-1401000</v>
      </c>
      <c r="CI161" s="110">
        <f t="shared" si="48"/>
        <v>-2802000</v>
      </c>
      <c r="CJ161" s="169" t="s">
        <v>178</v>
      </c>
    </row>
    <row r="162" spans="1:88" x14ac:dyDescent="0.25">
      <c r="A162" s="169" t="s">
        <v>182</v>
      </c>
      <c r="B162" s="169" t="s">
        <v>173</v>
      </c>
      <c r="C162" s="169" t="s">
        <v>192</v>
      </c>
      <c r="D162" s="169" t="s">
        <v>121</v>
      </c>
      <c r="F162" s="169" t="s">
        <v>175</v>
      </c>
      <c r="G162" s="169" t="s">
        <v>176</v>
      </c>
      <c r="H162" s="169" t="s">
        <v>177</v>
      </c>
      <c r="I162" s="169">
        <v>20</v>
      </c>
      <c r="J162" s="110">
        <v>4000000</v>
      </c>
      <c r="K162" s="110">
        <v>0</v>
      </c>
      <c r="L162" s="110">
        <v>4000000</v>
      </c>
      <c r="M162" s="38"/>
      <c r="N162" s="38"/>
      <c r="O162" s="110">
        <f t="shared" si="49"/>
        <v>0</v>
      </c>
      <c r="P162" s="39" t="s">
        <v>123</v>
      </c>
      <c r="Q162" s="39" t="s">
        <v>123</v>
      </c>
      <c r="R162" s="110">
        <f t="shared" si="50"/>
        <v>0</v>
      </c>
      <c r="S162" s="39"/>
      <c r="T162" s="39"/>
      <c r="U162" s="110">
        <f t="shared" si="51"/>
        <v>0</v>
      </c>
      <c r="V162" s="112">
        <v>500000</v>
      </c>
      <c r="W162" s="39"/>
      <c r="X162" s="110">
        <f t="shared" si="52"/>
        <v>500000</v>
      </c>
      <c r="Y162" s="110">
        <f t="shared" si="53"/>
        <v>500000</v>
      </c>
      <c r="Z162" s="110">
        <f t="shared" si="54"/>
        <v>0</v>
      </c>
      <c r="AA162" s="110">
        <f t="shared" si="55"/>
        <v>500000</v>
      </c>
      <c r="AB162" s="38">
        <v>12939</v>
      </c>
      <c r="AC162" s="38"/>
      <c r="AD162" s="110">
        <f t="shared" si="56"/>
        <v>12939</v>
      </c>
      <c r="AE162" s="112">
        <v>-4313</v>
      </c>
      <c r="AF162" s="112">
        <v>0</v>
      </c>
      <c r="AG162" s="110">
        <f t="shared" si="57"/>
        <v>-4313</v>
      </c>
      <c r="AH162" s="112">
        <v>-4313</v>
      </c>
      <c r="AI162" s="112">
        <v>0</v>
      </c>
      <c r="AJ162" s="110">
        <f t="shared" si="58"/>
        <v>-4313</v>
      </c>
      <c r="AK162" s="112">
        <v>-4313</v>
      </c>
      <c r="AL162" s="112">
        <v>0</v>
      </c>
      <c r="AM162" s="110">
        <f t="shared" si="59"/>
        <v>-4313</v>
      </c>
      <c r="AN162" s="110">
        <f t="shared" si="60"/>
        <v>0</v>
      </c>
      <c r="AO162" s="110">
        <f t="shared" si="61"/>
        <v>0</v>
      </c>
      <c r="AP162" s="110">
        <f t="shared" si="62"/>
        <v>0</v>
      </c>
      <c r="AQ162" s="112">
        <v>500000</v>
      </c>
      <c r="AR162" s="39" t="s">
        <v>123</v>
      </c>
      <c r="AS162" s="110">
        <f t="shared" si="63"/>
        <v>500000</v>
      </c>
      <c r="AT162" s="112">
        <v>500000</v>
      </c>
      <c r="AU162" s="39" t="s">
        <v>123</v>
      </c>
      <c r="AV162" s="110">
        <f t="shared" si="64"/>
        <v>500000</v>
      </c>
      <c r="AW162" s="112">
        <v>500000</v>
      </c>
      <c r="AX162" s="39" t="s">
        <v>123</v>
      </c>
      <c r="AY162" s="110">
        <f t="shared" si="65"/>
        <v>500000</v>
      </c>
      <c r="AZ162" s="224"/>
      <c r="BA162" s="224"/>
      <c r="BB162" s="91">
        <f t="shared" si="66"/>
        <v>0</v>
      </c>
      <c r="BC162" s="110">
        <f t="shared" si="67"/>
        <v>1500000</v>
      </c>
      <c r="BD162" s="110">
        <f t="shared" si="68"/>
        <v>0</v>
      </c>
      <c r="BE162" s="110">
        <f t="shared" si="69"/>
        <v>1500000</v>
      </c>
      <c r="BF162" s="224"/>
      <c r="BG162" s="224"/>
      <c r="BH162" s="91">
        <f t="shared" si="70"/>
        <v>0</v>
      </c>
      <c r="BI162" s="224"/>
      <c r="BJ162" s="224"/>
      <c r="BK162" s="91">
        <f t="shared" si="71"/>
        <v>0</v>
      </c>
      <c r="BL162" s="224"/>
      <c r="BM162" s="224"/>
      <c r="BN162" s="91">
        <f t="shared" si="72"/>
        <v>0</v>
      </c>
      <c r="BO162" s="91">
        <f t="shared" si="73"/>
        <v>0</v>
      </c>
      <c r="BP162" s="91">
        <f t="shared" si="74"/>
        <v>0</v>
      </c>
      <c r="BQ162" s="91">
        <f t="shared" si="75"/>
        <v>0</v>
      </c>
      <c r="BR162" s="110">
        <f t="shared" si="76"/>
        <v>2000000</v>
      </c>
      <c r="BS162" s="110">
        <f t="shared" si="45"/>
        <v>0</v>
      </c>
      <c r="BT162" s="110">
        <f t="shared" si="78"/>
        <v>2000000</v>
      </c>
      <c r="BU162" s="110">
        <v>500000</v>
      </c>
      <c r="BV162" s="110">
        <v>0</v>
      </c>
      <c r="BW162" s="110">
        <v>500000</v>
      </c>
      <c r="BX162" s="110">
        <v>0</v>
      </c>
      <c r="BY162" s="110">
        <v>0</v>
      </c>
      <c r="BZ162" s="110">
        <v>0</v>
      </c>
      <c r="CA162" s="110">
        <v>1500000</v>
      </c>
      <c r="CB162" s="110">
        <v>0</v>
      </c>
      <c r="CC162" s="110">
        <v>1500000</v>
      </c>
      <c r="CD162" s="110">
        <v>0</v>
      </c>
      <c r="CE162" s="110">
        <v>0</v>
      </c>
      <c r="CF162" s="110">
        <v>0</v>
      </c>
      <c r="CG162" s="110">
        <f t="shared" si="77"/>
        <v>-2000000</v>
      </c>
      <c r="CH162" s="110">
        <f t="shared" si="47"/>
        <v>0</v>
      </c>
      <c r="CI162" s="110">
        <f t="shared" si="48"/>
        <v>-2000000</v>
      </c>
    </row>
    <row r="163" spans="1:88" x14ac:dyDescent="0.25">
      <c r="A163" s="169" t="s">
        <v>172</v>
      </c>
      <c r="B163" s="169" t="s">
        <v>173</v>
      </c>
      <c r="C163" s="169" t="s">
        <v>174</v>
      </c>
      <c r="D163" s="169" t="s">
        <v>117</v>
      </c>
      <c r="F163" s="169" t="s">
        <v>193</v>
      </c>
      <c r="G163" s="169" t="s">
        <v>194</v>
      </c>
      <c r="H163" s="169" t="s">
        <v>195</v>
      </c>
      <c r="I163" s="169" t="s">
        <v>196</v>
      </c>
      <c r="J163" s="110">
        <v>6125000</v>
      </c>
      <c r="K163" s="110">
        <v>6125000</v>
      </c>
      <c r="L163" s="110">
        <v>12250000</v>
      </c>
      <c r="M163" s="38"/>
      <c r="N163" s="38"/>
      <c r="O163" s="110">
        <f t="shared" si="49"/>
        <v>0</v>
      </c>
      <c r="P163" s="39" t="s">
        <v>123</v>
      </c>
      <c r="Q163" s="39" t="s">
        <v>123</v>
      </c>
      <c r="R163" s="110">
        <f t="shared" si="50"/>
        <v>0</v>
      </c>
      <c r="S163" s="39"/>
      <c r="T163" s="39"/>
      <c r="U163" s="110">
        <f t="shared" si="51"/>
        <v>0</v>
      </c>
      <c r="V163" s="39"/>
      <c r="W163" s="39"/>
      <c r="X163" s="110">
        <f t="shared" si="52"/>
        <v>0</v>
      </c>
      <c r="Y163" s="110">
        <f t="shared" si="53"/>
        <v>0</v>
      </c>
      <c r="Z163" s="110">
        <f t="shared" si="54"/>
        <v>0</v>
      </c>
      <c r="AA163" s="110">
        <f t="shared" si="55"/>
        <v>0</v>
      </c>
      <c r="AB163" s="38">
        <v>0</v>
      </c>
      <c r="AC163" s="38">
        <v>0</v>
      </c>
      <c r="AD163" s="110">
        <f t="shared" si="56"/>
        <v>0</v>
      </c>
      <c r="AE163" s="112">
        <v>0</v>
      </c>
      <c r="AF163" s="112">
        <v>0</v>
      </c>
      <c r="AG163" s="110">
        <f t="shared" si="57"/>
        <v>0</v>
      </c>
      <c r="AH163" s="112">
        <v>0</v>
      </c>
      <c r="AI163" s="112">
        <v>0</v>
      </c>
      <c r="AJ163" s="110">
        <f t="shared" si="58"/>
        <v>0</v>
      </c>
      <c r="AK163" s="112">
        <v>0</v>
      </c>
      <c r="AL163" s="112">
        <v>0</v>
      </c>
      <c r="AM163" s="110">
        <f t="shared" si="59"/>
        <v>0</v>
      </c>
      <c r="AN163" s="110">
        <f t="shared" si="60"/>
        <v>0</v>
      </c>
      <c r="AO163" s="110">
        <f t="shared" si="61"/>
        <v>0</v>
      </c>
      <c r="AP163" s="110">
        <f t="shared" si="62"/>
        <v>0</v>
      </c>
      <c r="AQ163" s="39">
        <v>0</v>
      </c>
      <c r="AR163" s="39">
        <v>0</v>
      </c>
      <c r="AS163" s="110">
        <f t="shared" si="63"/>
        <v>0</v>
      </c>
      <c r="AT163" s="39">
        <v>0</v>
      </c>
      <c r="AU163" s="39">
        <v>0</v>
      </c>
      <c r="AV163" s="110">
        <f t="shared" si="64"/>
        <v>0</v>
      </c>
      <c r="AW163" s="39">
        <v>0</v>
      </c>
      <c r="AX163" s="39">
        <v>0</v>
      </c>
      <c r="AY163" s="110">
        <f t="shared" si="65"/>
        <v>0</v>
      </c>
      <c r="AZ163" s="224"/>
      <c r="BA163" s="224"/>
      <c r="BB163" s="91">
        <f t="shared" si="66"/>
        <v>0</v>
      </c>
      <c r="BC163" s="110">
        <f t="shared" si="67"/>
        <v>0</v>
      </c>
      <c r="BD163" s="110">
        <f t="shared" si="68"/>
        <v>0</v>
      </c>
      <c r="BE163" s="110">
        <f t="shared" si="69"/>
        <v>0</v>
      </c>
      <c r="BF163" s="224"/>
      <c r="BG163" s="224"/>
      <c r="BH163" s="91">
        <f t="shared" si="70"/>
        <v>0</v>
      </c>
      <c r="BI163" s="224"/>
      <c r="BJ163" s="224"/>
      <c r="BK163" s="91">
        <f t="shared" si="71"/>
        <v>0</v>
      </c>
      <c r="BL163" s="224"/>
      <c r="BM163" s="224"/>
      <c r="BN163" s="91">
        <f t="shared" si="72"/>
        <v>0</v>
      </c>
      <c r="BO163" s="91">
        <f t="shared" si="73"/>
        <v>0</v>
      </c>
      <c r="BP163" s="91">
        <f t="shared" si="74"/>
        <v>0</v>
      </c>
      <c r="BQ163" s="91">
        <f t="shared" si="75"/>
        <v>0</v>
      </c>
      <c r="BR163" s="110">
        <f t="shared" si="76"/>
        <v>0</v>
      </c>
      <c r="BS163" s="110">
        <f t="shared" si="45"/>
        <v>0</v>
      </c>
      <c r="BT163" s="110">
        <f t="shared" si="78"/>
        <v>0</v>
      </c>
      <c r="BU163" s="110">
        <v>0</v>
      </c>
      <c r="BV163" s="110">
        <v>0</v>
      </c>
      <c r="BW163" s="110">
        <v>0</v>
      </c>
      <c r="BX163" s="110">
        <v>0</v>
      </c>
      <c r="BY163" s="110">
        <v>0</v>
      </c>
      <c r="BZ163" s="110">
        <v>0</v>
      </c>
      <c r="CA163" s="110">
        <v>0</v>
      </c>
      <c r="CB163" s="110">
        <v>0</v>
      </c>
      <c r="CC163" s="110">
        <v>0</v>
      </c>
      <c r="CD163" s="110">
        <v>0</v>
      </c>
      <c r="CE163" s="110">
        <v>0</v>
      </c>
      <c r="CF163" s="110">
        <v>0</v>
      </c>
      <c r="CG163" s="110">
        <f t="shared" si="77"/>
        <v>-6125000</v>
      </c>
      <c r="CH163" s="110">
        <f t="shared" si="47"/>
        <v>-6125000</v>
      </c>
      <c r="CI163" s="110">
        <f t="shared" si="48"/>
        <v>-12250000</v>
      </c>
      <c r="CJ163" s="169" t="s">
        <v>197</v>
      </c>
    </row>
    <row r="164" spans="1:88" x14ac:dyDescent="0.25">
      <c r="A164" s="169" t="s">
        <v>179</v>
      </c>
      <c r="B164" s="169" t="s">
        <v>173</v>
      </c>
      <c r="C164" s="169" t="s">
        <v>180</v>
      </c>
      <c r="D164" s="169" t="s">
        <v>117</v>
      </c>
      <c r="F164" s="169" t="s">
        <v>193</v>
      </c>
      <c r="G164" s="169" t="s">
        <v>194</v>
      </c>
      <c r="H164" s="169" t="s">
        <v>198</v>
      </c>
      <c r="I164" s="169" t="s">
        <v>196</v>
      </c>
      <c r="J164" s="110">
        <v>44235000</v>
      </c>
      <c r="K164" s="110">
        <v>44235000</v>
      </c>
      <c r="L164" s="110">
        <v>88470000</v>
      </c>
      <c r="M164" s="38">
        <v>0</v>
      </c>
      <c r="N164" s="38">
        <v>0</v>
      </c>
      <c r="O164" s="110">
        <f t="shared" si="49"/>
        <v>0</v>
      </c>
      <c r="P164" s="39">
        <v>0</v>
      </c>
      <c r="Q164" s="39">
        <v>0</v>
      </c>
      <c r="R164" s="110">
        <f t="shared" si="50"/>
        <v>0</v>
      </c>
      <c r="S164" s="112">
        <v>0</v>
      </c>
      <c r="T164" s="112">
        <v>0</v>
      </c>
      <c r="U164" s="110">
        <f t="shared" si="51"/>
        <v>0</v>
      </c>
      <c r="V164" s="112">
        <v>0</v>
      </c>
      <c r="W164" s="112">
        <v>0</v>
      </c>
      <c r="X164" s="110">
        <f t="shared" si="52"/>
        <v>0</v>
      </c>
      <c r="Y164" s="110">
        <f t="shared" si="53"/>
        <v>0</v>
      </c>
      <c r="Z164" s="110">
        <f t="shared" si="54"/>
        <v>0</v>
      </c>
      <c r="AA164" s="110">
        <f t="shared" si="55"/>
        <v>0</v>
      </c>
      <c r="AB164" s="38">
        <v>0</v>
      </c>
      <c r="AC164" s="38">
        <v>0</v>
      </c>
      <c r="AD164" s="110">
        <f t="shared" si="56"/>
        <v>0</v>
      </c>
      <c r="AE164" s="112">
        <v>0</v>
      </c>
      <c r="AF164" s="112">
        <v>0</v>
      </c>
      <c r="AG164" s="110">
        <f t="shared" si="57"/>
        <v>0</v>
      </c>
      <c r="AH164" s="112">
        <v>0</v>
      </c>
      <c r="AI164" s="112">
        <v>0</v>
      </c>
      <c r="AJ164" s="110">
        <f t="shared" si="58"/>
        <v>0</v>
      </c>
      <c r="AK164" s="112">
        <v>0</v>
      </c>
      <c r="AL164" s="112">
        <v>0</v>
      </c>
      <c r="AM164" s="110">
        <f t="shared" si="59"/>
        <v>0</v>
      </c>
      <c r="AN164" s="110">
        <f t="shared" si="60"/>
        <v>0</v>
      </c>
      <c r="AO164" s="110">
        <f t="shared" si="61"/>
        <v>0</v>
      </c>
      <c r="AP164" s="110">
        <f t="shared" si="62"/>
        <v>0</v>
      </c>
      <c r="AQ164" s="39">
        <v>0</v>
      </c>
      <c r="AR164" s="39">
        <v>0</v>
      </c>
      <c r="AS164" s="110">
        <f t="shared" si="63"/>
        <v>0</v>
      </c>
      <c r="AT164" s="39">
        <v>0</v>
      </c>
      <c r="AU164" s="39">
        <v>0</v>
      </c>
      <c r="AV164" s="110">
        <f t="shared" si="64"/>
        <v>0</v>
      </c>
      <c r="AW164" s="39">
        <v>0</v>
      </c>
      <c r="AX164" s="39">
        <v>0</v>
      </c>
      <c r="AY164" s="110">
        <f t="shared" si="65"/>
        <v>0</v>
      </c>
      <c r="AZ164" s="224"/>
      <c r="BA164" s="224"/>
      <c r="BB164" s="91">
        <f t="shared" si="66"/>
        <v>0</v>
      </c>
      <c r="BC164" s="110">
        <f t="shared" si="67"/>
        <v>0</v>
      </c>
      <c r="BD164" s="110">
        <f t="shared" si="68"/>
        <v>0</v>
      </c>
      <c r="BE164" s="110">
        <f t="shared" si="69"/>
        <v>0</v>
      </c>
      <c r="BF164" s="224"/>
      <c r="BG164" s="224"/>
      <c r="BH164" s="91">
        <f t="shared" si="70"/>
        <v>0</v>
      </c>
      <c r="BI164" s="224"/>
      <c r="BJ164" s="224"/>
      <c r="BK164" s="91">
        <f t="shared" si="71"/>
        <v>0</v>
      </c>
      <c r="BL164" s="224"/>
      <c r="BM164" s="224"/>
      <c r="BN164" s="91">
        <f t="shared" si="72"/>
        <v>0</v>
      </c>
      <c r="BO164" s="91">
        <f t="shared" si="73"/>
        <v>0</v>
      </c>
      <c r="BP164" s="91">
        <f t="shared" si="74"/>
        <v>0</v>
      </c>
      <c r="BQ164" s="91">
        <f t="shared" si="75"/>
        <v>0</v>
      </c>
      <c r="BR164" s="110">
        <f t="shared" si="76"/>
        <v>0</v>
      </c>
      <c r="BS164" s="110">
        <f t="shared" si="45"/>
        <v>0</v>
      </c>
      <c r="BT164" s="110">
        <f t="shared" si="78"/>
        <v>0</v>
      </c>
      <c r="BU164" s="110">
        <v>0</v>
      </c>
      <c r="BV164" s="110">
        <v>0</v>
      </c>
      <c r="BW164" s="110">
        <v>0</v>
      </c>
      <c r="BX164" s="110">
        <v>0</v>
      </c>
      <c r="BY164" s="110">
        <v>0</v>
      </c>
      <c r="BZ164" s="110">
        <v>0</v>
      </c>
      <c r="CA164" s="110">
        <v>0</v>
      </c>
      <c r="CB164" s="110">
        <v>0</v>
      </c>
      <c r="CC164" s="110">
        <v>0</v>
      </c>
      <c r="CD164" s="110">
        <v>0</v>
      </c>
      <c r="CE164" s="110">
        <v>0</v>
      </c>
      <c r="CF164" s="110">
        <v>0</v>
      </c>
      <c r="CG164" s="110">
        <f t="shared" si="77"/>
        <v>-44235000</v>
      </c>
      <c r="CH164" s="110">
        <f t="shared" si="47"/>
        <v>-44235000</v>
      </c>
      <c r="CI164" s="110">
        <f t="shared" si="48"/>
        <v>-88470000</v>
      </c>
      <c r="CJ164" s="169" t="s">
        <v>197</v>
      </c>
    </row>
    <row r="165" spans="1:88" x14ac:dyDescent="0.25">
      <c r="A165" s="169" t="s">
        <v>199</v>
      </c>
      <c r="B165" s="169" t="s">
        <v>173</v>
      </c>
      <c r="C165" s="169" t="s">
        <v>200</v>
      </c>
      <c r="D165" s="169" t="s">
        <v>117</v>
      </c>
      <c r="F165" s="169" t="s">
        <v>193</v>
      </c>
      <c r="G165" s="169" t="s">
        <v>194</v>
      </c>
      <c r="H165" s="169" t="s">
        <v>195</v>
      </c>
      <c r="I165" s="169" t="s">
        <v>196</v>
      </c>
      <c r="J165" s="110">
        <v>40000000</v>
      </c>
      <c r="K165" s="110">
        <v>0</v>
      </c>
      <c r="L165" s="110">
        <v>40000000</v>
      </c>
      <c r="M165" s="38"/>
      <c r="N165" s="38"/>
      <c r="O165" s="110">
        <f t="shared" si="49"/>
        <v>0</v>
      </c>
      <c r="P165" s="39" t="s">
        <v>123</v>
      </c>
      <c r="Q165" s="39" t="s">
        <v>123</v>
      </c>
      <c r="R165" s="110">
        <f t="shared" si="50"/>
        <v>0</v>
      </c>
      <c r="S165" s="39"/>
      <c r="T165" s="39"/>
      <c r="U165" s="110">
        <f t="shared" si="51"/>
        <v>0</v>
      </c>
      <c r="V165" s="112">
        <f>ROUND(9052769,-3)</f>
        <v>9053000</v>
      </c>
      <c r="W165" s="39"/>
      <c r="X165" s="110">
        <f t="shared" si="52"/>
        <v>9053000</v>
      </c>
      <c r="Y165" s="110">
        <f t="shared" si="53"/>
        <v>9053000</v>
      </c>
      <c r="Z165" s="110">
        <f t="shared" si="54"/>
        <v>0</v>
      </c>
      <c r="AA165" s="110">
        <f t="shared" si="55"/>
        <v>9053000</v>
      </c>
      <c r="AB165" s="38">
        <v>7450500</v>
      </c>
      <c r="AC165" s="38"/>
      <c r="AD165" s="110">
        <f t="shared" si="56"/>
        <v>7450500</v>
      </c>
      <c r="AE165" s="112">
        <v>-2483500</v>
      </c>
      <c r="AF165" s="112">
        <v>0</v>
      </c>
      <c r="AG165" s="110">
        <f t="shared" si="57"/>
        <v>-2483500</v>
      </c>
      <c r="AH165" s="112">
        <v>-682000</v>
      </c>
      <c r="AI165" s="112">
        <v>0</v>
      </c>
      <c r="AJ165" s="110">
        <f t="shared" si="58"/>
        <v>-682000</v>
      </c>
      <c r="AK165" s="112">
        <v>-4285000</v>
      </c>
      <c r="AL165" s="112">
        <v>0</v>
      </c>
      <c r="AM165" s="110">
        <f t="shared" si="59"/>
        <v>-4285000</v>
      </c>
      <c r="AN165" s="110">
        <f t="shared" si="60"/>
        <v>0</v>
      </c>
      <c r="AO165" s="110">
        <f t="shared" si="61"/>
        <v>0</v>
      </c>
      <c r="AP165" s="110">
        <f t="shared" si="62"/>
        <v>0</v>
      </c>
      <c r="AQ165" s="112">
        <v>475000</v>
      </c>
      <c r="AR165" s="39" t="s">
        <v>123</v>
      </c>
      <c r="AS165" s="110">
        <f t="shared" si="63"/>
        <v>475000</v>
      </c>
      <c r="AT165" s="94">
        <f>ROUNDUP(219433,-3)</f>
        <v>220000</v>
      </c>
      <c r="AU165" s="39" t="s">
        <v>123</v>
      </c>
      <c r="AV165" s="110">
        <f t="shared" si="64"/>
        <v>220000</v>
      </c>
      <c r="AW165" s="94">
        <f>ROUND(601109,-3)</f>
        <v>601000</v>
      </c>
      <c r="AX165" s="39" t="s">
        <v>123</v>
      </c>
      <c r="AY165" s="110">
        <f t="shared" si="65"/>
        <v>601000</v>
      </c>
      <c r="AZ165" s="224"/>
      <c r="BA165" s="224"/>
      <c r="BB165" s="91">
        <f t="shared" si="66"/>
        <v>0</v>
      </c>
      <c r="BC165" s="110">
        <f t="shared" si="67"/>
        <v>1296000</v>
      </c>
      <c r="BD165" s="110">
        <f t="shared" si="68"/>
        <v>0</v>
      </c>
      <c r="BE165" s="110">
        <f t="shared" si="69"/>
        <v>1296000</v>
      </c>
      <c r="BF165" s="224"/>
      <c r="BG165" s="224"/>
      <c r="BH165" s="91">
        <f t="shared" si="70"/>
        <v>0</v>
      </c>
      <c r="BI165" s="224"/>
      <c r="BJ165" s="224"/>
      <c r="BK165" s="91">
        <f t="shared" si="71"/>
        <v>0</v>
      </c>
      <c r="BL165" s="224"/>
      <c r="BM165" s="224"/>
      <c r="BN165" s="91">
        <f t="shared" si="72"/>
        <v>0</v>
      </c>
      <c r="BO165" s="91">
        <f t="shared" si="73"/>
        <v>0</v>
      </c>
      <c r="BP165" s="91">
        <f t="shared" si="74"/>
        <v>0</v>
      </c>
      <c r="BQ165" s="91">
        <f t="shared" si="75"/>
        <v>0</v>
      </c>
      <c r="BR165" s="110">
        <f t="shared" si="76"/>
        <v>10349000</v>
      </c>
      <c r="BS165" s="110">
        <f t="shared" si="45"/>
        <v>0</v>
      </c>
      <c r="BT165" s="110">
        <f t="shared" si="78"/>
        <v>10349000</v>
      </c>
      <c r="BU165" s="110">
        <v>9053000</v>
      </c>
      <c r="BV165" s="110">
        <v>0</v>
      </c>
      <c r="BW165" s="110">
        <v>9053000</v>
      </c>
      <c r="BX165" s="110">
        <v>0</v>
      </c>
      <c r="BY165" s="110">
        <v>0</v>
      </c>
      <c r="BZ165" s="110">
        <v>0</v>
      </c>
      <c r="CA165" s="110">
        <v>1296000</v>
      </c>
      <c r="CB165" s="110">
        <v>0</v>
      </c>
      <c r="CC165" s="110">
        <v>1296000</v>
      </c>
      <c r="CD165" s="110">
        <v>0</v>
      </c>
      <c r="CE165" s="110">
        <v>0</v>
      </c>
      <c r="CF165" s="110">
        <v>0</v>
      </c>
      <c r="CG165" s="110">
        <f t="shared" si="77"/>
        <v>-29651000</v>
      </c>
      <c r="CH165" s="110">
        <f t="shared" si="47"/>
        <v>0</v>
      </c>
      <c r="CI165" s="110">
        <f t="shared" si="48"/>
        <v>-29651000</v>
      </c>
      <c r="CJ165" s="169" t="s">
        <v>197</v>
      </c>
    </row>
    <row r="166" spans="1:88" x14ac:dyDescent="0.25">
      <c r="A166" s="95" t="s">
        <v>184</v>
      </c>
      <c r="B166" s="95" t="s">
        <v>173</v>
      </c>
      <c r="C166" s="95" t="s">
        <v>185</v>
      </c>
      <c r="D166" s="95" t="s">
        <v>117</v>
      </c>
      <c r="F166" s="169" t="s">
        <v>193</v>
      </c>
      <c r="G166" s="169" t="s">
        <v>194</v>
      </c>
      <c r="H166" s="95" t="s">
        <v>195</v>
      </c>
      <c r="I166" s="169" t="s">
        <v>196</v>
      </c>
      <c r="J166" s="110">
        <v>0</v>
      </c>
      <c r="K166" s="110">
        <v>0</v>
      </c>
      <c r="L166" s="110">
        <v>0</v>
      </c>
      <c r="M166" s="38"/>
      <c r="N166" s="38"/>
      <c r="O166" s="110">
        <f t="shared" si="49"/>
        <v>0</v>
      </c>
      <c r="P166" s="39" t="s">
        <v>123</v>
      </c>
      <c r="Q166" s="39" t="s">
        <v>123</v>
      </c>
      <c r="R166" s="110">
        <f t="shared" si="50"/>
        <v>0</v>
      </c>
      <c r="S166" s="39"/>
      <c r="T166" s="39"/>
      <c r="U166" s="110">
        <f t="shared" si="51"/>
        <v>0</v>
      </c>
      <c r="V166" s="39"/>
      <c r="W166" s="39"/>
      <c r="X166" s="110">
        <f t="shared" si="52"/>
        <v>0</v>
      </c>
      <c r="Y166" s="110">
        <f t="shared" si="53"/>
        <v>0</v>
      </c>
      <c r="Z166" s="110">
        <f t="shared" si="54"/>
        <v>0</v>
      </c>
      <c r="AA166" s="110">
        <f t="shared" si="55"/>
        <v>0</v>
      </c>
      <c r="AB166" s="38"/>
      <c r="AC166" s="38"/>
      <c r="AD166" s="110">
        <f t="shared" si="56"/>
        <v>0</v>
      </c>
      <c r="AE166" s="112">
        <v>0</v>
      </c>
      <c r="AF166" s="112">
        <v>0</v>
      </c>
      <c r="AG166" s="110">
        <f t="shared" si="57"/>
        <v>0</v>
      </c>
      <c r="AH166" s="112">
        <v>0</v>
      </c>
      <c r="AI166" s="112">
        <v>0</v>
      </c>
      <c r="AJ166" s="110">
        <f t="shared" si="58"/>
        <v>0</v>
      </c>
      <c r="AK166" s="112">
        <v>0</v>
      </c>
      <c r="AL166" s="112">
        <v>0</v>
      </c>
      <c r="AM166" s="110">
        <f t="shared" si="59"/>
        <v>0</v>
      </c>
      <c r="AN166" s="97">
        <f t="shared" si="60"/>
        <v>0</v>
      </c>
      <c r="AO166" s="97">
        <f t="shared" si="61"/>
        <v>0</v>
      </c>
      <c r="AP166" s="97">
        <f t="shared" si="62"/>
        <v>0</v>
      </c>
      <c r="AQ166" s="39" t="s">
        <v>123</v>
      </c>
      <c r="AR166" s="39" t="s">
        <v>123</v>
      </c>
      <c r="AS166" s="110">
        <f t="shared" si="63"/>
        <v>0</v>
      </c>
      <c r="AT166" s="39" t="s">
        <v>123</v>
      </c>
      <c r="AU166" s="39" t="s">
        <v>123</v>
      </c>
      <c r="AV166" s="110">
        <f t="shared" si="64"/>
        <v>0</v>
      </c>
      <c r="AW166" s="39" t="s">
        <v>123</v>
      </c>
      <c r="AX166" s="39" t="s">
        <v>123</v>
      </c>
      <c r="AY166" s="110">
        <f t="shared" si="65"/>
        <v>0</v>
      </c>
      <c r="AZ166" s="224"/>
      <c r="BA166" s="224"/>
      <c r="BB166" s="91">
        <f t="shared" si="66"/>
        <v>0</v>
      </c>
      <c r="BC166" s="97">
        <f t="shared" si="67"/>
        <v>0</v>
      </c>
      <c r="BD166" s="97">
        <f t="shared" si="68"/>
        <v>0</v>
      </c>
      <c r="BE166" s="97">
        <f t="shared" si="69"/>
        <v>0</v>
      </c>
      <c r="BF166" s="224"/>
      <c r="BG166" s="224"/>
      <c r="BH166" s="91">
        <f t="shared" si="70"/>
        <v>0</v>
      </c>
      <c r="BI166" s="224"/>
      <c r="BJ166" s="224"/>
      <c r="BK166" s="91">
        <f t="shared" si="71"/>
        <v>0</v>
      </c>
      <c r="BL166" s="224"/>
      <c r="BM166" s="224"/>
      <c r="BN166" s="91">
        <f t="shared" si="72"/>
        <v>0</v>
      </c>
      <c r="BO166" s="91">
        <f t="shared" si="73"/>
        <v>0</v>
      </c>
      <c r="BP166" s="91">
        <f t="shared" si="74"/>
        <v>0</v>
      </c>
      <c r="BQ166" s="91">
        <f t="shared" si="75"/>
        <v>0</v>
      </c>
      <c r="BR166" s="97">
        <f t="shared" si="76"/>
        <v>0</v>
      </c>
      <c r="BS166" s="97">
        <f t="shared" si="45"/>
        <v>0</v>
      </c>
      <c r="BT166" s="97">
        <f t="shared" si="78"/>
        <v>0</v>
      </c>
      <c r="BU166" s="97">
        <v>0</v>
      </c>
      <c r="BV166" s="97">
        <v>0</v>
      </c>
      <c r="BW166" s="97">
        <v>0</v>
      </c>
      <c r="BX166" s="97">
        <v>0</v>
      </c>
      <c r="BY166" s="97">
        <v>0</v>
      </c>
      <c r="BZ166" s="97">
        <v>0</v>
      </c>
      <c r="CA166" s="97">
        <v>0</v>
      </c>
      <c r="CB166" s="97">
        <v>0</v>
      </c>
      <c r="CC166" s="97">
        <v>0</v>
      </c>
      <c r="CD166" s="97">
        <v>0</v>
      </c>
      <c r="CE166" s="97">
        <v>0</v>
      </c>
      <c r="CF166" s="97">
        <v>0</v>
      </c>
      <c r="CG166" s="97">
        <f t="shared" si="77"/>
        <v>0</v>
      </c>
      <c r="CH166" s="97">
        <f t="shared" si="47"/>
        <v>0</v>
      </c>
      <c r="CI166" s="97">
        <f t="shared" si="48"/>
        <v>0</v>
      </c>
    </row>
    <row r="167" spans="1:88" x14ac:dyDescent="0.25">
      <c r="A167" s="169" t="s">
        <v>172</v>
      </c>
      <c r="B167" s="169" t="s">
        <v>173</v>
      </c>
      <c r="C167" s="169" t="s">
        <v>186</v>
      </c>
      <c r="D167" s="169" t="s">
        <v>117</v>
      </c>
      <c r="F167" s="169" t="s">
        <v>193</v>
      </c>
      <c r="G167" s="169" t="s">
        <v>194</v>
      </c>
      <c r="H167" s="169" t="s">
        <v>195</v>
      </c>
      <c r="I167" s="169" t="s">
        <v>196</v>
      </c>
      <c r="J167" s="110">
        <v>104224000</v>
      </c>
      <c r="K167" s="110">
        <v>104219000</v>
      </c>
      <c r="L167" s="110">
        <v>208443000</v>
      </c>
      <c r="M167" s="112">
        <v>951000</v>
      </c>
      <c r="N167" s="112">
        <v>951000</v>
      </c>
      <c r="O167" s="110">
        <f t="shared" si="49"/>
        <v>1902000</v>
      </c>
      <c r="P167" s="112">
        <v>2323000</v>
      </c>
      <c r="Q167" s="112">
        <v>2323000</v>
      </c>
      <c r="R167" s="110">
        <f t="shared" si="50"/>
        <v>4646000</v>
      </c>
      <c r="S167" s="112">
        <v>5242000</v>
      </c>
      <c r="T167" s="112">
        <v>5242000</v>
      </c>
      <c r="U167" s="110">
        <f t="shared" si="51"/>
        <v>10484000</v>
      </c>
      <c r="V167" s="112">
        <v>3737000</v>
      </c>
      <c r="W167" s="112">
        <v>3737000</v>
      </c>
      <c r="X167" s="110">
        <f t="shared" si="52"/>
        <v>7474000</v>
      </c>
      <c r="Y167" s="110">
        <f t="shared" si="53"/>
        <v>12253000</v>
      </c>
      <c r="Z167" s="110">
        <f t="shared" si="54"/>
        <v>12253000</v>
      </c>
      <c r="AA167" s="110">
        <f t="shared" si="55"/>
        <v>24506000</v>
      </c>
      <c r="AB167" s="38">
        <v>865803</v>
      </c>
      <c r="AC167" s="38">
        <v>865803</v>
      </c>
      <c r="AD167" s="110">
        <f t="shared" si="56"/>
        <v>1731606</v>
      </c>
      <c r="AE167" s="112">
        <v>-288601</v>
      </c>
      <c r="AF167" s="112">
        <v>-288601</v>
      </c>
      <c r="AG167" s="110">
        <f t="shared" si="57"/>
        <v>-577202</v>
      </c>
      <c r="AH167" s="112">
        <v>-288601</v>
      </c>
      <c r="AI167" s="112">
        <v>-288601</v>
      </c>
      <c r="AJ167" s="110">
        <f t="shared" si="58"/>
        <v>-577202</v>
      </c>
      <c r="AK167" s="112">
        <v>-288601</v>
      </c>
      <c r="AL167" s="112">
        <v>-288601</v>
      </c>
      <c r="AM167" s="110">
        <f t="shared" si="59"/>
        <v>-577202</v>
      </c>
      <c r="AN167" s="110">
        <f t="shared" si="60"/>
        <v>0</v>
      </c>
      <c r="AO167" s="110">
        <f t="shared" si="61"/>
        <v>0</v>
      </c>
      <c r="AP167" s="110">
        <f t="shared" si="62"/>
        <v>0</v>
      </c>
      <c r="AQ167" s="112">
        <v>3632000</v>
      </c>
      <c r="AR167" s="112">
        <v>3632000</v>
      </c>
      <c r="AS167" s="110">
        <f t="shared" si="63"/>
        <v>7264000</v>
      </c>
      <c r="AT167" s="112">
        <v>4114000</v>
      </c>
      <c r="AU167" s="112">
        <v>4114000</v>
      </c>
      <c r="AV167" s="110">
        <f t="shared" si="64"/>
        <v>8228000</v>
      </c>
      <c r="AW167" s="112">
        <v>4597000</v>
      </c>
      <c r="AX167" s="112">
        <v>4596000</v>
      </c>
      <c r="AY167" s="110">
        <f t="shared" si="65"/>
        <v>9193000</v>
      </c>
      <c r="AZ167" s="224"/>
      <c r="BA167" s="224"/>
      <c r="BB167" s="91">
        <f t="shared" si="66"/>
        <v>0</v>
      </c>
      <c r="BC167" s="110">
        <f t="shared" si="67"/>
        <v>12343000</v>
      </c>
      <c r="BD167" s="110">
        <f t="shared" si="68"/>
        <v>12342000</v>
      </c>
      <c r="BE167" s="110">
        <f t="shared" si="69"/>
        <v>24685000</v>
      </c>
      <c r="BF167" s="224"/>
      <c r="BG167" s="224"/>
      <c r="BH167" s="91">
        <f t="shared" si="70"/>
        <v>0</v>
      </c>
      <c r="BI167" s="224"/>
      <c r="BJ167" s="224"/>
      <c r="BK167" s="91">
        <f t="shared" si="71"/>
        <v>0</v>
      </c>
      <c r="BL167" s="224"/>
      <c r="BM167" s="224"/>
      <c r="BN167" s="91">
        <f t="shared" si="72"/>
        <v>0</v>
      </c>
      <c r="BO167" s="91">
        <f t="shared" si="73"/>
        <v>0</v>
      </c>
      <c r="BP167" s="91">
        <f t="shared" si="74"/>
        <v>0</v>
      </c>
      <c r="BQ167" s="91">
        <f t="shared" si="75"/>
        <v>0</v>
      </c>
      <c r="BR167" s="110">
        <f t="shared" si="76"/>
        <v>24596000</v>
      </c>
      <c r="BS167" s="110">
        <f t="shared" si="45"/>
        <v>24595000</v>
      </c>
      <c r="BT167" s="110">
        <f t="shared" si="78"/>
        <v>49191000</v>
      </c>
      <c r="BU167" s="110">
        <v>12253000</v>
      </c>
      <c r="BV167" s="110">
        <v>12253000</v>
      </c>
      <c r="BW167" s="110">
        <v>24506000</v>
      </c>
      <c r="BX167" s="110">
        <v>0</v>
      </c>
      <c r="BY167" s="110">
        <v>0</v>
      </c>
      <c r="BZ167" s="110">
        <v>0</v>
      </c>
      <c r="CA167" s="110">
        <v>12343000</v>
      </c>
      <c r="CB167" s="110">
        <v>12342000</v>
      </c>
      <c r="CC167" s="110">
        <v>24685000</v>
      </c>
      <c r="CD167" s="110">
        <v>0</v>
      </c>
      <c r="CE167" s="110">
        <v>0</v>
      </c>
      <c r="CF167" s="110">
        <v>0</v>
      </c>
      <c r="CG167" s="110">
        <f t="shared" si="77"/>
        <v>-79628000</v>
      </c>
      <c r="CH167" s="110">
        <f t="shared" si="47"/>
        <v>-79624000</v>
      </c>
      <c r="CI167" s="110">
        <f t="shared" si="48"/>
        <v>-159252000</v>
      </c>
      <c r="CJ167" s="169" t="s">
        <v>201</v>
      </c>
    </row>
    <row r="168" spans="1:88" x14ac:dyDescent="0.25">
      <c r="A168" s="169" t="s">
        <v>187</v>
      </c>
      <c r="B168" s="169" t="s">
        <v>173</v>
      </c>
      <c r="C168" s="169" t="s">
        <v>188</v>
      </c>
      <c r="D168" s="169" t="s">
        <v>117</v>
      </c>
      <c r="F168" s="169" t="s">
        <v>193</v>
      </c>
      <c r="G168" s="169" t="s">
        <v>194</v>
      </c>
      <c r="H168" s="169" t="s">
        <v>195</v>
      </c>
      <c r="I168" s="169" t="s">
        <v>196</v>
      </c>
      <c r="J168" s="110">
        <v>644190000</v>
      </c>
      <c r="K168" s="110">
        <v>644190000</v>
      </c>
      <c r="L168" s="110">
        <v>1288380000</v>
      </c>
      <c r="M168" s="38">
        <v>0</v>
      </c>
      <c r="N168" s="38">
        <v>0</v>
      </c>
      <c r="O168" s="110">
        <f t="shared" si="49"/>
        <v>0</v>
      </c>
      <c r="P168" s="39">
        <v>0</v>
      </c>
      <c r="Q168" s="39">
        <v>0</v>
      </c>
      <c r="R168" s="110">
        <f t="shared" si="50"/>
        <v>0</v>
      </c>
      <c r="S168" s="39">
        <v>0</v>
      </c>
      <c r="T168" s="39">
        <v>0</v>
      </c>
      <c r="U168" s="110">
        <f t="shared" si="51"/>
        <v>0</v>
      </c>
      <c r="V168" s="39">
        <v>0</v>
      </c>
      <c r="W168" s="39">
        <v>0</v>
      </c>
      <c r="X168" s="110">
        <f t="shared" si="52"/>
        <v>0</v>
      </c>
      <c r="Y168" s="110">
        <f t="shared" si="53"/>
        <v>0</v>
      </c>
      <c r="Z168" s="110">
        <f t="shared" si="54"/>
        <v>0</v>
      </c>
      <c r="AA168" s="110">
        <f t="shared" si="55"/>
        <v>0</v>
      </c>
      <c r="AB168" s="38">
        <v>0</v>
      </c>
      <c r="AC168" s="38">
        <v>0</v>
      </c>
      <c r="AD168" s="110">
        <f t="shared" si="56"/>
        <v>0</v>
      </c>
      <c r="AE168" s="112">
        <v>0</v>
      </c>
      <c r="AF168" s="112">
        <v>0</v>
      </c>
      <c r="AG168" s="110">
        <f t="shared" si="57"/>
        <v>0</v>
      </c>
      <c r="AH168" s="112">
        <v>0</v>
      </c>
      <c r="AI168" s="112">
        <v>0</v>
      </c>
      <c r="AJ168" s="110">
        <f t="shared" si="58"/>
        <v>0</v>
      </c>
      <c r="AK168" s="112">
        <v>0</v>
      </c>
      <c r="AL168" s="112">
        <v>0</v>
      </c>
      <c r="AM168" s="110">
        <f t="shared" si="59"/>
        <v>0</v>
      </c>
      <c r="AN168" s="110">
        <f t="shared" si="60"/>
        <v>0</v>
      </c>
      <c r="AO168" s="110">
        <f t="shared" si="61"/>
        <v>0</v>
      </c>
      <c r="AP168" s="110">
        <f t="shared" si="62"/>
        <v>0</v>
      </c>
      <c r="AQ168" s="39">
        <v>0</v>
      </c>
      <c r="AR168" s="39">
        <v>0</v>
      </c>
      <c r="AS168" s="110">
        <f t="shared" si="63"/>
        <v>0</v>
      </c>
      <c r="AT168" s="39">
        <v>0</v>
      </c>
      <c r="AU168" s="39">
        <v>0</v>
      </c>
      <c r="AV168" s="110">
        <f t="shared" si="64"/>
        <v>0</v>
      </c>
      <c r="AW168" s="112">
        <v>314014000</v>
      </c>
      <c r="AX168" s="112">
        <f>322000000+7986000</f>
        <v>329986000</v>
      </c>
      <c r="AY168" s="110">
        <f t="shared" si="65"/>
        <v>644000000</v>
      </c>
      <c r="AZ168" s="224"/>
      <c r="BA168" s="224"/>
      <c r="BB168" s="91">
        <f t="shared" si="66"/>
        <v>0</v>
      </c>
      <c r="BC168" s="110">
        <f t="shared" si="67"/>
        <v>314014000</v>
      </c>
      <c r="BD168" s="110">
        <f t="shared" si="68"/>
        <v>329986000</v>
      </c>
      <c r="BE168" s="110">
        <f t="shared" si="69"/>
        <v>644000000</v>
      </c>
      <c r="BF168" s="224"/>
      <c r="BG168" s="224"/>
      <c r="BH168" s="91">
        <f t="shared" si="70"/>
        <v>0</v>
      </c>
      <c r="BI168" s="224"/>
      <c r="BJ168" s="224"/>
      <c r="BK168" s="91">
        <f t="shared" si="71"/>
        <v>0</v>
      </c>
      <c r="BL168" s="224"/>
      <c r="BM168" s="224"/>
      <c r="BN168" s="91">
        <f t="shared" si="72"/>
        <v>0</v>
      </c>
      <c r="BO168" s="91">
        <f t="shared" si="73"/>
        <v>0</v>
      </c>
      <c r="BP168" s="91">
        <f t="shared" si="74"/>
        <v>0</v>
      </c>
      <c r="BQ168" s="91">
        <f t="shared" si="75"/>
        <v>0</v>
      </c>
      <c r="BR168" s="110">
        <f t="shared" si="76"/>
        <v>314014000</v>
      </c>
      <c r="BS168" s="110">
        <f t="shared" si="45"/>
        <v>329986000</v>
      </c>
      <c r="BT168" s="110">
        <f t="shared" si="78"/>
        <v>644000000</v>
      </c>
      <c r="BU168" s="110">
        <v>0</v>
      </c>
      <c r="BV168" s="110">
        <v>0</v>
      </c>
      <c r="BW168" s="110">
        <v>0</v>
      </c>
      <c r="BX168" s="110">
        <v>0</v>
      </c>
      <c r="BY168" s="110">
        <v>0</v>
      </c>
      <c r="BZ168" s="110">
        <v>0</v>
      </c>
      <c r="CA168" s="110">
        <v>314014000</v>
      </c>
      <c r="CB168" s="110">
        <v>329986000</v>
      </c>
      <c r="CC168" s="110">
        <v>644000000</v>
      </c>
      <c r="CD168" s="110">
        <v>0</v>
      </c>
      <c r="CE168" s="110">
        <v>0</v>
      </c>
      <c r="CF168" s="110">
        <v>0</v>
      </c>
      <c r="CG168" s="110">
        <f t="shared" si="77"/>
        <v>-330176000</v>
      </c>
      <c r="CH168" s="110">
        <f t="shared" si="47"/>
        <v>-314204000</v>
      </c>
      <c r="CI168" s="110">
        <f t="shared" si="48"/>
        <v>-644380000</v>
      </c>
      <c r="CJ168" s="169" t="s">
        <v>201</v>
      </c>
    </row>
    <row r="169" spans="1:88" ht="14.1" customHeight="1" x14ac:dyDescent="0.25">
      <c r="A169" s="169" t="s">
        <v>190</v>
      </c>
      <c r="B169" s="169" t="s">
        <v>173</v>
      </c>
      <c r="C169" s="169" t="s">
        <v>191</v>
      </c>
      <c r="D169" s="169" t="s">
        <v>117</v>
      </c>
      <c r="F169" s="169" t="s">
        <v>193</v>
      </c>
      <c r="G169" s="169" t="s">
        <v>194</v>
      </c>
      <c r="H169" s="169" t="s">
        <v>195</v>
      </c>
      <c r="I169" s="169" t="s">
        <v>196</v>
      </c>
      <c r="J169" s="110">
        <v>21260000</v>
      </c>
      <c r="K169" s="110">
        <v>43195000</v>
      </c>
      <c r="L169" s="110">
        <v>64455000</v>
      </c>
      <c r="M169" s="38">
        <v>0</v>
      </c>
      <c r="N169" s="38"/>
      <c r="O169" s="110">
        <f t="shared" si="49"/>
        <v>0</v>
      </c>
      <c r="P169" s="39" t="s">
        <v>123</v>
      </c>
      <c r="Q169" s="39" t="s">
        <v>123</v>
      </c>
      <c r="R169" s="110">
        <f t="shared" si="50"/>
        <v>0</v>
      </c>
      <c r="S169" s="39" t="s">
        <v>123</v>
      </c>
      <c r="T169" s="39" t="s">
        <v>123</v>
      </c>
      <c r="U169" s="110">
        <f t="shared" si="51"/>
        <v>0</v>
      </c>
      <c r="V169" s="112">
        <v>3535000</v>
      </c>
      <c r="W169" s="39"/>
      <c r="X169" s="110">
        <f t="shared" si="52"/>
        <v>3535000</v>
      </c>
      <c r="Y169" s="110">
        <f t="shared" si="53"/>
        <v>3535000</v>
      </c>
      <c r="Z169" s="110">
        <f t="shared" si="54"/>
        <v>0</v>
      </c>
      <c r="AA169" s="110">
        <f t="shared" si="55"/>
        <v>3535000</v>
      </c>
      <c r="AB169" s="38">
        <v>0</v>
      </c>
      <c r="AC169" s="38">
        <v>0</v>
      </c>
      <c r="AD169" s="110">
        <f t="shared" si="56"/>
        <v>0</v>
      </c>
      <c r="AE169" s="112">
        <v>0</v>
      </c>
      <c r="AF169" s="112">
        <v>0</v>
      </c>
      <c r="AG169" s="110">
        <f t="shared" si="57"/>
        <v>0</v>
      </c>
      <c r="AH169" s="112">
        <v>0</v>
      </c>
      <c r="AI169" s="112">
        <v>0</v>
      </c>
      <c r="AJ169" s="110">
        <f t="shared" si="58"/>
        <v>0</v>
      </c>
      <c r="AK169" s="112">
        <v>0</v>
      </c>
      <c r="AL169" s="112">
        <v>0</v>
      </c>
      <c r="AM169" s="110">
        <f t="shared" si="59"/>
        <v>0</v>
      </c>
      <c r="AN169" s="110">
        <f t="shared" si="60"/>
        <v>0</v>
      </c>
      <c r="AO169" s="110">
        <f t="shared" si="61"/>
        <v>0</v>
      </c>
      <c r="AP169" s="110">
        <f t="shared" si="62"/>
        <v>0</v>
      </c>
      <c r="AQ169" s="112">
        <v>2150000</v>
      </c>
      <c r="AR169" s="112">
        <v>7170000</v>
      </c>
      <c r="AS169" s="110">
        <f t="shared" si="63"/>
        <v>9320000</v>
      </c>
      <c r="AT169" s="112">
        <v>2149000</v>
      </c>
      <c r="AU169" s="112">
        <v>7170000</v>
      </c>
      <c r="AV169" s="110">
        <f t="shared" si="64"/>
        <v>9319000</v>
      </c>
      <c r="AW169" s="112">
        <v>2149000</v>
      </c>
      <c r="AX169" s="112">
        <v>7170000</v>
      </c>
      <c r="AY169" s="110">
        <f t="shared" si="65"/>
        <v>9319000</v>
      </c>
      <c r="AZ169" s="224"/>
      <c r="BA169" s="224"/>
      <c r="BB169" s="91">
        <f t="shared" si="66"/>
        <v>0</v>
      </c>
      <c r="BC169" s="110">
        <f t="shared" si="67"/>
        <v>6448000</v>
      </c>
      <c r="BD169" s="110">
        <f t="shared" si="68"/>
        <v>21510000</v>
      </c>
      <c r="BE169" s="110">
        <f t="shared" si="69"/>
        <v>27958000</v>
      </c>
      <c r="BF169" s="224"/>
      <c r="BG169" s="224"/>
      <c r="BH169" s="91">
        <f t="shared" si="70"/>
        <v>0</v>
      </c>
      <c r="BI169" s="224"/>
      <c r="BJ169" s="224"/>
      <c r="BK169" s="91">
        <f t="shared" si="71"/>
        <v>0</v>
      </c>
      <c r="BL169" s="224"/>
      <c r="BM169" s="224"/>
      <c r="BN169" s="91">
        <f t="shared" si="72"/>
        <v>0</v>
      </c>
      <c r="BO169" s="91">
        <f t="shared" si="73"/>
        <v>0</v>
      </c>
      <c r="BP169" s="91">
        <f t="shared" si="74"/>
        <v>0</v>
      </c>
      <c r="BQ169" s="91">
        <f t="shared" si="75"/>
        <v>0</v>
      </c>
      <c r="BR169" s="110">
        <f t="shared" si="76"/>
        <v>9983000</v>
      </c>
      <c r="BS169" s="110">
        <f t="shared" si="45"/>
        <v>21510000</v>
      </c>
      <c r="BT169" s="110">
        <f t="shared" si="78"/>
        <v>31493000</v>
      </c>
      <c r="BU169" s="110">
        <v>3535000</v>
      </c>
      <c r="BV169" s="110">
        <v>0</v>
      </c>
      <c r="BW169" s="110">
        <v>3535000</v>
      </c>
      <c r="BX169" s="110">
        <v>0</v>
      </c>
      <c r="BY169" s="110">
        <v>0</v>
      </c>
      <c r="BZ169" s="110">
        <v>0</v>
      </c>
      <c r="CA169" s="110">
        <v>6448000</v>
      </c>
      <c r="CB169" s="110">
        <v>21510000</v>
      </c>
      <c r="CC169" s="110">
        <v>27958000</v>
      </c>
      <c r="CD169" s="110">
        <v>0</v>
      </c>
      <c r="CE169" s="110">
        <v>0</v>
      </c>
      <c r="CF169" s="110">
        <v>0</v>
      </c>
      <c r="CG169" s="110">
        <f t="shared" si="77"/>
        <v>-11277000</v>
      </c>
      <c r="CH169" s="110">
        <f t="shared" si="47"/>
        <v>-21685000</v>
      </c>
      <c r="CI169" s="110">
        <f t="shared" si="48"/>
        <v>-32962000</v>
      </c>
      <c r="CJ169" s="169" t="s">
        <v>197</v>
      </c>
    </row>
    <row r="170" spans="1:88" x14ac:dyDescent="0.25">
      <c r="A170" s="95" t="s">
        <v>202</v>
      </c>
      <c r="B170" s="95" t="s">
        <v>173</v>
      </c>
      <c r="C170" s="95" t="s">
        <v>203</v>
      </c>
      <c r="D170" s="95" t="s">
        <v>117</v>
      </c>
      <c r="E170" s="95"/>
      <c r="F170" s="95" t="s">
        <v>193</v>
      </c>
      <c r="G170" s="95" t="s">
        <v>194</v>
      </c>
      <c r="H170" s="95" t="s">
        <v>195</v>
      </c>
      <c r="I170" s="95" t="s">
        <v>196</v>
      </c>
      <c r="J170" s="97">
        <v>0</v>
      </c>
      <c r="K170" s="97">
        <v>0</v>
      </c>
      <c r="L170" s="97">
        <v>0</v>
      </c>
      <c r="M170" s="104"/>
      <c r="N170" s="104"/>
      <c r="O170" s="97">
        <f t="shared" si="49"/>
        <v>0</v>
      </c>
      <c r="P170" s="105" t="s">
        <v>123</v>
      </c>
      <c r="Q170" s="105" t="s">
        <v>123</v>
      </c>
      <c r="R170" s="97">
        <f t="shared" si="50"/>
        <v>0</v>
      </c>
      <c r="S170" s="105" t="s">
        <v>123</v>
      </c>
      <c r="T170" s="105" t="s">
        <v>123</v>
      </c>
      <c r="U170" s="97">
        <f t="shared" si="51"/>
        <v>0</v>
      </c>
      <c r="V170" s="105" t="s">
        <v>123</v>
      </c>
      <c r="W170" s="105" t="s">
        <v>123</v>
      </c>
      <c r="X170" s="97">
        <f t="shared" si="52"/>
        <v>0</v>
      </c>
      <c r="Y170" s="97">
        <f t="shared" si="53"/>
        <v>0</v>
      </c>
      <c r="Z170" s="97">
        <f t="shared" si="54"/>
        <v>0</v>
      </c>
      <c r="AA170" s="97">
        <f t="shared" si="55"/>
        <v>0</v>
      </c>
      <c r="AB170" s="104"/>
      <c r="AC170" s="104"/>
      <c r="AD170" s="97">
        <f t="shared" si="56"/>
        <v>0</v>
      </c>
      <c r="AE170" s="112">
        <v>0</v>
      </c>
      <c r="AF170" s="112">
        <v>0</v>
      </c>
      <c r="AG170" s="97">
        <f t="shared" si="57"/>
        <v>0</v>
      </c>
      <c r="AH170" s="112">
        <v>0</v>
      </c>
      <c r="AI170" s="112">
        <v>0</v>
      </c>
      <c r="AJ170" s="97">
        <f t="shared" si="58"/>
        <v>0</v>
      </c>
      <c r="AK170" s="112">
        <v>0</v>
      </c>
      <c r="AL170" s="112">
        <v>0</v>
      </c>
      <c r="AM170" s="97">
        <f t="shared" si="59"/>
        <v>0</v>
      </c>
      <c r="AN170" s="97">
        <f t="shared" si="60"/>
        <v>0</v>
      </c>
      <c r="AO170" s="97">
        <f t="shared" si="61"/>
        <v>0</v>
      </c>
      <c r="AP170" s="97">
        <f t="shared" si="62"/>
        <v>0</v>
      </c>
      <c r="AQ170" s="105" t="s">
        <v>123</v>
      </c>
      <c r="AR170" s="105" t="s">
        <v>123</v>
      </c>
      <c r="AS170" s="97">
        <f t="shared" si="63"/>
        <v>0</v>
      </c>
      <c r="AT170" s="105" t="s">
        <v>123</v>
      </c>
      <c r="AU170" s="105" t="s">
        <v>123</v>
      </c>
      <c r="AV170" s="97">
        <f t="shared" si="64"/>
        <v>0</v>
      </c>
      <c r="AW170" s="105" t="s">
        <v>123</v>
      </c>
      <c r="AX170" s="105" t="s">
        <v>123</v>
      </c>
      <c r="AY170" s="97">
        <f t="shared" si="65"/>
        <v>0</v>
      </c>
      <c r="AZ170" s="226"/>
      <c r="BA170" s="226"/>
      <c r="BB170" s="107">
        <f t="shared" si="66"/>
        <v>0</v>
      </c>
      <c r="BC170" s="97">
        <f t="shared" si="67"/>
        <v>0</v>
      </c>
      <c r="BD170" s="97">
        <f t="shared" si="68"/>
        <v>0</v>
      </c>
      <c r="BE170" s="97">
        <f t="shared" si="69"/>
        <v>0</v>
      </c>
      <c r="BF170" s="226"/>
      <c r="BG170" s="226"/>
      <c r="BH170" s="107">
        <f t="shared" si="70"/>
        <v>0</v>
      </c>
      <c r="BI170" s="226"/>
      <c r="BJ170" s="226"/>
      <c r="BK170" s="107">
        <f t="shared" si="71"/>
        <v>0</v>
      </c>
      <c r="BL170" s="226"/>
      <c r="BM170" s="226"/>
      <c r="BN170" s="107">
        <f t="shared" si="72"/>
        <v>0</v>
      </c>
      <c r="BO170" s="107">
        <f t="shared" si="73"/>
        <v>0</v>
      </c>
      <c r="BP170" s="107">
        <f t="shared" si="74"/>
        <v>0</v>
      </c>
      <c r="BQ170" s="107">
        <f t="shared" si="75"/>
        <v>0</v>
      </c>
      <c r="BR170" s="97">
        <f t="shared" si="76"/>
        <v>0</v>
      </c>
      <c r="BS170" s="97">
        <f t="shared" si="45"/>
        <v>0</v>
      </c>
      <c r="BT170" s="97">
        <f t="shared" si="78"/>
        <v>0</v>
      </c>
      <c r="BU170" s="97">
        <v>0</v>
      </c>
      <c r="BV170" s="97">
        <v>0</v>
      </c>
      <c r="BW170" s="97">
        <v>0</v>
      </c>
      <c r="BX170" s="97">
        <v>0</v>
      </c>
      <c r="BY170" s="97">
        <v>0</v>
      </c>
      <c r="BZ170" s="97">
        <v>0</v>
      </c>
      <c r="CA170" s="97">
        <v>0</v>
      </c>
      <c r="CB170" s="97">
        <v>0</v>
      </c>
      <c r="CC170" s="97">
        <v>0</v>
      </c>
      <c r="CD170" s="97">
        <v>0</v>
      </c>
      <c r="CE170" s="97">
        <v>0</v>
      </c>
      <c r="CF170" s="97">
        <v>0</v>
      </c>
      <c r="CG170" s="97">
        <f t="shared" si="77"/>
        <v>0</v>
      </c>
      <c r="CH170" s="97">
        <f t="shared" si="47"/>
        <v>0</v>
      </c>
      <c r="CI170" s="97">
        <f t="shared" si="48"/>
        <v>0</v>
      </c>
    </row>
    <row r="171" spans="1:88" x14ac:dyDescent="0.25">
      <c r="A171" s="95" t="s">
        <v>202</v>
      </c>
      <c r="B171" s="95" t="s">
        <v>173</v>
      </c>
      <c r="C171" s="95" t="s">
        <v>203</v>
      </c>
      <c r="D171" s="95" t="s">
        <v>121</v>
      </c>
      <c r="E171" s="95"/>
      <c r="F171" s="95" t="s">
        <v>175</v>
      </c>
      <c r="G171" s="95" t="s">
        <v>176</v>
      </c>
      <c r="H171" s="95" t="s">
        <v>177</v>
      </c>
      <c r="I171" s="95">
        <v>20</v>
      </c>
      <c r="J171" s="97">
        <v>0</v>
      </c>
      <c r="K171" s="97">
        <v>0</v>
      </c>
      <c r="L171" s="97">
        <v>0</v>
      </c>
      <c r="M171" s="104"/>
      <c r="N171" s="104"/>
      <c r="O171" s="97">
        <f t="shared" si="49"/>
        <v>0</v>
      </c>
      <c r="P171" s="105"/>
      <c r="Q171" s="105"/>
      <c r="R171" s="97">
        <f t="shared" si="50"/>
        <v>0</v>
      </c>
      <c r="S171" s="105"/>
      <c r="T171" s="105"/>
      <c r="U171" s="97">
        <f t="shared" si="51"/>
        <v>0</v>
      </c>
      <c r="V171" s="105"/>
      <c r="W171" s="105"/>
      <c r="X171" s="97">
        <f t="shared" si="52"/>
        <v>0</v>
      </c>
      <c r="Y171" s="97">
        <f t="shared" si="53"/>
        <v>0</v>
      </c>
      <c r="Z171" s="97">
        <f t="shared" si="54"/>
        <v>0</v>
      </c>
      <c r="AA171" s="97">
        <f t="shared" si="55"/>
        <v>0</v>
      </c>
      <c r="AB171" s="104"/>
      <c r="AC171" s="104"/>
      <c r="AD171" s="97">
        <f t="shared" si="56"/>
        <v>0</v>
      </c>
      <c r="AE171" s="112">
        <v>0</v>
      </c>
      <c r="AF171" s="112">
        <v>0</v>
      </c>
      <c r="AG171" s="97">
        <f t="shared" si="57"/>
        <v>0</v>
      </c>
      <c r="AH171" s="112">
        <v>0</v>
      </c>
      <c r="AI171" s="112">
        <v>0</v>
      </c>
      <c r="AJ171" s="97">
        <f t="shared" si="58"/>
        <v>0</v>
      </c>
      <c r="AK171" s="112">
        <v>0</v>
      </c>
      <c r="AL171" s="112">
        <v>0</v>
      </c>
      <c r="AM171" s="97">
        <f t="shared" si="59"/>
        <v>0</v>
      </c>
      <c r="AN171" s="97">
        <f t="shared" si="60"/>
        <v>0</v>
      </c>
      <c r="AO171" s="97">
        <f t="shared" si="61"/>
        <v>0</v>
      </c>
      <c r="AP171" s="97">
        <f t="shared" si="62"/>
        <v>0</v>
      </c>
      <c r="AQ171" s="105"/>
      <c r="AR171" s="105"/>
      <c r="AS171" s="97">
        <f t="shared" si="63"/>
        <v>0</v>
      </c>
      <c r="AT171" s="105"/>
      <c r="AU171" s="105"/>
      <c r="AV171" s="97">
        <f t="shared" si="64"/>
        <v>0</v>
      </c>
      <c r="AW171" s="105"/>
      <c r="AX171" s="105"/>
      <c r="AY171" s="97">
        <f t="shared" si="65"/>
        <v>0</v>
      </c>
      <c r="AZ171" s="226"/>
      <c r="BA171" s="226"/>
      <c r="BB171" s="107">
        <f t="shared" si="66"/>
        <v>0</v>
      </c>
      <c r="BC171" s="97">
        <f t="shared" si="67"/>
        <v>0</v>
      </c>
      <c r="BD171" s="97">
        <f t="shared" si="68"/>
        <v>0</v>
      </c>
      <c r="BE171" s="97">
        <f t="shared" si="69"/>
        <v>0</v>
      </c>
      <c r="BF171" s="226"/>
      <c r="BG171" s="226"/>
      <c r="BH171" s="107">
        <f t="shared" si="70"/>
        <v>0</v>
      </c>
      <c r="BI171" s="226"/>
      <c r="BJ171" s="226"/>
      <c r="BK171" s="107">
        <f t="shared" si="71"/>
        <v>0</v>
      </c>
      <c r="BL171" s="226"/>
      <c r="BM171" s="226"/>
      <c r="BN171" s="107">
        <f t="shared" si="72"/>
        <v>0</v>
      </c>
      <c r="BO171" s="107">
        <f t="shared" si="73"/>
        <v>0</v>
      </c>
      <c r="BP171" s="107">
        <f t="shared" si="74"/>
        <v>0</v>
      </c>
      <c r="BQ171" s="107">
        <f t="shared" si="75"/>
        <v>0</v>
      </c>
      <c r="BR171" s="97">
        <f t="shared" si="76"/>
        <v>0</v>
      </c>
      <c r="BS171" s="97">
        <f t="shared" si="45"/>
        <v>0</v>
      </c>
      <c r="BT171" s="97">
        <f t="shared" si="78"/>
        <v>0</v>
      </c>
      <c r="BU171" s="97">
        <v>0</v>
      </c>
      <c r="BV171" s="97">
        <v>0</v>
      </c>
      <c r="BW171" s="97">
        <v>0</v>
      </c>
      <c r="BX171" s="97">
        <v>0</v>
      </c>
      <c r="BY171" s="97">
        <v>0</v>
      </c>
      <c r="BZ171" s="97">
        <v>0</v>
      </c>
      <c r="CA171" s="97">
        <v>0</v>
      </c>
      <c r="CB171" s="97">
        <v>0</v>
      </c>
      <c r="CC171" s="97">
        <v>0</v>
      </c>
      <c r="CD171" s="97">
        <v>0</v>
      </c>
      <c r="CE171" s="97">
        <v>0</v>
      </c>
      <c r="CF171" s="97">
        <v>0</v>
      </c>
      <c r="CG171" s="97">
        <f t="shared" si="77"/>
        <v>0</v>
      </c>
      <c r="CH171" s="97">
        <f t="shared" si="47"/>
        <v>0</v>
      </c>
      <c r="CI171" s="97">
        <f t="shared" si="48"/>
        <v>0</v>
      </c>
    </row>
    <row r="172" spans="1:88" x14ac:dyDescent="0.25">
      <c r="A172" s="169" t="s">
        <v>190</v>
      </c>
      <c r="B172" s="169" t="s">
        <v>173</v>
      </c>
      <c r="C172" s="169" t="s">
        <v>191</v>
      </c>
      <c r="D172" s="169" t="s">
        <v>117</v>
      </c>
      <c r="F172" s="169" t="s">
        <v>193</v>
      </c>
      <c r="G172" s="169" t="s">
        <v>194</v>
      </c>
      <c r="H172" s="169" t="s">
        <v>198</v>
      </c>
      <c r="I172" s="169" t="s">
        <v>204</v>
      </c>
      <c r="J172" s="110">
        <v>9003000</v>
      </c>
      <c r="K172" s="110">
        <v>9003000</v>
      </c>
      <c r="L172" s="110">
        <v>18006000</v>
      </c>
      <c r="M172" s="38"/>
      <c r="N172" s="38"/>
      <c r="O172" s="110">
        <f t="shared" si="49"/>
        <v>0</v>
      </c>
      <c r="P172" s="39" t="s">
        <v>123</v>
      </c>
      <c r="Q172" s="39" t="s">
        <v>123</v>
      </c>
      <c r="R172" s="110">
        <f t="shared" si="50"/>
        <v>0</v>
      </c>
      <c r="S172" s="39" t="s">
        <v>123</v>
      </c>
      <c r="T172" s="39" t="s">
        <v>123</v>
      </c>
      <c r="U172" s="110">
        <f t="shared" si="51"/>
        <v>0</v>
      </c>
      <c r="V172" s="39" t="s">
        <v>123</v>
      </c>
      <c r="W172" s="39" t="s">
        <v>123</v>
      </c>
      <c r="X172" s="110">
        <f t="shared" si="52"/>
        <v>0</v>
      </c>
      <c r="Y172" s="110">
        <f t="shared" si="53"/>
        <v>0</v>
      </c>
      <c r="Z172" s="110">
        <f t="shared" si="54"/>
        <v>0</v>
      </c>
      <c r="AA172" s="110">
        <f t="shared" si="55"/>
        <v>0</v>
      </c>
      <c r="AB172" s="38">
        <v>0</v>
      </c>
      <c r="AC172" s="38">
        <v>0</v>
      </c>
      <c r="AD172" s="110">
        <f t="shared" si="56"/>
        <v>0</v>
      </c>
      <c r="AE172" s="112">
        <v>0</v>
      </c>
      <c r="AF172" s="112">
        <v>0</v>
      </c>
      <c r="AG172" s="110">
        <f t="shared" si="57"/>
        <v>0</v>
      </c>
      <c r="AH172" s="112">
        <v>0</v>
      </c>
      <c r="AI172" s="112">
        <v>0</v>
      </c>
      <c r="AJ172" s="110">
        <f t="shared" si="58"/>
        <v>0</v>
      </c>
      <c r="AK172" s="112">
        <v>0</v>
      </c>
      <c r="AL172" s="112">
        <v>0</v>
      </c>
      <c r="AM172" s="110">
        <f t="shared" si="59"/>
        <v>0</v>
      </c>
      <c r="AN172" s="110">
        <f t="shared" si="60"/>
        <v>0</v>
      </c>
      <c r="AO172" s="110">
        <f t="shared" si="61"/>
        <v>0</v>
      </c>
      <c r="AP172" s="110">
        <f t="shared" si="62"/>
        <v>0</v>
      </c>
      <c r="AQ172" s="112">
        <v>625000</v>
      </c>
      <c r="AR172" s="112">
        <v>625000</v>
      </c>
      <c r="AS172" s="110">
        <f t="shared" si="63"/>
        <v>1250000</v>
      </c>
      <c r="AT172" s="112">
        <v>625000</v>
      </c>
      <c r="AU172" s="112">
        <v>625000</v>
      </c>
      <c r="AV172" s="110">
        <f t="shared" si="64"/>
        <v>1250000</v>
      </c>
      <c r="AW172" s="112">
        <v>625000</v>
      </c>
      <c r="AX172" s="112">
        <v>625000</v>
      </c>
      <c r="AY172" s="110">
        <f t="shared" si="65"/>
        <v>1250000</v>
      </c>
      <c r="AZ172" s="224"/>
      <c r="BA172" s="224"/>
      <c r="BB172" s="91">
        <f t="shared" si="66"/>
        <v>0</v>
      </c>
      <c r="BC172" s="110">
        <f t="shared" si="67"/>
        <v>1875000</v>
      </c>
      <c r="BD172" s="110">
        <f t="shared" si="68"/>
        <v>1875000</v>
      </c>
      <c r="BE172" s="110">
        <f t="shared" si="69"/>
        <v>3750000</v>
      </c>
      <c r="BF172" s="224"/>
      <c r="BG172" s="224"/>
      <c r="BH172" s="91">
        <f t="shared" si="70"/>
        <v>0</v>
      </c>
      <c r="BI172" s="224"/>
      <c r="BJ172" s="224"/>
      <c r="BK172" s="91">
        <f t="shared" si="71"/>
        <v>0</v>
      </c>
      <c r="BL172" s="224"/>
      <c r="BM172" s="224"/>
      <c r="BN172" s="91">
        <f t="shared" si="72"/>
        <v>0</v>
      </c>
      <c r="BO172" s="91">
        <f t="shared" si="73"/>
        <v>0</v>
      </c>
      <c r="BP172" s="91">
        <f t="shared" si="74"/>
        <v>0</v>
      </c>
      <c r="BQ172" s="91">
        <f t="shared" si="75"/>
        <v>0</v>
      </c>
      <c r="BR172" s="110">
        <f t="shared" si="76"/>
        <v>1875000</v>
      </c>
      <c r="BS172" s="110">
        <f t="shared" si="45"/>
        <v>1875000</v>
      </c>
      <c r="BT172" s="110">
        <f t="shared" si="78"/>
        <v>3750000</v>
      </c>
      <c r="BU172" s="110">
        <v>0</v>
      </c>
      <c r="BV172" s="110">
        <v>0</v>
      </c>
      <c r="BW172" s="110">
        <v>0</v>
      </c>
      <c r="BX172" s="110">
        <v>0</v>
      </c>
      <c r="BY172" s="110">
        <v>0</v>
      </c>
      <c r="BZ172" s="110">
        <v>0</v>
      </c>
      <c r="CA172" s="110">
        <v>1875000</v>
      </c>
      <c r="CB172" s="110">
        <v>1875000</v>
      </c>
      <c r="CC172" s="110">
        <v>3750000</v>
      </c>
      <c r="CD172" s="110">
        <v>0</v>
      </c>
      <c r="CE172" s="110">
        <v>0</v>
      </c>
      <c r="CF172" s="110">
        <v>0</v>
      </c>
      <c r="CG172" s="110">
        <f t="shared" si="77"/>
        <v>-7128000</v>
      </c>
      <c r="CH172" s="110">
        <f t="shared" si="47"/>
        <v>-7128000</v>
      </c>
      <c r="CI172" s="110">
        <f t="shared" si="48"/>
        <v>-14256000</v>
      </c>
      <c r="CJ172" s="169" t="s">
        <v>197</v>
      </c>
    </row>
    <row r="173" spans="1:88" x14ac:dyDescent="0.25">
      <c r="A173" s="169" t="s">
        <v>172</v>
      </c>
      <c r="B173" s="169" t="s">
        <v>173</v>
      </c>
      <c r="C173" s="169" t="s">
        <v>205</v>
      </c>
      <c r="D173" s="169" t="s">
        <v>117</v>
      </c>
      <c r="F173" s="169" t="s">
        <v>193</v>
      </c>
      <c r="H173" s="169" t="s">
        <v>195</v>
      </c>
      <c r="I173" s="169" t="s">
        <v>196</v>
      </c>
      <c r="J173" s="110">
        <v>0</v>
      </c>
      <c r="K173" s="110">
        <v>0</v>
      </c>
      <c r="L173" s="110">
        <v>0</v>
      </c>
      <c r="M173" s="38"/>
      <c r="N173" s="38"/>
      <c r="O173" s="110">
        <f t="shared" si="49"/>
        <v>0</v>
      </c>
      <c r="P173" s="39" t="s">
        <v>123</v>
      </c>
      <c r="Q173" s="39" t="s">
        <v>123</v>
      </c>
      <c r="R173" s="110">
        <f t="shared" si="50"/>
        <v>0</v>
      </c>
      <c r="S173" s="39" t="s">
        <v>123</v>
      </c>
      <c r="T173" s="39" t="s">
        <v>123</v>
      </c>
      <c r="U173" s="110">
        <f t="shared" si="51"/>
        <v>0</v>
      </c>
      <c r="V173" s="39" t="s">
        <v>123</v>
      </c>
      <c r="W173" s="39" t="s">
        <v>123</v>
      </c>
      <c r="X173" s="110">
        <f t="shared" si="52"/>
        <v>0</v>
      </c>
      <c r="Y173" s="110">
        <f t="shared" si="53"/>
        <v>0</v>
      </c>
      <c r="Z173" s="110">
        <f t="shared" si="54"/>
        <v>0</v>
      </c>
      <c r="AA173" s="110">
        <f t="shared" si="55"/>
        <v>0</v>
      </c>
      <c r="AB173" s="38">
        <v>0</v>
      </c>
      <c r="AC173" s="38">
        <v>0</v>
      </c>
      <c r="AD173" s="110">
        <f t="shared" si="56"/>
        <v>0</v>
      </c>
      <c r="AE173" s="112">
        <v>0</v>
      </c>
      <c r="AF173" s="112">
        <v>0</v>
      </c>
      <c r="AG173" s="110">
        <f t="shared" si="57"/>
        <v>0</v>
      </c>
      <c r="AH173" s="112">
        <v>0</v>
      </c>
      <c r="AI173" s="112">
        <v>0</v>
      </c>
      <c r="AJ173" s="110">
        <f t="shared" si="58"/>
        <v>0</v>
      </c>
      <c r="AK173" s="112">
        <v>0</v>
      </c>
      <c r="AL173" s="112">
        <v>0</v>
      </c>
      <c r="AM173" s="110">
        <f t="shared" si="59"/>
        <v>0</v>
      </c>
      <c r="AN173" s="110">
        <f t="shared" si="60"/>
        <v>0</v>
      </c>
      <c r="AO173" s="110">
        <f t="shared" si="61"/>
        <v>0</v>
      </c>
      <c r="AP173" s="110">
        <f t="shared" si="62"/>
        <v>0</v>
      </c>
      <c r="AQ173" s="112">
        <v>0</v>
      </c>
      <c r="AR173" s="112">
        <v>0</v>
      </c>
      <c r="AS173" s="110">
        <f t="shared" si="63"/>
        <v>0</v>
      </c>
      <c r="AT173" s="112">
        <v>0</v>
      </c>
      <c r="AU173" s="112">
        <v>0</v>
      </c>
      <c r="AV173" s="110">
        <f t="shared" si="64"/>
        <v>0</v>
      </c>
      <c r="AW173" s="112">
        <v>0</v>
      </c>
      <c r="AX173" s="112">
        <v>0</v>
      </c>
      <c r="AY173" s="110">
        <f t="shared" si="65"/>
        <v>0</v>
      </c>
      <c r="AZ173" s="224"/>
      <c r="BA173" s="224"/>
      <c r="BB173" s="91">
        <f t="shared" ref="BB173" si="79">+SUM(AZ173:BA173)</f>
        <v>0</v>
      </c>
      <c r="BC173" s="110">
        <f t="shared" si="67"/>
        <v>0</v>
      </c>
      <c r="BD173" s="110">
        <f t="shared" si="68"/>
        <v>0</v>
      </c>
      <c r="BE173" s="110">
        <f t="shared" si="69"/>
        <v>0</v>
      </c>
      <c r="BF173" s="224"/>
      <c r="BG173" s="224"/>
      <c r="BH173" s="91">
        <f t="shared" si="70"/>
        <v>0</v>
      </c>
      <c r="BI173" s="224"/>
      <c r="BJ173" s="224"/>
      <c r="BK173" s="91">
        <f t="shared" si="71"/>
        <v>0</v>
      </c>
      <c r="BL173" s="224"/>
      <c r="BM173" s="224"/>
      <c r="BN173" s="91">
        <f t="shared" si="72"/>
        <v>0</v>
      </c>
      <c r="BO173" s="91">
        <f t="shared" si="73"/>
        <v>0</v>
      </c>
      <c r="BP173" s="91">
        <f t="shared" si="74"/>
        <v>0</v>
      </c>
      <c r="BQ173" s="91">
        <f t="shared" si="75"/>
        <v>0</v>
      </c>
      <c r="BR173" s="110">
        <f t="shared" si="76"/>
        <v>0</v>
      </c>
      <c r="BS173" s="110">
        <f t="shared" si="45"/>
        <v>0</v>
      </c>
      <c r="BT173" s="110">
        <f t="shared" si="78"/>
        <v>0</v>
      </c>
      <c r="BU173" s="110">
        <v>0</v>
      </c>
      <c r="BV173" s="110">
        <v>0</v>
      </c>
      <c r="BW173" s="110">
        <v>0</v>
      </c>
      <c r="BX173" s="110">
        <v>0</v>
      </c>
      <c r="BY173" s="110">
        <v>0</v>
      </c>
      <c r="BZ173" s="110">
        <v>0</v>
      </c>
      <c r="CA173" s="110">
        <v>0</v>
      </c>
      <c r="CB173" s="110">
        <v>0</v>
      </c>
      <c r="CC173" s="110">
        <v>0</v>
      </c>
      <c r="CD173" s="110">
        <v>0</v>
      </c>
      <c r="CE173" s="110">
        <v>0</v>
      </c>
      <c r="CF173" s="110">
        <v>0</v>
      </c>
      <c r="CG173" s="110">
        <f t="shared" si="77"/>
        <v>0</v>
      </c>
      <c r="CH173" s="110">
        <f t="shared" si="47"/>
        <v>0</v>
      </c>
      <c r="CI173" s="110">
        <f t="shared" si="48"/>
        <v>0</v>
      </c>
      <c r="CJ173" s="169" t="s">
        <v>197</v>
      </c>
    </row>
  </sheetData>
  <sheetProtection autoFilter="0" pivotTables="0"/>
  <autoFilter ref="A3:CI55" xr:uid="{00000000-0009-0000-0000-000001000000}"/>
  <mergeCells count="1">
    <mergeCell ref="AB85:AD85"/>
  </mergeCells>
  <dataValidations count="1">
    <dataValidation type="whole" operator="greaterThanOrEqual" allowBlank="1" showInputMessage="1" showErrorMessage="1" sqref="BL4:BM55 AZ4:BA54 BF4:BG55 BI4:BJ55 S17:T55 M4:N55 AB17:AC54 V17:W55 AH4:AI55 P4:Q55 S4:T15 V4:W15 AE4:AF55 AB4:AC15 AK4:AL55 AT4:AU54 AQ4:AR54 AW4:AX54 BL122:BM173 AZ122:BA172 BF122:BG173 BI122:BJ173 S135:T173 M122:N173 AB135:AC172 V135:W173 AH122:AI173 P122:Q173 S122:T133 V122:W133 AE122:AF173 AB122:AC133 AK122:AL173 AT122:AU172 AQ122:AR172 AW122:AX172" xr:uid="{2D1D12C2-E047-46FF-BDD9-6188702D2E9A}">
      <formula1>0</formula1>
    </dataValidation>
  </dataValidations>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E5D3C4-0ED1-4A3A-909B-7A9FA2897F15}">
  <dimension ref="A1:CJ96"/>
  <sheetViews>
    <sheetView workbookViewId="0"/>
  </sheetViews>
  <sheetFormatPr defaultColWidth="8.7109375" defaultRowHeight="15" x14ac:dyDescent="0.25"/>
  <cols>
    <col min="1" max="1" width="13" style="169" bestFit="1" customWidth="1"/>
    <col min="2" max="2" width="9.85546875" style="169" bestFit="1" customWidth="1"/>
    <col min="3" max="3" width="42" style="169" customWidth="1"/>
    <col min="4" max="5" width="8.7109375" style="169" customWidth="1"/>
    <col min="6" max="6" width="14.5703125" style="169" customWidth="1"/>
    <col min="7" max="7" width="13.140625" style="169" customWidth="1"/>
    <col min="8" max="8" width="40.42578125" style="169" customWidth="1"/>
    <col min="9" max="9" width="18.28515625" style="169" customWidth="1"/>
    <col min="10" max="12" width="13.42578125" style="169" customWidth="1"/>
    <col min="13" max="18" width="10.85546875" style="169" customWidth="1"/>
    <col min="19" max="20" width="14.5703125" style="169" customWidth="1"/>
    <col min="21" max="24" width="12.28515625" style="169" customWidth="1"/>
    <col min="25" max="27" width="15.5703125" style="169" customWidth="1"/>
    <col min="28" max="28" width="13.140625" style="169" customWidth="1"/>
    <col min="29" max="30" width="13" style="169" customWidth="1"/>
    <col min="31" max="33" width="12.85546875" style="169" customWidth="1"/>
    <col min="34" max="34" width="14" style="169" bestFit="1" customWidth="1"/>
    <col min="35" max="35" width="13.5703125" style="169" bestFit="1" customWidth="1"/>
    <col min="36" max="36" width="14" style="169" bestFit="1" customWidth="1"/>
    <col min="37" max="42" width="12.85546875" style="169" customWidth="1"/>
    <col min="43" max="43" width="14.42578125" style="169" customWidth="1"/>
    <col min="44" max="45" width="12.5703125" style="169" customWidth="1"/>
    <col min="46" max="46" width="14.42578125" style="169" customWidth="1"/>
    <col min="47" max="71" width="12.5703125" style="169" customWidth="1"/>
    <col min="72" max="84" width="14.42578125" style="169" customWidth="1"/>
    <col min="85" max="88" width="12.5703125" style="169" customWidth="1"/>
    <col min="89" max="16384" width="8.7109375" style="169"/>
  </cols>
  <sheetData>
    <row r="1" spans="1:88" s="2" customFormat="1" x14ac:dyDescent="0.25">
      <c r="J1" s="6" t="s">
        <v>0</v>
      </c>
      <c r="K1" s="6"/>
      <c r="L1" s="6"/>
      <c r="M1" s="1" t="s">
        <v>1</v>
      </c>
      <c r="N1" s="1"/>
      <c r="O1" s="1"/>
      <c r="P1" s="1"/>
      <c r="Q1" s="1"/>
      <c r="R1" s="1"/>
      <c r="S1" s="1"/>
      <c r="T1" s="1"/>
      <c r="U1" s="1"/>
      <c r="V1" s="1"/>
      <c r="W1" s="1"/>
      <c r="X1" s="1"/>
      <c r="Y1" s="1"/>
      <c r="Z1" s="1"/>
      <c r="AA1" s="1"/>
      <c r="AB1" s="7" t="s">
        <v>2</v>
      </c>
      <c r="AC1" s="7"/>
      <c r="AD1" s="7"/>
      <c r="AE1" s="7"/>
      <c r="AF1" s="7"/>
      <c r="AG1" s="7"/>
      <c r="AH1" s="7"/>
      <c r="AI1" s="7"/>
      <c r="AJ1" s="7"/>
      <c r="AK1" s="7"/>
      <c r="AL1" s="7"/>
      <c r="AM1" s="7"/>
      <c r="AN1" s="7"/>
      <c r="AO1" s="7"/>
      <c r="AP1" s="7"/>
      <c r="AQ1" s="8" t="s">
        <v>3</v>
      </c>
      <c r="AR1" s="8"/>
      <c r="AS1" s="8"/>
      <c r="AT1" s="8"/>
      <c r="AU1" s="8"/>
      <c r="AV1" s="8"/>
      <c r="AW1" s="8"/>
      <c r="AX1" s="8"/>
      <c r="AY1" s="8"/>
      <c r="AZ1" s="8"/>
      <c r="BA1" s="8"/>
      <c r="BB1" s="8"/>
      <c r="BC1" s="8"/>
      <c r="BD1" s="8"/>
      <c r="BE1" s="8"/>
      <c r="BF1" s="81"/>
      <c r="BG1" s="81"/>
      <c r="BH1" s="81"/>
      <c r="BI1" s="81"/>
      <c r="BJ1" s="81"/>
      <c r="BK1" s="81"/>
      <c r="BL1" s="81"/>
      <c r="BM1" s="81"/>
      <c r="BN1" s="81"/>
      <c r="BO1" s="81"/>
      <c r="BP1" s="81"/>
      <c r="BQ1" s="81"/>
      <c r="BR1" s="10" t="s">
        <v>4</v>
      </c>
      <c r="BS1" s="10"/>
      <c r="BT1" s="10"/>
      <c r="BU1" s="11" t="s">
        <v>5</v>
      </c>
      <c r="BV1" s="11"/>
      <c r="BW1" s="11"/>
      <c r="BX1" s="11"/>
      <c r="BY1" s="11"/>
      <c r="BZ1" s="11"/>
      <c r="CA1" s="11"/>
      <c r="CB1" s="11"/>
      <c r="CC1" s="11"/>
      <c r="CD1" s="11"/>
      <c r="CE1" s="11"/>
      <c r="CF1" s="11"/>
      <c r="CG1" s="11"/>
      <c r="CH1" s="11"/>
      <c r="CI1" s="11"/>
    </row>
    <row r="2" spans="1:88" s="2" customFormat="1" x14ac:dyDescent="0.25">
      <c r="J2" s="6"/>
      <c r="K2" s="6"/>
      <c r="L2" s="6"/>
      <c r="M2" s="12" t="s">
        <v>6</v>
      </c>
      <c r="N2" s="12"/>
      <c r="O2" s="12"/>
      <c r="P2" s="13" t="s">
        <v>7</v>
      </c>
      <c r="Q2" s="13"/>
      <c r="R2" s="13"/>
      <c r="S2" s="14" t="s">
        <v>8</v>
      </c>
      <c r="T2" s="14"/>
      <c r="U2" s="14"/>
      <c r="V2" s="15" t="s">
        <v>9</v>
      </c>
      <c r="W2" s="16"/>
      <c r="X2" s="16"/>
      <c r="Y2" s="17" t="s">
        <v>10</v>
      </c>
      <c r="Z2" s="17"/>
      <c r="AA2" s="17"/>
      <c r="AB2" s="18" t="s">
        <v>11</v>
      </c>
      <c r="AC2" s="18"/>
      <c r="AD2" s="18"/>
      <c r="AE2" s="19" t="s">
        <v>12</v>
      </c>
      <c r="AF2" s="19"/>
      <c r="AG2" s="19"/>
      <c r="AH2" s="20" t="s">
        <v>13</v>
      </c>
      <c r="AI2" s="20"/>
      <c r="AJ2" s="20"/>
      <c r="AK2" s="21" t="s">
        <v>14</v>
      </c>
      <c r="AL2" s="22"/>
      <c r="AM2" s="22"/>
      <c r="AN2" s="23" t="s">
        <v>15</v>
      </c>
      <c r="AO2" s="24"/>
      <c r="AP2" s="24"/>
      <c r="AQ2" s="25" t="s">
        <v>16</v>
      </c>
      <c r="AR2" s="25"/>
      <c r="AS2" s="25"/>
      <c r="AT2" s="26" t="s">
        <v>17</v>
      </c>
      <c r="AU2" s="26"/>
      <c r="AV2" s="26"/>
      <c r="AW2" s="27" t="s">
        <v>18</v>
      </c>
      <c r="AX2" s="27"/>
      <c r="AY2" s="27"/>
      <c r="AZ2" s="92" t="s">
        <v>19</v>
      </c>
      <c r="BA2" s="93"/>
      <c r="BB2" s="93"/>
      <c r="BC2" s="30" t="s">
        <v>20</v>
      </c>
      <c r="BD2" s="31"/>
      <c r="BE2" s="31"/>
      <c r="BF2" s="82" t="s">
        <v>21</v>
      </c>
      <c r="BG2" s="82"/>
      <c r="BH2" s="82"/>
      <c r="BI2" s="83" t="s">
        <v>22</v>
      </c>
      <c r="BJ2" s="83"/>
      <c r="BK2" s="83"/>
      <c r="BL2" s="84" t="s">
        <v>23</v>
      </c>
      <c r="BM2" s="84"/>
      <c r="BN2" s="84"/>
      <c r="BO2" s="85" t="s">
        <v>24</v>
      </c>
      <c r="BP2" s="86"/>
      <c r="BQ2" s="86"/>
      <c r="BR2" s="10"/>
      <c r="BS2" s="10"/>
      <c r="BT2" s="10"/>
      <c r="BU2" s="11" t="s">
        <v>25</v>
      </c>
      <c r="BV2" s="11"/>
      <c r="BW2" s="11"/>
      <c r="BX2" s="11" t="s">
        <v>26</v>
      </c>
      <c r="BY2" s="11"/>
      <c r="BZ2" s="11"/>
      <c r="CA2" s="11" t="s">
        <v>27</v>
      </c>
      <c r="CB2" s="11"/>
      <c r="CC2" s="11"/>
      <c r="CD2" s="11" t="s">
        <v>28</v>
      </c>
      <c r="CE2" s="11"/>
      <c r="CF2" s="11"/>
      <c r="CG2" s="11" t="s">
        <v>29</v>
      </c>
      <c r="CH2" s="11"/>
      <c r="CI2" s="11"/>
    </row>
    <row r="3" spans="1:88" s="4" customFormat="1" ht="90" x14ac:dyDescent="0.25">
      <c r="A3" s="4" t="s">
        <v>30</v>
      </c>
      <c r="B3" s="4" t="s">
        <v>31</v>
      </c>
      <c r="C3" s="4" t="s">
        <v>32</v>
      </c>
      <c r="D3" s="4" t="s">
        <v>33</v>
      </c>
      <c r="E3" s="4" t="s">
        <v>34</v>
      </c>
      <c r="F3" s="4" t="s">
        <v>35</v>
      </c>
      <c r="G3" s="4" t="s">
        <v>36</v>
      </c>
      <c r="H3" s="4" t="s">
        <v>37</v>
      </c>
      <c r="I3" s="4" t="s">
        <v>38</v>
      </c>
      <c r="J3" s="4" t="s">
        <v>39</v>
      </c>
      <c r="K3" s="4" t="s">
        <v>40</v>
      </c>
      <c r="L3" s="4" t="s">
        <v>41</v>
      </c>
      <c r="M3" s="37" t="s">
        <v>42</v>
      </c>
      <c r="N3" s="37" t="s">
        <v>43</v>
      </c>
      <c r="O3" s="4" t="s">
        <v>44</v>
      </c>
      <c r="P3" s="37" t="s">
        <v>45</v>
      </c>
      <c r="Q3" s="37" t="s">
        <v>46</v>
      </c>
      <c r="R3" s="4" t="s">
        <v>47</v>
      </c>
      <c r="S3" s="37" t="s">
        <v>48</v>
      </c>
      <c r="T3" s="37" t="s">
        <v>49</v>
      </c>
      <c r="U3" s="4" t="s">
        <v>50</v>
      </c>
      <c r="V3" s="37" t="s">
        <v>51</v>
      </c>
      <c r="W3" s="37" t="s">
        <v>52</v>
      </c>
      <c r="X3" s="4" t="s">
        <v>53</v>
      </c>
      <c r="Y3" s="4" t="s">
        <v>54</v>
      </c>
      <c r="Z3" s="4" t="s">
        <v>55</v>
      </c>
      <c r="AA3" s="4" t="s">
        <v>56</v>
      </c>
      <c r="AB3" s="37" t="s">
        <v>57</v>
      </c>
      <c r="AC3" s="37" t="s">
        <v>58</v>
      </c>
      <c r="AD3" s="4" t="s">
        <v>59</v>
      </c>
      <c r="AE3" s="37" t="s">
        <v>60</v>
      </c>
      <c r="AF3" s="37" t="s">
        <v>61</v>
      </c>
      <c r="AG3" s="4" t="s">
        <v>62</v>
      </c>
      <c r="AH3" s="37" t="s">
        <v>63</v>
      </c>
      <c r="AI3" s="37" t="s">
        <v>64</v>
      </c>
      <c r="AJ3" s="4" t="s">
        <v>65</v>
      </c>
      <c r="AK3" s="37" t="s">
        <v>66</v>
      </c>
      <c r="AL3" s="37" t="s">
        <v>67</v>
      </c>
      <c r="AM3" s="4" t="s">
        <v>68</v>
      </c>
      <c r="AN3" s="4" t="s">
        <v>69</v>
      </c>
      <c r="AO3" s="4" t="s">
        <v>70</v>
      </c>
      <c r="AP3" s="4" t="s">
        <v>71</v>
      </c>
      <c r="AQ3" s="37" t="s">
        <v>72</v>
      </c>
      <c r="AR3" s="37" t="s">
        <v>73</v>
      </c>
      <c r="AS3" s="4" t="s">
        <v>74</v>
      </c>
      <c r="AT3" s="37" t="s">
        <v>75</v>
      </c>
      <c r="AU3" s="37" t="s">
        <v>76</v>
      </c>
      <c r="AV3" s="4" t="s">
        <v>77</v>
      </c>
      <c r="AW3" s="37" t="s">
        <v>78</v>
      </c>
      <c r="AX3" s="37" t="s">
        <v>79</v>
      </c>
      <c r="AY3" s="4" t="s">
        <v>77</v>
      </c>
      <c r="AZ3" s="87" t="s">
        <v>80</v>
      </c>
      <c r="BA3" s="87" t="s">
        <v>81</v>
      </c>
      <c r="BB3" s="88" t="s">
        <v>82</v>
      </c>
      <c r="BC3" s="4" t="s">
        <v>83</v>
      </c>
      <c r="BD3" s="4" t="s">
        <v>84</v>
      </c>
      <c r="BE3" s="4" t="s">
        <v>85</v>
      </c>
      <c r="BF3" s="87" t="s">
        <v>86</v>
      </c>
      <c r="BG3" s="87" t="s">
        <v>87</v>
      </c>
      <c r="BH3" s="88" t="s">
        <v>88</v>
      </c>
      <c r="BI3" s="87" t="s">
        <v>89</v>
      </c>
      <c r="BJ3" s="87" t="s">
        <v>90</v>
      </c>
      <c r="BK3" s="88" t="s">
        <v>91</v>
      </c>
      <c r="BL3" s="87" t="s">
        <v>92</v>
      </c>
      <c r="BM3" s="87" t="s">
        <v>93</v>
      </c>
      <c r="BN3" s="88" t="s">
        <v>91</v>
      </c>
      <c r="BO3" s="88" t="s">
        <v>94</v>
      </c>
      <c r="BP3" s="88" t="s">
        <v>95</v>
      </c>
      <c r="BQ3" s="88" t="s">
        <v>96</v>
      </c>
      <c r="BR3" s="4" t="s">
        <v>97</v>
      </c>
      <c r="BS3" s="4" t="s">
        <v>98</v>
      </c>
      <c r="BT3" s="4" t="s">
        <v>99</v>
      </c>
      <c r="BU3" s="4" t="s">
        <v>100</v>
      </c>
      <c r="BV3" s="4" t="s">
        <v>101</v>
      </c>
      <c r="BW3" s="4" t="s">
        <v>102</v>
      </c>
      <c r="BX3" s="4" t="s">
        <v>103</v>
      </c>
      <c r="BY3" s="4" t="s">
        <v>104</v>
      </c>
      <c r="BZ3" s="4" t="s">
        <v>105</v>
      </c>
      <c r="CA3" s="4" t="s">
        <v>106</v>
      </c>
      <c r="CB3" s="4" t="s">
        <v>107</v>
      </c>
      <c r="CC3" s="4" t="s">
        <v>108</v>
      </c>
      <c r="CD3" s="4" t="s">
        <v>109</v>
      </c>
      <c r="CE3" s="4" t="s">
        <v>110</v>
      </c>
      <c r="CF3" s="4" t="s">
        <v>111</v>
      </c>
      <c r="CG3" s="4" t="s">
        <v>112</v>
      </c>
      <c r="CH3" s="4" t="s">
        <v>113</v>
      </c>
      <c r="CI3" s="4" t="s">
        <v>114</v>
      </c>
    </row>
    <row r="4" spans="1:88" x14ac:dyDescent="0.25">
      <c r="B4" s="169" t="s">
        <v>115</v>
      </c>
      <c r="C4" s="169" t="s">
        <v>116</v>
      </c>
      <c r="D4" s="169" t="s">
        <v>117</v>
      </c>
      <c r="F4" s="169" t="s">
        <v>118</v>
      </c>
      <c r="H4" s="169" t="s">
        <v>119</v>
      </c>
      <c r="I4" s="169">
        <v>30</v>
      </c>
      <c r="J4" s="110">
        <v>71250000</v>
      </c>
      <c r="K4" s="110">
        <v>0</v>
      </c>
      <c r="L4" s="110">
        <v>71250000</v>
      </c>
      <c r="M4" s="38"/>
      <c r="N4" s="38"/>
      <c r="O4" s="110">
        <f>+SUM(M4:N4)</f>
        <v>0</v>
      </c>
      <c r="P4" s="39"/>
      <c r="Q4" s="39"/>
      <c r="R4" s="110">
        <f>+SUM(P4:Q4)</f>
        <v>0</v>
      </c>
      <c r="S4" s="39"/>
      <c r="T4" s="39"/>
      <c r="U4" s="110">
        <f>+SUM(S4:T4)</f>
        <v>0</v>
      </c>
      <c r="V4" s="39"/>
      <c r="W4" s="39"/>
      <c r="X4" s="110">
        <f>+SUM(V4:W4)</f>
        <v>0</v>
      </c>
      <c r="Y4" s="110">
        <f>+SUM(M4,P4,S4,V4)</f>
        <v>0</v>
      </c>
      <c r="Z4" s="110">
        <f>+SUM(N4,Q4,T4,W4)</f>
        <v>0</v>
      </c>
      <c r="AA4" s="110">
        <f>+SUM(Y4:Z4)</f>
        <v>0</v>
      </c>
      <c r="AB4" s="112">
        <v>6139455</v>
      </c>
      <c r="AC4" s="39"/>
      <c r="AD4" s="110">
        <f>+SUM(AB4:AC4)</f>
        <v>6139455</v>
      </c>
      <c r="AE4" s="112">
        <v>10852258</v>
      </c>
      <c r="AF4" s="39"/>
      <c r="AG4" s="110">
        <f>+SUM(AE4:AF4)</f>
        <v>10852258</v>
      </c>
      <c r="AH4" s="112">
        <v>10851257</v>
      </c>
      <c r="AI4" s="39"/>
      <c r="AJ4" s="110">
        <f>+SUM(AH4:AI4)</f>
        <v>10851257</v>
      </c>
      <c r="AK4" s="112">
        <v>10851257</v>
      </c>
      <c r="AL4" s="39"/>
      <c r="AM4" s="110">
        <f>+SUM(AK4:AL4)</f>
        <v>10851257</v>
      </c>
      <c r="AN4" s="110">
        <f>+SUM(AB4,AE4,AH4,AK4)</f>
        <v>38694227</v>
      </c>
      <c r="AO4" s="110">
        <f>+SUM(AC4,AF4,AI4,AL4)</f>
        <v>0</v>
      </c>
      <c r="AP4" s="110">
        <f>+SUM(AN4:AO4)</f>
        <v>38694227</v>
      </c>
      <c r="AQ4" s="112">
        <v>10852258</v>
      </c>
      <c r="AR4" s="39"/>
      <c r="AS4" s="110">
        <f>+SUM(AQ4:AR4)</f>
        <v>10852258</v>
      </c>
      <c r="AT4" s="112">
        <v>10852257</v>
      </c>
      <c r="AU4" s="39"/>
      <c r="AV4" s="110">
        <f>+SUM(AT4:AU4)</f>
        <v>10852257</v>
      </c>
      <c r="AW4" s="112">
        <v>10851258</v>
      </c>
      <c r="AX4" s="39"/>
      <c r="AY4" s="110">
        <f>+SUM(AW4:AX4)</f>
        <v>10851258</v>
      </c>
      <c r="AZ4" s="224"/>
      <c r="BA4" s="224"/>
      <c r="BB4" s="91">
        <f>+SUM(AZ4:BA4)</f>
        <v>0</v>
      </c>
      <c r="BC4" s="110">
        <f>+SUM(AQ4,AT4,AW4,AZ4)</f>
        <v>32555773</v>
      </c>
      <c r="BD4" s="110">
        <f>+SUM(AR4,AU4,AX4,BA4)</f>
        <v>0</v>
      </c>
      <c r="BE4" s="110">
        <f>+SUM(BC4:BD4)</f>
        <v>32555773</v>
      </c>
      <c r="BF4" s="224"/>
      <c r="BG4" s="224"/>
      <c r="BH4" s="91">
        <f>+SUM(BF4:BG4)</f>
        <v>0</v>
      </c>
      <c r="BI4" s="224"/>
      <c r="BJ4" s="224"/>
      <c r="BK4" s="91">
        <f>+SUM(BI4:BJ4)</f>
        <v>0</v>
      </c>
      <c r="BL4" s="224"/>
      <c r="BM4" s="224"/>
      <c r="BN4" s="91">
        <f>+SUM(BL4:BM4)</f>
        <v>0</v>
      </c>
      <c r="BO4" s="91">
        <f>+SUM(BF4,BI4,BL4)</f>
        <v>0</v>
      </c>
      <c r="BP4" s="91">
        <f>+SUM(BG4,BJ4,BM4)</f>
        <v>0</v>
      </c>
      <c r="BQ4" s="91">
        <f>+SUM(BO4:BP4)</f>
        <v>0</v>
      </c>
      <c r="BR4" s="110">
        <f>+SUM(BO4,BC4,AN4,Y4)</f>
        <v>71250000</v>
      </c>
      <c r="BS4" s="110">
        <f t="shared" ref="BS4:BT19" si="0">+SUM(BP4,BD4,AO4,Z4)</f>
        <v>0</v>
      </c>
      <c r="BT4" s="110">
        <f t="shared" si="0"/>
        <v>71250000</v>
      </c>
      <c r="BU4" s="110">
        <v>0</v>
      </c>
      <c r="BV4" s="110">
        <v>0</v>
      </c>
      <c r="BW4" s="110">
        <v>0</v>
      </c>
      <c r="BX4" s="110">
        <v>-2019773</v>
      </c>
      <c r="BY4" s="110">
        <v>0</v>
      </c>
      <c r="BZ4" s="110">
        <v>-2019773</v>
      </c>
      <c r="CA4" s="110">
        <v>2019773</v>
      </c>
      <c r="CB4" s="110">
        <v>0</v>
      </c>
      <c r="CC4" s="110">
        <v>2019773</v>
      </c>
      <c r="CD4" s="110">
        <v>0</v>
      </c>
      <c r="CE4" s="110">
        <v>0</v>
      </c>
      <c r="CF4" s="110">
        <v>0</v>
      </c>
      <c r="CG4" s="110">
        <f>+BR4-J4</f>
        <v>0</v>
      </c>
      <c r="CH4" s="110">
        <f t="shared" ref="CH4:CI19" si="1">+BS4-K4</f>
        <v>0</v>
      </c>
      <c r="CI4" s="110">
        <f t="shared" si="1"/>
        <v>0</v>
      </c>
      <c r="CJ4" s="169" t="s">
        <v>120</v>
      </c>
    </row>
    <row r="5" spans="1:88" x14ac:dyDescent="0.25">
      <c r="B5" s="169" t="s">
        <v>115</v>
      </c>
      <c r="C5" s="169" t="s">
        <v>116</v>
      </c>
      <c r="D5" s="169" t="s">
        <v>121</v>
      </c>
      <c r="F5" s="169" t="s">
        <v>122</v>
      </c>
      <c r="H5" s="169" t="s">
        <v>119</v>
      </c>
      <c r="I5" s="169">
        <v>30</v>
      </c>
      <c r="J5" s="110">
        <v>3750000</v>
      </c>
      <c r="K5" s="110">
        <v>0</v>
      </c>
      <c r="L5" s="110">
        <v>3750000</v>
      </c>
      <c r="M5" s="38"/>
      <c r="N5" s="38"/>
      <c r="O5" s="110">
        <f t="shared" ref="O5:O55" si="2">+SUM(M5:N5)</f>
        <v>0</v>
      </c>
      <c r="P5" s="39" t="s">
        <v>123</v>
      </c>
      <c r="Q5" s="39"/>
      <c r="R5" s="110">
        <f t="shared" ref="R5:R55" si="3">+SUM(P5:Q5)</f>
        <v>0</v>
      </c>
      <c r="S5" s="112">
        <v>145000</v>
      </c>
      <c r="T5" s="39"/>
      <c r="U5" s="110">
        <f t="shared" ref="U5:U55" si="4">+SUM(S5:T5)</f>
        <v>145000</v>
      </c>
      <c r="V5" s="112">
        <v>386000</v>
      </c>
      <c r="W5" s="39"/>
      <c r="X5" s="110">
        <f t="shared" ref="X5:X55" si="5">+SUM(V5:W5)</f>
        <v>386000</v>
      </c>
      <c r="Y5" s="110">
        <f t="shared" ref="Y5:Z42" si="6">+SUM(M5,P5,S5,V5)</f>
        <v>531000</v>
      </c>
      <c r="Z5" s="110">
        <f t="shared" si="6"/>
        <v>0</v>
      </c>
      <c r="AA5" s="110">
        <f t="shared" ref="AA5:AA55" si="7">+SUM(Y5:Z5)</f>
        <v>531000</v>
      </c>
      <c r="AB5" s="112">
        <v>366000</v>
      </c>
      <c r="AC5" s="39"/>
      <c r="AD5" s="110">
        <f t="shared" ref="AD5:AD55" si="8">+SUM(AB5:AC5)</f>
        <v>366000</v>
      </c>
      <c r="AE5" s="112">
        <v>750000</v>
      </c>
      <c r="AF5" s="39"/>
      <c r="AG5" s="110">
        <f t="shared" ref="AG5:AG55" si="9">+SUM(AE5:AF5)</f>
        <v>750000</v>
      </c>
      <c r="AH5" s="112">
        <v>500000</v>
      </c>
      <c r="AI5" s="39"/>
      <c r="AJ5" s="110">
        <f t="shared" ref="AJ5:AJ55" si="10">+SUM(AH5:AI5)</f>
        <v>500000</v>
      </c>
      <c r="AK5" s="112">
        <v>500000</v>
      </c>
      <c r="AL5" s="39"/>
      <c r="AM5" s="110">
        <f t="shared" ref="AM5:AM54" si="11">+SUM(AK5:AL5)</f>
        <v>500000</v>
      </c>
      <c r="AN5" s="110">
        <f t="shared" ref="AN5:AO42" si="12">+SUM(AB5,AE5,AH5,AK5)</f>
        <v>2116000</v>
      </c>
      <c r="AO5" s="110">
        <f t="shared" si="12"/>
        <v>0</v>
      </c>
      <c r="AP5" s="110">
        <f t="shared" ref="AP5:AP55" si="13">+SUM(AN5:AO5)</f>
        <v>2116000</v>
      </c>
      <c r="AQ5" s="112">
        <v>500000</v>
      </c>
      <c r="AR5" s="39"/>
      <c r="AS5" s="110">
        <f t="shared" ref="AS5:AS55" si="14">+SUM(AQ5:AR5)</f>
        <v>500000</v>
      </c>
      <c r="AT5" s="112">
        <v>275000</v>
      </c>
      <c r="AU5" s="39"/>
      <c r="AV5" s="110">
        <f t="shared" ref="AV5:AV55" si="15">+SUM(AT5:AU5)</f>
        <v>275000</v>
      </c>
      <c r="AW5" s="112">
        <v>328000</v>
      </c>
      <c r="AX5" s="39"/>
      <c r="AY5" s="110">
        <f t="shared" ref="AY5:AY55" si="16">+SUM(AW5:AX5)</f>
        <v>328000</v>
      </c>
      <c r="AZ5" s="224"/>
      <c r="BA5" s="224"/>
      <c r="BB5" s="91">
        <f t="shared" ref="BB5:BB54" si="17">+SUM(AZ5:BA5)</f>
        <v>0</v>
      </c>
      <c r="BC5" s="110">
        <f t="shared" ref="BC5:BD42" si="18">+SUM(AQ5,AT5,AW5,AZ5)</f>
        <v>1103000</v>
      </c>
      <c r="BD5" s="110">
        <f t="shared" si="18"/>
        <v>0</v>
      </c>
      <c r="BE5" s="110">
        <f t="shared" ref="BE5:BE55" si="19">+SUM(BC5:BD5)</f>
        <v>1103000</v>
      </c>
      <c r="BF5" s="224"/>
      <c r="BG5" s="224"/>
      <c r="BH5" s="91">
        <f t="shared" ref="BH5:BH55" si="20">+SUM(BF5:BG5)</f>
        <v>0</v>
      </c>
      <c r="BI5" s="224"/>
      <c r="BJ5" s="224"/>
      <c r="BK5" s="91">
        <f t="shared" ref="BK5:BK55" si="21">+SUM(BI5:BJ5)</f>
        <v>0</v>
      </c>
      <c r="BL5" s="224"/>
      <c r="BM5" s="224"/>
      <c r="BN5" s="91">
        <f t="shared" ref="BN5:BN55" si="22">+SUM(BL5:BM5)</f>
        <v>0</v>
      </c>
      <c r="BO5" s="91">
        <f t="shared" ref="BO5:BP42" si="23">+SUM(BF5,BI5,BL5)</f>
        <v>0</v>
      </c>
      <c r="BP5" s="91">
        <f t="shared" si="23"/>
        <v>0</v>
      </c>
      <c r="BQ5" s="91">
        <f t="shared" ref="BQ5:BQ55" si="24">+SUM(BO5:BP5)</f>
        <v>0</v>
      </c>
      <c r="BR5" s="110">
        <f t="shared" ref="BR5:BT42" si="25">+SUM(BO5,BC5,AN5,Y5)</f>
        <v>3750000</v>
      </c>
      <c r="BS5" s="110">
        <f t="shared" si="0"/>
        <v>0</v>
      </c>
      <c r="BT5" s="110">
        <f t="shared" si="0"/>
        <v>3750000</v>
      </c>
      <c r="BU5" s="110">
        <v>0</v>
      </c>
      <c r="BV5" s="110">
        <v>0</v>
      </c>
      <c r="BW5" s="110">
        <v>0</v>
      </c>
      <c r="BX5" s="110">
        <v>0</v>
      </c>
      <c r="BY5" s="110">
        <v>0</v>
      </c>
      <c r="BZ5" s="110">
        <v>0</v>
      </c>
      <c r="CA5" s="110">
        <v>0</v>
      </c>
      <c r="CB5" s="110">
        <v>0</v>
      </c>
      <c r="CC5" s="110">
        <v>0</v>
      </c>
      <c r="CD5" s="110">
        <v>0</v>
      </c>
      <c r="CE5" s="110">
        <v>0</v>
      </c>
      <c r="CF5" s="110">
        <v>0</v>
      </c>
      <c r="CG5" s="110">
        <f t="shared" ref="CG5:CI54" si="26">+BR5-J5</f>
        <v>0</v>
      </c>
      <c r="CH5" s="110">
        <f t="shared" si="1"/>
        <v>0</v>
      </c>
      <c r="CI5" s="110">
        <f t="shared" si="1"/>
        <v>0</v>
      </c>
      <c r="CJ5" s="169" t="s">
        <v>120</v>
      </c>
    </row>
    <row r="6" spans="1:88" x14ac:dyDescent="0.25">
      <c r="B6" s="169" t="s">
        <v>124</v>
      </c>
      <c r="C6" s="169" t="s">
        <v>125</v>
      </c>
      <c r="D6" s="169" t="s">
        <v>117</v>
      </c>
      <c r="F6" s="169" t="s">
        <v>126</v>
      </c>
      <c r="G6" s="169" t="s">
        <v>127</v>
      </c>
      <c r="H6" s="169" t="s">
        <v>128</v>
      </c>
      <c r="I6" s="169" t="s">
        <v>129</v>
      </c>
      <c r="J6" s="110">
        <v>27500000</v>
      </c>
      <c r="K6" s="110">
        <v>18300000</v>
      </c>
      <c r="L6" s="110">
        <v>45800000</v>
      </c>
      <c r="M6" s="38">
        <v>2500000</v>
      </c>
      <c r="N6" s="38">
        <v>1667000</v>
      </c>
      <c r="O6" s="110">
        <f t="shared" si="2"/>
        <v>4167000</v>
      </c>
      <c r="P6" s="112">
        <v>2500000</v>
      </c>
      <c r="Q6" s="112">
        <v>1667000</v>
      </c>
      <c r="R6" s="110">
        <f t="shared" si="3"/>
        <v>4167000</v>
      </c>
      <c r="S6" s="112">
        <v>2500000</v>
      </c>
      <c r="T6" s="112">
        <v>1667000</v>
      </c>
      <c r="U6" s="110">
        <f t="shared" si="4"/>
        <v>4167000</v>
      </c>
      <c r="V6" s="112">
        <v>2500000</v>
      </c>
      <c r="W6" s="112">
        <v>1666000</v>
      </c>
      <c r="X6" s="110">
        <f t="shared" si="5"/>
        <v>4166000</v>
      </c>
      <c r="Y6" s="110">
        <f t="shared" si="6"/>
        <v>10000000</v>
      </c>
      <c r="Z6" s="110">
        <f t="shared" si="6"/>
        <v>6667000</v>
      </c>
      <c r="AA6" s="110">
        <f t="shared" si="7"/>
        <v>16667000</v>
      </c>
      <c r="AB6" s="119">
        <f>2500000-206708</f>
        <v>2293292</v>
      </c>
      <c r="AC6" s="118">
        <v>1873708</v>
      </c>
      <c r="AD6" s="110">
        <f t="shared" si="8"/>
        <v>4167000</v>
      </c>
      <c r="AE6" s="119">
        <f>2500000-206708</f>
        <v>2293292</v>
      </c>
      <c r="AF6" s="118">
        <v>1873708</v>
      </c>
      <c r="AG6" s="110">
        <f t="shared" si="9"/>
        <v>4167000</v>
      </c>
      <c r="AH6" s="119">
        <f>2500000-206708</f>
        <v>2293292</v>
      </c>
      <c r="AI6" s="118">
        <v>1873708</v>
      </c>
      <c r="AJ6" s="110">
        <f t="shared" si="10"/>
        <v>4167000</v>
      </c>
      <c r="AK6" s="119">
        <f>2500000-206708</f>
        <v>2293292</v>
      </c>
      <c r="AL6" s="118">
        <v>1873708</v>
      </c>
      <c r="AM6" s="110">
        <f t="shared" si="11"/>
        <v>4167000</v>
      </c>
      <c r="AN6" s="110">
        <f t="shared" si="12"/>
        <v>9173168</v>
      </c>
      <c r="AO6" s="110">
        <f t="shared" si="12"/>
        <v>7494832</v>
      </c>
      <c r="AP6" s="110">
        <f t="shared" si="13"/>
        <v>16668000</v>
      </c>
      <c r="AQ6" s="112">
        <v>2500000</v>
      </c>
      <c r="AR6" s="112">
        <v>1655000</v>
      </c>
      <c r="AS6" s="110">
        <f t="shared" si="14"/>
        <v>4155000</v>
      </c>
      <c r="AT6" s="112">
        <v>2500000</v>
      </c>
      <c r="AU6" s="112">
        <v>1655000</v>
      </c>
      <c r="AV6" s="110">
        <f t="shared" si="15"/>
        <v>4155000</v>
      </c>
      <c r="AW6" s="112">
        <v>2500000</v>
      </c>
      <c r="AX6" s="112">
        <v>1655000</v>
      </c>
      <c r="AY6" s="110">
        <f t="shared" si="16"/>
        <v>4155000</v>
      </c>
      <c r="AZ6" s="224"/>
      <c r="BA6" s="224"/>
      <c r="BB6" s="91">
        <f t="shared" si="17"/>
        <v>0</v>
      </c>
      <c r="BC6" s="110">
        <f t="shared" si="18"/>
        <v>7500000</v>
      </c>
      <c r="BD6" s="110">
        <f t="shared" si="18"/>
        <v>4965000</v>
      </c>
      <c r="BE6" s="110">
        <f t="shared" si="19"/>
        <v>12465000</v>
      </c>
      <c r="BF6" s="224"/>
      <c r="BG6" s="224"/>
      <c r="BH6" s="91">
        <f t="shared" si="20"/>
        <v>0</v>
      </c>
      <c r="BI6" s="224"/>
      <c r="BJ6" s="224"/>
      <c r="BK6" s="91">
        <f t="shared" si="21"/>
        <v>0</v>
      </c>
      <c r="BL6" s="224"/>
      <c r="BM6" s="224"/>
      <c r="BN6" s="91">
        <f t="shared" si="22"/>
        <v>0</v>
      </c>
      <c r="BO6" s="91">
        <f t="shared" si="23"/>
        <v>0</v>
      </c>
      <c r="BP6" s="91">
        <f t="shared" si="23"/>
        <v>0</v>
      </c>
      <c r="BQ6" s="91">
        <f t="shared" si="24"/>
        <v>0</v>
      </c>
      <c r="BR6" s="110">
        <f t="shared" si="25"/>
        <v>26673168</v>
      </c>
      <c r="BS6" s="110">
        <f t="shared" si="0"/>
        <v>19126832</v>
      </c>
      <c r="BT6" s="110">
        <f t="shared" si="0"/>
        <v>45800000</v>
      </c>
      <c r="BU6" s="110">
        <v>2500000</v>
      </c>
      <c r="BV6" s="110">
        <v>1667000</v>
      </c>
      <c r="BW6" s="110">
        <v>4167000</v>
      </c>
      <c r="BX6" s="110">
        <v>-824832</v>
      </c>
      <c r="BY6" s="110">
        <v>825832</v>
      </c>
      <c r="BZ6" s="110">
        <v>1000</v>
      </c>
      <c r="CA6" s="110">
        <v>-2502000</v>
      </c>
      <c r="CB6" s="110">
        <v>-1666000</v>
      </c>
      <c r="CC6" s="110">
        <v>-4168000</v>
      </c>
      <c r="CD6" s="110">
        <v>0</v>
      </c>
      <c r="CE6" s="110">
        <v>0</v>
      </c>
      <c r="CF6" s="110">
        <v>0</v>
      </c>
      <c r="CG6" s="110">
        <f t="shared" si="26"/>
        <v>-826832</v>
      </c>
      <c r="CH6" s="110">
        <f t="shared" si="1"/>
        <v>826832</v>
      </c>
      <c r="CI6" s="110">
        <f t="shared" si="1"/>
        <v>0</v>
      </c>
    </row>
    <row r="7" spans="1:88" x14ac:dyDescent="0.25">
      <c r="B7" s="169" t="s">
        <v>124</v>
      </c>
      <c r="C7" s="169" t="s">
        <v>130</v>
      </c>
      <c r="D7" s="169" t="s">
        <v>117</v>
      </c>
      <c r="F7" s="169" t="s">
        <v>126</v>
      </c>
      <c r="G7" s="169" t="s">
        <v>127</v>
      </c>
      <c r="H7" s="169" t="s">
        <v>131</v>
      </c>
      <c r="I7" s="169" t="s">
        <v>132</v>
      </c>
      <c r="J7" s="110">
        <v>25000000</v>
      </c>
      <c r="K7" s="110">
        <v>16667000</v>
      </c>
      <c r="L7" s="110">
        <v>41667000</v>
      </c>
      <c r="M7" s="38"/>
      <c r="N7" s="38"/>
      <c r="O7" s="110">
        <f t="shared" si="2"/>
        <v>0</v>
      </c>
      <c r="P7" s="39" t="s">
        <v>123</v>
      </c>
      <c r="Q7" s="39" t="s">
        <v>123</v>
      </c>
      <c r="R7" s="110">
        <f t="shared" si="3"/>
        <v>0</v>
      </c>
      <c r="S7" s="39"/>
      <c r="T7" s="39"/>
      <c r="U7" s="110">
        <f t="shared" si="4"/>
        <v>0</v>
      </c>
      <c r="V7" s="112">
        <v>25000000</v>
      </c>
      <c r="W7" s="112">
        <v>16667000</v>
      </c>
      <c r="X7" s="110">
        <f t="shared" si="5"/>
        <v>41667000</v>
      </c>
      <c r="Y7" s="110">
        <f t="shared" si="6"/>
        <v>25000000</v>
      </c>
      <c r="Z7" s="110">
        <f t="shared" si="6"/>
        <v>16667000</v>
      </c>
      <c r="AA7" s="110">
        <f t="shared" si="7"/>
        <v>41667000</v>
      </c>
      <c r="AB7" s="120"/>
      <c r="AC7" s="120"/>
      <c r="AD7" s="110">
        <f t="shared" si="8"/>
        <v>0</v>
      </c>
      <c r="AE7" s="120"/>
      <c r="AF7" s="120"/>
      <c r="AG7" s="110">
        <f t="shared" si="9"/>
        <v>0</v>
      </c>
      <c r="AH7" s="141">
        <v>-413292</v>
      </c>
      <c r="AI7" s="118">
        <v>413292</v>
      </c>
      <c r="AJ7" s="110">
        <f t="shared" si="10"/>
        <v>0</v>
      </c>
      <c r="AK7" s="141">
        <v>-413292</v>
      </c>
      <c r="AL7" s="118">
        <v>413292</v>
      </c>
      <c r="AM7" s="110">
        <f t="shared" si="11"/>
        <v>0</v>
      </c>
      <c r="AN7" s="110">
        <f t="shared" si="12"/>
        <v>-826584</v>
      </c>
      <c r="AO7" s="110">
        <f t="shared" si="12"/>
        <v>826584</v>
      </c>
      <c r="AP7" s="110">
        <f t="shared" si="13"/>
        <v>0</v>
      </c>
      <c r="AQ7" s="112"/>
      <c r="AR7" s="112"/>
      <c r="AS7" s="110">
        <f t="shared" si="14"/>
        <v>0</v>
      </c>
      <c r="AT7" s="112"/>
      <c r="AU7" s="112"/>
      <c r="AV7" s="110">
        <f t="shared" si="15"/>
        <v>0</v>
      </c>
      <c r="AW7" s="112"/>
      <c r="AX7" s="112"/>
      <c r="AY7" s="110">
        <f t="shared" si="16"/>
        <v>0</v>
      </c>
      <c r="AZ7" s="224"/>
      <c r="BA7" s="224"/>
      <c r="BB7" s="91">
        <f t="shared" si="17"/>
        <v>0</v>
      </c>
      <c r="BC7" s="110">
        <f t="shared" si="18"/>
        <v>0</v>
      </c>
      <c r="BD7" s="110">
        <f t="shared" si="18"/>
        <v>0</v>
      </c>
      <c r="BE7" s="110">
        <f t="shared" si="19"/>
        <v>0</v>
      </c>
      <c r="BF7" s="224"/>
      <c r="BG7" s="224"/>
      <c r="BH7" s="91">
        <f t="shared" si="20"/>
        <v>0</v>
      </c>
      <c r="BI7" s="224"/>
      <c r="BJ7" s="224"/>
      <c r="BK7" s="91">
        <f t="shared" si="21"/>
        <v>0</v>
      </c>
      <c r="BL7" s="224"/>
      <c r="BM7" s="224"/>
      <c r="BN7" s="91">
        <f t="shared" si="22"/>
        <v>0</v>
      </c>
      <c r="BO7" s="91">
        <f t="shared" si="23"/>
        <v>0</v>
      </c>
      <c r="BP7" s="91">
        <f t="shared" si="23"/>
        <v>0</v>
      </c>
      <c r="BQ7" s="91">
        <f t="shared" si="24"/>
        <v>0</v>
      </c>
      <c r="BR7" s="110">
        <f t="shared" si="25"/>
        <v>24173416</v>
      </c>
      <c r="BS7" s="110">
        <f t="shared" si="0"/>
        <v>17493584</v>
      </c>
      <c r="BT7" s="110">
        <f t="shared" si="0"/>
        <v>41667000</v>
      </c>
      <c r="BU7" s="110">
        <v>6250000</v>
      </c>
      <c r="BV7" s="110">
        <v>4167000</v>
      </c>
      <c r="BW7" s="110">
        <v>10417000</v>
      </c>
      <c r="BX7" s="110">
        <v>-7076584</v>
      </c>
      <c r="BY7" s="110">
        <v>-3340416</v>
      </c>
      <c r="BZ7" s="110">
        <v>-10417000</v>
      </c>
      <c r="CA7" s="110">
        <v>0</v>
      </c>
      <c r="CB7" s="110">
        <v>0</v>
      </c>
      <c r="CC7" s="110">
        <v>0</v>
      </c>
      <c r="CD7" s="110">
        <v>0</v>
      </c>
      <c r="CE7" s="110">
        <v>0</v>
      </c>
      <c r="CF7" s="110">
        <v>0</v>
      </c>
      <c r="CG7" s="110">
        <f t="shared" si="26"/>
        <v>-826584</v>
      </c>
      <c r="CH7" s="110">
        <f t="shared" si="1"/>
        <v>826584</v>
      </c>
      <c r="CI7" s="110">
        <f t="shared" si="1"/>
        <v>0</v>
      </c>
    </row>
    <row r="8" spans="1:88" x14ac:dyDescent="0.25">
      <c r="B8" s="169" t="s">
        <v>124</v>
      </c>
      <c r="C8" s="169" t="s">
        <v>133</v>
      </c>
      <c r="D8" s="169" t="s">
        <v>121</v>
      </c>
      <c r="F8" s="169" t="s">
        <v>134</v>
      </c>
      <c r="G8" s="169" t="s">
        <v>135</v>
      </c>
      <c r="H8" s="169" t="s">
        <v>136</v>
      </c>
      <c r="I8" s="169">
        <v>36</v>
      </c>
      <c r="J8" s="110">
        <v>0</v>
      </c>
      <c r="K8" s="110">
        <v>0</v>
      </c>
      <c r="L8" s="110">
        <v>0</v>
      </c>
      <c r="M8" s="38"/>
      <c r="N8" s="38"/>
      <c r="O8" s="110">
        <f t="shared" si="2"/>
        <v>0</v>
      </c>
      <c r="P8" s="39" t="s">
        <v>123</v>
      </c>
      <c r="Q8" s="39" t="s">
        <v>123</v>
      </c>
      <c r="R8" s="110">
        <f t="shared" si="3"/>
        <v>0</v>
      </c>
      <c r="S8" s="39"/>
      <c r="T8" s="39"/>
      <c r="U8" s="110">
        <f t="shared" si="4"/>
        <v>0</v>
      </c>
      <c r="V8" s="39"/>
      <c r="W8" s="39"/>
      <c r="X8" s="110">
        <f t="shared" si="5"/>
        <v>0</v>
      </c>
      <c r="Y8" s="110">
        <f t="shared" si="6"/>
        <v>0</v>
      </c>
      <c r="Z8" s="110">
        <f t="shared" si="6"/>
        <v>0</v>
      </c>
      <c r="AA8" s="110">
        <f t="shared" si="7"/>
        <v>0</v>
      </c>
      <c r="AB8" s="126" t="s">
        <v>123</v>
      </c>
      <c r="AC8" s="126"/>
      <c r="AD8" s="110">
        <f t="shared" si="8"/>
        <v>0</v>
      </c>
      <c r="AE8" s="126" t="s">
        <v>123</v>
      </c>
      <c r="AF8" s="126"/>
      <c r="AG8" s="110">
        <f t="shared" si="9"/>
        <v>0</v>
      </c>
      <c r="AH8" s="126" t="s">
        <v>123</v>
      </c>
      <c r="AI8" s="126"/>
      <c r="AJ8" s="110">
        <f t="shared" si="10"/>
        <v>0</v>
      </c>
      <c r="AK8" s="39" t="s">
        <v>123</v>
      </c>
      <c r="AL8" s="39"/>
      <c r="AM8" s="110">
        <f t="shared" si="11"/>
        <v>0</v>
      </c>
      <c r="AN8" s="110">
        <f t="shared" si="12"/>
        <v>0</v>
      </c>
      <c r="AO8" s="110">
        <f t="shared" si="12"/>
        <v>0</v>
      </c>
      <c r="AP8" s="110">
        <f t="shared" si="13"/>
        <v>0</v>
      </c>
      <c r="AQ8" s="39" t="s">
        <v>123</v>
      </c>
      <c r="AR8" s="39" t="s">
        <v>123</v>
      </c>
      <c r="AS8" s="110">
        <f t="shared" si="14"/>
        <v>0</v>
      </c>
      <c r="AT8" s="39" t="s">
        <v>123</v>
      </c>
      <c r="AU8" s="39" t="s">
        <v>123</v>
      </c>
      <c r="AV8" s="110">
        <f t="shared" si="15"/>
        <v>0</v>
      </c>
      <c r="AW8" s="39" t="s">
        <v>123</v>
      </c>
      <c r="AX8" s="39" t="s">
        <v>123</v>
      </c>
      <c r="AY8" s="110">
        <f t="shared" si="16"/>
        <v>0</v>
      </c>
      <c r="AZ8" s="224"/>
      <c r="BA8" s="224"/>
      <c r="BB8" s="91">
        <f t="shared" si="17"/>
        <v>0</v>
      </c>
      <c r="BC8" s="110">
        <f t="shared" si="18"/>
        <v>0</v>
      </c>
      <c r="BD8" s="110">
        <f t="shared" si="18"/>
        <v>0</v>
      </c>
      <c r="BE8" s="110">
        <f t="shared" si="19"/>
        <v>0</v>
      </c>
      <c r="BF8" s="224"/>
      <c r="BG8" s="224"/>
      <c r="BH8" s="91">
        <f t="shared" si="20"/>
        <v>0</v>
      </c>
      <c r="BI8" s="224"/>
      <c r="BJ8" s="224"/>
      <c r="BK8" s="91">
        <f t="shared" si="21"/>
        <v>0</v>
      </c>
      <c r="BL8" s="224"/>
      <c r="BM8" s="224"/>
      <c r="BN8" s="91">
        <f t="shared" si="22"/>
        <v>0</v>
      </c>
      <c r="BO8" s="91">
        <f t="shared" si="23"/>
        <v>0</v>
      </c>
      <c r="BP8" s="91">
        <f t="shared" si="23"/>
        <v>0</v>
      </c>
      <c r="BQ8" s="91">
        <f t="shared" si="24"/>
        <v>0</v>
      </c>
      <c r="BR8" s="110">
        <f t="shared" si="25"/>
        <v>0</v>
      </c>
      <c r="BS8" s="110">
        <f t="shared" si="0"/>
        <v>0</v>
      </c>
      <c r="BT8" s="110">
        <f t="shared" si="0"/>
        <v>0</v>
      </c>
      <c r="BU8" s="110">
        <v>0</v>
      </c>
      <c r="BV8" s="110">
        <v>0</v>
      </c>
      <c r="BW8" s="110">
        <v>0</v>
      </c>
      <c r="BX8" s="110">
        <v>0</v>
      </c>
      <c r="BY8" s="110">
        <v>0</v>
      </c>
      <c r="BZ8" s="110">
        <v>0</v>
      </c>
      <c r="CA8" s="110">
        <v>0</v>
      </c>
      <c r="CB8" s="110">
        <v>0</v>
      </c>
      <c r="CC8" s="110">
        <v>0</v>
      </c>
      <c r="CD8" s="110">
        <v>0</v>
      </c>
      <c r="CE8" s="110">
        <v>0</v>
      </c>
      <c r="CF8" s="110">
        <v>0</v>
      </c>
      <c r="CG8" s="110">
        <f t="shared" si="26"/>
        <v>0</v>
      </c>
      <c r="CH8" s="110">
        <f t="shared" si="1"/>
        <v>0</v>
      </c>
      <c r="CI8" s="110">
        <f t="shared" si="1"/>
        <v>0</v>
      </c>
    </row>
    <row r="9" spans="1:88" x14ac:dyDescent="0.25">
      <c r="B9" s="169" t="s">
        <v>124</v>
      </c>
      <c r="C9" s="169" t="s">
        <v>133</v>
      </c>
      <c r="D9" s="169" t="s">
        <v>121</v>
      </c>
      <c r="F9" s="169" t="s">
        <v>126</v>
      </c>
      <c r="G9" s="169" t="s">
        <v>127</v>
      </c>
      <c r="H9" s="169" t="s">
        <v>128</v>
      </c>
      <c r="I9" s="169" t="s">
        <v>129</v>
      </c>
      <c r="J9" s="110">
        <v>12500000</v>
      </c>
      <c r="K9" s="110">
        <v>0</v>
      </c>
      <c r="L9" s="110">
        <v>12500000</v>
      </c>
      <c r="M9" s="38"/>
      <c r="N9" s="38"/>
      <c r="O9" s="110">
        <f t="shared" si="2"/>
        <v>0</v>
      </c>
      <c r="P9" s="39" t="s">
        <v>123</v>
      </c>
      <c r="Q9" s="39" t="s">
        <v>123</v>
      </c>
      <c r="R9" s="110">
        <f t="shared" si="3"/>
        <v>0</v>
      </c>
      <c r="S9" s="39"/>
      <c r="T9" s="39"/>
      <c r="U9" s="110">
        <f t="shared" si="4"/>
        <v>0</v>
      </c>
      <c r="V9" s="112">
        <v>12500000</v>
      </c>
      <c r="W9" s="39"/>
      <c r="X9" s="110">
        <f t="shared" si="5"/>
        <v>12500000</v>
      </c>
      <c r="Y9" s="110">
        <f t="shared" si="6"/>
        <v>12500000</v>
      </c>
      <c r="Z9" s="110">
        <f t="shared" si="6"/>
        <v>0</v>
      </c>
      <c r="AA9" s="110">
        <f t="shared" si="7"/>
        <v>12500000</v>
      </c>
      <c r="AB9" s="120"/>
      <c r="AC9" s="126"/>
      <c r="AD9" s="110">
        <f t="shared" si="8"/>
        <v>0</v>
      </c>
      <c r="AE9" s="120"/>
      <c r="AF9" s="126"/>
      <c r="AG9" s="110">
        <f t="shared" si="9"/>
        <v>0</v>
      </c>
      <c r="AH9" s="126" t="s">
        <v>123</v>
      </c>
      <c r="AI9" s="126"/>
      <c r="AJ9" s="110">
        <f t="shared" si="10"/>
        <v>0</v>
      </c>
      <c r="AK9" s="112"/>
      <c r="AL9" s="39"/>
      <c r="AM9" s="110">
        <f t="shared" si="11"/>
        <v>0</v>
      </c>
      <c r="AN9" s="110">
        <f t="shared" si="12"/>
        <v>0</v>
      </c>
      <c r="AO9" s="110">
        <f t="shared" si="12"/>
        <v>0</v>
      </c>
      <c r="AP9" s="110">
        <f t="shared" si="13"/>
        <v>0</v>
      </c>
      <c r="AQ9" s="112"/>
      <c r="AR9" s="39" t="s">
        <v>123</v>
      </c>
      <c r="AS9" s="110">
        <f t="shared" si="14"/>
        <v>0</v>
      </c>
      <c r="AT9" s="112"/>
      <c r="AU9" s="112" t="s">
        <v>123</v>
      </c>
      <c r="AV9" s="110">
        <f t="shared" si="15"/>
        <v>0</v>
      </c>
      <c r="AW9" s="112"/>
      <c r="AX9" s="112" t="s">
        <v>123</v>
      </c>
      <c r="AY9" s="110">
        <f t="shared" si="16"/>
        <v>0</v>
      </c>
      <c r="AZ9" s="224"/>
      <c r="BA9" s="224"/>
      <c r="BB9" s="91">
        <f t="shared" si="17"/>
        <v>0</v>
      </c>
      <c r="BC9" s="110">
        <f t="shared" si="18"/>
        <v>0</v>
      </c>
      <c r="BD9" s="110">
        <f t="shared" si="18"/>
        <v>0</v>
      </c>
      <c r="BE9" s="110">
        <f t="shared" si="19"/>
        <v>0</v>
      </c>
      <c r="BF9" s="224"/>
      <c r="BG9" s="224"/>
      <c r="BH9" s="91">
        <f t="shared" si="20"/>
        <v>0</v>
      </c>
      <c r="BI9" s="224"/>
      <c r="BJ9" s="224"/>
      <c r="BK9" s="91">
        <f t="shared" si="21"/>
        <v>0</v>
      </c>
      <c r="BL9" s="224"/>
      <c r="BM9" s="224"/>
      <c r="BN9" s="91">
        <f t="shared" si="22"/>
        <v>0</v>
      </c>
      <c r="BO9" s="91">
        <f t="shared" si="23"/>
        <v>0</v>
      </c>
      <c r="BP9" s="91">
        <f t="shared" si="23"/>
        <v>0</v>
      </c>
      <c r="BQ9" s="91">
        <f t="shared" si="24"/>
        <v>0</v>
      </c>
      <c r="BR9" s="110">
        <f t="shared" si="25"/>
        <v>12500000</v>
      </c>
      <c r="BS9" s="110">
        <f t="shared" si="0"/>
        <v>0</v>
      </c>
      <c r="BT9" s="110">
        <f t="shared" si="0"/>
        <v>12500000</v>
      </c>
      <c r="BU9" s="110">
        <v>12500000</v>
      </c>
      <c r="BV9" s="110">
        <v>0</v>
      </c>
      <c r="BW9" s="110">
        <v>12500000</v>
      </c>
      <c r="BX9" s="110">
        <v>-12500000</v>
      </c>
      <c r="BY9" s="110">
        <v>0</v>
      </c>
      <c r="BZ9" s="110">
        <v>-12500000</v>
      </c>
      <c r="CA9" s="110">
        <v>0</v>
      </c>
      <c r="CB9" s="110">
        <v>0</v>
      </c>
      <c r="CC9" s="110">
        <v>0</v>
      </c>
      <c r="CD9" s="110">
        <v>0</v>
      </c>
      <c r="CE9" s="110">
        <v>0</v>
      </c>
      <c r="CF9" s="110">
        <v>0</v>
      </c>
      <c r="CG9" s="110">
        <f t="shared" si="26"/>
        <v>0</v>
      </c>
      <c r="CH9" s="110">
        <f t="shared" si="1"/>
        <v>0</v>
      </c>
      <c r="CI9" s="110">
        <f t="shared" si="1"/>
        <v>0</v>
      </c>
    </row>
    <row r="10" spans="1:88" x14ac:dyDescent="0.25">
      <c r="B10" s="169" t="s">
        <v>124</v>
      </c>
      <c r="C10" s="169" t="s">
        <v>137</v>
      </c>
      <c r="D10" s="169" t="s">
        <v>117</v>
      </c>
      <c r="F10" s="169" t="s">
        <v>126</v>
      </c>
      <c r="G10" s="169" t="s">
        <v>127</v>
      </c>
      <c r="H10" s="169" t="s">
        <v>131</v>
      </c>
      <c r="I10" s="169" t="s">
        <v>132</v>
      </c>
      <c r="J10" s="110">
        <v>78200000</v>
      </c>
      <c r="K10" s="110">
        <v>42900000</v>
      </c>
      <c r="L10" s="110">
        <v>121100000</v>
      </c>
      <c r="M10" s="38"/>
      <c r="N10" s="38"/>
      <c r="O10" s="110">
        <f t="shared" si="2"/>
        <v>0</v>
      </c>
      <c r="P10" s="38"/>
      <c r="Q10" s="38"/>
      <c r="R10" s="110">
        <f t="shared" si="3"/>
        <v>0</v>
      </c>
      <c r="S10" s="38"/>
      <c r="T10" s="38"/>
      <c r="U10" s="110">
        <f t="shared" si="4"/>
        <v>0</v>
      </c>
      <c r="V10" s="112">
        <f>19000000-1872000</f>
        <v>17128000</v>
      </c>
      <c r="W10" s="112">
        <f>10400000-996000</f>
        <v>9404000</v>
      </c>
      <c r="X10" s="110">
        <f t="shared" si="5"/>
        <v>26532000</v>
      </c>
      <c r="Y10" s="110">
        <f t="shared" si="6"/>
        <v>17128000</v>
      </c>
      <c r="Z10" s="110">
        <f t="shared" si="6"/>
        <v>9404000</v>
      </c>
      <c r="AA10" s="140">
        <f t="shared" si="7"/>
        <v>26532000</v>
      </c>
      <c r="AB10" s="119">
        <f>8368000-570276</f>
        <v>7797724</v>
      </c>
      <c r="AC10" s="118">
        <v>5169276</v>
      </c>
      <c r="AD10" s="110">
        <f t="shared" si="8"/>
        <v>12967000</v>
      </c>
      <c r="AE10" s="119">
        <f>8368000-570276</f>
        <v>7797724</v>
      </c>
      <c r="AF10" s="118">
        <v>5169276</v>
      </c>
      <c r="AG10" s="110">
        <f t="shared" si="9"/>
        <v>12967000</v>
      </c>
      <c r="AH10" s="119">
        <f>8368000-570276</f>
        <v>7797724</v>
      </c>
      <c r="AI10" s="118">
        <v>5169276</v>
      </c>
      <c r="AJ10" s="110">
        <f t="shared" si="10"/>
        <v>12967000</v>
      </c>
      <c r="AK10" s="119">
        <f>8368000-570276</f>
        <v>7797724</v>
      </c>
      <c r="AL10" s="118">
        <v>5169276</v>
      </c>
      <c r="AM10" s="110">
        <f t="shared" si="11"/>
        <v>12967000</v>
      </c>
      <c r="AN10" s="110">
        <f t="shared" si="12"/>
        <v>31190896</v>
      </c>
      <c r="AO10" s="110">
        <f t="shared" si="12"/>
        <v>20677104</v>
      </c>
      <c r="AP10" s="110">
        <f t="shared" si="13"/>
        <v>51868000</v>
      </c>
      <c r="AQ10" s="112">
        <v>9200000</v>
      </c>
      <c r="AR10" s="112">
        <v>5033333</v>
      </c>
      <c r="AS10" s="110">
        <f t="shared" si="14"/>
        <v>14233333</v>
      </c>
      <c r="AT10" s="112">
        <v>9200000</v>
      </c>
      <c r="AU10" s="112">
        <v>5033333</v>
      </c>
      <c r="AV10" s="110">
        <f t="shared" si="15"/>
        <v>14233333</v>
      </c>
      <c r="AW10" s="120">
        <f>9200000</f>
        <v>9200000</v>
      </c>
      <c r="AX10" s="120">
        <f>5033334</f>
        <v>5033334</v>
      </c>
      <c r="AY10" s="110">
        <f t="shared" si="16"/>
        <v>14233334</v>
      </c>
      <c r="AZ10" s="224"/>
      <c r="BA10" s="224"/>
      <c r="BB10" s="91">
        <f t="shared" si="17"/>
        <v>0</v>
      </c>
      <c r="BC10" s="110">
        <f t="shared" si="18"/>
        <v>27600000</v>
      </c>
      <c r="BD10" s="110">
        <f t="shared" si="18"/>
        <v>15100000</v>
      </c>
      <c r="BE10" s="110">
        <f t="shared" si="19"/>
        <v>42700000</v>
      </c>
      <c r="BF10" s="224"/>
      <c r="BG10" s="224"/>
      <c r="BH10" s="91">
        <f t="shared" si="20"/>
        <v>0</v>
      </c>
      <c r="BI10" s="224"/>
      <c r="BJ10" s="224"/>
      <c r="BK10" s="91">
        <f t="shared" si="21"/>
        <v>0</v>
      </c>
      <c r="BL10" s="224"/>
      <c r="BM10" s="224"/>
      <c r="BN10" s="91">
        <f t="shared" si="22"/>
        <v>0</v>
      </c>
      <c r="BO10" s="91">
        <f t="shared" si="23"/>
        <v>0</v>
      </c>
      <c r="BP10" s="91">
        <f t="shared" si="23"/>
        <v>0</v>
      </c>
      <c r="BQ10" s="91">
        <f t="shared" si="24"/>
        <v>0</v>
      </c>
      <c r="BR10" s="110">
        <f t="shared" si="25"/>
        <v>75918896</v>
      </c>
      <c r="BS10" s="110">
        <f t="shared" si="0"/>
        <v>45181104</v>
      </c>
      <c r="BT10" s="110">
        <f t="shared" si="0"/>
        <v>121100000</v>
      </c>
      <c r="BU10" s="110">
        <v>4268000</v>
      </c>
      <c r="BV10" s="110">
        <v>2358000</v>
      </c>
      <c r="BW10" s="110">
        <v>6626000</v>
      </c>
      <c r="BX10" s="110">
        <v>1811896</v>
      </c>
      <c r="BY10" s="110">
        <v>4556104</v>
      </c>
      <c r="BZ10" s="110">
        <v>6368000</v>
      </c>
      <c r="CA10" s="110">
        <v>-8361000</v>
      </c>
      <c r="CB10" s="110">
        <v>-4633000</v>
      </c>
      <c r="CC10" s="110">
        <v>-12994000</v>
      </c>
      <c r="CD10" s="110">
        <v>0</v>
      </c>
      <c r="CE10" s="110">
        <v>0</v>
      </c>
      <c r="CF10" s="110">
        <v>0</v>
      </c>
      <c r="CG10" s="110">
        <f t="shared" si="26"/>
        <v>-2281104</v>
      </c>
      <c r="CH10" s="110">
        <f t="shared" si="1"/>
        <v>2281104</v>
      </c>
      <c r="CI10" s="110">
        <f t="shared" si="1"/>
        <v>0</v>
      </c>
    </row>
    <row r="11" spans="1:88" x14ac:dyDescent="0.25">
      <c r="B11" s="169" t="s">
        <v>124</v>
      </c>
      <c r="C11" s="169" t="s">
        <v>138</v>
      </c>
      <c r="D11" s="169" t="s">
        <v>117</v>
      </c>
      <c r="E11" s="169" t="s">
        <v>139</v>
      </c>
      <c r="F11" s="169" t="s">
        <v>126</v>
      </c>
      <c r="G11" s="169" t="s">
        <v>127</v>
      </c>
      <c r="H11" s="169" t="s">
        <v>131</v>
      </c>
      <c r="I11" s="169" t="s">
        <v>132</v>
      </c>
      <c r="J11" s="110">
        <v>842994000</v>
      </c>
      <c r="K11" s="110">
        <v>440079000</v>
      </c>
      <c r="L11" s="110">
        <v>1283073000</v>
      </c>
      <c r="M11" s="38"/>
      <c r="N11" s="38"/>
      <c r="O11" s="110">
        <f t="shared" si="2"/>
        <v>0</v>
      </c>
      <c r="P11" s="39" t="s">
        <v>123</v>
      </c>
      <c r="Q11" s="39" t="s">
        <v>123</v>
      </c>
      <c r="R11" s="110">
        <f t="shared" si="3"/>
        <v>0</v>
      </c>
      <c r="S11" s="39"/>
      <c r="T11" s="39"/>
      <c r="U11" s="110">
        <f t="shared" si="4"/>
        <v>0</v>
      </c>
      <c r="V11" s="112">
        <v>76250000</v>
      </c>
      <c r="W11" s="112">
        <v>50833000</v>
      </c>
      <c r="X11" s="110">
        <f t="shared" si="5"/>
        <v>127083000</v>
      </c>
      <c r="Y11" s="110">
        <f t="shared" si="6"/>
        <v>76250000</v>
      </c>
      <c r="Z11" s="110">
        <f t="shared" si="6"/>
        <v>50833000</v>
      </c>
      <c r="AA11" s="110">
        <f t="shared" si="7"/>
        <v>127083000</v>
      </c>
      <c r="AB11" s="119">
        <f>83125000-6871677</f>
        <v>76253323</v>
      </c>
      <c r="AC11" s="118">
        <f>62288427</f>
        <v>62288427</v>
      </c>
      <c r="AD11" s="110">
        <f t="shared" si="8"/>
        <v>138541750</v>
      </c>
      <c r="AE11" s="119">
        <f>83125000-6871677</f>
        <v>76253323</v>
      </c>
      <c r="AF11" s="118">
        <f>62288427</f>
        <v>62288427</v>
      </c>
      <c r="AG11" s="110">
        <f t="shared" si="9"/>
        <v>138541750</v>
      </c>
      <c r="AH11" s="119">
        <f>83125000-6871677+55142152</f>
        <v>131395475</v>
      </c>
      <c r="AI11" s="118">
        <f>62288427+45043605</f>
        <v>107332032</v>
      </c>
      <c r="AJ11" s="110">
        <f t="shared" si="10"/>
        <v>238727507</v>
      </c>
      <c r="AK11" s="119">
        <f>83125000-6871677+55142151</f>
        <v>131395474</v>
      </c>
      <c r="AL11" s="118">
        <f>62288427+45043604</f>
        <v>107332031</v>
      </c>
      <c r="AM11" s="110">
        <f t="shared" si="11"/>
        <v>238727505</v>
      </c>
      <c r="AN11" s="110">
        <f t="shared" si="12"/>
        <v>415297595</v>
      </c>
      <c r="AO11" s="110">
        <f t="shared" si="12"/>
        <v>339240917</v>
      </c>
      <c r="AP11" s="110">
        <f t="shared" si="13"/>
        <v>754538512</v>
      </c>
      <c r="AQ11" s="112">
        <v>144748000</v>
      </c>
      <c r="AR11" s="112">
        <v>55859667</v>
      </c>
      <c r="AS11" s="110">
        <f t="shared" si="14"/>
        <v>200607667</v>
      </c>
      <c r="AT11" s="112">
        <v>144748000</v>
      </c>
      <c r="AU11" s="112">
        <v>55859667</v>
      </c>
      <c r="AV11" s="110">
        <f t="shared" si="15"/>
        <v>200607667</v>
      </c>
      <c r="AW11" s="112">
        <v>144748000</v>
      </c>
      <c r="AX11" s="112">
        <f>55859666</f>
        <v>55859666</v>
      </c>
      <c r="AY11" s="110">
        <f t="shared" si="16"/>
        <v>200607666</v>
      </c>
      <c r="AZ11" s="224"/>
      <c r="BA11" s="224"/>
      <c r="BB11" s="91">
        <f t="shared" si="17"/>
        <v>0</v>
      </c>
      <c r="BC11" s="110">
        <f t="shared" si="18"/>
        <v>434244000</v>
      </c>
      <c r="BD11" s="110">
        <f t="shared" si="18"/>
        <v>167579000</v>
      </c>
      <c r="BE11" s="110">
        <f t="shared" si="19"/>
        <v>601823000</v>
      </c>
      <c r="BF11" s="224"/>
      <c r="BG11" s="224"/>
      <c r="BH11" s="91">
        <f t="shared" si="20"/>
        <v>0</v>
      </c>
      <c r="BI11" s="224"/>
      <c r="BJ11" s="224"/>
      <c r="BK11" s="91">
        <f t="shared" si="21"/>
        <v>0</v>
      </c>
      <c r="BL11" s="224"/>
      <c r="BM11" s="224"/>
      <c r="BN11" s="91">
        <f t="shared" si="22"/>
        <v>0</v>
      </c>
      <c r="BO11" s="91">
        <f t="shared" si="23"/>
        <v>0</v>
      </c>
      <c r="BP11" s="91">
        <f t="shared" si="23"/>
        <v>0</v>
      </c>
      <c r="BQ11" s="91">
        <f t="shared" si="24"/>
        <v>0</v>
      </c>
      <c r="BR11" s="110">
        <f t="shared" si="25"/>
        <v>925791595</v>
      </c>
      <c r="BS11" s="110">
        <f t="shared" si="0"/>
        <v>557652917</v>
      </c>
      <c r="BT11" s="110">
        <f t="shared" si="0"/>
        <v>1483444512</v>
      </c>
      <c r="BU11" s="110">
        <v>52248000</v>
      </c>
      <c r="BV11" s="110">
        <v>34266000</v>
      </c>
      <c r="BW11" s="110">
        <v>86514000</v>
      </c>
      <c r="BX11" s="110">
        <v>114641595</v>
      </c>
      <c r="BY11" s="110">
        <v>138723917</v>
      </c>
      <c r="BZ11" s="110">
        <v>253365512</v>
      </c>
      <c r="CA11" s="110">
        <v>-84092000</v>
      </c>
      <c r="CB11" s="110">
        <v>-55416000</v>
      </c>
      <c r="CC11" s="110">
        <v>-139508000</v>
      </c>
      <c r="CD11" s="110">
        <v>0</v>
      </c>
      <c r="CE11" s="110">
        <v>0</v>
      </c>
      <c r="CF11" s="110">
        <v>0</v>
      </c>
      <c r="CG11" s="110">
        <f t="shared" si="26"/>
        <v>82797595</v>
      </c>
      <c r="CH11" s="110">
        <f t="shared" si="1"/>
        <v>117573917</v>
      </c>
      <c r="CI11" s="110">
        <f t="shared" si="1"/>
        <v>200371512</v>
      </c>
    </row>
    <row r="12" spans="1:88" x14ac:dyDescent="0.25">
      <c r="B12" s="169" t="s">
        <v>124</v>
      </c>
      <c r="C12" s="169" t="s">
        <v>138</v>
      </c>
      <c r="D12" s="169" t="s">
        <v>117</v>
      </c>
      <c r="E12" s="169" t="s">
        <v>139</v>
      </c>
      <c r="F12" s="169" t="s">
        <v>126</v>
      </c>
      <c r="G12" s="169" t="s">
        <v>127</v>
      </c>
      <c r="H12" s="169" t="s">
        <v>128</v>
      </c>
      <c r="I12" s="169" t="s">
        <v>129</v>
      </c>
      <c r="J12" s="110">
        <v>23650000</v>
      </c>
      <c r="K12" s="110">
        <v>9467000</v>
      </c>
      <c r="L12" s="110">
        <v>33117000</v>
      </c>
      <c r="M12" s="38"/>
      <c r="N12" s="38"/>
      <c r="O12" s="110">
        <f t="shared" si="2"/>
        <v>0</v>
      </c>
      <c r="P12" s="39" t="s">
        <v>123</v>
      </c>
      <c r="Q12" s="39" t="s">
        <v>123</v>
      </c>
      <c r="R12" s="110">
        <f t="shared" si="3"/>
        <v>0</v>
      </c>
      <c r="S12" s="39"/>
      <c r="T12" s="39"/>
      <c r="U12" s="110">
        <f t="shared" si="4"/>
        <v>0</v>
      </c>
      <c r="V12" s="112">
        <v>8600000</v>
      </c>
      <c r="W12" s="112">
        <v>4047000</v>
      </c>
      <c r="X12" s="110">
        <f t="shared" si="5"/>
        <v>12647000</v>
      </c>
      <c r="Y12" s="110">
        <f t="shared" si="6"/>
        <v>8600000</v>
      </c>
      <c r="Z12" s="110">
        <f t="shared" si="6"/>
        <v>4047000</v>
      </c>
      <c r="AA12" s="110">
        <f t="shared" si="7"/>
        <v>12647000</v>
      </c>
      <c r="AB12" s="119">
        <f>2150000-125457</f>
        <v>2024543</v>
      </c>
      <c r="AC12" s="118">
        <v>1137207</v>
      </c>
      <c r="AD12" s="110">
        <f t="shared" si="8"/>
        <v>3161750</v>
      </c>
      <c r="AE12" s="119">
        <f>2150000-125457</f>
        <v>2024543</v>
      </c>
      <c r="AF12" s="118">
        <v>1137207</v>
      </c>
      <c r="AG12" s="110">
        <f t="shared" si="9"/>
        <v>3161750</v>
      </c>
      <c r="AH12" s="119">
        <f>2150000-125457+2721500</f>
        <v>4746043</v>
      </c>
      <c r="AI12" s="118">
        <f>1137207+1528500</f>
        <v>2665707</v>
      </c>
      <c r="AJ12" s="110">
        <f t="shared" si="10"/>
        <v>7411750</v>
      </c>
      <c r="AK12" s="119">
        <f>2150000-125457+2721500</f>
        <v>4746043</v>
      </c>
      <c r="AL12" s="118">
        <f>1137207+1528500</f>
        <v>2665707</v>
      </c>
      <c r="AM12" s="110">
        <f t="shared" si="11"/>
        <v>7411750</v>
      </c>
      <c r="AN12" s="110">
        <f t="shared" si="12"/>
        <v>13541172</v>
      </c>
      <c r="AO12" s="110">
        <f t="shared" si="12"/>
        <v>7605828</v>
      </c>
      <c r="AP12" s="110">
        <f t="shared" si="13"/>
        <v>21147000</v>
      </c>
      <c r="AQ12" s="112">
        <v>2150000</v>
      </c>
      <c r="AR12" s="112">
        <v>457667</v>
      </c>
      <c r="AS12" s="110">
        <f t="shared" si="14"/>
        <v>2607667</v>
      </c>
      <c r="AT12" s="112">
        <v>2150000</v>
      </c>
      <c r="AU12" s="112">
        <v>457667</v>
      </c>
      <c r="AV12" s="110">
        <f t="shared" si="15"/>
        <v>2607667</v>
      </c>
      <c r="AW12" s="112">
        <v>2150000</v>
      </c>
      <c r="AX12" s="112">
        <v>457666</v>
      </c>
      <c r="AY12" s="110">
        <f t="shared" si="16"/>
        <v>2607666</v>
      </c>
      <c r="AZ12" s="224"/>
      <c r="BA12" s="224"/>
      <c r="BB12" s="91">
        <f t="shared" si="17"/>
        <v>0</v>
      </c>
      <c r="BC12" s="110">
        <f t="shared" si="18"/>
        <v>6450000</v>
      </c>
      <c r="BD12" s="110">
        <f t="shared" si="18"/>
        <v>1373000</v>
      </c>
      <c r="BE12" s="110">
        <f t="shared" si="19"/>
        <v>7823000</v>
      </c>
      <c r="BF12" s="224"/>
      <c r="BG12" s="224"/>
      <c r="BH12" s="91">
        <f t="shared" si="20"/>
        <v>0</v>
      </c>
      <c r="BI12" s="224"/>
      <c r="BJ12" s="224"/>
      <c r="BK12" s="91">
        <f t="shared" si="21"/>
        <v>0</v>
      </c>
      <c r="BL12" s="224"/>
      <c r="BM12" s="224"/>
      <c r="BN12" s="91">
        <f t="shared" si="22"/>
        <v>0</v>
      </c>
      <c r="BO12" s="91">
        <f t="shared" si="23"/>
        <v>0</v>
      </c>
      <c r="BP12" s="91">
        <f t="shared" si="23"/>
        <v>0</v>
      </c>
      <c r="BQ12" s="91">
        <f t="shared" si="24"/>
        <v>0</v>
      </c>
      <c r="BR12" s="110">
        <f t="shared" si="25"/>
        <v>28591172</v>
      </c>
      <c r="BS12" s="110">
        <f t="shared" si="0"/>
        <v>13025828</v>
      </c>
      <c r="BT12" s="110">
        <f t="shared" si="0"/>
        <v>41617000</v>
      </c>
      <c r="BU12" s="110">
        <v>5893000</v>
      </c>
      <c r="BV12" s="110">
        <v>2728000</v>
      </c>
      <c r="BW12" s="110">
        <v>8621000</v>
      </c>
      <c r="BX12" s="110">
        <v>5763172</v>
      </c>
      <c r="BY12" s="110">
        <v>3944828</v>
      </c>
      <c r="BZ12" s="110">
        <v>9708000</v>
      </c>
      <c r="CA12" s="110">
        <v>-6715000</v>
      </c>
      <c r="CB12" s="110">
        <v>-3114000</v>
      </c>
      <c r="CC12" s="110">
        <v>-9829000</v>
      </c>
      <c r="CD12" s="110">
        <v>0</v>
      </c>
      <c r="CE12" s="110">
        <v>0</v>
      </c>
      <c r="CF12" s="110">
        <v>0</v>
      </c>
      <c r="CG12" s="110">
        <f t="shared" si="26"/>
        <v>4941172</v>
      </c>
      <c r="CH12" s="110">
        <f t="shared" si="1"/>
        <v>3558828</v>
      </c>
      <c r="CI12" s="110">
        <f t="shared" si="1"/>
        <v>8500000</v>
      </c>
    </row>
    <row r="13" spans="1:88" x14ac:dyDescent="0.25">
      <c r="B13" s="169" t="s">
        <v>124</v>
      </c>
      <c r="C13" s="169" t="s">
        <v>138</v>
      </c>
      <c r="D13" s="169" t="s">
        <v>121</v>
      </c>
      <c r="E13" s="169" t="s">
        <v>139</v>
      </c>
      <c r="F13" s="169" t="s">
        <v>134</v>
      </c>
      <c r="G13" s="169" t="s">
        <v>135</v>
      </c>
      <c r="H13" s="169" t="s">
        <v>136</v>
      </c>
      <c r="I13" s="169">
        <v>36</v>
      </c>
      <c r="J13" s="110">
        <v>13750000</v>
      </c>
      <c r="K13" s="110">
        <v>3132000</v>
      </c>
      <c r="L13" s="110">
        <v>16882000</v>
      </c>
      <c r="M13" s="38"/>
      <c r="N13" s="38"/>
      <c r="O13" s="110">
        <f t="shared" si="2"/>
        <v>0</v>
      </c>
      <c r="P13" s="39" t="s">
        <v>123</v>
      </c>
      <c r="Q13" s="39" t="s">
        <v>123</v>
      </c>
      <c r="R13" s="110">
        <f t="shared" si="3"/>
        <v>0</v>
      </c>
      <c r="S13" s="39"/>
      <c r="T13" s="39"/>
      <c r="U13" s="110">
        <f t="shared" si="4"/>
        <v>0</v>
      </c>
      <c r="V13" s="112">
        <v>1497600</v>
      </c>
      <c r="W13" s="112">
        <v>374400</v>
      </c>
      <c r="X13" s="110">
        <f t="shared" si="5"/>
        <v>1872000</v>
      </c>
      <c r="Y13" s="110">
        <f t="shared" si="6"/>
        <v>1497600</v>
      </c>
      <c r="Z13" s="110">
        <f t="shared" si="6"/>
        <v>374400</v>
      </c>
      <c r="AA13" s="110">
        <f t="shared" si="7"/>
        <v>1872000</v>
      </c>
      <c r="AB13" s="112">
        <f>1250000</f>
        <v>1250000</v>
      </c>
      <c r="AC13" s="112">
        <f>312500</f>
        <v>312500</v>
      </c>
      <c r="AD13" s="110">
        <f t="shared" si="8"/>
        <v>1562500</v>
      </c>
      <c r="AE13" s="112">
        <f>1250000</f>
        <v>1250000</v>
      </c>
      <c r="AF13" s="112">
        <f>312500</f>
        <v>312500</v>
      </c>
      <c r="AG13" s="110">
        <f t="shared" si="9"/>
        <v>1562500</v>
      </c>
      <c r="AH13" s="112">
        <f>1250000+400000</f>
        <v>1650000</v>
      </c>
      <c r="AI13" s="112">
        <f>312500+100000</f>
        <v>412500</v>
      </c>
      <c r="AJ13" s="110">
        <f t="shared" si="10"/>
        <v>2062500</v>
      </c>
      <c r="AK13" s="112">
        <f>1250000+400000</f>
        <v>1650000</v>
      </c>
      <c r="AL13" s="112">
        <f>312500+100000</f>
        <v>412500</v>
      </c>
      <c r="AM13" s="110">
        <f t="shared" si="11"/>
        <v>2062500</v>
      </c>
      <c r="AN13" s="110">
        <f t="shared" si="12"/>
        <v>5800000</v>
      </c>
      <c r="AO13" s="110">
        <f t="shared" si="12"/>
        <v>1450000</v>
      </c>
      <c r="AP13" s="110">
        <f t="shared" si="13"/>
        <v>7250000</v>
      </c>
      <c r="AQ13" s="112">
        <v>1250000</v>
      </c>
      <c r="AR13" s="112">
        <v>210677</v>
      </c>
      <c r="AS13" s="110">
        <f t="shared" si="14"/>
        <v>1460677</v>
      </c>
      <c r="AT13" s="112">
        <v>1250000</v>
      </c>
      <c r="AU13" s="112">
        <v>210677</v>
      </c>
      <c r="AV13" s="110">
        <f t="shared" si="15"/>
        <v>1460677</v>
      </c>
      <c r="AW13" s="112">
        <v>1250000</v>
      </c>
      <c r="AX13" s="112">
        <v>210676</v>
      </c>
      <c r="AY13" s="110">
        <f t="shared" si="16"/>
        <v>1460676</v>
      </c>
      <c r="AZ13" s="224"/>
      <c r="BA13" s="224"/>
      <c r="BB13" s="91">
        <f t="shared" si="17"/>
        <v>0</v>
      </c>
      <c r="BC13" s="110">
        <f t="shared" si="18"/>
        <v>3750000</v>
      </c>
      <c r="BD13" s="110">
        <f t="shared" si="18"/>
        <v>632030</v>
      </c>
      <c r="BE13" s="110">
        <f t="shared" si="19"/>
        <v>4382030</v>
      </c>
      <c r="BF13" s="224"/>
      <c r="BG13" s="224"/>
      <c r="BH13" s="91">
        <f t="shared" si="20"/>
        <v>0</v>
      </c>
      <c r="BI13" s="224"/>
      <c r="BJ13" s="224"/>
      <c r="BK13" s="91">
        <f t="shared" si="21"/>
        <v>0</v>
      </c>
      <c r="BL13" s="224"/>
      <c r="BM13" s="224"/>
      <c r="BN13" s="91">
        <f t="shared" si="22"/>
        <v>0</v>
      </c>
      <c r="BO13" s="91">
        <f t="shared" si="23"/>
        <v>0</v>
      </c>
      <c r="BP13" s="91">
        <f t="shared" si="23"/>
        <v>0</v>
      </c>
      <c r="BQ13" s="91">
        <f t="shared" si="24"/>
        <v>0</v>
      </c>
      <c r="BR13" s="110">
        <f t="shared" si="25"/>
        <v>11047600</v>
      </c>
      <c r="BS13" s="110">
        <f t="shared" si="0"/>
        <v>2456430</v>
      </c>
      <c r="BT13" s="110">
        <f t="shared" si="0"/>
        <v>13504030</v>
      </c>
      <c r="BU13" s="110">
        <v>-76400</v>
      </c>
      <c r="BV13" s="110">
        <v>-32600</v>
      </c>
      <c r="BW13" s="110">
        <v>-109000</v>
      </c>
      <c r="BX13" s="110">
        <v>1278000</v>
      </c>
      <c r="BY13" s="110">
        <v>318000</v>
      </c>
      <c r="BZ13" s="110">
        <v>1596000</v>
      </c>
      <c r="CA13" s="110">
        <v>-3904000</v>
      </c>
      <c r="CB13" s="110">
        <v>-960970</v>
      </c>
      <c r="CC13" s="110">
        <v>-4864970</v>
      </c>
      <c r="CD13" s="110">
        <v>0</v>
      </c>
      <c r="CE13" s="110">
        <v>0</v>
      </c>
      <c r="CF13" s="110">
        <v>0</v>
      </c>
      <c r="CG13" s="110">
        <f t="shared" si="26"/>
        <v>-2702400</v>
      </c>
      <c r="CH13" s="110">
        <f t="shared" si="1"/>
        <v>-675570</v>
      </c>
      <c r="CI13" s="110">
        <f t="shared" si="1"/>
        <v>-3377970</v>
      </c>
    </row>
    <row r="14" spans="1:88" x14ac:dyDescent="0.25">
      <c r="B14" s="169" t="s">
        <v>124</v>
      </c>
      <c r="C14" s="169" t="s">
        <v>140</v>
      </c>
      <c r="D14" s="169" t="s">
        <v>121</v>
      </c>
      <c r="F14" s="169" t="s">
        <v>134</v>
      </c>
      <c r="G14" s="169" t="s">
        <v>135</v>
      </c>
      <c r="H14" s="169" t="s">
        <v>136</v>
      </c>
      <c r="I14" s="169">
        <v>36</v>
      </c>
      <c r="J14" s="110">
        <v>6000000</v>
      </c>
      <c r="K14" s="110">
        <v>1500000</v>
      </c>
      <c r="L14" s="110">
        <v>7500000</v>
      </c>
      <c r="M14" s="38"/>
      <c r="N14" s="38"/>
      <c r="O14" s="110">
        <f t="shared" si="2"/>
        <v>0</v>
      </c>
      <c r="P14" s="39" t="s">
        <v>123</v>
      </c>
      <c r="Q14" s="39" t="s">
        <v>123</v>
      </c>
      <c r="R14" s="110">
        <f t="shared" si="3"/>
        <v>0</v>
      </c>
      <c r="S14" s="39"/>
      <c r="T14" s="39"/>
      <c r="U14" s="110">
        <f t="shared" si="4"/>
        <v>0</v>
      </c>
      <c r="V14" s="112">
        <v>469786</v>
      </c>
      <c r="W14" s="112">
        <v>117447</v>
      </c>
      <c r="X14" s="110">
        <f t="shared" si="5"/>
        <v>587233</v>
      </c>
      <c r="Y14" s="110">
        <f t="shared" si="6"/>
        <v>469786</v>
      </c>
      <c r="Z14" s="110">
        <f t="shared" si="6"/>
        <v>117447</v>
      </c>
      <c r="AA14" s="110">
        <f t="shared" si="7"/>
        <v>587233</v>
      </c>
      <c r="AB14" s="112">
        <v>1382553</v>
      </c>
      <c r="AC14" s="112">
        <v>345638</v>
      </c>
      <c r="AD14" s="110">
        <f t="shared" si="8"/>
        <v>1728191</v>
      </c>
      <c r="AE14" s="112">
        <v>1382553</v>
      </c>
      <c r="AF14" s="112">
        <v>345638</v>
      </c>
      <c r="AG14" s="110">
        <f t="shared" si="9"/>
        <v>1728191</v>
      </c>
      <c r="AH14" s="112">
        <v>1382553</v>
      </c>
      <c r="AI14" s="112">
        <v>345638</v>
      </c>
      <c r="AJ14" s="110">
        <f t="shared" si="10"/>
        <v>1728191</v>
      </c>
      <c r="AK14" s="112">
        <v>1382555</v>
      </c>
      <c r="AL14" s="112">
        <v>345639</v>
      </c>
      <c r="AM14" s="110">
        <f t="shared" si="11"/>
        <v>1728194</v>
      </c>
      <c r="AN14" s="110">
        <f t="shared" si="12"/>
        <v>5530214</v>
      </c>
      <c r="AO14" s="110">
        <f t="shared" si="12"/>
        <v>1382553</v>
      </c>
      <c r="AP14" s="110">
        <f t="shared" si="13"/>
        <v>6912767</v>
      </c>
      <c r="AQ14" s="39" t="s">
        <v>123</v>
      </c>
      <c r="AR14" s="39" t="s">
        <v>123</v>
      </c>
      <c r="AS14" s="110">
        <f t="shared" si="14"/>
        <v>0</v>
      </c>
      <c r="AT14" s="39" t="s">
        <v>123</v>
      </c>
      <c r="AU14" s="39" t="s">
        <v>123</v>
      </c>
      <c r="AV14" s="110">
        <f t="shared" si="15"/>
        <v>0</v>
      </c>
      <c r="AW14" s="39" t="s">
        <v>123</v>
      </c>
      <c r="AX14" s="39" t="s">
        <v>123</v>
      </c>
      <c r="AY14" s="110">
        <f t="shared" si="16"/>
        <v>0</v>
      </c>
      <c r="AZ14" s="224"/>
      <c r="BA14" s="224"/>
      <c r="BB14" s="91">
        <f t="shared" si="17"/>
        <v>0</v>
      </c>
      <c r="BC14" s="110">
        <f t="shared" si="18"/>
        <v>0</v>
      </c>
      <c r="BD14" s="110">
        <f t="shared" si="18"/>
        <v>0</v>
      </c>
      <c r="BE14" s="110">
        <f t="shared" si="19"/>
        <v>0</v>
      </c>
      <c r="BF14" s="224"/>
      <c r="BG14" s="224"/>
      <c r="BH14" s="91">
        <f t="shared" si="20"/>
        <v>0</v>
      </c>
      <c r="BI14" s="224"/>
      <c r="BJ14" s="224"/>
      <c r="BK14" s="91">
        <f t="shared" si="21"/>
        <v>0</v>
      </c>
      <c r="BL14" s="224"/>
      <c r="BM14" s="224"/>
      <c r="BN14" s="91">
        <f t="shared" si="22"/>
        <v>0</v>
      </c>
      <c r="BO14" s="91">
        <f t="shared" si="23"/>
        <v>0</v>
      </c>
      <c r="BP14" s="91">
        <f t="shared" si="23"/>
        <v>0</v>
      </c>
      <c r="BQ14" s="91">
        <f t="shared" si="24"/>
        <v>0</v>
      </c>
      <c r="BR14" s="110">
        <f t="shared" si="25"/>
        <v>6000000</v>
      </c>
      <c r="BS14" s="110">
        <f t="shared" si="0"/>
        <v>1500000</v>
      </c>
      <c r="BT14" s="110">
        <f t="shared" si="0"/>
        <v>7500000</v>
      </c>
      <c r="BU14" s="110">
        <v>-229214</v>
      </c>
      <c r="BV14" s="110">
        <v>-57553</v>
      </c>
      <c r="BW14" s="110">
        <v>-286767</v>
      </c>
      <c r="BX14" s="110">
        <v>229214</v>
      </c>
      <c r="BY14" s="110">
        <v>57553</v>
      </c>
      <c r="BZ14" s="110">
        <v>286767</v>
      </c>
      <c r="CA14" s="110">
        <v>0</v>
      </c>
      <c r="CB14" s="110">
        <v>0</v>
      </c>
      <c r="CC14" s="110">
        <v>0</v>
      </c>
      <c r="CD14" s="110">
        <v>0</v>
      </c>
      <c r="CE14" s="110">
        <v>0</v>
      </c>
      <c r="CF14" s="110">
        <v>0</v>
      </c>
      <c r="CG14" s="110">
        <f t="shared" si="26"/>
        <v>0</v>
      </c>
      <c r="CH14" s="110">
        <f t="shared" si="1"/>
        <v>0</v>
      </c>
      <c r="CI14" s="110">
        <f t="shared" si="1"/>
        <v>0</v>
      </c>
    </row>
    <row r="15" spans="1:88" x14ac:dyDescent="0.25">
      <c r="B15" s="169" t="s">
        <v>141</v>
      </c>
      <c r="C15" s="169" t="s">
        <v>142</v>
      </c>
      <c r="D15" s="169" t="s">
        <v>121</v>
      </c>
      <c r="F15" s="169" t="s">
        <v>143</v>
      </c>
      <c r="H15" s="169" t="s">
        <v>144</v>
      </c>
      <c r="I15" s="169">
        <v>30</v>
      </c>
      <c r="J15" s="110">
        <v>5000000</v>
      </c>
      <c r="K15" s="110">
        <v>0</v>
      </c>
      <c r="L15" s="110">
        <v>5000000</v>
      </c>
      <c r="M15" s="38"/>
      <c r="N15" s="38"/>
      <c r="O15" s="110">
        <f t="shared" si="2"/>
        <v>0</v>
      </c>
      <c r="P15" s="39" t="s">
        <v>123</v>
      </c>
      <c r="Q15" s="39" t="s">
        <v>123</v>
      </c>
      <c r="R15" s="110">
        <f t="shared" si="3"/>
        <v>0</v>
      </c>
      <c r="S15" s="39"/>
      <c r="T15" s="39"/>
      <c r="U15" s="110">
        <f t="shared" si="4"/>
        <v>0</v>
      </c>
      <c r="V15" s="112">
        <v>0</v>
      </c>
      <c r="W15" s="39"/>
      <c r="X15" s="110">
        <f t="shared" si="5"/>
        <v>0</v>
      </c>
      <c r="Y15" s="110">
        <f t="shared" si="6"/>
        <v>0</v>
      </c>
      <c r="Z15" s="110">
        <f t="shared" si="6"/>
        <v>0</v>
      </c>
      <c r="AA15" s="110">
        <f t="shared" si="7"/>
        <v>0</v>
      </c>
      <c r="AB15" s="112">
        <v>644000</v>
      </c>
      <c r="AC15" s="39" t="s">
        <v>123</v>
      </c>
      <c r="AD15" s="110">
        <f t="shared" si="8"/>
        <v>644000</v>
      </c>
      <c r="AE15" s="112">
        <v>644000</v>
      </c>
      <c r="AF15" s="39" t="s">
        <v>123</v>
      </c>
      <c r="AG15" s="110">
        <f t="shared" si="9"/>
        <v>644000</v>
      </c>
      <c r="AH15" s="112">
        <v>644000</v>
      </c>
      <c r="AI15" s="39" t="s">
        <v>123</v>
      </c>
      <c r="AJ15" s="110">
        <f t="shared" si="10"/>
        <v>644000</v>
      </c>
      <c r="AK15" s="112">
        <v>643000</v>
      </c>
      <c r="AL15" s="39" t="s">
        <v>123</v>
      </c>
      <c r="AM15" s="110">
        <f t="shared" si="11"/>
        <v>643000</v>
      </c>
      <c r="AN15" s="110">
        <f t="shared" si="12"/>
        <v>2575000</v>
      </c>
      <c r="AO15" s="110">
        <f t="shared" si="12"/>
        <v>0</v>
      </c>
      <c r="AP15" s="110">
        <f t="shared" si="13"/>
        <v>2575000</v>
      </c>
      <c r="AQ15" s="112">
        <f>ROUNDUP(808667,-3)</f>
        <v>809000</v>
      </c>
      <c r="AR15" s="39"/>
      <c r="AS15" s="110">
        <f t="shared" si="14"/>
        <v>809000</v>
      </c>
      <c r="AT15" s="112">
        <f>ROUNDUP(808667,-3)</f>
        <v>809000</v>
      </c>
      <c r="AU15" s="39"/>
      <c r="AV15" s="110">
        <f t="shared" si="15"/>
        <v>809000</v>
      </c>
      <c r="AW15" s="112">
        <f>ROUNDDOWN(807666,-3)</f>
        <v>807000</v>
      </c>
      <c r="AX15" s="39"/>
      <c r="AY15" s="110">
        <f t="shared" si="16"/>
        <v>807000</v>
      </c>
      <c r="AZ15" s="224"/>
      <c r="BA15" s="224"/>
      <c r="BB15" s="91">
        <f t="shared" si="17"/>
        <v>0</v>
      </c>
      <c r="BC15" s="110">
        <f t="shared" si="18"/>
        <v>2425000</v>
      </c>
      <c r="BD15" s="110">
        <f t="shared" si="18"/>
        <v>0</v>
      </c>
      <c r="BE15" s="110">
        <f t="shared" si="19"/>
        <v>2425000</v>
      </c>
      <c r="BF15" s="224"/>
      <c r="BG15" s="224"/>
      <c r="BH15" s="91">
        <f t="shared" si="20"/>
        <v>0</v>
      </c>
      <c r="BI15" s="224"/>
      <c r="BJ15" s="224"/>
      <c r="BK15" s="91">
        <f t="shared" si="21"/>
        <v>0</v>
      </c>
      <c r="BL15" s="224"/>
      <c r="BM15" s="224"/>
      <c r="BN15" s="91">
        <f t="shared" si="22"/>
        <v>0</v>
      </c>
      <c r="BO15" s="91">
        <f t="shared" si="23"/>
        <v>0</v>
      </c>
      <c r="BP15" s="91">
        <f t="shared" si="23"/>
        <v>0</v>
      </c>
      <c r="BQ15" s="91">
        <f t="shared" si="24"/>
        <v>0</v>
      </c>
      <c r="BR15" s="110">
        <f t="shared" si="25"/>
        <v>5000000</v>
      </c>
      <c r="BS15" s="110">
        <f t="shared" si="0"/>
        <v>0</v>
      </c>
      <c r="BT15" s="110">
        <f t="shared" si="0"/>
        <v>5000000</v>
      </c>
      <c r="BU15" s="110">
        <v>-515000</v>
      </c>
      <c r="BV15" s="110">
        <v>0</v>
      </c>
      <c r="BW15" s="110">
        <v>-515000</v>
      </c>
      <c r="BX15" s="110">
        <v>0</v>
      </c>
      <c r="BY15" s="110">
        <v>0</v>
      </c>
      <c r="BZ15" s="110">
        <v>0</v>
      </c>
      <c r="CA15" s="110">
        <v>515000</v>
      </c>
      <c r="CB15" s="110">
        <v>0</v>
      </c>
      <c r="CC15" s="110">
        <v>515000</v>
      </c>
      <c r="CD15" s="110">
        <v>0</v>
      </c>
      <c r="CE15" s="110">
        <v>0</v>
      </c>
      <c r="CF15" s="110">
        <v>0</v>
      </c>
      <c r="CG15" s="110">
        <f t="shared" si="26"/>
        <v>0</v>
      </c>
      <c r="CH15" s="110">
        <f t="shared" si="1"/>
        <v>0</v>
      </c>
      <c r="CI15" s="110">
        <f t="shared" si="1"/>
        <v>0</v>
      </c>
      <c r="CJ15" s="169" t="s">
        <v>145</v>
      </c>
    </row>
    <row r="16" spans="1:88" x14ac:dyDescent="0.25">
      <c r="B16" s="169" t="s">
        <v>146</v>
      </c>
      <c r="C16" s="169" t="s">
        <v>147</v>
      </c>
      <c r="D16" s="169" t="s">
        <v>117</v>
      </c>
      <c r="F16" s="169" t="s">
        <v>148</v>
      </c>
      <c r="G16" s="169" t="s">
        <v>149</v>
      </c>
      <c r="H16" s="169" t="s">
        <v>150</v>
      </c>
      <c r="I16" s="169">
        <v>25.15</v>
      </c>
      <c r="J16" s="110">
        <v>129210000</v>
      </c>
      <c r="K16" s="110">
        <v>165790000</v>
      </c>
      <c r="L16" s="110">
        <v>295000000</v>
      </c>
      <c r="M16" s="38"/>
      <c r="N16" s="38"/>
      <c r="O16" s="110">
        <f t="shared" si="2"/>
        <v>0</v>
      </c>
      <c r="P16" s="39" t="s">
        <v>123</v>
      </c>
      <c r="Q16" s="39" t="s">
        <v>123</v>
      </c>
      <c r="R16" s="110">
        <f t="shared" si="3"/>
        <v>0</v>
      </c>
      <c r="S16" s="225">
        <v>118669743</v>
      </c>
      <c r="T16" s="225">
        <v>168709257</v>
      </c>
      <c r="U16" s="110">
        <f t="shared" si="4"/>
        <v>287379000</v>
      </c>
      <c r="V16" s="225">
        <v>2826</v>
      </c>
      <c r="W16" s="225">
        <v>4174</v>
      </c>
      <c r="X16" s="110">
        <f t="shared" si="5"/>
        <v>7000</v>
      </c>
      <c r="Y16" s="110">
        <f t="shared" si="6"/>
        <v>118672569</v>
      </c>
      <c r="Z16" s="110">
        <f t="shared" si="6"/>
        <v>168713431</v>
      </c>
      <c r="AA16" s="110">
        <f t="shared" si="7"/>
        <v>287386000</v>
      </c>
      <c r="AB16" s="225">
        <v>786146</v>
      </c>
      <c r="AC16" s="225">
        <v>1117354</v>
      </c>
      <c r="AD16" s="110">
        <f t="shared" si="8"/>
        <v>1903500</v>
      </c>
      <c r="AE16" s="225">
        <v>786146</v>
      </c>
      <c r="AF16" s="225">
        <v>1117354</v>
      </c>
      <c r="AG16" s="110">
        <f t="shared" si="9"/>
        <v>1903500</v>
      </c>
      <c r="AH16" s="225">
        <v>786146</v>
      </c>
      <c r="AI16" s="225">
        <v>1117354</v>
      </c>
      <c r="AJ16" s="110">
        <f t="shared" si="10"/>
        <v>1903500</v>
      </c>
      <c r="AK16" s="225">
        <v>786146</v>
      </c>
      <c r="AL16" s="225">
        <v>1117354</v>
      </c>
      <c r="AM16" s="110">
        <f t="shared" si="11"/>
        <v>1903500</v>
      </c>
      <c r="AN16" s="110">
        <f t="shared" si="12"/>
        <v>3144584</v>
      </c>
      <c r="AO16" s="110">
        <f t="shared" si="12"/>
        <v>4469416</v>
      </c>
      <c r="AP16" s="110">
        <f t="shared" si="13"/>
        <v>7614000</v>
      </c>
      <c r="AQ16" s="112">
        <v>0</v>
      </c>
      <c r="AR16" s="39" t="s">
        <v>123</v>
      </c>
      <c r="AS16" s="110">
        <f t="shared" si="14"/>
        <v>0</v>
      </c>
      <c r="AT16" s="112">
        <v>0</v>
      </c>
      <c r="AU16" s="39" t="s">
        <v>123</v>
      </c>
      <c r="AV16" s="110">
        <f t="shared" si="15"/>
        <v>0</v>
      </c>
      <c r="AW16" s="112">
        <v>0</v>
      </c>
      <c r="AX16" s="39" t="s">
        <v>123</v>
      </c>
      <c r="AY16" s="110">
        <f t="shared" si="16"/>
        <v>0</v>
      </c>
      <c r="AZ16" s="224"/>
      <c r="BA16" s="224"/>
      <c r="BB16" s="91">
        <f t="shared" si="17"/>
        <v>0</v>
      </c>
      <c r="BC16" s="110">
        <f t="shared" si="18"/>
        <v>0</v>
      </c>
      <c r="BD16" s="110">
        <f t="shared" si="18"/>
        <v>0</v>
      </c>
      <c r="BE16" s="110">
        <f t="shared" si="19"/>
        <v>0</v>
      </c>
      <c r="BF16" s="224"/>
      <c r="BG16" s="224"/>
      <c r="BH16" s="91">
        <f t="shared" si="20"/>
        <v>0</v>
      </c>
      <c r="BI16" s="224"/>
      <c r="BJ16" s="224"/>
      <c r="BK16" s="91">
        <f t="shared" si="21"/>
        <v>0</v>
      </c>
      <c r="BL16" s="224"/>
      <c r="BM16" s="224"/>
      <c r="BN16" s="91">
        <f t="shared" si="22"/>
        <v>0</v>
      </c>
      <c r="BO16" s="91">
        <f t="shared" si="23"/>
        <v>0</v>
      </c>
      <c r="BP16" s="91">
        <f t="shared" si="23"/>
        <v>0</v>
      </c>
      <c r="BQ16" s="91">
        <f t="shared" si="24"/>
        <v>0</v>
      </c>
      <c r="BR16" s="110">
        <f t="shared" si="25"/>
        <v>121817153</v>
      </c>
      <c r="BS16" s="110">
        <f t="shared" si="0"/>
        <v>173182847</v>
      </c>
      <c r="BT16" s="110">
        <f>+SUM(BQ16,BE16,AP16,AA16)</f>
        <v>295000000</v>
      </c>
      <c r="BU16" s="110">
        <v>-10537431</v>
      </c>
      <c r="BV16" s="110">
        <v>2923431</v>
      </c>
      <c r="BW16" s="110">
        <v>-7614000</v>
      </c>
      <c r="BX16" s="110">
        <v>3144584</v>
      </c>
      <c r="BY16" s="110">
        <v>4469416</v>
      </c>
      <c r="BZ16" s="110">
        <v>7614000</v>
      </c>
      <c r="CA16" s="110">
        <v>0</v>
      </c>
      <c r="CB16" s="110">
        <v>0</v>
      </c>
      <c r="CC16" s="110">
        <v>0</v>
      </c>
      <c r="CD16" s="110">
        <v>0</v>
      </c>
      <c r="CE16" s="110">
        <v>0</v>
      </c>
      <c r="CF16" s="110">
        <v>0</v>
      </c>
      <c r="CG16" s="110">
        <f t="shared" si="26"/>
        <v>-7392847</v>
      </c>
      <c r="CH16" s="110">
        <f t="shared" si="1"/>
        <v>7392847</v>
      </c>
      <c r="CI16" s="110">
        <f t="shared" si="1"/>
        <v>0</v>
      </c>
      <c r="CJ16" s="169" t="s">
        <v>120</v>
      </c>
    </row>
    <row r="17" spans="2:88" x14ac:dyDescent="0.25">
      <c r="B17" s="169" t="s">
        <v>146</v>
      </c>
      <c r="C17" s="169" t="s">
        <v>151</v>
      </c>
      <c r="D17" s="169" t="s">
        <v>117</v>
      </c>
      <c r="F17" s="169" t="s">
        <v>148</v>
      </c>
      <c r="G17" s="169" t="s">
        <v>149</v>
      </c>
      <c r="H17" s="169" t="s">
        <v>150</v>
      </c>
      <c r="I17" s="169">
        <v>25.15</v>
      </c>
      <c r="J17" s="110">
        <v>288347000</v>
      </c>
      <c r="K17" s="110">
        <v>0</v>
      </c>
      <c r="L17" s="110">
        <v>288347000</v>
      </c>
      <c r="M17" s="38"/>
      <c r="N17" s="38"/>
      <c r="O17" s="110">
        <f t="shared" si="2"/>
        <v>0</v>
      </c>
      <c r="P17" s="39" t="s">
        <v>123</v>
      </c>
      <c r="Q17" s="39" t="s">
        <v>123</v>
      </c>
      <c r="R17" s="110">
        <f t="shared" si="3"/>
        <v>0</v>
      </c>
      <c r="S17" s="112">
        <v>102383</v>
      </c>
      <c r="T17" s="39"/>
      <c r="U17" s="110">
        <f t="shared" si="4"/>
        <v>102383</v>
      </c>
      <c r="V17" s="112">
        <v>266617</v>
      </c>
      <c r="W17" s="39"/>
      <c r="X17" s="110">
        <f t="shared" si="5"/>
        <v>266617</v>
      </c>
      <c r="Y17" s="110">
        <f t="shared" si="6"/>
        <v>369000</v>
      </c>
      <c r="Z17" s="110">
        <f t="shared" si="6"/>
        <v>0</v>
      </c>
      <c r="AA17" s="110">
        <f t="shared" si="7"/>
        <v>369000</v>
      </c>
      <c r="AB17" s="112">
        <v>2419687</v>
      </c>
      <c r="AC17" s="39"/>
      <c r="AD17" s="110">
        <f t="shared" si="8"/>
        <v>2419687</v>
      </c>
      <c r="AE17" s="112">
        <v>28904270</v>
      </c>
      <c r="AF17" s="39"/>
      <c r="AG17" s="110">
        <f t="shared" si="9"/>
        <v>28904270</v>
      </c>
      <c r="AH17" s="112">
        <v>42527508</v>
      </c>
      <c r="AI17" s="39"/>
      <c r="AJ17" s="110">
        <f t="shared" si="10"/>
        <v>42527508</v>
      </c>
      <c r="AK17" s="112">
        <v>60777535</v>
      </c>
      <c r="AL17" s="39"/>
      <c r="AM17" s="110">
        <f t="shared" si="11"/>
        <v>60777535</v>
      </c>
      <c r="AN17" s="110">
        <f t="shared" si="12"/>
        <v>134629000</v>
      </c>
      <c r="AO17" s="110">
        <f t="shared" si="12"/>
        <v>0</v>
      </c>
      <c r="AP17" s="110">
        <f t="shared" si="13"/>
        <v>134629000</v>
      </c>
      <c r="AQ17" s="112">
        <v>51116333</v>
      </c>
      <c r="AR17" s="39" t="s">
        <v>123</v>
      </c>
      <c r="AS17" s="110">
        <f t="shared" si="14"/>
        <v>51116333</v>
      </c>
      <c r="AT17" s="112">
        <v>51116333</v>
      </c>
      <c r="AU17" s="39" t="s">
        <v>123</v>
      </c>
      <c r="AV17" s="110">
        <f t="shared" si="15"/>
        <v>51116333</v>
      </c>
      <c r="AW17" s="112">
        <v>51116334</v>
      </c>
      <c r="AX17" s="39" t="s">
        <v>123</v>
      </c>
      <c r="AY17" s="110">
        <f t="shared" si="16"/>
        <v>51116334</v>
      </c>
      <c r="AZ17" s="224"/>
      <c r="BA17" s="224"/>
      <c r="BB17" s="91">
        <f t="shared" si="17"/>
        <v>0</v>
      </c>
      <c r="BC17" s="110">
        <f t="shared" si="18"/>
        <v>153349000</v>
      </c>
      <c r="BD17" s="110">
        <f t="shared" si="18"/>
        <v>0</v>
      </c>
      <c r="BE17" s="110">
        <f t="shared" si="19"/>
        <v>153349000</v>
      </c>
      <c r="BF17" s="224"/>
      <c r="BG17" s="224"/>
      <c r="BH17" s="91">
        <f t="shared" si="20"/>
        <v>0</v>
      </c>
      <c r="BI17" s="224"/>
      <c r="BJ17" s="224"/>
      <c r="BK17" s="91">
        <f t="shared" si="21"/>
        <v>0</v>
      </c>
      <c r="BL17" s="224"/>
      <c r="BM17" s="224"/>
      <c r="BN17" s="91">
        <f t="shared" si="22"/>
        <v>0</v>
      </c>
      <c r="BO17" s="91">
        <f t="shared" si="23"/>
        <v>0</v>
      </c>
      <c r="BP17" s="91">
        <f t="shared" si="23"/>
        <v>0</v>
      </c>
      <c r="BQ17" s="91">
        <f t="shared" si="24"/>
        <v>0</v>
      </c>
      <c r="BR17" s="110">
        <f t="shared" si="25"/>
        <v>288347000</v>
      </c>
      <c r="BS17" s="110">
        <f t="shared" si="0"/>
        <v>0</v>
      </c>
      <c r="BT17" s="110">
        <f t="shared" si="0"/>
        <v>288347000</v>
      </c>
      <c r="BU17" s="110">
        <v>-766308</v>
      </c>
      <c r="BV17" s="110">
        <v>0</v>
      </c>
      <c r="BW17" s="110">
        <v>-766308</v>
      </c>
      <c r="BX17" s="110">
        <v>-9142700</v>
      </c>
      <c r="BY17" s="110">
        <v>0</v>
      </c>
      <c r="BZ17" s="110">
        <v>-9142700</v>
      </c>
      <c r="CA17" s="110">
        <v>9909008</v>
      </c>
      <c r="CB17" s="110">
        <v>0</v>
      </c>
      <c r="CC17" s="110">
        <v>9909008</v>
      </c>
      <c r="CD17" s="110">
        <v>0</v>
      </c>
      <c r="CE17" s="110">
        <v>0</v>
      </c>
      <c r="CF17" s="110">
        <v>0</v>
      </c>
      <c r="CG17" s="110">
        <f t="shared" si="26"/>
        <v>0</v>
      </c>
      <c r="CH17" s="110">
        <f t="shared" si="1"/>
        <v>0</v>
      </c>
      <c r="CI17" s="110">
        <f t="shared" si="1"/>
        <v>0</v>
      </c>
      <c r="CJ17" s="169" t="s">
        <v>120</v>
      </c>
    </row>
    <row r="18" spans="2:88" x14ac:dyDescent="0.25">
      <c r="B18" s="169" t="s">
        <v>146</v>
      </c>
      <c r="C18" s="169" t="s">
        <v>151</v>
      </c>
      <c r="D18" s="169" t="s">
        <v>121</v>
      </c>
      <c r="F18" s="169" t="s">
        <v>152</v>
      </c>
      <c r="H18" s="169" t="s">
        <v>153</v>
      </c>
      <c r="I18" s="169">
        <v>25</v>
      </c>
      <c r="J18" s="110">
        <v>6786000</v>
      </c>
      <c r="K18" s="110">
        <v>0</v>
      </c>
      <c r="L18" s="110">
        <v>6786000</v>
      </c>
      <c r="M18" s="38"/>
      <c r="N18" s="38"/>
      <c r="O18" s="110">
        <f t="shared" si="2"/>
        <v>0</v>
      </c>
      <c r="P18" s="39" t="s">
        <v>123</v>
      </c>
      <c r="Q18" s="39" t="s">
        <v>123</v>
      </c>
      <c r="R18" s="110">
        <f t="shared" si="3"/>
        <v>0</v>
      </c>
      <c r="S18" s="112">
        <v>1092</v>
      </c>
      <c r="T18" s="39"/>
      <c r="U18" s="110">
        <f t="shared" si="4"/>
        <v>1092</v>
      </c>
      <c r="V18" s="112">
        <v>226908</v>
      </c>
      <c r="W18" s="39"/>
      <c r="X18" s="110">
        <f t="shared" si="5"/>
        <v>226908</v>
      </c>
      <c r="Y18" s="110">
        <f t="shared" si="6"/>
        <v>228000</v>
      </c>
      <c r="Z18" s="110">
        <f t="shared" si="6"/>
        <v>0</v>
      </c>
      <c r="AA18" s="110">
        <f t="shared" si="7"/>
        <v>228000</v>
      </c>
      <c r="AB18" s="112">
        <v>819000</v>
      </c>
      <c r="AC18" s="39"/>
      <c r="AD18" s="110">
        <f t="shared" si="8"/>
        <v>819000</v>
      </c>
      <c r="AE18" s="112">
        <v>819000</v>
      </c>
      <c r="AF18" s="39"/>
      <c r="AG18" s="110">
        <f t="shared" si="9"/>
        <v>819000</v>
      </c>
      <c r="AH18" s="112">
        <v>819000</v>
      </c>
      <c r="AI18" s="39"/>
      <c r="AJ18" s="110">
        <f t="shared" si="10"/>
        <v>819000</v>
      </c>
      <c r="AK18" s="112">
        <v>819000</v>
      </c>
      <c r="AL18" s="39"/>
      <c r="AM18" s="110">
        <f t="shared" si="11"/>
        <v>819000</v>
      </c>
      <c r="AN18" s="110">
        <f t="shared" si="12"/>
        <v>3276000</v>
      </c>
      <c r="AO18" s="110">
        <f t="shared" si="12"/>
        <v>0</v>
      </c>
      <c r="AP18" s="110">
        <f t="shared" si="13"/>
        <v>3276000</v>
      </c>
      <c r="AQ18" s="112">
        <v>1094000</v>
      </c>
      <c r="AR18" s="39" t="s">
        <v>123</v>
      </c>
      <c r="AS18" s="110">
        <f t="shared" si="14"/>
        <v>1094000</v>
      </c>
      <c r="AT18" s="112">
        <v>1094000</v>
      </c>
      <c r="AU18" s="39" t="s">
        <v>123</v>
      </c>
      <c r="AV18" s="110">
        <f t="shared" si="15"/>
        <v>1094000</v>
      </c>
      <c r="AW18" s="112">
        <v>1094000</v>
      </c>
      <c r="AX18" s="39" t="s">
        <v>123</v>
      </c>
      <c r="AY18" s="110">
        <f t="shared" si="16"/>
        <v>1094000</v>
      </c>
      <c r="AZ18" s="224"/>
      <c r="BA18" s="224"/>
      <c r="BB18" s="91">
        <f t="shared" si="17"/>
        <v>0</v>
      </c>
      <c r="BC18" s="110">
        <f t="shared" si="18"/>
        <v>3282000</v>
      </c>
      <c r="BD18" s="110">
        <f t="shared" si="18"/>
        <v>0</v>
      </c>
      <c r="BE18" s="110">
        <f t="shared" si="19"/>
        <v>3282000</v>
      </c>
      <c r="BF18" s="224"/>
      <c r="BG18" s="224"/>
      <c r="BH18" s="91">
        <f t="shared" si="20"/>
        <v>0</v>
      </c>
      <c r="BI18" s="224"/>
      <c r="BJ18" s="224"/>
      <c r="BK18" s="91">
        <f t="shared" si="21"/>
        <v>0</v>
      </c>
      <c r="BL18" s="224"/>
      <c r="BM18" s="224"/>
      <c r="BN18" s="91">
        <f t="shared" si="22"/>
        <v>0</v>
      </c>
      <c r="BO18" s="91">
        <f t="shared" si="23"/>
        <v>0</v>
      </c>
      <c r="BP18" s="91">
        <f t="shared" si="23"/>
        <v>0</v>
      </c>
      <c r="BQ18" s="91">
        <f t="shared" si="24"/>
        <v>0</v>
      </c>
      <c r="BR18" s="110">
        <f t="shared" si="25"/>
        <v>6786000</v>
      </c>
      <c r="BS18" s="110">
        <f t="shared" si="0"/>
        <v>0</v>
      </c>
      <c r="BT18" s="110">
        <f t="shared" si="0"/>
        <v>6786000</v>
      </c>
      <c r="BU18" s="110">
        <v>-22000</v>
      </c>
      <c r="BV18" s="110">
        <v>0</v>
      </c>
      <c r="BW18" s="110">
        <v>-22000</v>
      </c>
      <c r="BX18" s="110">
        <v>246000</v>
      </c>
      <c r="BY18" s="110">
        <v>0</v>
      </c>
      <c r="BZ18" s="110">
        <v>246000</v>
      </c>
      <c r="CA18" s="110">
        <v>-224000</v>
      </c>
      <c r="CB18" s="110">
        <v>0</v>
      </c>
      <c r="CC18" s="110">
        <v>-224000</v>
      </c>
      <c r="CD18" s="110">
        <v>0</v>
      </c>
      <c r="CE18" s="110">
        <v>0</v>
      </c>
      <c r="CF18" s="110">
        <v>0</v>
      </c>
      <c r="CG18" s="110">
        <f t="shared" si="26"/>
        <v>0</v>
      </c>
      <c r="CH18" s="110">
        <f t="shared" si="1"/>
        <v>0</v>
      </c>
      <c r="CI18" s="110">
        <f t="shared" si="1"/>
        <v>0</v>
      </c>
      <c r="CJ18" s="169" t="s">
        <v>120</v>
      </c>
    </row>
    <row r="19" spans="2:88" x14ac:dyDescent="0.25">
      <c r="B19" s="169" t="s">
        <v>146</v>
      </c>
      <c r="C19" s="169" t="s">
        <v>154</v>
      </c>
      <c r="D19" s="169" t="s">
        <v>117</v>
      </c>
      <c r="E19" s="169" t="s">
        <v>139</v>
      </c>
      <c r="F19" s="169" t="s">
        <v>148</v>
      </c>
      <c r="G19" s="169" t="s">
        <v>149</v>
      </c>
      <c r="H19" s="169" t="s">
        <v>155</v>
      </c>
      <c r="I19" s="169">
        <v>25.35</v>
      </c>
      <c r="J19" s="110">
        <v>53400000</v>
      </c>
      <c r="K19" s="110">
        <v>0</v>
      </c>
      <c r="L19" s="110">
        <v>53400000</v>
      </c>
      <c r="M19" s="38"/>
      <c r="N19" s="38"/>
      <c r="O19" s="110">
        <f t="shared" si="2"/>
        <v>0</v>
      </c>
      <c r="P19" s="39" t="s">
        <v>123</v>
      </c>
      <c r="Q19" s="39" t="s">
        <v>123</v>
      </c>
      <c r="R19" s="110">
        <f t="shared" si="3"/>
        <v>0</v>
      </c>
      <c r="S19" s="39"/>
      <c r="T19" s="39"/>
      <c r="U19" s="110">
        <f t="shared" si="4"/>
        <v>0</v>
      </c>
      <c r="V19" s="39"/>
      <c r="W19" s="39"/>
      <c r="X19" s="110">
        <f t="shared" si="5"/>
        <v>0</v>
      </c>
      <c r="Y19" s="110">
        <f t="shared" si="6"/>
        <v>0</v>
      </c>
      <c r="Z19" s="110">
        <f t="shared" si="6"/>
        <v>0</v>
      </c>
      <c r="AA19" s="110">
        <f t="shared" si="7"/>
        <v>0</v>
      </c>
      <c r="AB19" s="112"/>
      <c r="AC19" s="39" t="s">
        <v>123</v>
      </c>
      <c r="AD19" s="110">
        <f t="shared" si="8"/>
        <v>0</v>
      </c>
      <c r="AE19" s="112">
        <v>4726000</v>
      </c>
      <c r="AF19" s="39" t="s">
        <v>123</v>
      </c>
      <c r="AG19" s="110">
        <f t="shared" si="9"/>
        <v>4726000</v>
      </c>
      <c r="AH19" s="112">
        <v>9492000</v>
      </c>
      <c r="AI19" s="39" t="s">
        <v>123</v>
      </c>
      <c r="AJ19" s="110">
        <f t="shared" si="10"/>
        <v>9492000</v>
      </c>
      <c r="AK19" s="112">
        <v>12615000</v>
      </c>
      <c r="AL19" s="39" t="s">
        <v>123</v>
      </c>
      <c r="AM19" s="110">
        <f t="shared" si="11"/>
        <v>12615000</v>
      </c>
      <c r="AN19" s="110">
        <f t="shared" si="12"/>
        <v>26833000</v>
      </c>
      <c r="AO19" s="110">
        <f t="shared" si="12"/>
        <v>0</v>
      </c>
      <c r="AP19" s="110">
        <f t="shared" si="13"/>
        <v>26833000</v>
      </c>
      <c r="AQ19" s="112">
        <v>17177000</v>
      </c>
      <c r="AR19" s="39" t="s">
        <v>123</v>
      </c>
      <c r="AS19" s="110">
        <f t="shared" si="14"/>
        <v>17177000</v>
      </c>
      <c r="AT19" s="112">
        <v>9390000</v>
      </c>
      <c r="AU19" s="39" t="s">
        <v>123</v>
      </c>
      <c r="AV19" s="110">
        <f t="shared" si="15"/>
        <v>9390000</v>
      </c>
      <c r="AW19" s="39" t="s">
        <v>123</v>
      </c>
      <c r="AX19" s="39" t="s">
        <v>123</v>
      </c>
      <c r="AY19" s="110">
        <f t="shared" si="16"/>
        <v>0</v>
      </c>
      <c r="AZ19" s="224"/>
      <c r="BA19" s="224"/>
      <c r="BB19" s="91">
        <f t="shared" si="17"/>
        <v>0</v>
      </c>
      <c r="BC19" s="110">
        <f t="shared" si="18"/>
        <v>26567000</v>
      </c>
      <c r="BD19" s="110">
        <f t="shared" si="18"/>
        <v>0</v>
      </c>
      <c r="BE19" s="110">
        <f t="shared" si="19"/>
        <v>26567000</v>
      </c>
      <c r="BF19" s="224"/>
      <c r="BG19" s="224"/>
      <c r="BH19" s="91">
        <f t="shared" si="20"/>
        <v>0</v>
      </c>
      <c r="BI19" s="224"/>
      <c r="BJ19" s="224"/>
      <c r="BK19" s="91">
        <f t="shared" si="21"/>
        <v>0</v>
      </c>
      <c r="BL19" s="224"/>
      <c r="BM19" s="224"/>
      <c r="BN19" s="91">
        <f t="shared" si="22"/>
        <v>0</v>
      </c>
      <c r="BO19" s="91">
        <f t="shared" si="23"/>
        <v>0</v>
      </c>
      <c r="BP19" s="91">
        <f t="shared" si="23"/>
        <v>0</v>
      </c>
      <c r="BQ19" s="91">
        <f t="shared" si="24"/>
        <v>0</v>
      </c>
      <c r="BR19" s="110">
        <f t="shared" si="25"/>
        <v>53400000</v>
      </c>
      <c r="BS19" s="110">
        <f t="shared" si="0"/>
        <v>0</v>
      </c>
      <c r="BT19" s="110">
        <f t="shared" si="0"/>
        <v>53400000</v>
      </c>
      <c r="BU19" s="110">
        <v>0</v>
      </c>
      <c r="BV19" s="110">
        <v>0</v>
      </c>
      <c r="BW19" s="110">
        <v>0</v>
      </c>
      <c r="BX19" s="110">
        <v>-26567000</v>
      </c>
      <c r="BY19" s="110">
        <v>0</v>
      </c>
      <c r="BZ19" s="110">
        <v>-26567000</v>
      </c>
      <c r="CA19" s="110">
        <v>26567000</v>
      </c>
      <c r="CB19" s="110">
        <v>0</v>
      </c>
      <c r="CC19" s="110">
        <v>26567000</v>
      </c>
      <c r="CD19" s="110">
        <v>0</v>
      </c>
      <c r="CE19" s="110">
        <v>0</v>
      </c>
      <c r="CF19" s="110">
        <v>0</v>
      </c>
      <c r="CG19" s="110">
        <f t="shared" si="26"/>
        <v>0</v>
      </c>
      <c r="CH19" s="110">
        <f t="shared" si="1"/>
        <v>0</v>
      </c>
      <c r="CI19" s="110">
        <f t="shared" si="1"/>
        <v>0</v>
      </c>
      <c r="CJ19" s="169" t="s">
        <v>120</v>
      </c>
    </row>
    <row r="20" spans="2:88" x14ac:dyDescent="0.25">
      <c r="B20" s="169" t="s">
        <v>156</v>
      </c>
      <c r="C20" s="169" t="s">
        <v>157</v>
      </c>
      <c r="D20" s="169" t="s">
        <v>121</v>
      </c>
      <c r="F20" s="169" t="s">
        <v>158</v>
      </c>
      <c r="H20" s="169" t="s">
        <v>159</v>
      </c>
      <c r="I20" s="169">
        <v>30</v>
      </c>
      <c r="J20" s="110">
        <v>7500000</v>
      </c>
      <c r="K20" s="110">
        <v>0</v>
      </c>
      <c r="L20" s="110">
        <v>7500000</v>
      </c>
      <c r="M20" s="38"/>
      <c r="N20" s="38"/>
      <c r="O20" s="110">
        <f t="shared" si="2"/>
        <v>0</v>
      </c>
      <c r="P20" s="39"/>
      <c r="Q20" s="39"/>
      <c r="R20" s="110">
        <f t="shared" si="3"/>
        <v>0</v>
      </c>
      <c r="S20" s="39"/>
      <c r="T20" s="39"/>
      <c r="U20" s="110">
        <f t="shared" si="4"/>
        <v>0</v>
      </c>
      <c r="V20" s="39"/>
      <c r="W20" s="39"/>
      <c r="X20" s="110">
        <f t="shared" si="5"/>
        <v>0</v>
      </c>
      <c r="Y20" s="110">
        <f t="shared" si="6"/>
        <v>0</v>
      </c>
      <c r="Z20" s="110">
        <f t="shared" si="6"/>
        <v>0</v>
      </c>
      <c r="AA20" s="110">
        <f t="shared" si="7"/>
        <v>0</v>
      </c>
      <c r="AB20" s="39"/>
      <c r="AC20" s="39"/>
      <c r="AD20" s="110">
        <f t="shared" si="8"/>
        <v>0</v>
      </c>
      <c r="AE20" s="112">
        <v>1250000</v>
      </c>
      <c r="AF20" s="39"/>
      <c r="AG20" s="110">
        <f t="shared" si="9"/>
        <v>1250000</v>
      </c>
      <c r="AH20" s="112">
        <v>1250000</v>
      </c>
      <c r="AI20" s="39"/>
      <c r="AJ20" s="110">
        <f t="shared" si="10"/>
        <v>1250000</v>
      </c>
      <c r="AK20" s="112">
        <v>1250000</v>
      </c>
      <c r="AL20" s="39"/>
      <c r="AM20" s="110">
        <f t="shared" si="11"/>
        <v>1250000</v>
      </c>
      <c r="AN20" s="110">
        <f t="shared" si="12"/>
        <v>3750000</v>
      </c>
      <c r="AO20" s="110">
        <f t="shared" si="12"/>
        <v>0</v>
      </c>
      <c r="AP20" s="110">
        <f t="shared" si="13"/>
        <v>3750000</v>
      </c>
      <c r="AQ20" s="112">
        <v>1250000</v>
      </c>
      <c r="AR20" s="39"/>
      <c r="AS20" s="110">
        <f t="shared" si="14"/>
        <v>1250000</v>
      </c>
      <c r="AT20" s="112">
        <v>1250000</v>
      </c>
      <c r="AU20" s="39"/>
      <c r="AV20" s="110">
        <f t="shared" si="15"/>
        <v>1250000</v>
      </c>
      <c r="AW20" s="112">
        <v>1250000</v>
      </c>
      <c r="AX20" s="39"/>
      <c r="AY20" s="110">
        <f t="shared" si="16"/>
        <v>1250000</v>
      </c>
      <c r="AZ20" s="224"/>
      <c r="BA20" s="224"/>
      <c r="BB20" s="91">
        <f t="shared" si="17"/>
        <v>0</v>
      </c>
      <c r="BC20" s="110">
        <f t="shared" si="18"/>
        <v>3750000</v>
      </c>
      <c r="BD20" s="110">
        <f t="shared" si="18"/>
        <v>0</v>
      </c>
      <c r="BE20" s="110">
        <f t="shared" si="19"/>
        <v>3750000</v>
      </c>
      <c r="BF20" s="224"/>
      <c r="BG20" s="224"/>
      <c r="BH20" s="91">
        <f t="shared" si="20"/>
        <v>0</v>
      </c>
      <c r="BI20" s="224"/>
      <c r="BJ20" s="224"/>
      <c r="BK20" s="91">
        <f t="shared" si="21"/>
        <v>0</v>
      </c>
      <c r="BL20" s="224"/>
      <c r="BM20" s="224"/>
      <c r="BN20" s="91">
        <f t="shared" si="22"/>
        <v>0</v>
      </c>
      <c r="BO20" s="91">
        <f t="shared" si="23"/>
        <v>0</v>
      </c>
      <c r="BP20" s="91">
        <f t="shared" si="23"/>
        <v>0</v>
      </c>
      <c r="BQ20" s="91">
        <f t="shared" si="24"/>
        <v>0</v>
      </c>
      <c r="BR20" s="110">
        <f t="shared" si="25"/>
        <v>7500000</v>
      </c>
      <c r="BS20" s="110">
        <f t="shared" si="25"/>
        <v>0</v>
      </c>
      <c r="BT20" s="110">
        <f t="shared" si="25"/>
        <v>7500000</v>
      </c>
      <c r="BU20" s="110">
        <v>0</v>
      </c>
      <c r="BV20" s="110">
        <v>0</v>
      </c>
      <c r="BW20" s="110">
        <v>0</v>
      </c>
      <c r="BX20" s="110">
        <v>0</v>
      </c>
      <c r="BY20" s="110">
        <v>0</v>
      </c>
      <c r="BZ20" s="110">
        <v>0</v>
      </c>
      <c r="CA20" s="110">
        <v>0</v>
      </c>
      <c r="CB20" s="110">
        <v>0</v>
      </c>
      <c r="CC20" s="110">
        <v>0</v>
      </c>
      <c r="CD20" s="110">
        <v>0</v>
      </c>
      <c r="CE20" s="110">
        <v>0</v>
      </c>
      <c r="CF20" s="110">
        <v>0</v>
      </c>
      <c r="CG20" s="110">
        <f t="shared" si="26"/>
        <v>0</v>
      </c>
      <c r="CH20" s="110">
        <f t="shared" si="26"/>
        <v>0</v>
      </c>
      <c r="CI20" s="110">
        <f t="shared" si="26"/>
        <v>0</v>
      </c>
      <c r="CJ20" s="169" t="s">
        <v>120</v>
      </c>
    </row>
    <row r="21" spans="2:88" x14ac:dyDescent="0.25">
      <c r="B21" s="169" t="s">
        <v>156</v>
      </c>
      <c r="C21" s="169" t="s">
        <v>157</v>
      </c>
      <c r="D21" s="169" t="s">
        <v>117</v>
      </c>
      <c r="F21" s="169" t="s">
        <v>160</v>
      </c>
      <c r="H21" s="169" t="s">
        <v>159</v>
      </c>
      <c r="I21" s="169">
        <v>30</v>
      </c>
      <c r="J21" s="110">
        <v>142500000</v>
      </c>
      <c r="K21" s="110">
        <v>0</v>
      </c>
      <c r="L21" s="110">
        <v>142500000</v>
      </c>
      <c r="M21" s="38"/>
      <c r="N21" s="38"/>
      <c r="O21" s="110">
        <f t="shared" si="2"/>
        <v>0</v>
      </c>
      <c r="P21" s="39"/>
      <c r="Q21" s="39"/>
      <c r="R21" s="110">
        <f t="shared" si="3"/>
        <v>0</v>
      </c>
      <c r="S21" s="39"/>
      <c r="T21" s="39"/>
      <c r="U21" s="110">
        <f t="shared" si="4"/>
        <v>0</v>
      </c>
      <c r="V21" s="39"/>
      <c r="W21" s="39"/>
      <c r="X21" s="110">
        <f t="shared" si="5"/>
        <v>0</v>
      </c>
      <c r="Y21" s="110">
        <f t="shared" si="6"/>
        <v>0</v>
      </c>
      <c r="Z21" s="110">
        <f t="shared" si="6"/>
        <v>0</v>
      </c>
      <c r="AA21" s="110">
        <f t="shared" si="7"/>
        <v>0</v>
      </c>
      <c r="AB21" s="39"/>
      <c r="AC21" s="39"/>
      <c r="AD21" s="110">
        <f t="shared" si="8"/>
        <v>0</v>
      </c>
      <c r="AE21" s="112">
        <v>23750000</v>
      </c>
      <c r="AF21" s="39"/>
      <c r="AG21" s="110">
        <f t="shared" si="9"/>
        <v>23750000</v>
      </c>
      <c r="AH21" s="112">
        <v>23750000</v>
      </c>
      <c r="AI21" s="39"/>
      <c r="AJ21" s="110">
        <f t="shared" si="10"/>
        <v>23750000</v>
      </c>
      <c r="AK21" s="112">
        <v>23750000</v>
      </c>
      <c r="AL21" s="39"/>
      <c r="AM21" s="110">
        <f t="shared" si="11"/>
        <v>23750000</v>
      </c>
      <c r="AN21" s="110">
        <f t="shared" si="12"/>
        <v>71250000</v>
      </c>
      <c r="AO21" s="110">
        <f t="shared" si="12"/>
        <v>0</v>
      </c>
      <c r="AP21" s="110">
        <f t="shared" si="13"/>
        <v>71250000</v>
      </c>
      <c r="AQ21" s="112">
        <v>23750000</v>
      </c>
      <c r="AR21" s="39"/>
      <c r="AS21" s="110">
        <f t="shared" si="14"/>
        <v>23750000</v>
      </c>
      <c r="AT21" s="112">
        <v>23750000</v>
      </c>
      <c r="AU21" s="39"/>
      <c r="AV21" s="110">
        <f t="shared" si="15"/>
        <v>23750000</v>
      </c>
      <c r="AW21" s="112">
        <v>23750000</v>
      </c>
      <c r="AX21" s="39"/>
      <c r="AY21" s="110">
        <f t="shared" si="16"/>
        <v>23750000</v>
      </c>
      <c r="AZ21" s="224"/>
      <c r="BA21" s="224"/>
      <c r="BB21" s="91">
        <f t="shared" si="17"/>
        <v>0</v>
      </c>
      <c r="BC21" s="110">
        <f t="shared" si="18"/>
        <v>71250000</v>
      </c>
      <c r="BD21" s="110">
        <f t="shared" si="18"/>
        <v>0</v>
      </c>
      <c r="BE21" s="110">
        <f t="shared" si="19"/>
        <v>71250000</v>
      </c>
      <c r="BF21" s="224"/>
      <c r="BG21" s="224"/>
      <c r="BH21" s="91">
        <f t="shared" si="20"/>
        <v>0</v>
      </c>
      <c r="BI21" s="224"/>
      <c r="BJ21" s="224"/>
      <c r="BK21" s="91">
        <f t="shared" si="21"/>
        <v>0</v>
      </c>
      <c r="BL21" s="224"/>
      <c r="BM21" s="224"/>
      <c r="BN21" s="91">
        <f t="shared" si="22"/>
        <v>0</v>
      </c>
      <c r="BO21" s="91">
        <f t="shared" si="23"/>
        <v>0</v>
      </c>
      <c r="BP21" s="91">
        <f t="shared" si="23"/>
        <v>0</v>
      </c>
      <c r="BQ21" s="91">
        <f t="shared" si="24"/>
        <v>0</v>
      </c>
      <c r="BR21" s="110">
        <f t="shared" si="25"/>
        <v>142500000</v>
      </c>
      <c r="BS21" s="110">
        <f t="shared" si="25"/>
        <v>0</v>
      </c>
      <c r="BT21" s="110">
        <f t="shared" si="25"/>
        <v>142500000</v>
      </c>
      <c r="BU21" s="110">
        <v>0</v>
      </c>
      <c r="BV21" s="110">
        <v>0</v>
      </c>
      <c r="BW21" s="110">
        <v>0</v>
      </c>
      <c r="BX21" s="110">
        <v>0</v>
      </c>
      <c r="BY21" s="110">
        <v>0</v>
      </c>
      <c r="BZ21" s="110">
        <v>0</v>
      </c>
      <c r="CA21" s="110">
        <v>0</v>
      </c>
      <c r="CB21" s="110">
        <v>0</v>
      </c>
      <c r="CC21" s="110">
        <v>0</v>
      </c>
      <c r="CD21" s="110">
        <v>0</v>
      </c>
      <c r="CE21" s="110">
        <v>0</v>
      </c>
      <c r="CF21" s="110">
        <v>0</v>
      </c>
      <c r="CG21" s="110">
        <f t="shared" si="26"/>
        <v>0</v>
      </c>
      <c r="CH21" s="110">
        <f t="shared" si="26"/>
        <v>0</v>
      </c>
      <c r="CI21" s="110">
        <f t="shared" si="26"/>
        <v>0</v>
      </c>
      <c r="CJ21" s="169" t="s">
        <v>120</v>
      </c>
    </row>
    <row r="22" spans="2:88" x14ac:dyDescent="0.25">
      <c r="B22" s="169" t="s">
        <v>156</v>
      </c>
      <c r="C22" s="169" t="s">
        <v>161</v>
      </c>
      <c r="D22" s="169" t="s">
        <v>121</v>
      </c>
      <c r="F22" s="169" t="s">
        <v>158</v>
      </c>
      <c r="H22" s="169" t="s">
        <v>159</v>
      </c>
      <c r="I22" s="169">
        <v>30</v>
      </c>
      <c r="J22" s="110">
        <v>5000000</v>
      </c>
      <c r="K22" s="110">
        <v>0</v>
      </c>
      <c r="L22" s="110">
        <v>5000000</v>
      </c>
      <c r="M22" s="38"/>
      <c r="N22" s="38"/>
      <c r="O22" s="110">
        <f t="shared" si="2"/>
        <v>0</v>
      </c>
      <c r="P22" s="39"/>
      <c r="Q22" s="39"/>
      <c r="R22" s="110">
        <f t="shared" si="3"/>
        <v>0</v>
      </c>
      <c r="S22" s="39"/>
      <c r="T22" s="39"/>
      <c r="U22" s="110">
        <f t="shared" si="4"/>
        <v>0</v>
      </c>
      <c r="V22" s="39"/>
      <c r="W22" s="39"/>
      <c r="X22" s="110">
        <f t="shared" si="5"/>
        <v>0</v>
      </c>
      <c r="Y22" s="110">
        <f t="shared" si="6"/>
        <v>0</v>
      </c>
      <c r="Z22" s="110">
        <f t="shared" si="6"/>
        <v>0</v>
      </c>
      <c r="AA22" s="110">
        <f t="shared" si="7"/>
        <v>0</v>
      </c>
      <c r="AB22" s="39"/>
      <c r="AC22" s="39"/>
      <c r="AD22" s="110">
        <f t="shared" si="8"/>
        <v>0</v>
      </c>
      <c r="AE22" s="112">
        <v>833333</v>
      </c>
      <c r="AF22" s="39"/>
      <c r="AG22" s="110">
        <f t="shared" si="9"/>
        <v>833333</v>
      </c>
      <c r="AH22" s="112">
        <v>833333</v>
      </c>
      <c r="AI22" s="39"/>
      <c r="AJ22" s="110">
        <f t="shared" si="10"/>
        <v>833333</v>
      </c>
      <c r="AK22" s="112">
        <v>833334</v>
      </c>
      <c r="AL22" s="39"/>
      <c r="AM22" s="110">
        <f t="shared" si="11"/>
        <v>833334</v>
      </c>
      <c r="AN22" s="110">
        <f t="shared" si="12"/>
        <v>2500000</v>
      </c>
      <c r="AO22" s="110">
        <f t="shared" si="12"/>
        <v>0</v>
      </c>
      <c r="AP22" s="110">
        <f t="shared" si="13"/>
        <v>2500000</v>
      </c>
      <c r="AQ22" s="112">
        <v>833333</v>
      </c>
      <c r="AR22" s="39"/>
      <c r="AS22" s="110">
        <f t="shared" si="14"/>
        <v>833333</v>
      </c>
      <c r="AT22" s="112">
        <v>833333</v>
      </c>
      <c r="AU22" s="39"/>
      <c r="AV22" s="110">
        <f t="shared" si="15"/>
        <v>833333</v>
      </c>
      <c r="AW22" s="112">
        <v>833334</v>
      </c>
      <c r="AX22" s="39"/>
      <c r="AY22" s="110">
        <f t="shared" si="16"/>
        <v>833334</v>
      </c>
      <c r="AZ22" s="224"/>
      <c r="BA22" s="224"/>
      <c r="BB22" s="91">
        <f t="shared" si="17"/>
        <v>0</v>
      </c>
      <c r="BC22" s="110">
        <f t="shared" si="18"/>
        <v>2500000</v>
      </c>
      <c r="BD22" s="110">
        <f t="shared" si="18"/>
        <v>0</v>
      </c>
      <c r="BE22" s="110">
        <f t="shared" si="19"/>
        <v>2500000</v>
      </c>
      <c r="BF22" s="224"/>
      <c r="BG22" s="224"/>
      <c r="BH22" s="91">
        <f t="shared" si="20"/>
        <v>0</v>
      </c>
      <c r="BI22" s="224"/>
      <c r="BJ22" s="224"/>
      <c r="BK22" s="91">
        <f t="shared" si="21"/>
        <v>0</v>
      </c>
      <c r="BL22" s="224"/>
      <c r="BM22" s="224"/>
      <c r="BN22" s="91">
        <f t="shared" si="22"/>
        <v>0</v>
      </c>
      <c r="BO22" s="91">
        <f t="shared" si="23"/>
        <v>0</v>
      </c>
      <c r="BP22" s="91">
        <f t="shared" si="23"/>
        <v>0</v>
      </c>
      <c r="BQ22" s="91">
        <f t="shared" si="24"/>
        <v>0</v>
      </c>
      <c r="BR22" s="110">
        <f t="shared" si="25"/>
        <v>5000000</v>
      </c>
      <c r="BS22" s="110">
        <f t="shared" si="25"/>
        <v>0</v>
      </c>
      <c r="BT22" s="110">
        <f t="shared" si="25"/>
        <v>5000000</v>
      </c>
      <c r="BU22" s="110">
        <v>0</v>
      </c>
      <c r="BV22" s="110">
        <v>0</v>
      </c>
      <c r="BW22" s="110">
        <v>0</v>
      </c>
      <c r="BX22" s="110">
        <v>0</v>
      </c>
      <c r="BY22" s="110">
        <v>0</v>
      </c>
      <c r="BZ22" s="110">
        <v>0</v>
      </c>
      <c r="CA22" s="110">
        <v>0</v>
      </c>
      <c r="CB22" s="110">
        <v>0</v>
      </c>
      <c r="CC22" s="110">
        <v>0</v>
      </c>
      <c r="CD22" s="110">
        <v>0</v>
      </c>
      <c r="CE22" s="110">
        <v>0</v>
      </c>
      <c r="CF22" s="110">
        <v>0</v>
      </c>
      <c r="CG22" s="110">
        <f t="shared" si="26"/>
        <v>0</v>
      </c>
      <c r="CH22" s="110">
        <f t="shared" si="26"/>
        <v>0</v>
      </c>
      <c r="CI22" s="110">
        <f t="shared" si="26"/>
        <v>0</v>
      </c>
      <c r="CJ22" s="169" t="s">
        <v>120</v>
      </c>
    </row>
    <row r="23" spans="2:88" x14ac:dyDescent="0.25">
      <c r="B23" s="169" t="s">
        <v>156</v>
      </c>
      <c r="C23" s="169" t="s">
        <v>162</v>
      </c>
      <c r="D23" s="169" t="s">
        <v>121</v>
      </c>
      <c r="F23" s="169" t="s">
        <v>158</v>
      </c>
      <c r="H23" s="169" t="s">
        <v>163</v>
      </c>
      <c r="I23" s="169">
        <v>40</v>
      </c>
      <c r="J23" s="110">
        <v>500000</v>
      </c>
      <c r="K23" s="110">
        <v>0</v>
      </c>
      <c r="L23" s="110">
        <v>500000</v>
      </c>
      <c r="M23" s="38"/>
      <c r="N23" s="38"/>
      <c r="O23" s="110">
        <f t="shared" si="2"/>
        <v>0</v>
      </c>
      <c r="P23" s="39"/>
      <c r="Q23" s="39"/>
      <c r="R23" s="110">
        <f t="shared" si="3"/>
        <v>0</v>
      </c>
      <c r="S23" s="39"/>
      <c r="T23" s="39"/>
      <c r="U23" s="110">
        <f t="shared" si="4"/>
        <v>0</v>
      </c>
      <c r="V23" s="39"/>
      <c r="W23" s="39"/>
      <c r="X23" s="110">
        <f t="shared" si="5"/>
        <v>0</v>
      </c>
      <c r="Y23" s="110">
        <f t="shared" si="6"/>
        <v>0</v>
      </c>
      <c r="Z23" s="110">
        <f t="shared" si="6"/>
        <v>0</v>
      </c>
      <c r="AA23" s="110">
        <f t="shared" si="7"/>
        <v>0</v>
      </c>
      <c r="AB23" s="39"/>
      <c r="AC23" s="39"/>
      <c r="AD23" s="110">
        <f t="shared" si="8"/>
        <v>0</v>
      </c>
      <c r="AE23" s="112">
        <v>83000</v>
      </c>
      <c r="AF23" s="39"/>
      <c r="AG23" s="110">
        <f t="shared" si="9"/>
        <v>83000</v>
      </c>
      <c r="AH23" s="112">
        <v>83000</v>
      </c>
      <c r="AI23" s="39"/>
      <c r="AJ23" s="110">
        <f t="shared" si="10"/>
        <v>83000</v>
      </c>
      <c r="AK23" s="112">
        <v>83000</v>
      </c>
      <c r="AL23" s="39"/>
      <c r="AM23" s="110">
        <f t="shared" si="11"/>
        <v>83000</v>
      </c>
      <c r="AN23" s="110">
        <f t="shared" si="12"/>
        <v>249000</v>
      </c>
      <c r="AO23" s="110">
        <f t="shared" si="12"/>
        <v>0</v>
      </c>
      <c r="AP23" s="110">
        <f t="shared" si="13"/>
        <v>249000</v>
      </c>
      <c r="AQ23" s="112">
        <v>84000</v>
      </c>
      <c r="AR23" s="39"/>
      <c r="AS23" s="110">
        <f t="shared" si="14"/>
        <v>84000</v>
      </c>
      <c r="AT23" s="112">
        <v>84000</v>
      </c>
      <c r="AU23" s="39"/>
      <c r="AV23" s="110">
        <f t="shared" si="15"/>
        <v>84000</v>
      </c>
      <c r="AW23" s="112">
        <v>83000</v>
      </c>
      <c r="AX23" s="39"/>
      <c r="AY23" s="110">
        <f t="shared" si="16"/>
        <v>83000</v>
      </c>
      <c r="AZ23" s="224"/>
      <c r="BA23" s="224"/>
      <c r="BB23" s="91">
        <f t="shared" si="17"/>
        <v>0</v>
      </c>
      <c r="BC23" s="110">
        <f t="shared" si="18"/>
        <v>251000</v>
      </c>
      <c r="BD23" s="110">
        <f t="shared" si="18"/>
        <v>0</v>
      </c>
      <c r="BE23" s="110">
        <f t="shared" si="19"/>
        <v>251000</v>
      </c>
      <c r="BF23" s="224"/>
      <c r="BG23" s="224"/>
      <c r="BH23" s="91">
        <f t="shared" si="20"/>
        <v>0</v>
      </c>
      <c r="BI23" s="224"/>
      <c r="BJ23" s="224"/>
      <c r="BK23" s="91">
        <f t="shared" si="21"/>
        <v>0</v>
      </c>
      <c r="BL23" s="224"/>
      <c r="BM23" s="224"/>
      <c r="BN23" s="91">
        <f t="shared" si="22"/>
        <v>0</v>
      </c>
      <c r="BO23" s="91">
        <f t="shared" si="23"/>
        <v>0</v>
      </c>
      <c r="BP23" s="91">
        <f t="shared" si="23"/>
        <v>0</v>
      </c>
      <c r="BQ23" s="91">
        <f t="shared" si="24"/>
        <v>0</v>
      </c>
      <c r="BR23" s="110">
        <f t="shared" si="25"/>
        <v>500000</v>
      </c>
      <c r="BS23" s="110">
        <f t="shared" si="25"/>
        <v>0</v>
      </c>
      <c r="BT23" s="110">
        <f t="shared" si="25"/>
        <v>500000</v>
      </c>
      <c r="BU23" s="110">
        <v>0</v>
      </c>
      <c r="BV23" s="110">
        <v>0</v>
      </c>
      <c r="BW23" s="110">
        <v>0</v>
      </c>
      <c r="BX23" s="110">
        <v>0</v>
      </c>
      <c r="BY23" s="110">
        <v>0</v>
      </c>
      <c r="BZ23" s="110">
        <v>0</v>
      </c>
      <c r="CA23" s="110">
        <v>0</v>
      </c>
      <c r="CB23" s="110">
        <v>0</v>
      </c>
      <c r="CC23" s="110">
        <v>0</v>
      </c>
      <c r="CD23" s="110">
        <v>0</v>
      </c>
      <c r="CE23" s="110">
        <v>0</v>
      </c>
      <c r="CF23" s="110">
        <v>0</v>
      </c>
      <c r="CG23" s="110">
        <f t="shared" si="26"/>
        <v>0</v>
      </c>
      <c r="CH23" s="110">
        <f t="shared" si="26"/>
        <v>0</v>
      </c>
      <c r="CI23" s="110">
        <f t="shared" si="26"/>
        <v>0</v>
      </c>
      <c r="CJ23" s="169" t="s">
        <v>120</v>
      </c>
    </row>
    <row r="24" spans="2:88" x14ac:dyDescent="0.25">
      <c r="B24" s="169" t="s">
        <v>156</v>
      </c>
      <c r="C24" s="169" t="s">
        <v>162</v>
      </c>
      <c r="D24" s="169" t="s">
        <v>117</v>
      </c>
      <c r="F24" s="169" t="s">
        <v>160</v>
      </c>
      <c r="H24" s="169" t="s">
        <v>163</v>
      </c>
      <c r="I24" s="169">
        <v>40</v>
      </c>
      <c r="J24" s="110">
        <v>4500000</v>
      </c>
      <c r="K24" s="110">
        <v>0</v>
      </c>
      <c r="L24" s="110">
        <v>4500000</v>
      </c>
      <c r="M24" s="38"/>
      <c r="N24" s="38"/>
      <c r="O24" s="110">
        <f t="shared" si="2"/>
        <v>0</v>
      </c>
      <c r="P24" s="39"/>
      <c r="Q24" s="39"/>
      <c r="R24" s="110">
        <f t="shared" si="3"/>
        <v>0</v>
      </c>
      <c r="S24" s="39"/>
      <c r="T24" s="39"/>
      <c r="U24" s="110">
        <f t="shared" si="4"/>
        <v>0</v>
      </c>
      <c r="V24" s="39"/>
      <c r="W24" s="39"/>
      <c r="X24" s="110">
        <f t="shared" si="5"/>
        <v>0</v>
      </c>
      <c r="Y24" s="110">
        <f t="shared" si="6"/>
        <v>0</v>
      </c>
      <c r="Z24" s="110">
        <f t="shared" si="6"/>
        <v>0</v>
      </c>
      <c r="AA24" s="110">
        <f t="shared" si="7"/>
        <v>0</v>
      </c>
      <c r="AB24" s="39"/>
      <c r="AC24" s="39"/>
      <c r="AD24" s="110">
        <f t="shared" si="8"/>
        <v>0</v>
      </c>
      <c r="AE24" s="112">
        <v>900000</v>
      </c>
      <c r="AF24" s="39"/>
      <c r="AG24" s="110">
        <f t="shared" si="9"/>
        <v>900000</v>
      </c>
      <c r="AH24" s="112">
        <v>900000</v>
      </c>
      <c r="AI24" s="39"/>
      <c r="AJ24" s="110">
        <f t="shared" si="10"/>
        <v>900000</v>
      </c>
      <c r="AK24" s="112">
        <v>900000</v>
      </c>
      <c r="AL24" s="39"/>
      <c r="AM24" s="110">
        <f t="shared" si="11"/>
        <v>900000</v>
      </c>
      <c r="AN24" s="110">
        <f t="shared" si="12"/>
        <v>2700000</v>
      </c>
      <c r="AO24" s="110">
        <f t="shared" si="12"/>
        <v>0</v>
      </c>
      <c r="AP24" s="110">
        <f t="shared" si="13"/>
        <v>2700000</v>
      </c>
      <c r="AQ24" s="112">
        <v>900000</v>
      </c>
      <c r="AR24" s="39"/>
      <c r="AS24" s="110">
        <f t="shared" si="14"/>
        <v>900000</v>
      </c>
      <c r="AT24" s="112">
        <v>900000</v>
      </c>
      <c r="AU24" s="39"/>
      <c r="AV24" s="110">
        <f t="shared" si="15"/>
        <v>900000</v>
      </c>
      <c r="AW24" s="39" t="s">
        <v>123</v>
      </c>
      <c r="AX24" s="39"/>
      <c r="AY24" s="110">
        <f t="shared" si="16"/>
        <v>0</v>
      </c>
      <c r="AZ24" s="224"/>
      <c r="BA24" s="224"/>
      <c r="BB24" s="91">
        <f t="shared" si="17"/>
        <v>0</v>
      </c>
      <c r="BC24" s="110">
        <f t="shared" si="18"/>
        <v>1800000</v>
      </c>
      <c r="BD24" s="110">
        <f t="shared" si="18"/>
        <v>0</v>
      </c>
      <c r="BE24" s="110">
        <f t="shared" si="19"/>
        <v>1800000</v>
      </c>
      <c r="BF24" s="224"/>
      <c r="BG24" s="224"/>
      <c r="BH24" s="91">
        <f t="shared" si="20"/>
        <v>0</v>
      </c>
      <c r="BI24" s="224"/>
      <c r="BJ24" s="224"/>
      <c r="BK24" s="91">
        <f t="shared" si="21"/>
        <v>0</v>
      </c>
      <c r="BL24" s="224"/>
      <c r="BM24" s="224"/>
      <c r="BN24" s="91">
        <f t="shared" si="22"/>
        <v>0</v>
      </c>
      <c r="BO24" s="91">
        <f t="shared" si="23"/>
        <v>0</v>
      </c>
      <c r="BP24" s="91">
        <f t="shared" si="23"/>
        <v>0</v>
      </c>
      <c r="BQ24" s="91">
        <f t="shared" si="24"/>
        <v>0</v>
      </c>
      <c r="BR24" s="110">
        <f t="shared" si="25"/>
        <v>4500000</v>
      </c>
      <c r="BS24" s="110">
        <f t="shared" si="25"/>
        <v>0</v>
      </c>
      <c r="BT24" s="110">
        <f t="shared" si="25"/>
        <v>4500000</v>
      </c>
      <c r="BU24" s="110">
        <v>0</v>
      </c>
      <c r="BV24" s="110">
        <v>0</v>
      </c>
      <c r="BW24" s="110">
        <v>0</v>
      </c>
      <c r="BX24" s="110">
        <v>0</v>
      </c>
      <c r="BY24" s="110">
        <v>0</v>
      </c>
      <c r="BZ24" s="110">
        <v>0</v>
      </c>
      <c r="CA24" s="110">
        <v>0</v>
      </c>
      <c r="CB24" s="110">
        <v>0</v>
      </c>
      <c r="CC24" s="110">
        <v>0</v>
      </c>
      <c r="CD24" s="110">
        <v>0</v>
      </c>
      <c r="CE24" s="110">
        <v>0</v>
      </c>
      <c r="CF24" s="110">
        <v>0</v>
      </c>
      <c r="CG24" s="110">
        <f t="shared" si="26"/>
        <v>0</v>
      </c>
      <c r="CH24" s="110">
        <f t="shared" si="26"/>
        <v>0</v>
      </c>
      <c r="CI24" s="110">
        <f t="shared" si="26"/>
        <v>0</v>
      </c>
      <c r="CJ24" s="169" t="s">
        <v>120</v>
      </c>
    </row>
    <row r="25" spans="2:88" x14ac:dyDescent="0.25">
      <c r="B25" s="169" t="s">
        <v>156</v>
      </c>
      <c r="C25" s="169" t="s">
        <v>164</v>
      </c>
      <c r="D25" s="169" t="s">
        <v>121</v>
      </c>
      <c r="E25" s="169" t="s">
        <v>165</v>
      </c>
      <c r="F25" s="169" t="s">
        <v>158</v>
      </c>
      <c r="H25" s="169" t="s">
        <v>159</v>
      </c>
      <c r="I25" s="169">
        <v>30</v>
      </c>
      <c r="J25" s="110">
        <v>3700000</v>
      </c>
      <c r="K25" s="110">
        <v>0</v>
      </c>
      <c r="L25" s="110">
        <v>3700000</v>
      </c>
      <c r="M25" s="38"/>
      <c r="N25" s="38"/>
      <c r="O25" s="110">
        <f t="shared" si="2"/>
        <v>0</v>
      </c>
      <c r="P25" s="39"/>
      <c r="Q25" s="39"/>
      <c r="R25" s="110">
        <f t="shared" si="3"/>
        <v>0</v>
      </c>
      <c r="S25" s="39"/>
      <c r="T25" s="39"/>
      <c r="U25" s="110">
        <f t="shared" si="4"/>
        <v>0</v>
      </c>
      <c r="V25" s="39"/>
      <c r="W25" s="39"/>
      <c r="X25" s="110">
        <f t="shared" si="5"/>
        <v>0</v>
      </c>
      <c r="Y25" s="110">
        <f t="shared" si="6"/>
        <v>0</v>
      </c>
      <c r="Z25" s="110">
        <f t="shared" si="6"/>
        <v>0</v>
      </c>
      <c r="AA25" s="110">
        <f t="shared" si="7"/>
        <v>0</v>
      </c>
      <c r="AB25" s="39"/>
      <c r="AC25" s="39"/>
      <c r="AD25" s="110">
        <f t="shared" si="8"/>
        <v>0</v>
      </c>
      <c r="AE25" s="112">
        <v>616667</v>
      </c>
      <c r="AF25" s="39"/>
      <c r="AG25" s="110">
        <f t="shared" si="9"/>
        <v>616667</v>
      </c>
      <c r="AH25" s="112">
        <v>616667</v>
      </c>
      <c r="AI25" s="39"/>
      <c r="AJ25" s="110">
        <f t="shared" si="10"/>
        <v>616667</v>
      </c>
      <c r="AK25" s="112">
        <v>616666</v>
      </c>
      <c r="AL25" s="39"/>
      <c r="AM25" s="110">
        <f t="shared" si="11"/>
        <v>616666</v>
      </c>
      <c r="AN25" s="110">
        <f t="shared" si="12"/>
        <v>1850000</v>
      </c>
      <c r="AO25" s="110">
        <f t="shared" si="12"/>
        <v>0</v>
      </c>
      <c r="AP25" s="110">
        <f t="shared" si="13"/>
        <v>1850000</v>
      </c>
      <c r="AQ25" s="112">
        <v>616667</v>
      </c>
      <c r="AR25" s="39"/>
      <c r="AS25" s="110">
        <f t="shared" si="14"/>
        <v>616667</v>
      </c>
      <c r="AT25" s="112">
        <v>616667</v>
      </c>
      <c r="AU25" s="39"/>
      <c r="AV25" s="110">
        <f t="shared" si="15"/>
        <v>616667</v>
      </c>
      <c r="AW25" s="112">
        <v>616666</v>
      </c>
      <c r="AX25" s="39"/>
      <c r="AY25" s="110">
        <f t="shared" si="16"/>
        <v>616666</v>
      </c>
      <c r="AZ25" s="224"/>
      <c r="BA25" s="224"/>
      <c r="BB25" s="91">
        <f t="shared" si="17"/>
        <v>0</v>
      </c>
      <c r="BC25" s="110">
        <f t="shared" si="18"/>
        <v>1850000</v>
      </c>
      <c r="BD25" s="110">
        <f t="shared" si="18"/>
        <v>0</v>
      </c>
      <c r="BE25" s="110">
        <f t="shared" si="19"/>
        <v>1850000</v>
      </c>
      <c r="BF25" s="224"/>
      <c r="BG25" s="224"/>
      <c r="BH25" s="91">
        <f t="shared" si="20"/>
        <v>0</v>
      </c>
      <c r="BI25" s="224"/>
      <c r="BJ25" s="224"/>
      <c r="BK25" s="91">
        <f t="shared" si="21"/>
        <v>0</v>
      </c>
      <c r="BL25" s="224"/>
      <c r="BM25" s="224"/>
      <c r="BN25" s="91">
        <f t="shared" si="22"/>
        <v>0</v>
      </c>
      <c r="BO25" s="91">
        <f t="shared" si="23"/>
        <v>0</v>
      </c>
      <c r="BP25" s="91">
        <f t="shared" si="23"/>
        <v>0</v>
      </c>
      <c r="BQ25" s="91">
        <f t="shared" si="24"/>
        <v>0</v>
      </c>
      <c r="BR25" s="110">
        <f t="shared" si="25"/>
        <v>3700000</v>
      </c>
      <c r="BS25" s="110">
        <f t="shared" si="25"/>
        <v>0</v>
      </c>
      <c r="BT25" s="110">
        <f t="shared" si="25"/>
        <v>3700000</v>
      </c>
      <c r="BU25" s="110">
        <v>0</v>
      </c>
      <c r="BV25" s="110">
        <v>0</v>
      </c>
      <c r="BW25" s="110">
        <v>0</v>
      </c>
      <c r="BX25" s="110">
        <v>0</v>
      </c>
      <c r="BY25" s="110">
        <v>0</v>
      </c>
      <c r="BZ25" s="110">
        <v>0</v>
      </c>
      <c r="CA25" s="110">
        <v>0</v>
      </c>
      <c r="CB25" s="110">
        <v>0</v>
      </c>
      <c r="CC25" s="110">
        <v>0</v>
      </c>
      <c r="CD25" s="110">
        <v>0</v>
      </c>
      <c r="CE25" s="110">
        <v>0</v>
      </c>
      <c r="CF25" s="110">
        <v>0</v>
      </c>
      <c r="CG25" s="110">
        <f t="shared" si="26"/>
        <v>0</v>
      </c>
      <c r="CH25" s="110">
        <f t="shared" si="26"/>
        <v>0</v>
      </c>
      <c r="CI25" s="110">
        <f t="shared" si="26"/>
        <v>0</v>
      </c>
      <c r="CJ25" s="169" t="s">
        <v>120</v>
      </c>
    </row>
    <row r="26" spans="2:88" x14ac:dyDescent="0.25">
      <c r="B26" s="169" t="s">
        <v>156</v>
      </c>
      <c r="C26" s="169" t="s">
        <v>164</v>
      </c>
      <c r="D26" s="169" t="s">
        <v>121</v>
      </c>
      <c r="E26" s="169" t="s">
        <v>165</v>
      </c>
      <c r="F26" s="169" t="s">
        <v>158</v>
      </c>
      <c r="H26" s="169" t="s">
        <v>166</v>
      </c>
      <c r="I26" s="169">
        <v>10</v>
      </c>
      <c r="J26" s="110">
        <v>1300000</v>
      </c>
      <c r="K26" s="110">
        <v>0</v>
      </c>
      <c r="L26" s="110">
        <v>1300000</v>
      </c>
      <c r="M26" s="38"/>
      <c r="N26" s="38"/>
      <c r="O26" s="110">
        <f t="shared" si="2"/>
        <v>0</v>
      </c>
      <c r="P26" s="39"/>
      <c r="Q26" s="39"/>
      <c r="R26" s="110">
        <f t="shared" si="3"/>
        <v>0</v>
      </c>
      <c r="S26" s="39"/>
      <c r="T26" s="39"/>
      <c r="U26" s="110">
        <f t="shared" si="4"/>
        <v>0</v>
      </c>
      <c r="V26" s="39"/>
      <c r="W26" s="39"/>
      <c r="X26" s="110">
        <f t="shared" si="5"/>
        <v>0</v>
      </c>
      <c r="Y26" s="110">
        <f t="shared" si="6"/>
        <v>0</v>
      </c>
      <c r="Z26" s="110">
        <f t="shared" si="6"/>
        <v>0</v>
      </c>
      <c r="AA26" s="110">
        <f t="shared" si="7"/>
        <v>0</v>
      </c>
      <c r="AB26" s="39"/>
      <c r="AC26" s="39"/>
      <c r="AD26" s="110">
        <f t="shared" si="8"/>
        <v>0</v>
      </c>
      <c r="AE26" s="112">
        <v>216667</v>
      </c>
      <c r="AF26" s="39"/>
      <c r="AG26" s="110">
        <f t="shared" si="9"/>
        <v>216667</v>
      </c>
      <c r="AH26" s="112">
        <v>216667</v>
      </c>
      <c r="AI26" s="39"/>
      <c r="AJ26" s="110">
        <f t="shared" si="10"/>
        <v>216667</v>
      </c>
      <c r="AK26" s="112">
        <v>216666</v>
      </c>
      <c r="AL26" s="39"/>
      <c r="AM26" s="110">
        <f t="shared" si="11"/>
        <v>216666</v>
      </c>
      <c r="AN26" s="110">
        <f t="shared" si="12"/>
        <v>650000</v>
      </c>
      <c r="AO26" s="110">
        <f t="shared" si="12"/>
        <v>0</v>
      </c>
      <c r="AP26" s="110">
        <f t="shared" si="13"/>
        <v>650000</v>
      </c>
      <c r="AQ26" s="112">
        <v>216667</v>
      </c>
      <c r="AR26" s="39"/>
      <c r="AS26" s="110">
        <f t="shared" si="14"/>
        <v>216667</v>
      </c>
      <c r="AT26" s="112">
        <v>216667</v>
      </c>
      <c r="AU26" s="39"/>
      <c r="AV26" s="110">
        <f t="shared" si="15"/>
        <v>216667</v>
      </c>
      <c r="AW26" s="112">
        <v>216666</v>
      </c>
      <c r="AX26" s="39"/>
      <c r="AY26" s="110">
        <f t="shared" si="16"/>
        <v>216666</v>
      </c>
      <c r="AZ26" s="224"/>
      <c r="BA26" s="224"/>
      <c r="BB26" s="91">
        <f t="shared" si="17"/>
        <v>0</v>
      </c>
      <c r="BC26" s="110">
        <f t="shared" si="18"/>
        <v>650000</v>
      </c>
      <c r="BD26" s="110">
        <f t="shared" si="18"/>
        <v>0</v>
      </c>
      <c r="BE26" s="110">
        <f t="shared" si="19"/>
        <v>650000</v>
      </c>
      <c r="BF26" s="224"/>
      <c r="BG26" s="224"/>
      <c r="BH26" s="91">
        <f t="shared" si="20"/>
        <v>0</v>
      </c>
      <c r="BI26" s="224"/>
      <c r="BJ26" s="224"/>
      <c r="BK26" s="91">
        <f t="shared" si="21"/>
        <v>0</v>
      </c>
      <c r="BL26" s="224"/>
      <c r="BM26" s="224"/>
      <c r="BN26" s="91">
        <f t="shared" si="22"/>
        <v>0</v>
      </c>
      <c r="BO26" s="91">
        <f t="shared" si="23"/>
        <v>0</v>
      </c>
      <c r="BP26" s="91">
        <f t="shared" si="23"/>
        <v>0</v>
      </c>
      <c r="BQ26" s="91">
        <f t="shared" si="24"/>
        <v>0</v>
      </c>
      <c r="BR26" s="110">
        <f t="shared" si="25"/>
        <v>1300000</v>
      </c>
      <c r="BS26" s="110">
        <f t="shared" si="25"/>
        <v>0</v>
      </c>
      <c r="BT26" s="110">
        <f t="shared" si="25"/>
        <v>1300000</v>
      </c>
      <c r="BU26" s="110">
        <v>0</v>
      </c>
      <c r="BV26" s="110">
        <v>0</v>
      </c>
      <c r="BW26" s="110">
        <v>0</v>
      </c>
      <c r="BX26" s="110">
        <v>0</v>
      </c>
      <c r="BY26" s="110">
        <v>0</v>
      </c>
      <c r="BZ26" s="110">
        <v>0</v>
      </c>
      <c r="CA26" s="110">
        <v>0</v>
      </c>
      <c r="CB26" s="110">
        <v>0</v>
      </c>
      <c r="CC26" s="110">
        <v>0</v>
      </c>
      <c r="CD26" s="110">
        <v>0</v>
      </c>
      <c r="CE26" s="110">
        <v>0</v>
      </c>
      <c r="CF26" s="110">
        <v>0</v>
      </c>
      <c r="CG26" s="110">
        <f t="shared" si="26"/>
        <v>0</v>
      </c>
      <c r="CH26" s="110">
        <f t="shared" si="26"/>
        <v>0</v>
      </c>
      <c r="CI26" s="110">
        <f t="shared" si="26"/>
        <v>0</v>
      </c>
      <c r="CJ26" s="169" t="s">
        <v>120</v>
      </c>
    </row>
    <row r="27" spans="2:88" x14ac:dyDescent="0.25">
      <c r="B27" s="169" t="s">
        <v>156</v>
      </c>
      <c r="C27" s="169" t="s">
        <v>164</v>
      </c>
      <c r="D27" s="169" t="s">
        <v>121</v>
      </c>
      <c r="E27" s="169" t="s">
        <v>165</v>
      </c>
      <c r="F27" s="169" t="s">
        <v>158</v>
      </c>
      <c r="H27" s="169" t="s">
        <v>167</v>
      </c>
      <c r="I27" s="169">
        <v>20</v>
      </c>
      <c r="J27" s="110">
        <v>1000000</v>
      </c>
      <c r="K27" s="110">
        <v>0</v>
      </c>
      <c r="L27" s="110">
        <v>1000000</v>
      </c>
      <c r="M27" s="38"/>
      <c r="N27" s="38"/>
      <c r="O27" s="110">
        <f t="shared" si="2"/>
        <v>0</v>
      </c>
      <c r="P27" s="39"/>
      <c r="Q27" s="39"/>
      <c r="R27" s="110">
        <f t="shared" si="3"/>
        <v>0</v>
      </c>
      <c r="S27" s="39"/>
      <c r="T27" s="39"/>
      <c r="U27" s="110">
        <f t="shared" si="4"/>
        <v>0</v>
      </c>
      <c r="V27" s="39"/>
      <c r="W27" s="39"/>
      <c r="X27" s="110">
        <f t="shared" si="5"/>
        <v>0</v>
      </c>
      <c r="Y27" s="110">
        <f t="shared" si="6"/>
        <v>0</v>
      </c>
      <c r="Z27" s="110">
        <f t="shared" si="6"/>
        <v>0</v>
      </c>
      <c r="AA27" s="110">
        <f t="shared" si="7"/>
        <v>0</v>
      </c>
      <c r="AB27" s="39"/>
      <c r="AC27" s="39"/>
      <c r="AD27" s="110">
        <f t="shared" si="8"/>
        <v>0</v>
      </c>
      <c r="AE27" s="112">
        <v>166667</v>
      </c>
      <c r="AF27" s="39"/>
      <c r="AG27" s="110">
        <f t="shared" si="9"/>
        <v>166667</v>
      </c>
      <c r="AH27" s="112">
        <v>166667</v>
      </c>
      <c r="AI27" s="39"/>
      <c r="AJ27" s="110">
        <f t="shared" si="10"/>
        <v>166667</v>
      </c>
      <c r="AK27" s="112">
        <v>166666</v>
      </c>
      <c r="AL27" s="39"/>
      <c r="AM27" s="110">
        <f t="shared" si="11"/>
        <v>166666</v>
      </c>
      <c r="AN27" s="110">
        <f t="shared" si="12"/>
        <v>500000</v>
      </c>
      <c r="AO27" s="110">
        <f t="shared" si="12"/>
        <v>0</v>
      </c>
      <c r="AP27" s="110">
        <f t="shared" si="13"/>
        <v>500000</v>
      </c>
      <c r="AQ27" s="112">
        <v>166667</v>
      </c>
      <c r="AR27" s="39"/>
      <c r="AS27" s="110">
        <f t="shared" si="14"/>
        <v>166667</v>
      </c>
      <c r="AT27" s="112">
        <v>166667</v>
      </c>
      <c r="AU27" s="39"/>
      <c r="AV27" s="110">
        <f t="shared" si="15"/>
        <v>166667</v>
      </c>
      <c r="AW27" s="112">
        <v>166666</v>
      </c>
      <c r="AX27" s="39"/>
      <c r="AY27" s="110">
        <f t="shared" si="16"/>
        <v>166666</v>
      </c>
      <c r="AZ27" s="224"/>
      <c r="BA27" s="224"/>
      <c r="BB27" s="91">
        <f t="shared" si="17"/>
        <v>0</v>
      </c>
      <c r="BC27" s="110">
        <f t="shared" si="18"/>
        <v>500000</v>
      </c>
      <c r="BD27" s="110">
        <f t="shared" si="18"/>
        <v>0</v>
      </c>
      <c r="BE27" s="110">
        <f t="shared" si="19"/>
        <v>500000</v>
      </c>
      <c r="BF27" s="224"/>
      <c r="BG27" s="224"/>
      <c r="BH27" s="91">
        <f t="shared" si="20"/>
        <v>0</v>
      </c>
      <c r="BI27" s="224"/>
      <c r="BJ27" s="224"/>
      <c r="BK27" s="91">
        <f t="shared" si="21"/>
        <v>0</v>
      </c>
      <c r="BL27" s="224"/>
      <c r="BM27" s="224"/>
      <c r="BN27" s="91">
        <f t="shared" si="22"/>
        <v>0</v>
      </c>
      <c r="BO27" s="91">
        <f t="shared" si="23"/>
        <v>0</v>
      </c>
      <c r="BP27" s="91">
        <f t="shared" si="23"/>
        <v>0</v>
      </c>
      <c r="BQ27" s="91">
        <f t="shared" si="24"/>
        <v>0</v>
      </c>
      <c r="BR27" s="110">
        <f t="shared" si="25"/>
        <v>1000000</v>
      </c>
      <c r="BS27" s="110">
        <f t="shared" si="25"/>
        <v>0</v>
      </c>
      <c r="BT27" s="110">
        <f t="shared" si="25"/>
        <v>1000000</v>
      </c>
      <c r="BU27" s="110">
        <v>0</v>
      </c>
      <c r="BV27" s="110">
        <v>0</v>
      </c>
      <c r="BW27" s="110">
        <v>0</v>
      </c>
      <c r="BX27" s="110">
        <v>0</v>
      </c>
      <c r="BY27" s="110">
        <v>0</v>
      </c>
      <c r="BZ27" s="110">
        <v>0</v>
      </c>
      <c r="CA27" s="110">
        <v>0</v>
      </c>
      <c r="CB27" s="110">
        <v>0</v>
      </c>
      <c r="CC27" s="110">
        <v>0</v>
      </c>
      <c r="CD27" s="110">
        <v>0</v>
      </c>
      <c r="CE27" s="110">
        <v>0</v>
      </c>
      <c r="CF27" s="110">
        <v>0</v>
      </c>
      <c r="CG27" s="110">
        <f t="shared" si="26"/>
        <v>0</v>
      </c>
      <c r="CH27" s="110">
        <f t="shared" si="26"/>
        <v>0</v>
      </c>
      <c r="CI27" s="110">
        <f t="shared" si="26"/>
        <v>0</v>
      </c>
      <c r="CJ27" s="169" t="s">
        <v>120</v>
      </c>
    </row>
    <row r="28" spans="2:88" x14ac:dyDescent="0.25">
      <c r="B28" s="169" t="s">
        <v>156</v>
      </c>
      <c r="C28" s="169" t="s">
        <v>164</v>
      </c>
      <c r="D28" s="169" t="s">
        <v>117</v>
      </c>
      <c r="E28" s="169" t="s">
        <v>165</v>
      </c>
      <c r="F28" s="169" t="s">
        <v>160</v>
      </c>
      <c r="H28" s="169" t="s">
        <v>159</v>
      </c>
      <c r="I28" s="169">
        <v>30</v>
      </c>
      <c r="J28" s="110">
        <v>62300000</v>
      </c>
      <c r="K28" s="110">
        <v>0</v>
      </c>
      <c r="L28" s="110">
        <v>62300000</v>
      </c>
      <c r="M28" s="38"/>
      <c r="N28" s="38"/>
      <c r="O28" s="110">
        <f t="shared" si="2"/>
        <v>0</v>
      </c>
      <c r="P28" s="39"/>
      <c r="Q28" s="39"/>
      <c r="R28" s="110">
        <f t="shared" si="3"/>
        <v>0</v>
      </c>
      <c r="S28" s="112">
        <v>474286</v>
      </c>
      <c r="T28" s="39"/>
      <c r="U28" s="110">
        <f t="shared" si="4"/>
        <v>474286</v>
      </c>
      <c r="V28" s="39"/>
      <c r="W28" s="39"/>
      <c r="X28" s="110">
        <f t="shared" si="5"/>
        <v>0</v>
      </c>
      <c r="Y28" s="110">
        <f t="shared" si="6"/>
        <v>474286</v>
      </c>
      <c r="Z28" s="110">
        <f t="shared" si="6"/>
        <v>0</v>
      </c>
      <c r="AA28" s="110">
        <f t="shared" si="7"/>
        <v>474286</v>
      </c>
      <c r="AB28" s="39"/>
      <c r="AC28" s="39"/>
      <c r="AD28" s="110">
        <f t="shared" si="8"/>
        <v>0</v>
      </c>
      <c r="AE28" s="112">
        <v>10304286</v>
      </c>
      <c r="AF28" s="39"/>
      <c r="AG28" s="110">
        <f t="shared" si="9"/>
        <v>10304286</v>
      </c>
      <c r="AH28" s="112">
        <v>10304286</v>
      </c>
      <c r="AI28" s="39"/>
      <c r="AJ28" s="110">
        <f t="shared" si="10"/>
        <v>10304286</v>
      </c>
      <c r="AK28" s="112">
        <v>10304286</v>
      </c>
      <c r="AL28" s="39"/>
      <c r="AM28" s="110">
        <f t="shared" si="11"/>
        <v>10304286</v>
      </c>
      <c r="AN28" s="110">
        <f t="shared" si="12"/>
        <v>30912858</v>
      </c>
      <c r="AO28" s="110">
        <f t="shared" si="12"/>
        <v>0</v>
      </c>
      <c r="AP28" s="110">
        <f t="shared" si="13"/>
        <v>30912858</v>
      </c>
      <c r="AQ28" s="112">
        <v>10304286</v>
      </c>
      <c r="AR28" s="39"/>
      <c r="AS28" s="110">
        <f t="shared" si="14"/>
        <v>10304286</v>
      </c>
      <c r="AT28" s="112">
        <v>10304286</v>
      </c>
      <c r="AU28" s="39"/>
      <c r="AV28" s="110">
        <f t="shared" si="15"/>
        <v>10304286</v>
      </c>
      <c r="AW28" s="112">
        <v>10304284</v>
      </c>
      <c r="AX28" s="39"/>
      <c r="AY28" s="110">
        <f t="shared" si="16"/>
        <v>10304284</v>
      </c>
      <c r="AZ28" s="224"/>
      <c r="BA28" s="224"/>
      <c r="BB28" s="91">
        <f t="shared" si="17"/>
        <v>0</v>
      </c>
      <c r="BC28" s="110">
        <f t="shared" si="18"/>
        <v>30912856</v>
      </c>
      <c r="BD28" s="110">
        <f t="shared" si="18"/>
        <v>0</v>
      </c>
      <c r="BE28" s="110">
        <f t="shared" si="19"/>
        <v>30912856</v>
      </c>
      <c r="BF28" s="224"/>
      <c r="BG28" s="224"/>
      <c r="BH28" s="91">
        <f t="shared" si="20"/>
        <v>0</v>
      </c>
      <c r="BI28" s="224"/>
      <c r="BJ28" s="224"/>
      <c r="BK28" s="91">
        <f t="shared" si="21"/>
        <v>0</v>
      </c>
      <c r="BL28" s="224"/>
      <c r="BM28" s="224"/>
      <c r="BN28" s="91">
        <f t="shared" si="22"/>
        <v>0</v>
      </c>
      <c r="BO28" s="91">
        <f t="shared" si="23"/>
        <v>0</v>
      </c>
      <c r="BP28" s="91">
        <f t="shared" si="23"/>
        <v>0</v>
      </c>
      <c r="BQ28" s="91">
        <f t="shared" si="24"/>
        <v>0</v>
      </c>
      <c r="BR28" s="110">
        <f t="shared" si="25"/>
        <v>62300000</v>
      </c>
      <c r="BS28" s="110">
        <f t="shared" si="25"/>
        <v>0</v>
      </c>
      <c r="BT28" s="110">
        <f t="shared" si="25"/>
        <v>62300000</v>
      </c>
      <c r="BU28" s="110">
        <v>-725714</v>
      </c>
      <c r="BV28" s="110">
        <v>0</v>
      </c>
      <c r="BW28" s="110">
        <v>-725714</v>
      </c>
      <c r="BX28" s="110">
        <v>362858</v>
      </c>
      <c r="BY28" s="110">
        <v>0</v>
      </c>
      <c r="BZ28" s="110">
        <v>362858</v>
      </c>
      <c r="CA28" s="110">
        <v>362856</v>
      </c>
      <c r="CB28" s="110">
        <v>0</v>
      </c>
      <c r="CC28" s="110">
        <v>362856</v>
      </c>
      <c r="CD28" s="110">
        <v>0</v>
      </c>
      <c r="CE28" s="110">
        <v>0</v>
      </c>
      <c r="CF28" s="110">
        <v>0</v>
      </c>
      <c r="CG28" s="110">
        <f t="shared" si="26"/>
        <v>0</v>
      </c>
      <c r="CH28" s="110">
        <f t="shared" si="26"/>
        <v>0</v>
      </c>
      <c r="CI28" s="110">
        <f t="shared" si="26"/>
        <v>0</v>
      </c>
      <c r="CJ28" s="169" t="s">
        <v>120</v>
      </c>
    </row>
    <row r="29" spans="2:88" x14ac:dyDescent="0.25">
      <c r="B29" s="169" t="s">
        <v>156</v>
      </c>
      <c r="C29" s="169" t="s">
        <v>164</v>
      </c>
      <c r="D29" s="169" t="s">
        <v>117</v>
      </c>
      <c r="E29" s="169" t="s">
        <v>165</v>
      </c>
      <c r="F29" s="169" t="s">
        <v>160</v>
      </c>
      <c r="H29" s="169" t="s">
        <v>166</v>
      </c>
      <c r="I29" s="169">
        <v>10</v>
      </c>
      <c r="J29" s="110">
        <v>20700000</v>
      </c>
      <c r="K29" s="110">
        <v>0</v>
      </c>
      <c r="L29" s="110">
        <v>20700000</v>
      </c>
      <c r="M29" s="38"/>
      <c r="N29" s="38"/>
      <c r="O29" s="110">
        <f t="shared" si="2"/>
        <v>0</v>
      </c>
      <c r="P29" s="39"/>
      <c r="Q29" s="39"/>
      <c r="R29" s="110">
        <f t="shared" si="3"/>
        <v>0</v>
      </c>
      <c r="S29" s="39"/>
      <c r="T29" s="39"/>
      <c r="U29" s="110">
        <f t="shared" si="4"/>
        <v>0</v>
      </c>
      <c r="V29" s="39"/>
      <c r="W29" s="39"/>
      <c r="X29" s="110">
        <f t="shared" si="5"/>
        <v>0</v>
      </c>
      <c r="Y29" s="110">
        <f t="shared" si="6"/>
        <v>0</v>
      </c>
      <c r="Z29" s="110">
        <f t="shared" si="6"/>
        <v>0</v>
      </c>
      <c r="AA29" s="110">
        <f t="shared" si="7"/>
        <v>0</v>
      </c>
      <c r="AB29" s="39"/>
      <c r="AC29" s="39"/>
      <c r="AD29" s="110">
        <f t="shared" si="8"/>
        <v>0</v>
      </c>
      <c r="AE29" s="112">
        <v>3450000</v>
      </c>
      <c r="AF29" s="39"/>
      <c r="AG29" s="110">
        <f t="shared" si="9"/>
        <v>3450000</v>
      </c>
      <c r="AH29" s="112">
        <v>3450000</v>
      </c>
      <c r="AI29" s="39"/>
      <c r="AJ29" s="110">
        <f t="shared" si="10"/>
        <v>3450000</v>
      </c>
      <c r="AK29" s="112">
        <v>3450000</v>
      </c>
      <c r="AL29" s="39"/>
      <c r="AM29" s="110">
        <f t="shared" si="11"/>
        <v>3450000</v>
      </c>
      <c r="AN29" s="110">
        <f t="shared" si="12"/>
        <v>10350000</v>
      </c>
      <c r="AO29" s="110">
        <f t="shared" si="12"/>
        <v>0</v>
      </c>
      <c r="AP29" s="110">
        <f t="shared" si="13"/>
        <v>10350000</v>
      </c>
      <c r="AQ29" s="112">
        <v>3450000</v>
      </c>
      <c r="AR29" s="39"/>
      <c r="AS29" s="110">
        <f t="shared" si="14"/>
        <v>3450000</v>
      </c>
      <c r="AT29" s="112">
        <v>3450000</v>
      </c>
      <c r="AU29" s="39"/>
      <c r="AV29" s="110">
        <f t="shared" si="15"/>
        <v>3450000</v>
      </c>
      <c r="AW29" s="112">
        <v>3450000</v>
      </c>
      <c r="AX29" s="39"/>
      <c r="AY29" s="110">
        <f t="shared" si="16"/>
        <v>3450000</v>
      </c>
      <c r="AZ29" s="224"/>
      <c r="BA29" s="224"/>
      <c r="BB29" s="91">
        <f t="shared" si="17"/>
        <v>0</v>
      </c>
      <c r="BC29" s="110">
        <f t="shared" si="18"/>
        <v>10350000</v>
      </c>
      <c r="BD29" s="110">
        <f t="shared" si="18"/>
        <v>0</v>
      </c>
      <c r="BE29" s="110">
        <f t="shared" si="19"/>
        <v>10350000</v>
      </c>
      <c r="BF29" s="224"/>
      <c r="BG29" s="224"/>
      <c r="BH29" s="91">
        <f t="shared" si="20"/>
        <v>0</v>
      </c>
      <c r="BI29" s="224"/>
      <c r="BJ29" s="224"/>
      <c r="BK29" s="91">
        <f t="shared" si="21"/>
        <v>0</v>
      </c>
      <c r="BL29" s="224"/>
      <c r="BM29" s="224"/>
      <c r="BN29" s="91">
        <f t="shared" si="22"/>
        <v>0</v>
      </c>
      <c r="BO29" s="91">
        <f t="shared" si="23"/>
        <v>0</v>
      </c>
      <c r="BP29" s="91">
        <f t="shared" si="23"/>
        <v>0</v>
      </c>
      <c r="BQ29" s="91">
        <f t="shared" si="24"/>
        <v>0</v>
      </c>
      <c r="BR29" s="110">
        <f t="shared" si="25"/>
        <v>20700000</v>
      </c>
      <c r="BS29" s="110">
        <f t="shared" si="25"/>
        <v>0</v>
      </c>
      <c r="BT29" s="110">
        <f t="shared" si="25"/>
        <v>20700000</v>
      </c>
      <c r="BU29" s="110">
        <v>0</v>
      </c>
      <c r="BV29" s="110">
        <v>0</v>
      </c>
      <c r="BW29" s="110">
        <v>0</v>
      </c>
      <c r="BX29" s="110">
        <v>0</v>
      </c>
      <c r="BY29" s="110">
        <v>0</v>
      </c>
      <c r="BZ29" s="110">
        <v>0</v>
      </c>
      <c r="CA29" s="110">
        <v>0</v>
      </c>
      <c r="CB29" s="110">
        <v>0</v>
      </c>
      <c r="CC29" s="110">
        <v>0</v>
      </c>
      <c r="CD29" s="110">
        <v>0</v>
      </c>
      <c r="CE29" s="110">
        <v>0</v>
      </c>
      <c r="CF29" s="110">
        <v>0</v>
      </c>
      <c r="CG29" s="110">
        <f t="shared" si="26"/>
        <v>0</v>
      </c>
      <c r="CH29" s="110">
        <f t="shared" si="26"/>
        <v>0</v>
      </c>
      <c r="CI29" s="110">
        <f t="shared" si="26"/>
        <v>0</v>
      </c>
      <c r="CJ29" s="169" t="s">
        <v>120</v>
      </c>
    </row>
    <row r="30" spans="2:88" x14ac:dyDescent="0.25">
      <c r="B30" s="169" t="s">
        <v>156</v>
      </c>
      <c r="C30" s="169" t="s">
        <v>164</v>
      </c>
      <c r="D30" s="169" t="s">
        <v>117</v>
      </c>
      <c r="E30" s="169" t="s">
        <v>165</v>
      </c>
      <c r="F30" s="169" t="s">
        <v>160</v>
      </c>
      <c r="H30" s="169" t="s">
        <v>167</v>
      </c>
      <c r="I30" s="169">
        <v>20</v>
      </c>
      <c r="J30" s="110">
        <v>17000000</v>
      </c>
      <c r="K30" s="110">
        <v>0</v>
      </c>
      <c r="L30" s="110">
        <v>17000000</v>
      </c>
      <c r="M30" s="38"/>
      <c r="N30" s="38"/>
      <c r="O30" s="110">
        <f t="shared" si="2"/>
        <v>0</v>
      </c>
      <c r="P30" s="39"/>
      <c r="Q30" s="39"/>
      <c r="R30" s="110">
        <f t="shared" si="3"/>
        <v>0</v>
      </c>
      <c r="S30" s="39"/>
      <c r="T30" s="39"/>
      <c r="U30" s="110">
        <f t="shared" si="4"/>
        <v>0</v>
      </c>
      <c r="V30" s="39"/>
      <c r="W30" s="39"/>
      <c r="X30" s="110">
        <f t="shared" si="5"/>
        <v>0</v>
      </c>
      <c r="Y30" s="110">
        <f t="shared" si="6"/>
        <v>0</v>
      </c>
      <c r="Z30" s="110">
        <f t="shared" si="6"/>
        <v>0</v>
      </c>
      <c r="AA30" s="110">
        <f t="shared" si="7"/>
        <v>0</v>
      </c>
      <c r="AB30" s="39"/>
      <c r="AC30" s="39"/>
      <c r="AD30" s="110">
        <f t="shared" si="8"/>
        <v>0</v>
      </c>
      <c r="AE30" s="112">
        <v>2833333</v>
      </c>
      <c r="AF30" s="39"/>
      <c r="AG30" s="110">
        <f t="shared" si="9"/>
        <v>2833333</v>
      </c>
      <c r="AH30" s="112">
        <v>2833333</v>
      </c>
      <c r="AI30" s="39"/>
      <c r="AJ30" s="110">
        <f t="shared" si="10"/>
        <v>2833333</v>
      </c>
      <c r="AK30" s="112">
        <v>2833334</v>
      </c>
      <c r="AL30" s="39"/>
      <c r="AM30" s="110">
        <f t="shared" si="11"/>
        <v>2833334</v>
      </c>
      <c r="AN30" s="110">
        <f t="shared" si="12"/>
        <v>8500000</v>
      </c>
      <c r="AO30" s="110">
        <f t="shared" si="12"/>
        <v>0</v>
      </c>
      <c r="AP30" s="110">
        <f t="shared" si="13"/>
        <v>8500000</v>
      </c>
      <c r="AQ30" s="112">
        <v>2833333</v>
      </c>
      <c r="AR30" s="39"/>
      <c r="AS30" s="110">
        <f t="shared" si="14"/>
        <v>2833333</v>
      </c>
      <c r="AT30" s="112">
        <v>2833333</v>
      </c>
      <c r="AU30" s="39"/>
      <c r="AV30" s="110">
        <f t="shared" si="15"/>
        <v>2833333</v>
      </c>
      <c r="AW30" s="112">
        <v>2833334</v>
      </c>
      <c r="AX30" s="39"/>
      <c r="AY30" s="110">
        <f t="shared" si="16"/>
        <v>2833334</v>
      </c>
      <c r="AZ30" s="224"/>
      <c r="BA30" s="224"/>
      <c r="BB30" s="91">
        <f t="shared" si="17"/>
        <v>0</v>
      </c>
      <c r="BC30" s="110">
        <f t="shared" si="18"/>
        <v>8500000</v>
      </c>
      <c r="BD30" s="110">
        <f t="shared" si="18"/>
        <v>0</v>
      </c>
      <c r="BE30" s="110">
        <f t="shared" si="19"/>
        <v>8500000</v>
      </c>
      <c r="BF30" s="224"/>
      <c r="BG30" s="224"/>
      <c r="BH30" s="91">
        <f t="shared" si="20"/>
        <v>0</v>
      </c>
      <c r="BI30" s="224"/>
      <c r="BJ30" s="224"/>
      <c r="BK30" s="91">
        <f t="shared" si="21"/>
        <v>0</v>
      </c>
      <c r="BL30" s="224"/>
      <c r="BM30" s="224"/>
      <c r="BN30" s="91">
        <f t="shared" si="22"/>
        <v>0</v>
      </c>
      <c r="BO30" s="91">
        <f t="shared" si="23"/>
        <v>0</v>
      </c>
      <c r="BP30" s="91">
        <f t="shared" si="23"/>
        <v>0</v>
      </c>
      <c r="BQ30" s="91">
        <f t="shared" si="24"/>
        <v>0</v>
      </c>
      <c r="BR30" s="110">
        <f t="shared" si="25"/>
        <v>17000000</v>
      </c>
      <c r="BS30" s="110">
        <f t="shared" si="25"/>
        <v>0</v>
      </c>
      <c r="BT30" s="110">
        <f t="shared" si="25"/>
        <v>17000000</v>
      </c>
      <c r="BU30" s="110">
        <v>0</v>
      </c>
      <c r="BV30" s="110">
        <v>0</v>
      </c>
      <c r="BW30" s="110">
        <v>0</v>
      </c>
      <c r="BX30" s="110">
        <v>0</v>
      </c>
      <c r="BY30" s="110">
        <v>0</v>
      </c>
      <c r="BZ30" s="110">
        <v>0</v>
      </c>
      <c r="CA30" s="110">
        <v>0</v>
      </c>
      <c r="CB30" s="110">
        <v>0</v>
      </c>
      <c r="CC30" s="110">
        <v>0</v>
      </c>
      <c r="CD30" s="110">
        <v>0</v>
      </c>
      <c r="CE30" s="110">
        <v>0</v>
      </c>
      <c r="CF30" s="110">
        <v>0</v>
      </c>
      <c r="CG30" s="110">
        <f t="shared" si="26"/>
        <v>0</v>
      </c>
      <c r="CH30" s="110">
        <f t="shared" si="26"/>
        <v>0</v>
      </c>
      <c r="CI30" s="110">
        <f t="shared" si="26"/>
        <v>0</v>
      </c>
      <c r="CJ30" s="169" t="s">
        <v>120</v>
      </c>
    </row>
    <row r="31" spans="2:88" x14ac:dyDescent="0.25">
      <c r="B31" s="169" t="s">
        <v>156</v>
      </c>
      <c r="C31" s="169" t="s">
        <v>168</v>
      </c>
      <c r="D31" s="169" t="s">
        <v>121</v>
      </c>
      <c r="F31" s="169" t="s">
        <v>158</v>
      </c>
      <c r="H31" s="169" t="s">
        <v>159</v>
      </c>
      <c r="I31" s="169">
        <v>30</v>
      </c>
      <c r="J31" s="110">
        <v>2955000</v>
      </c>
      <c r="K31" s="110">
        <v>0</v>
      </c>
      <c r="L31" s="110">
        <v>2955000</v>
      </c>
      <c r="M31" s="38"/>
      <c r="N31" s="38"/>
      <c r="O31" s="110">
        <f t="shared" si="2"/>
        <v>0</v>
      </c>
      <c r="P31" s="39"/>
      <c r="Q31" s="39"/>
      <c r="R31" s="110">
        <f t="shared" si="3"/>
        <v>0</v>
      </c>
      <c r="S31" s="39"/>
      <c r="T31" s="39"/>
      <c r="U31" s="110">
        <f t="shared" si="4"/>
        <v>0</v>
      </c>
      <c r="V31" s="39"/>
      <c r="W31" s="39"/>
      <c r="X31" s="110">
        <f t="shared" si="5"/>
        <v>0</v>
      </c>
      <c r="Y31" s="110">
        <f t="shared" si="6"/>
        <v>0</v>
      </c>
      <c r="Z31" s="110">
        <f t="shared" si="6"/>
        <v>0</v>
      </c>
      <c r="AA31" s="110">
        <f t="shared" si="7"/>
        <v>0</v>
      </c>
      <c r="AB31" s="39"/>
      <c r="AC31" s="39"/>
      <c r="AD31" s="110">
        <f t="shared" si="8"/>
        <v>0</v>
      </c>
      <c r="AE31" s="112">
        <v>0</v>
      </c>
      <c r="AF31" s="39"/>
      <c r="AG31" s="110">
        <f t="shared" si="9"/>
        <v>0</v>
      </c>
      <c r="AH31" s="112">
        <v>0</v>
      </c>
      <c r="AI31" s="39"/>
      <c r="AJ31" s="110">
        <f t="shared" si="10"/>
        <v>0</v>
      </c>
      <c r="AK31" s="112">
        <v>0</v>
      </c>
      <c r="AL31" s="39"/>
      <c r="AM31" s="110">
        <f t="shared" si="11"/>
        <v>0</v>
      </c>
      <c r="AN31" s="110">
        <f t="shared" si="12"/>
        <v>0</v>
      </c>
      <c r="AO31" s="110">
        <f t="shared" si="12"/>
        <v>0</v>
      </c>
      <c r="AP31" s="110">
        <f t="shared" si="13"/>
        <v>0</v>
      </c>
      <c r="AQ31" s="112">
        <v>0</v>
      </c>
      <c r="AR31" s="39"/>
      <c r="AS31" s="110">
        <f t="shared" si="14"/>
        <v>0</v>
      </c>
      <c r="AT31" s="112">
        <v>0</v>
      </c>
      <c r="AU31" s="39"/>
      <c r="AV31" s="110">
        <f t="shared" si="15"/>
        <v>0</v>
      </c>
      <c r="AW31" s="112">
        <v>0</v>
      </c>
      <c r="AX31" s="39"/>
      <c r="AY31" s="110">
        <f t="shared" si="16"/>
        <v>0</v>
      </c>
      <c r="AZ31" s="224"/>
      <c r="BA31" s="224"/>
      <c r="BB31" s="91">
        <f t="shared" si="17"/>
        <v>0</v>
      </c>
      <c r="BC31" s="110">
        <f t="shared" si="18"/>
        <v>0</v>
      </c>
      <c r="BD31" s="110">
        <f t="shared" si="18"/>
        <v>0</v>
      </c>
      <c r="BE31" s="110">
        <f t="shared" si="19"/>
        <v>0</v>
      </c>
      <c r="BF31" s="224"/>
      <c r="BG31" s="224"/>
      <c r="BH31" s="91">
        <f t="shared" si="20"/>
        <v>0</v>
      </c>
      <c r="BI31" s="224"/>
      <c r="BJ31" s="224"/>
      <c r="BK31" s="91">
        <f t="shared" si="21"/>
        <v>0</v>
      </c>
      <c r="BL31" s="224"/>
      <c r="BM31" s="224"/>
      <c r="BN31" s="91">
        <f t="shared" si="22"/>
        <v>0</v>
      </c>
      <c r="BO31" s="91">
        <f t="shared" si="23"/>
        <v>0</v>
      </c>
      <c r="BP31" s="91">
        <f t="shared" si="23"/>
        <v>0</v>
      </c>
      <c r="BQ31" s="91">
        <f t="shared" si="24"/>
        <v>0</v>
      </c>
      <c r="BR31" s="110">
        <f t="shared" si="25"/>
        <v>0</v>
      </c>
      <c r="BS31" s="110">
        <f t="shared" si="25"/>
        <v>0</v>
      </c>
      <c r="BT31" s="110">
        <f t="shared" si="25"/>
        <v>0</v>
      </c>
      <c r="BU31" s="110">
        <v>0</v>
      </c>
      <c r="BV31" s="110">
        <v>0</v>
      </c>
      <c r="BW31" s="110">
        <v>0</v>
      </c>
      <c r="BX31" s="110">
        <v>-1479000</v>
      </c>
      <c r="BY31" s="110">
        <v>0</v>
      </c>
      <c r="BZ31" s="110">
        <v>-1479000</v>
      </c>
      <c r="CA31" s="110">
        <v>-1476000</v>
      </c>
      <c r="CB31" s="110">
        <v>0</v>
      </c>
      <c r="CC31" s="110">
        <v>-1476000</v>
      </c>
      <c r="CD31" s="110">
        <v>0</v>
      </c>
      <c r="CE31" s="110">
        <v>0</v>
      </c>
      <c r="CF31" s="110">
        <v>0</v>
      </c>
      <c r="CG31" s="110">
        <f t="shared" si="26"/>
        <v>-2955000</v>
      </c>
      <c r="CH31" s="110">
        <f t="shared" si="26"/>
        <v>0</v>
      </c>
      <c r="CI31" s="110">
        <f t="shared" si="26"/>
        <v>-2955000</v>
      </c>
      <c r="CJ31" s="169" t="s">
        <v>120</v>
      </c>
    </row>
    <row r="32" spans="2:88" x14ac:dyDescent="0.25">
      <c r="B32" s="169" t="s">
        <v>156</v>
      </c>
      <c r="C32" s="169" t="s">
        <v>168</v>
      </c>
      <c r="D32" s="169" t="s">
        <v>117</v>
      </c>
      <c r="F32" s="169" t="s">
        <v>160</v>
      </c>
      <c r="H32" s="169" t="s">
        <v>159</v>
      </c>
      <c r="I32" s="169">
        <v>30</v>
      </c>
      <c r="J32" s="110">
        <v>6045000</v>
      </c>
      <c r="K32" s="110">
        <v>0</v>
      </c>
      <c r="L32" s="110">
        <v>6045000</v>
      </c>
      <c r="M32" s="38"/>
      <c r="N32" s="38"/>
      <c r="O32" s="110">
        <f t="shared" si="2"/>
        <v>0</v>
      </c>
      <c r="P32" s="39"/>
      <c r="Q32" s="39"/>
      <c r="R32" s="110">
        <f t="shared" si="3"/>
        <v>0</v>
      </c>
      <c r="S32" s="39"/>
      <c r="T32" s="39"/>
      <c r="U32" s="110">
        <f t="shared" si="4"/>
        <v>0</v>
      </c>
      <c r="V32" s="39"/>
      <c r="W32" s="39"/>
      <c r="X32" s="110">
        <f t="shared" si="5"/>
        <v>0</v>
      </c>
      <c r="Y32" s="110">
        <f t="shared" si="6"/>
        <v>0</v>
      </c>
      <c r="Z32" s="110">
        <f t="shared" si="6"/>
        <v>0</v>
      </c>
      <c r="AA32" s="110">
        <f t="shared" si="7"/>
        <v>0</v>
      </c>
      <c r="AB32" s="39"/>
      <c r="AC32" s="39"/>
      <c r="AD32" s="110">
        <f t="shared" si="8"/>
        <v>0</v>
      </c>
      <c r="AE32" s="112">
        <v>0</v>
      </c>
      <c r="AF32" s="39"/>
      <c r="AG32" s="110">
        <f t="shared" si="9"/>
        <v>0</v>
      </c>
      <c r="AH32" s="112">
        <v>0</v>
      </c>
      <c r="AI32" s="39"/>
      <c r="AJ32" s="110">
        <f t="shared" si="10"/>
        <v>0</v>
      </c>
      <c r="AK32" s="112">
        <v>0</v>
      </c>
      <c r="AL32" s="39"/>
      <c r="AM32" s="110">
        <f t="shared" si="11"/>
        <v>0</v>
      </c>
      <c r="AN32" s="110">
        <f t="shared" si="12"/>
        <v>0</v>
      </c>
      <c r="AO32" s="110">
        <f t="shared" si="12"/>
        <v>0</v>
      </c>
      <c r="AP32" s="110">
        <f t="shared" si="13"/>
        <v>0</v>
      </c>
      <c r="AQ32" s="112">
        <v>0</v>
      </c>
      <c r="AR32" s="39"/>
      <c r="AS32" s="110">
        <f t="shared" si="14"/>
        <v>0</v>
      </c>
      <c r="AT32" s="112">
        <v>0</v>
      </c>
      <c r="AU32" s="39"/>
      <c r="AV32" s="110">
        <f t="shared" si="15"/>
        <v>0</v>
      </c>
      <c r="AW32" s="112">
        <v>0</v>
      </c>
      <c r="AX32" s="39"/>
      <c r="AY32" s="110">
        <f t="shared" si="16"/>
        <v>0</v>
      </c>
      <c r="AZ32" s="224"/>
      <c r="BA32" s="224"/>
      <c r="BB32" s="91">
        <f t="shared" si="17"/>
        <v>0</v>
      </c>
      <c r="BC32" s="110">
        <f t="shared" si="18"/>
        <v>0</v>
      </c>
      <c r="BD32" s="110">
        <f t="shared" si="18"/>
        <v>0</v>
      </c>
      <c r="BE32" s="110">
        <f t="shared" si="19"/>
        <v>0</v>
      </c>
      <c r="BF32" s="224"/>
      <c r="BG32" s="224"/>
      <c r="BH32" s="91">
        <f t="shared" si="20"/>
        <v>0</v>
      </c>
      <c r="BI32" s="224"/>
      <c r="BJ32" s="224"/>
      <c r="BK32" s="91">
        <f t="shared" si="21"/>
        <v>0</v>
      </c>
      <c r="BL32" s="224"/>
      <c r="BM32" s="224"/>
      <c r="BN32" s="91">
        <f t="shared" si="22"/>
        <v>0</v>
      </c>
      <c r="BO32" s="91">
        <f t="shared" si="23"/>
        <v>0</v>
      </c>
      <c r="BP32" s="91">
        <f t="shared" si="23"/>
        <v>0</v>
      </c>
      <c r="BQ32" s="91">
        <f t="shared" si="24"/>
        <v>0</v>
      </c>
      <c r="BR32" s="110">
        <f t="shared" si="25"/>
        <v>0</v>
      </c>
      <c r="BS32" s="110">
        <f t="shared" si="25"/>
        <v>0</v>
      </c>
      <c r="BT32" s="110">
        <f t="shared" si="25"/>
        <v>0</v>
      </c>
      <c r="BU32" s="110">
        <v>0</v>
      </c>
      <c r="BV32" s="110">
        <v>0</v>
      </c>
      <c r="BW32" s="110">
        <v>0</v>
      </c>
      <c r="BX32" s="110">
        <v>-3024000</v>
      </c>
      <c r="BY32" s="110">
        <v>0</v>
      </c>
      <c r="BZ32" s="110">
        <v>-3024000</v>
      </c>
      <c r="CA32" s="110">
        <v>-3021000</v>
      </c>
      <c r="CB32" s="110">
        <v>0</v>
      </c>
      <c r="CC32" s="110">
        <v>-3021000</v>
      </c>
      <c r="CD32" s="110">
        <v>0</v>
      </c>
      <c r="CE32" s="110">
        <v>0</v>
      </c>
      <c r="CF32" s="110">
        <v>0</v>
      </c>
      <c r="CG32" s="110">
        <f t="shared" si="26"/>
        <v>-6045000</v>
      </c>
      <c r="CH32" s="110">
        <f t="shared" si="26"/>
        <v>0</v>
      </c>
      <c r="CI32" s="110">
        <f t="shared" si="26"/>
        <v>-6045000</v>
      </c>
      <c r="CJ32" s="169" t="s">
        <v>120</v>
      </c>
    </row>
    <row r="33" spans="1:88" x14ac:dyDescent="0.25">
      <c r="B33" s="169" t="s">
        <v>156</v>
      </c>
      <c r="C33" s="169" t="s">
        <v>170</v>
      </c>
      <c r="D33" s="169" t="s">
        <v>121</v>
      </c>
      <c r="E33" s="169" t="s">
        <v>165</v>
      </c>
      <c r="F33" s="169" t="s">
        <v>158</v>
      </c>
      <c r="H33" s="169" t="s">
        <v>159</v>
      </c>
      <c r="I33" s="169">
        <v>30</v>
      </c>
      <c r="J33" s="110">
        <v>1500000</v>
      </c>
      <c r="K33" s="110">
        <v>0</v>
      </c>
      <c r="L33" s="110">
        <v>1500000</v>
      </c>
      <c r="M33" s="38"/>
      <c r="N33" s="38"/>
      <c r="O33" s="110">
        <f t="shared" si="2"/>
        <v>0</v>
      </c>
      <c r="P33" s="39"/>
      <c r="Q33" s="39"/>
      <c r="R33" s="110">
        <f t="shared" si="3"/>
        <v>0</v>
      </c>
      <c r="S33" s="39"/>
      <c r="T33" s="39"/>
      <c r="U33" s="110">
        <f t="shared" si="4"/>
        <v>0</v>
      </c>
      <c r="V33" s="39"/>
      <c r="W33" s="39"/>
      <c r="X33" s="110">
        <f t="shared" si="5"/>
        <v>0</v>
      </c>
      <c r="Y33" s="110">
        <f t="shared" si="6"/>
        <v>0</v>
      </c>
      <c r="Z33" s="110">
        <f t="shared" si="6"/>
        <v>0</v>
      </c>
      <c r="AA33" s="110">
        <f t="shared" si="7"/>
        <v>0</v>
      </c>
      <c r="AB33" s="39"/>
      <c r="AC33" s="39"/>
      <c r="AD33" s="110">
        <f t="shared" si="8"/>
        <v>0</v>
      </c>
      <c r="AE33" s="112">
        <v>250000</v>
      </c>
      <c r="AF33" s="39"/>
      <c r="AG33" s="110">
        <f t="shared" si="9"/>
        <v>250000</v>
      </c>
      <c r="AH33" s="112">
        <v>250000</v>
      </c>
      <c r="AI33" s="39"/>
      <c r="AJ33" s="110">
        <f t="shared" si="10"/>
        <v>250000</v>
      </c>
      <c r="AK33" s="112">
        <v>250000</v>
      </c>
      <c r="AL33" s="39"/>
      <c r="AM33" s="110">
        <f t="shared" si="11"/>
        <v>250000</v>
      </c>
      <c r="AN33" s="110">
        <f t="shared" si="12"/>
        <v>750000</v>
      </c>
      <c r="AO33" s="110">
        <f t="shared" si="12"/>
        <v>0</v>
      </c>
      <c r="AP33" s="110">
        <f t="shared" si="13"/>
        <v>750000</v>
      </c>
      <c r="AQ33" s="112">
        <v>250000</v>
      </c>
      <c r="AR33" s="39"/>
      <c r="AS33" s="110">
        <f t="shared" si="14"/>
        <v>250000</v>
      </c>
      <c r="AT33" s="112">
        <v>250000</v>
      </c>
      <c r="AU33" s="39"/>
      <c r="AV33" s="110">
        <f t="shared" si="15"/>
        <v>250000</v>
      </c>
      <c r="AW33" s="112">
        <v>250000</v>
      </c>
      <c r="AX33" s="39"/>
      <c r="AY33" s="110">
        <f t="shared" si="16"/>
        <v>250000</v>
      </c>
      <c r="AZ33" s="224"/>
      <c r="BA33" s="224"/>
      <c r="BB33" s="91">
        <f t="shared" si="17"/>
        <v>0</v>
      </c>
      <c r="BC33" s="110">
        <f t="shared" si="18"/>
        <v>750000</v>
      </c>
      <c r="BD33" s="110">
        <f t="shared" si="18"/>
        <v>0</v>
      </c>
      <c r="BE33" s="110">
        <f t="shared" si="19"/>
        <v>750000</v>
      </c>
      <c r="BF33" s="224"/>
      <c r="BG33" s="224"/>
      <c r="BH33" s="91">
        <f t="shared" si="20"/>
        <v>0</v>
      </c>
      <c r="BI33" s="224"/>
      <c r="BJ33" s="224"/>
      <c r="BK33" s="91">
        <f t="shared" si="21"/>
        <v>0</v>
      </c>
      <c r="BL33" s="224"/>
      <c r="BM33" s="224"/>
      <c r="BN33" s="91">
        <f t="shared" si="22"/>
        <v>0</v>
      </c>
      <c r="BO33" s="91">
        <f t="shared" si="23"/>
        <v>0</v>
      </c>
      <c r="BP33" s="91">
        <f t="shared" si="23"/>
        <v>0</v>
      </c>
      <c r="BQ33" s="91">
        <f t="shared" si="24"/>
        <v>0</v>
      </c>
      <c r="BR33" s="110">
        <f t="shared" si="25"/>
        <v>1500000</v>
      </c>
      <c r="BS33" s="110">
        <f t="shared" si="25"/>
        <v>0</v>
      </c>
      <c r="BT33" s="110">
        <f t="shared" si="25"/>
        <v>1500000</v>
      </c>
      <c r="BU33" s="110">
        <v>0</v>
      </c>
      <c r="BV33" s="110">
        <v>0</v>
      </c>
      <c r="BW33" s="110">
        <v>0</v>
      </c>
      <c r="BX33" s="110">
        <v>0</v>
      </c>
      <c r="BY33" s="110">
        <v>0</v>
      </c>
      <c r="BZ33" s="110">
        <v>0</v>
      </c>
      <c r="CA33" s="110">
        <v>0</v>
      </c>
      <c r="CB33" s="110">
        <v>0</v>
      </c>
      <c r="CC33" s="110">
        <v>0</v>
      </c>
      <c r="CD33" s="110">
        <v>0</v>
      </c>
      <c r="CE33" s="110">
        <v>0</v>
      </c>
      <c r="CF33" s="110">
        <v>0</v>
      </c>
      <c r="CG33" s="110">
        <f t="shared" si="26"/>
        <v>0</v>
      </c>
      <c r="CH33" s="110">
        <f t="shared" si="26"/>
        <v>0</v>
      </c>
      <c r="CI33" s="110">
        <f t="shared" si="26"/>
        <v>0</v>
      </c>
      <c r="CJ33" s="169" t="s">
        <v>120</v>
      </c>
    </row>
    <row r="34" spans="1:88" x14ac:dyDescent="0.25">
      <c r="B34" s="169" t="s">
        <v>156</v>
      </c>
      <c r="C34" s="169" t="s">
        <v>170</v>
      </c>
      <c r="D34" s="169" t="s">
        <v>117</v>
      </c>
      <c r="E34" s="169" t="s">
        <v>165</v>
      </c>
      <c r="F34" s="169" t="s">
        <v>160</v>
      </c>
      <c r="H34" s="169" t="s">
        <v>159</v>
      </c>
      <c r="I34" s="169">
        <v>30</v>
      </c>
      <c r="J34" s="110">
        <v>48500000</v>
      </c>
      <c r="K34" s="110">
        <v>0</v>
      </c>
      <c r="L34" s="110">
        <v>48500000</v>
      </c>
      <c r="M34" s="38"/>
      <c r="N34" s="38"/>
      <c r="O34" s="110">
        <f t="shared" si="2"/>
        <v>0</v>
      </c>
      <c r="P34" s="39"/>
      <c r="Q34" s="39"/>
      <c r="R34" s="110">
        <f t="shared" si="3"/>
        <v>0</v>
      </c>
      <c r="S34" s="39"/>
      <c r="T34" s="39"/>
      <c r="U34" s="110">
        <f t="shared" si="4"/>
        <v>0</v>
      </c>
      <c r="V34" s="39"/>
      <c r="W34" s="39"/>
      <c r="X34" s="110">
        <f t="shared" si="5"/>
        <v>0</v>
      </c>
      <c r="Y34" s="110">
        <f t="shared" si="6"/>
        <v>0</v>
      </c>
      <c r="Z34" s="110">
        <f t="shared" si="6"/>
        <v>0</v>
      </c>
      <c r="AA34" s="110">
        <f t="shared" si="7"/>
        <v>0</v>
      </c>
      <c r="AB34" s="39"/>
      <c r="AC34" s="39"/>
      <c r="AD34" s="110">
        <f t="shared" si="8"/>
        <v>0</v>
      </c>
      <c r="AE34" s="112">
        <v>9700000</v>
      </c>
      <c r="AF34" s="39"/>
      <c r="AG34" s="110">
        <f t="shared" si="9"/>
        <v>9700000</v>
      </c>
      <c r="AH34" s="112">
        <v>9700000</v>
      </c>
      <c r="AI34" s="39"/>
      <c r="AJ34" s="110">
        <f t="shared" si="10"/>
        <v>9700000</v>
      </c>
      <c r="AK34" s="112">
        <v>9700000</v>
      </c>
      <c r="AL34" s="39"/>
      <c r="AM34" s="110">
        <f t="shared" si="11"/>
        <v>9700000</v>
      </c>
      <c r="AN34" s="110">
        <f t="shared" si="12"/>
        <v>29100000</v>
      </c>
      <c r="AO34" s="110">
        <f t="shared" si="12"/>
        <v>0</v>
      </c>
      <c r="AP34" s="110">
        <f t="shared" si="13"/>
        <v>29100000</v>
      </c>
      <c r="AQ34" s="112">
        <v>9700000</v>
      </c>
      <c r="AR34" s="39"/>
      <c r="AS34" s="110">
        <f t="shared" si="14"/>
        <v>9700000</v>
      </c>
      <c r="AT34" s="112">
        <v>9700000</v>
      </c>
      <c r="AU34" s="39"/>
      <c r="AV34" s="110">
        <f t="shared" si="15"/>
        <v>9700000</v>
      </c>
      <c r="AW34" s="39"/>
      <c r="AX34" s="39"/>
      <c r="AY34" s="110">
        <f t="shared" si="16"/>
        <v>0</v>
      </c>
      <c r="AZ34" s="224"/>
      <c r="BA34" s="224"/>
      <c r="BB34" s="91">
        <f t="shared" si="17"/>
        <v>0</v>
      </c>
      <c r="BC34" s="110">
        <f t="shared" si="18"/>
        <v>19400000</v>
      </c>
      <c r="BD34" s="110">
        <f t="shared" si="18"/>
        <v>0</v>
      </c>
      <c r="BE34" s="110">
        <f t="shared" si="19"/>
        <v>19400000</v>
      </c>
      <c r="BF34" s="224"/>
      <c r="BG34" s="224"/>
      <c r="BH34" s="91">
        <f t="shared" si="20"/>
        <v>0</v>
      </c>
      <c r="BI34" s="224"/>
      <c r="BJ34" s="224"/>
      <c r="BK34" s="91">
        <f t="shared" si="21"/>
        <v>0</v>
      </c>
      <c r="BL34" s="224"/>
      <c r="BM34" s="224"/>
      <c r="BN34" s="91">
        <f t="shared" si="22"/>
        <v>0</v>
      </c>
      <c r="BO34" s="91">
        <f t="shared" si="23"/>
        <v>0</v>
      </c>
      <c r="BP34" s="91">
        <f t="shared" si="23"/>
        <v>0</v>
      </c>
      <c r="BQ34" s="91">
        <f t="shared" si="24"/>
        <v>0</v>
      </c>
      <c r="BR34" s="110">
        <f t="shared" si="25"/>
        <v>48500000</v>
      </c>
      <c r="BS34" s="110">
        <f t="shared" si="25"/>
        <v>0</v>
      </c>
      <c r="BT34" s="110">
        <f t="shared" si="25"/>
        <v>48500000</v>
      </c>
      <c r="BU34" s="110">
        <v>0</v>
      </c>
      <c r="BV34" s="110">
        <v>0</v>
      </c>
      <c r="BW34" s="110">
        <v>0</v>
      </c>
      <c r="BX34" s="110">
        <v>0</v>
      </c>
      <c r="BY34" s="110">
        <v>0</v>
      </c>
      <c r="BZ34" s="110">
        <v>0</v>
      </c>
      <c r="CA34" s="110">
        <v>0</v>
      </c>
      <c r="CB34" s="110">
        <v>0</v>
      </c>
      <c r="CC34" s="110">
        <v>0</v>
      </c>
      <c r="CD34" s="110">
        <v>0</v>
      </c>
      <c r="CE34" s="110">
        <v>0</v>
      </c>
      <c r="CF34" s="110">
        <v>0</v>
      </c>
      <c r="CG34" s="110">
        <f t="shared" si="26"/>
        <v>0</v>
      </c>
      <c r="CH34" s="110">
        <f t="shared" si="26"/>
        <v>0</v>
      </c>
      <c r="CI34" s="110">
        <f t="shared" si="26"/>
        <v>0</v>
      </c>
      <c r="CJ34" s="169" t="s">
        <v>120</v>
      </c>
    </row>
    <row r="35" spans="1:88" x14ac:dyDescent="0.25">
      <c r="B35" s="169" t="s">
        <v>156</v>
      </c>
      <c r="C35" s="169" t="s">
        <v>171</v>
      </c>
      <c r="D35" s="169" t="s">
        <v>121</v>
      </c>
      <c r="E35" s="169" t="s">
        <v>165</v>
      </c>
      <c r="F35" s="169" t="s">
        <v>158</v>
      </c>
      <c r="H35" s="169" t="s">
        <v>166</v>
      </c>
      <c r="I35" s="169">
        <v>10</v>
      </c>
      <c r="J35" s="110">
        <v>2000000</v>
      </c>
      <c r="K35" s="110">
        <v>0</v>
      </c>
      <c r="L35" s="110">
        <v>2000000</v>
      </c>
      <c r="M35" s="38"/>
      <c r="N35" s="38"/>
      <c r="O35" s="110">
        <f t="shared" si="2"/>
        <v>0</v>
      </c>
      <c r="P35" s="39"/>
      <c r="Q35" s="39"/>
      <c r="R35" s="110">
        <f t="shared" si="3"/>
        <v>0</v>
      </c>
      <c r="S35" s="39"/>
      <c r="T35" s="39"/>
      <c r="U35" s="110">
        <f t="shared" si="4"/>
        <v>0</v>
      </c>
      <c r="V35" s="39"/>
      <c r="W35" s="39"/>
      <c r="X35" s="110">
        <f t="shared" si="5"/>
        <v>0</v>
      </c>
      <c r="Y35" s="110">
        <f t="shared" si="6"/>
        <v>0</v>
      </c>
      <c r="Z35" s="110">
        <f t="shared" si="6"/>
        <v>0</v>
      </c>
      <c r="AA35" s="110">
        <f t="shared" si="7"/>
        <v>0</v>
      </c>
      <c r="AB35" s="39"/>
      <c r="AC35" s="39"/>
      <c r="AD35" s="110">
        <f t="shared" si="8"/>
        <v>0</v>
      </c>
      <c r="AE35" s="112">
        <v>333333</v>
      </c>
      <c r="AF35" s="39"/>
      <c r="AG35" s="110">
        <f t="shared" si="9"/>
        <v>333333</v>
      </c>
      <c r="AH35" s="112">
        <v>333333</v>
      </c>
      <c r="AI35" s="39"/>
      <c r="AJ35" s="110">
        <f t="shared" si="10"/>
        <v>333333</v>
      </c>
      <c r="AK35" s="112">
        <v>333334</v>
      </c>
      <c r="AL35" s="39"/>
      <c r="AM35" s="110">
        <f t="shared" si="11"/>
        <v>333334</v>
      </c>
      <c r="AN35" s="110">
        <f t="shared" si="12"/>
        <v>1000000</v>
      </c>
      <c r="AO35" s="110">
        <f t="shared" si="12"/>
        <v>0</v>
      </c>
      <c r="AP35" s="110">
        <f t="shared" si="13"/>
        <v>1000000</v>
      </c>
      <c r="AQ35" s="112">
        <v>333333</v>
      </c>
      <c r="AR35" s="39"/>
      <c r="AS35" s="110">
        <f t="shared" si="14"/>
        <v>333333</v>
      </c>
      <c r="AT35" s="112">
        <v>333333</v>
      </c>
      <c r="AU35" s="39"/>
      <c r="AV35" s="110">
        <f t="shared" si="15"/>
        <v>333333</v>
      </c>
      <c r="AW35" s="112">
        <v>333334</v>
      </c>
      <c r="AX35" s="39"/>
      <c r="AY35" s="110">
        <f t="shared" si="16"/>
        <v>333334</v>
      </c>
      <c r="AZ35" s="224"/>
      <c r="BA35" s="224"/>
      <c r="BB35" s="91">
        <f t="shared" si="17"/>
        <v>0</v>
      </c>
      <c r="BC35" s="110">
        <f t="shared" si="18"/>
        <v>1000000</v>
      </c>
      <c r="BD35" s="110">
        <f t="shared" si="18"/>
        <v>0</v>
      </c>
      <c r="BE35" s="110">
        <f t="shared" si="19"/>
        <v>1000000</v>
      </c>
      <c r="BF35" s="224"/>
      <c r="BG35" s="224"/>
      <c r="BH35" s="91">
        <f t="shared" si="20"/>
        <v>0</v>
      </c>
      <c r="BI35" s="224"/>
      <c r="BJ35" s="224"/>
      <c r="BK35" s="91">
        <f t="shared" si="21"/>
        <v>0</v>
      </c>
      <c r="BL35" s="224"/>
      <c r="BM35" s="224"/>
      <c r="BN35" s="91">
        <f t="shared" si="22"/>
        <v>0</v>
      </c>
      <c r="BO35" s="91">
        <f t="shared" si="23"/>
        <v>0</v>
      </c>
      <c r="BP35" s="91">
        <f t="shared" si="23"/>
        <v>0</v>
      </c>
      <c r="BQ35" s="91">
        <f t="shared" si="24"/>
        <v>0</v>
      </c>
      <c r="BR35" s="110">
        <f t="shared" si="25"/>
        <v>2000000</v>
      </c>
      <c r="BS35" s="110">
        <f t="shared" si="25"/>
        <v>0</v>
      </c>
      <c r="BT35" s="110">
        <f t="shared" si="25"/>
        <v>2000000</v>
      </c>
      <c r="BU35" s="110">
        <v>0</v>
      </c>
      <c r="BV35" s="110">
        <v>0</v>
      </c>
      <c r="BW35" s="110">
        <v>0</v>
      </c>
      <c r="BX35" s="110">
        <v>0</v>
      </c>
      <c r="BY35" s="110">
        <v>0</v>
      </c>
      <c r="BZ35" s="110">
        <v>0</v>
      </c>
      <c r="CA35" s="110">
        <v>0</v>
      </c>
      <c r="CB35" s="110">
        <v>0</v>
      </c>
      <c r="CC35" s="110">
        <v>0</v>
      </c>
      <c r="CD35" s="110">
        <v>0</v>
      </c>
      <c r="CE35" s="110">
        <v>0</v>
      </c>
      <c r="CF35" s="110">
        <v>0</v>
      </c>
      <c r="CG35" s="110">
        <f t="shared" si="26"/>
        <v>0</v>
      </c>
      <c r="CH35" s="110">
        <f t="shared" si="26"/>
        <v>0</v>
      </c>
      <c r="CI35" s="110">
        <f t="shared" si="26"/>
        <v>0</v>
      </c>
      <c r="CJ35" s="169" t="s">
        <v>120</v>
      </c>
    </row>
    <row r="36" spans="1:88" x14ac:dyDescent="0.25">
      <c r="B36" s="169" t="s">
        <v>156</v>
      </c>
      <c r="C36" s="169" t="s">
        <v>171</v>
      </c>
      <c r="D36" s="169" t="s">
        <v>117</v>
      </c>
      <c r="E36" s="169" t="s">
        <v>165</v>
      </c>
      <c r="F36" s="169" t="s">
        <v>160</v>
      </c>
      <c r="H36" s="169" t="s">
        <v>166</v>
      </c>
      <c r="I36" s="169">
        <v>10</v>
      </c>
      <c r="J36" s="110">
        <v>38000000</v>
      </c>
      <c r="K36" s="110">
        <v>0</v>
      </c>
      <c r="L36" s="110">
        <v>38000000</v>
      </c>
      <c r="M36" s="38"/>
      <c r="N36" s="38"/>
      <c r="O36" s="110">
        <f t="shared" si="2"/>
        <v>0</v>
      </c>
      <c r="P36" s="39"/>
      <c r="Q36" s="39"/>
      <c r="R36" s="110">
        <f t="shared" si="3"/>
        <v>0</v>
      </c>
      <c r="S36" s="39"/>
      <c r="T36" s="39"/>
      <c r="U36" s="110">
        <f t="shared" si="4"/>
        <v>0</v>
      </c>
      <c r="V36" s="39"/>
      <c r="W36" s="39"/>
      <c r="X36" s="110">
        <f t="shared" si="5"/>
        <v>0</v>
      </c>
      <c r="Y36" s="110">
        <f t="shared" si="6"/>
        <v>0</v>
      </c>
      <c r="Z36" s="110">
        <f t="shared" si="6"/>
        <v>0</v>
      </c>
      <c r="AA36" s="110">
        <f t="shared" si="7"/>
        <v>0</v>
      </c>
      <c r="AB36" s="39"/>
      <c r="AC36" s="39"/>
      <c r="AD36" s="110">
        <f t="shared" si="8"/>
        <v>0</v>
      </c>
      <c r="AE36" s="112">
        <v>7600000</v>
      </c>
      <c r="AF36" s="39"/>
      <c r="AG36" s="110">
        <f t="shared" si="9"/>
        <v>7600000</v>
      </c>
      <c r="AH36" s="112">
        <v>7600000</v>
      </c>
      <c r="AI36" s="39"/>
      <c r="AJ36" s="110">
        <f t="shared" si="10"/>
        <v>7600000</v>
      </c>
      <c r="AK36" s="112">
        <v>7600000</v>
      </c>
      <c r="AL36" s="39"/>
      <c r="AM36" s="110">
        <f t="shared" si="11"/>
        <v>7600000</v>
      </c>
      <c r="AN36" s="110">
        <f t="shared" si="12"/>
        <v>22800000</v>
      </c>
      <c r="AO36" s="110">
        <f t="shared" si="12"/>
        <v>0</v>
      </c>
      <c r="AP36" s="110">
        <f t="shared" si="13"/>
        <v>22800000</v>
      </c>
      <c r="AQ36" s="112">
        <v>7600000</v>
      </c>
      <c r="AR36" s="39"/>
      <c r="AS36" s="110">
        <f t="shared" si="14"/>
        <v>7600000</v>
      </c>
      <c r="AT36" s="112">
        <v>7600000</v>
      </c>
      <c r="AU36" s="39"/>
      <c r="AV36" s="110">
        <f t="shared" si="15"/>
        <v>7600000</v>
      </c>
      <c r="AW36" s="39" t="s">
        <v>123</v>
      </c>
      <c r="AX36" s="39"/>
      <c r="AY36" s="110">
        <f t="shared" si="16"/>
        <v>0</v>
      </c>
      <c r="AZ36" s="224"/>
      <c r="BA36" s="224"/>
      <c r="BB36" s="91">
        <f t="shared" si="17"/>
        <v>0</v>
      </c>
      <c r="BC36" s="110">
        <f t="shared" si="18"/>
        <v>15200000</v>
      </c>
      <c r="BD36" s="110">
        <f t="shared" si="18"/>
        <v>0</v>
      </c>
      <c r="BE36" s="110">
        <f t="shared" si="19"/>
        <v>15200000</v>
      </c>
      <c r="BF36" s="224"/>
      <c r="BG36" s="224"/>
      <c r="BH36" s="91">
        <f t="shared" si="20"/>
        <v>0</v>
      </c>
      <c r="BI36" s="224"/>
      <c r="BJ36" s="224"/>
      <c r="BK36" s="91">
        <f t="shared" si="21"/>
        <v>0</v>
      </c>
      <c r="BL36" s="224"/>
      <c r="BM36" s="224"/>
      <c r="BN36" s="91">
        <f t="shared" si="22"/>
        <v>0</v>
      </c>
      <c r="BO36" s="91">
        <f t="shared" si="23"/>
        <v>0</v>
      </c>
      <c r="BP36" s="91">
        <f t="shared" si="23"/>
        <v>0</v>
      </c>
      <c r="BQ36" s="91">
        <f t="shared" si="24"/>
        <v>0</v>
      </c>
      <c r="BR36" s="110">
        <f t="shared" si="25"/>
        <v>38000000</v>
      </c>
      <c r="BS36" s="110">
        <f t="shared" si="25"/>
        <v>0</v>
      </c>
      <c r="BT36" s="110">
        <f t="shared" si="25"/>
        <v>38000000</v>
      </c>
      <c r="BU36" s="110">
        <v>0</v>
      </c>
      <c r="BV36" s="110">
        <v>0</v>
      </c>
      <c r="BW36" s="110">
        <v>0</v>
      </c>
      <c r="BX36" s="110">
        <v>0</v>
      </c>
      <c r="BY36" s="110">
        <v>0</v>
      </c>
      <c r="BZ36" s="110">
        <v>0</v>
      </c>
      <c r="CA36" s="110">
        <v>0</v>
      </c>
      <c r="CB36" s="110">
        <v>0</v>
      </c>
      <c r="CC36" s="110">
        <v>0</v>
      </c>
      <c r="CD36" s="110">
        <v>0</v>
      </c>
      <c r="CE36" s="110">
        <v>0</v>
      </c>
      <c r="CF36" s="110">
        <v>0</v>
      </c>
      <c r="CG36" s="110">
        <f t="shared" si="26"/>
        <v>0</v>
      </c>
      <c r="CH36" s="110">
        <f t="shared" si="26"/>
        <v>0</v>
      </c>
      <c r="CI36" s="110">
        <f t="shared" si="26"/>
        <v>0</v>
      </c>
      <c r="CJ36" s="169" t="s">
        <v>120</v>
      </c>
    </row>
    <row r="37" spans="1:88" x14ac:dyDescent="0.25">
      <c r="A37" s="169" t="s">
        <v>172</v>
      </c>
      <c r="B37" s="169" t="s">
        <v>173</v>
      </c>
      <c r="C37" s="169" t="s">
        <v>174</v>
      </c>
      <c r="D37" s="169" t="s">
        <v>121</v>
      </c>
      <c r="F37" s="169" t="s">
        <v>175</v>
      </c>
      <c r="G37" s="169" t="s">
        <v>176</v>
      </c>
      <c r="H37" s="169" t="s">
        <v>177</v>
      </c>
      <c r="I37" s="169">
        <v>20</v>
      </c>
      <c r="J37" s="110">
        <v>125000</v>
      </c>
      <c r="K37" s="110">
        <v>125000</v>
      </c>
      <c r="L37" s="110">
        <v>250000</v>
      </c>
      <c r="M37" s="38"/>
      <c r="N37" s="38"/>
      <c r="O37" s="110">
        <f t="shared" si="2"/>
        <v>0</v>
      </c>
      <c r="P37" s="39" t="s">
        <v>123</v>
      </c>
      <c r="Q37" s="39" t="s">
        <v>123</v>
      </c>
      <c r="R37" s="110">
        <f t="shared" si="3"/>
        <v>0</v>
      </c>
      <c r="S37" s="39"/>
      <c r="T37" s="39"/>
      <c r="U37" s="110">
        <f t="shared" si="4"/>
        <v>0</v>
      </c>
      <c r="V37" s="39"/>
      <c r="W37" s="39"/>
      <c r="X37" s="110">
        <f t="shared" si="5"/>
        <v>0</v>
      </c>
      <c r="Y37" s="110">
        <f t="shared" si="6"/>
        <v>0</v>
      </c>
      <c r="Z37" s="110">
        <f t="shared" si="6"/>
        <v>0</v>
      </c>
      <c r="AA37" s="110">
        <f t="shared" si="7"/>
        <v>0</v>
      </c>
      <c r="AB37" s="112">
        <v>62500</v>
      </c>
      <c r="AC37" s="112">
        <v>62500</v>
      </c>
      <c r="AD37" s="110">
        <f t="shared" si="8"/>
        <v>125000</v>
      </c>
      <c r="AE37" s="112">
        <v>62500</v>
      </c>
      <c r="AF37" s="112">
        <v>62500</v>
      </c>
      <c r="AG37" s="110">
        <f t="shared" si="9"/>
        <v>125000</v>
      </c>
      <c r="AH37" s="39" t="s">
        <v>123</v>
      </c>
      <c r="AI37" s="39" t="s">
        <v>123</v>
      </c>
      <c r="AJ37" s="110">
        <f t="shared" si="10"/>
        <v>0</v>
      </c>
      <c r="AK37" s="39" t="s">
        <v>123</v>
      </c>
      <c r="AL37" s="39" t="s">
        <v>123</v>
      </c>
      <c r="AM37" s="110">
        <f t="shared" si="11"/>
        <v>0</v>
      </c>
      <c r="AN37" s="110">
        <f t="shared" si="12"/>
        <v>125000</v>
      </c>
      <c r="AO37" s="110">
        <f t="shared" si="12"/>
        <v>125000</v>
      </c>
      <c r="AP37" s="110">
        <f t="shared" si="13"/>
        <v>250000</v>
      </c>
      <c r="AQ37" s="39" t="s">
        <v>123</v>
      </c>
      <c r="AR37" s="39" t="s">
        <v>123</v>
      </c>
      <c r="AS37" s="110">
        <f t="shared" si="14"/>
        <v>0</v>
      </c>
      <c r="AT37" s="39" t="s">
        <v>123</v>
      </c>
      <c r="AU37" s="39" t="s">
        <v>123</v>
      </c>
      <c r="AV37" s="110">
        <f t="shared" si="15"/>
        <v>0</v>
      </c>
      <c r="AW37" s="39" t="s">
        <v>123</v>
      </c>
      <c r="AX37" s="39" t="s">
        <v>123</v>
      </c>
      <c r="AY37" s="110">
        <f t="shared" si="16"/>
        <v>0</v>
      </c>
      <c r="AZ37" s="224"/>
      <c r="BA37" s="224"/>
      <c r="BB37" s="91">
        <f t="shared" si="17"/>
        <v>0</v>
      </c>
      <c r="BC37" s="110">
        <f t="shared" si="18"/>
        <v>0</v>
      </c>
      <c r="BD37" s="110">
        <f t="shared" si="18"/>
        <v>0</v>
      </c>
      <c r="BE37" s="110">
        <f t="shared" si="19"/>
        <v>0</v>
      </c>
      <c r="BF37" s="224"/>
      <c r="BG37" s="224"/>
      <c r="BH37" s="91">
        <f t="shared" si="20"/>
        <v>0</v>
      </c>
      <c r="BI37" s="224"/>
      <c r="BJ37" s="224"/>
      <c r="BK37" s="91">
        <f t="shared" si="21"/>
        <v>0</v>
      </c>
      <c r="BL37" s="224"/>
      <c r="BM37" s="224"/>
      <c r="BN37" s="91">
        <f t="shared" si="22"/>
        <v>0</v>
      </c>
      <c r="BO37" s="91">
        <f t="shared" si="23"/>
        <v>0</v>
      </c>
      <c r="BP37" s="91">
        <f t="shared" si="23"/>
        <v>0</v>
      </c>
      <c r="BQ37" s="91">
        <f t="shared" si="24"/>
        <v>0</v>
      </c>
      <c r="BR37" s="110">
        <f t="shared" si="25"/>
        <v>125000</v>
      </c>
      <c r="BS37" s="110">
        <f t="shared" si="25"/>
        <v>125000</v>
      </c>
      <c r="BT37" s="110">
        <f t="shared" si="25"/>
        <v>250000</v>
      </c>
      <c r="BU37" s="110">
        <v>0</v>
      </c>
      <c r="BV37" s="110">
        <v>0</v>
      </c>
      <c r="BW37" s="110">
        <v>0</v>
      </c>
      <c r="BX37" s="110">
        <v>0</v>
      </c>
      <c r="BY37" s="110">
        <v>0</v>
      </c>
      <c r="BZ37" s="110">
        <v>0</v>
      </c>
      <c r="CA37" s="110">
        <v>0</v>
      </c>
      <c r="CB37" s="110">
        <v>0</v>
      </c>
      <c r="CC37" s="110">
        <v>0</v>
      </c>
      <c r="CD37" s="110">
        <v>0</v>
      </c>
      <c r="CE37" s="110">
        <v>0</v>
      </c>
      <c r="CF37" s="110">
        <v>0</v>
      </c>
      <c r="CG37" s="110">
        <f t="shared" si="26"/>
        <v>0</v>
      </c>
      <c r="CH37" s="110">
        <f t="shared" si="26"/>
        <v>0</v>
      </c>
      <c r="CI37" s="110">
        <f t="shared" si="26"/>
        <v>0</v>
      </c>
      <c r="CJ37" s="169" t="s">
        <v>178</v>
      </c>
    </row>
    <row r="38" spans="1:88" x14ac:dyDescent="0.25">
      <c r="A38" s="169" t="s">
        <v>179</v>
      </c>
      <c r="B38" s="169" t="s">
        <v>173</v>
      </c>
      <c r="C38" s="169" t="s">
        <v>180</v>
      </c>
      <c r="D38" s="169" t="s">
        <v>121</v>
      </c>
      <c r="F38" s="169" t="s">
        <v>175</v>
      </c>
      <c r="G38" s="169" t="s">
        <v>176</v>
      </c>
      <c r="H38" s="169" t="s">
        <v>177</v>
      </c>
      <c r="I38" s="169">
        <v>20</v>
      </c>
      <c r="J38" s="110">
        <v>5765000</v>
      </c>
      <c r="K38" s="110">
        <v>5765000</v>
      </c>
      <c r="L38" s="110">
        <v>11530000</v>
      </c>
      <c r="M38" s="38">
        <v>0</v>
      </c>
      <c r="N38" s="38">
        <v>0</v>
      </c>
      <c r="O38" s="110">
        <f t="shared" si="2"/>
        <v>0</v>
      </c>
      <c r="P38" s="39">
        <v>0</v>
      </c>
      <c r="Q38" s="39">
        <v>0</v>
      </c>
      <c r="R38" s="110">
        <f t="shared" si="3"/>
        <v>0</v>
      </c>
      <c r="S38" s="112">
        <v>0</v>
      </c>
      <c r="T38" s="112">
        <v>0</v>
      </c>
      <c r="U38" s="110">
        <f t="shared" si="4"/>
        <v>0</v>
      </c>
      <c r="V38" s="112">
        <v>0</v>
      </c>
      <c r="W38" s="112">
        <v>0</v>
      </c>
      <c r="X38" s="110">
        <f t="shared" si="5"/>
        <v>0</v>
      </c>
      <c r="Y38" s="110">
        <f t="shared" si="6"/>
        <v>0</v>
      </c>
      <c r="Z38" s="110">
        <f t="shared" si="6"/>
        <v>0</v>
      </c>
      <c r="AA38" s="110">
        <f t="shared" si="7"/>
        <v>0</v>
      </c>
      <c r="AB38" s="112">
        <v>0</v>
      </c>
      <c r="AC38" s="112">
        <v>0</v>
      </c>
      <c r="AD38" s="110">
        <f t="shared" si="8"/>
        <v>0</v>
      </c>
      <c r="AE38" s="112">
        <f>ROUNDUP(1921666.66666667,-3)</f>
        <v>1922000</v>
      </c>
      <c r="AF38" s="112">
        <f>ROUNDUP(1921666.66666667,-3)</f>
        <v>1922000</v>
      </c>
      <c r="AG38" s="110">
        <f t="shared" si="9"/>
        <v>3844000</v>
      </c>
      <c r="AH38" s="112">
        <f>ROUNDUP(1921666.66666667,-3)</f>
        <v>1922000</v>
      </c>
      <c r="AI38" s="112">
        <f>ROUND(1921666.66666667,-3)</f>
        <v>1922000</v>
      </c>
      <c r="AJ38" s="110">
        <f t="shared" si="10"/>
        <v>3844000</v>
      </c>
      <c r="AK38" s="112">
        <f>ROUNDDOWN(1921666.66666667,-3)</f>
        <v>1921000</v>
      </c>
      <c r="AL38" s="112">
        <f>ROUNDDOWN(1921666.66666667,-3)</f>
        <v>1921000</v>
      </c>
      <c r="AM38" s="110">
        <f t="shared" si="11"/>
        <v>3842000</v>
      </c>
      <c r="AN38" s="110">
        <f t="shared" si="12"/>
        <v>5765000</v>
      </c>
      <c r="AO38" s="110">
        <f t="shared" si="12"/>
        <v>5765000</v>
      </c>
      <c r="AP38" s="110">
        <f t="shared" si="13"/>
        <v>11530000</v>
      </c>
      <c r="AQ38" s="39"/>
      <c r="AR38" s="39"/>
      <c r="AS38" s="110">
        <f t="shared" si="14"/>
        <v>0</v>
      </c>
      <c r="AT38" s="39"/>
      <c r="AU38" s="39"/>
      <c r="AV38" s="110">
        <f t="shared" si="15"/>
        <v>0</v>
      </c>
      <c r="AW38" s="39"/>
      <c r="AX38" s="39"/>
      <c r="AY38" s="110">
        <f t="shared" si="16"/>
        <v>0</v>
      </c>
      <c r="AZ38" s="224"/>
      <c r="BA38" s="224"/>
      <c r="BB38" s="91">
        <f t="shared" si="17"/>
        <v>0</v>
      </c>
      <c r="BC38" s="110">
        <f t="shared" si="18"/>
        <v>0</v>
      </c>
      <c r="BD38" s="110">
        <f t="shared" si="18"/>
        <v>0</v>
      </c>
      <c r="BE38" s="110">
        <f t="shared" si="19"/>
        <v>0</v>
      </c>
      <c r="BF38" s="224"/>
      <c r="BG38" s="224"/>
      <c r="BH38" s="91">
        <f t="shared" si="20"/>
        <v>0</v>
      </c>
      <c r="BI38" s="224"/>
      <c r="BJ38" s="224"/>
      <c r="BK38" s="91">
        <f t="shared" si="21"/>
        <v>0</v>
      </c>
      <c r="BL38" s="224"/>
      <c r="BM38" s="224"/>
      <c r="BN38" s="91">
        <f t="shared" si="22"/>
        <v>0</v>
      </c>
      <c r="BO38" s="91">
        <f t="shared" si="23"/>
        <v>0</v>
      </c>
      <c r="BP38" s="91">
        <f t="shared" si="23"/>
        <v>0</v>
      </c>
      <c r="BQ38" s="91">
        <f t="shared" si="24"/>
        <v>0</v>
      </c>
      <c r="BR38" s="110">
        <f t="shared" si="25"/>
        <v>5765000</v>
      </c>
      <c r="BS38" s="110">
        <f t="shared" si="25"/>
        <v>5765000</v>
      </c>
      <c r="BT38" s="110">
        <f t="shared" si="25"/>
        <v>11530000</v>
      </c>
      <c r="BU38" s="110">
        <v>-2875000</v>
      </c>
      <c r="BV38" s="110">
        <v>-2875000</v>
      </c>
      <c r="BW38" s="110">
        <v>-5750000</v>
      </c>
      <c r="BX38" s="110">
        <v>2875000</v>
      </c>
      <c r="BY38" s="110">
        <v>2875000</v>
      </c>
      <c r="BZ38" s="110">
        <v>5750000</v>
      </c>
      <c r="CA38" s="110">
        <v>0</v>
      </c>
      <c r="CB38" s="110">
        <v>0</v>
      </c>
      <c r="CC38" s="110">
        <v>0</v>
      </c>
      <c r="CD38" s="110">
        <v>0</v>
      </c>
      <c r="CE38" s="110">
        <v>0</v>
      </c>
      <c r="CF38" s="110">
        <v>0</v>
      </c>
      <c r="CG38" s="110">
        <f t="shared" si="26"/>
        <v>0</v>
      </c>
      <c r="CH38" s="110">
        <f t="shared" si="26"/>
        <v>0</v>
      </c>
      <c r="CI38" s="110">
        <f t="shared" si="26"/>
        <v>0</v>
      </c>
      <c r="CJ38" s="169" t="s">
        <v>181</v>
      </c>
    </row>
    <row r="39" spans="1:88" x14ac:dyDescent="0.25">
      <c r="A39" s="169" t="s">
        <v>182</v>
      </c>
      <c r="B39" s="169" t="s">
        <v>173</v>
      </c>
      <c r="C39" s="169" t="s">
        <v>183</v>
      </c>
      <c r="D39" s="169" t="s">
        <v>121</v>
      </c>
      <c r="F39" s="169" t="s">
        <v>175</v>
      </c>
      <c r="G39" s="169" t="s">
        <v>176</v>
      </c>
      <c r="H39" s="169" t="s">
        <v>177</v>
      </c>
      <c r="I39" s="169">
        <v>20</v>
      </c>
      <c r="J39" s="110">
        <v>25000000</v>
      </c>
      <c r="K39" s="110">
        <v>0</v>
      </c>
      <c r="L39" s="110">
        <v>25000000</v>
      </c>
      <c r="M39" s="38"/>
      <c r="N39" s="38"/>
      <c r="O39" s="110">
        <f t="shared" si="2"/>
        <v>0</v>
      </c>
      <c r="P39" s="39" t="s">
        <v>123</v>
      </c>
      <c r="Q39" s="39" t="s">
        <v>123</v>
      </c>
      <c r="R39" s="110">
        <f t="shared" si="3"/>
        <v>0</v>
      </c>
      <c r="S39" s="39"/>
      <c r="T39" s="39"/>
      <c r="U39" s="110">
        <f t="shared" si="4"/>
        <v>0</v>
      </c>
      <c r="V39" s="112">
        <v>2248000</v>
      </c>
      <c r="W39" s="39"/>
      <c r="X39" s="110">
        <f t="shared" si="5"/>
        <v>2248000</v>
      </c>
      <c r="Y39" s="110">
        <f t="shared" si="6"/>
        <v>2248000</v>
      </c>
      <c r="Z39" s="110">
        <f t="shared" si="6"/>
        <v>0</v>
      </c>
      <c r="AA39" s="110">
        <f t="shared" si="7"/>
        <v>2248000</v>
      </c>
      <c r="AB39" s="112">
        <v>3205000</v>
      </c>
      <c r="AC39" s="39" t="s">
        <v>123</v>
      </c>
      <c r="AD39" s="110">
        <f t="shared" si="8"/>
        <v>3205000</v>
      </c>
      <c r="AE39" s="112">
        <v>3205000</v>
      </c>
      <c r="AF39" s="39"/>
      <c r="AG39" s="110">
        <f t="shared" si="9"/>
        <v>3205000</v>
      </c>
      <c r="AH39" s="112">
        <v>3205000</v>
      </c>
      <c r="AI39" s="39"/>
      <c r="AJ39" s="110">
        <f t="shared" si="10"/>
        <v>3205000</v>
      </c>
      <c r="AK39" s="112">
        <v>3205000</v>
      </c>
      <c r="AL39" s="39"/>
      <c r="AM39" s="110">
        <f t="shared" si="11"/>
        <v>3205000</v>
      </c>
      <c r="AN39" s="110">
        <f t="shared" si="12"/>
        <v>12820000</v>
      </c>
      <c r="AO39" s="110">
        <f t="shared" si="12"/>
        <v>0</v>
      </c>
      <c r="AP39" s="110">
        <f t="shared" si="13"/>
        <v>12820000</v>
      </c>
      <c r="AQ39" s="112">
        <v>3310667</v>
      </c>
      <c r="AR39" s="39"/>
      <c r="AS39" s="110">
        <f t="shared" si="14"/>
        <v>3310667</v>
      </c>
      <c r="AT39" s="112">
        <v>3310667</v>
      </c>
      <c r="AU39" s="39"/>
      <c r="AV39" s="110">
        <f t="shared" si="15"/>
        <v>3310667</v>
      </c>
      <c r="AW39" s="112">
        <v>3310666</v>
      </c>
      <c r="AX39" s="39"/>
      <c r="AY39" s="110">
        <f t="shared" si="16"/>
        <v>3310666</v>
      </c>
      <c r="AZ39" s="224"/>
      <c r="BA39" s="224"/>
      <c r="BB39" s="91">
        <f t="shared" si="17"/>
        <v>0</v>
      </c>
      <c r="BC39" s="110">
        <f t="shared" si="18"/>
        <v>9932000</v>
      </c>
      <c r="BD39" s="110">
        <f t="shared" si="18"/>
        <v>0</v>
      </c>
      <c r="BE39" s="110">
        <f t="shared" si="19"/>
        <v>9932000</v>
      </c>
      <c r="BF39" s="224"/>
      <c r="BG39" s="224"/>
      <c r="BH39" s="91">
        <f t="shared" si="20"/>
        <v>0</v>
      </c>
      <c r="BI39" s="224"/>
      <c r="BJ39" s="224"/>
      <c r="BK39" s="91">
        <f t="shared" si="21"/>
        <v>0</v>
      </c>
      <c r="BL39" s="224"/>
      <c r="BM39" s="224"/>
      <c r="BN39" s="91">
        <f t="shared" si="22"/>
        <v>0</v>
      </c>
      <c r="BO39" s="91">
        <f t="shared" si="23"/>
        <v>0</v>
      </c>
      <c r="BP39" s="91">
        <f t="shared" si="23"/>
        <v>0</v>
      </c>
      <c r="BQ39" s="91">
        <f t="shared" si="24"/>
        <v>0</v>
      </c>
      <c r="BR39" s="110">
        <f t="shared" si="25"/>
        <v>25000000</v>
      </c>
      <c r="BS39" s="110">
        <f t="shared" si="25"/>
        <v>0</v>
      </c>
      <c r="BT39" s="110">
        <f t="shared" si="25"/>
        <v>25000000</v>
      </c>
      <c r="BU39" s="110">
        <v>0</v>
      </c>
      <c r="BV39" s="110">
        <v>0</v>
      </c>
      <c r="BW39" s="110">
        <v>0</v>
      </c>
      <c r="BX39" s="110">
        <v>0</v>
      </c>
      <c r="BY39" s="110">
        <v>0</v>
      </c>
      <c r="BZ39" s="110">
        <v>0</v>
      </c>
      <c r="CA39" s="110">
        <v>0</v>
      </c>
      <c r="CB39" s="110">
        <v>0</v>
      </c>
      <c r="CC39" s="110">
        <v>0</v>
      </c>
      <c r="CD39" s="110">
        <v>0</v>
      </c>
      <c r="CE39" s="110">
        <v>0</v>
      </c>
      <c r="CF39" s="110">
        <v>0</v>
      </c>
      <c r="CG39" s="110">
        <f t="shared" si="26"/>
        <v>0</v>
      </c>
      <c r="CH39" s="110">
        <f t="shared" si="26"/>
        <v>0</v>
      </c>
      <c r="CI39" s="110">
        <f t="shared" si="26"/>
        <v>0</v>
      </c>
    </row>
    <row r="40" spans="1:88" x14ac:dyDescent="0.25">
      <c r="A40" s="95" t="s">
        <v>184</v>
      </c>
      <c r="B40" s="95" t="s">
        <v>173</v>
      </c>
      <c r="C40" s="95" t="s">
        <v>185</v>
      </c>
      <c r="D40" s="95" t="s">
        <v>121</v>
      </c>
      <c r="F40" s="169" t="s">
        <v>175</v>
      </c>
      <c r="G40" s="169" t="s">
        <v>176</v>
      </c>
      <c r="H40" s="169" t="s">
        <v>177</v>
      </c>
      <c r="I40" s="169">
        <v>20</v>
      </c>
      <c r="J40" s="110">
        <v>0</v>
      </c>
      <c r="K40" s="110">
        <v>0</v>
      </c>
      <c r="L40" s="110">
        <v>0</v>
      </c>
      <c r="M40" s="38"/>
      <c r="N40" s="38"/>
      <c r="O40" s="110">
        <f t="shared" si="2"/>
        <v>0</v>
      </c>
      <c r="P40" s="39" t="s">
        <v>123</v>
      </c>
      <c r="Q40" s="39" t="s">
        <v>123</v>
      </c>
      <c r="R40" s="110">
        <f t="shared" si="3"/>
        <v>0</v>
      </c>
      <c r="S40" s="39"/>
      <c r="T40" s="39"/>
      <c r="U40" s="110">
        <f t="shared" si="4"/>
        <v>0</v>
      </c>
      <c r="V40" s="39"/>
      <c r="W40" s="39"/>
      <c r="X40" s="110">
        <f t="shared" si="5"/>
        <v>0</v>
      </c>
      <c r="Y40" s="97">
        <f t="shared" si="6"/>
        <v>0</v>
      </c>
      <c r="Z40" s="97">
        <f t="shared" si="6"/>
        <v>0</v>
      </c>
      <c r="AA40" s="97">
        <f t="shared" si="7"/>
        <v>0</v>
      </c>
      <c r="AB40" s="39" t="s">
        <v>123</v>
      </c>
      <c r="AC40" s="39" t="s">
        <v>123</v>
      </c>
      <c r="AD40" s="110">
        <f t="shared" si="8"/>
        <v>0</v>
      </c>
      <c r="AE40" s="39" t="s">
        <v>123</v>
      </c>
      <c r="AF40" s="39" t="s">
        <v>123</v>
      </c>
      <c r="AG40" s="110">
        <f t="shared" si="9"/>
        <v>0</v>
      </c>
      <c r="AH40" s="39" t="s">
        <v>123</v>
      </c>
      <c r="AI40" s="39" t="s">
        <v>123</v>
      </c>
      <c r="AJ40" s="110">
        <f t="shared" si="10"/>
        <v>0</v>
      </c>
      <c r="AK40" s="39" t="s">
        <v>123</v>
      </c>
      <c r="AL40" s="39" t="s">
        <v>123</v>
      </c>
      <c r="AM40" s="110">
        <f t="shared" si="11"/>
        <v>0</v>
      </c>
      <c r="AN40" s="97">
        <f t="shared" si="12"/>
        <v>0</v>
      </c>
      <c r="AO40" s="97">
        <f t="shared" si="12"/>
        <v>0</v>
      </c>
      <c r="AP40" s="97">
        <f t="shared" si="13"/>
        <v>0</v>
      </c>
      <c r="AQ40" s="39" t="s">
        <v>123</v>
      </c>
      <c r="AR40" s="39" t="s">
        <v>123</v>
      </c>
      <c r="AS40" s="110">
        <f t="shared" si="14"/>
        <v>0</v>
      </c>
      <c r="AT40" s="39" t="s">
        <v>123</v>
      </c>
      <c r="AU40" s="39" t="s">
        <v>123</v>
      </c>
      <c r="AV40" s="110">
        <f t="shared" si="15"/>
        <v>0</v>
      </c>
      <c r="AW40" s="39" t="s">
        <v>123</v>
      </c>
      <c r="AX40" s="39" t="s">
        <v>123</v>
      </c>
      <c r="AY40" s="110">
        <f t="shared" si="16"/>
        <v>0</v>
      </c>
      <c r="AZ40" s="224"/>
      <c r="BA40" s="224"/>
      <c r="BB40" s="91">
        <f t="shared" si="17"/>
        <v>0</v>
      </c>
      <c r="BC40" s="97">
        <f t="shared" si="18"/>
        <v>0</v>
      </c>
      <c r="BD40" s="97">
        <f t="shared" si="18"/>
        <v>0</v>
      </c>
      <c r="BE40" s="97">
        <f t="shared" si="19"/>
        <v>0</v>
      </c>
      <c r="BF40" s="224"/>
      <c r="BG40" s="224"/>
      <c r="BH40" s="91">
        <f t="shared" si="20"/>
        <v>0</v>
      </c>
      <c r="BI40" s="224"/>
      <c r="BJ40" s="224"/>
      <c r="BK40" s="91">
        <f t="shared" si="21"/>
        <v>0</v>
      </c>
      <c r="BL40" s="224"/>
      <c r="BM40" s="224"/>
      <c r="BN40" s="91">
        <f t="shared" si="22"/>
        <v>0</v>
      </c>
      <c r="BO40" s="107">
        <f t="shared" si="23"/>
        <v>0</v>
      </c>
      <c r="BP40" s="107">
        <f t="shared" si="23"/>
        <v>0</v>
      </c>
      <c r="BQ40" s="107">
        <f t="shared" si="24"/>
        <v>0</v>
      </c>
      <c r="BR40" s="97">
        <f t="shared" si="25"/>
        <v>0</v>
      </c>
      <c r="BS40" s="97">
        <f t="shared" si="25"/>
        <v>0</v>
      </c>
      <c r="BT40" s="97">
        <f t="shared" si="25"/>
        <v>0</v>
      </c>
      <c r="BU40" s="97">
        <v>0</v>
      </c>
      <c r="BV40" s="97">
        <v>0</v>
      </c>
      <c r="BW40" s="97">
        <v>0</v>
      </c>
      <c r="BX40" s="97">
        <v>0</v>
      </c>
      <c r="BY40" s="97">
        <v>0</v>
      </c>
      <c r="BZ40" s="97">
        <v>0</v>
      </c>
      <c r="CA40" s="97">
        <v>0</v>
      </c>
      <c r="CB40" s="97">
        <v>0</v>
      </c>
      <c r="CC40" s="97">
        <v>0</v>
      </c>
      <c r="CD40" s="97">
        <v>0</v>
      </c>
      <c r="CE40" s="97">
        <v>0</v>
      </c>
      <c r="CF40" s="97">
        <v>0</v>
      </c>
      <c r="CG40" s="97">
        <f t="shared" si="26"/>
        <v>0</v>
      </c>
      <c r="CH40" s="97">
        <f t="shared" si="26"/>
        <v>0</v>
      </c>
      <c r="CI40" s="97">
        <f t="shared" si="26"/>
        <v>0</v>
      </c>
      <c r="CJ40" s="95"/>
    </row>
    <row r="41" spans="1:88" x14ac:dyDescent="0.25">
      <c r="A41" s="169" t="s">
        <v>172</v>
      </c>
      <c r="B41" s="169" t="s">
        <v>173</v>
      </c>
      <c r="C41" s="169" t="s">
        <v>186</v>
      </c>
      <c r="D41" s="169" t="s">
        <v>121</v>
      </c>
      <c r="F41" s="169" t="s">
        <v>175</v>
      </c>
      <c r="G41" s="169" t="s">
        <v>176</v>
      </c>
      <c r="H41" s="169" t="s">
        <v>177</v>
      </c>
      <c r="I41" s="169">
        <v>20</v>
      </c>
      <c r="J41" s="110">
        <v>2699000</v>
      </c>
      <c r="K41" s="110">
        <v>5479000</v>
      </c>
      <c r="L41" s="110">
        <v>8178000</v>
      </c>
      <c r="M41" s="38"/>
      <c r="N41" s="38"/>
      <c r="O41" s="110">
        <f t="shared" si="2"/>
        <v>0</v>
      </c>
      <c r="P41" s="39" t="s">
        <v>123</v>
      </c>
      <c r="Q41" s="39" t="s">
        <v>123</v>
      </c>
      <c r="R41" s="110">
        <f t="shared" si="3"/>
        <v>0</v>
      </c>
      <c r="S41" s="39"/>
      <c r="T41" s="39"/>
      <c r="U41" s="110">
        <f t="shared" si="4"/>
        <v>0</v>
      </c>
      <c r="V41" s="112">
        <v>337000</v>
      </c>
      <c r="W41" s="112">
        <v>685000</v>
      </c>
      <c r="X41" s="110">
        <f t="shared" si="5"/>
        <v>1022000</v>
      </c>
      <c r="Y41" s="110">
        <f t="shared" si="6"/>
        <v>337000</v>
      </c>
      <c r="Z41" s="110">
        <f t="shared" si="6"/>
        <v>685000</v>
      </c>
      <c r="AA41" s="110">
        <f t="shared" si="7"/>
        <v>1022000</v>
      </c>
      <c r="AB41" s="112">
        <v>337000</v>
      </c>
      <c r="AC41" s="112">
        <v>685000</v>
      </c>
      <c r="AD41" s="110">
        <f t="shared" si="8"/>
        <v>1022000</v>
      </c>
      <c r="AE41" s="112">
        <v>337000</v>
      </c>
      <c r="AF41" s="112">
        <v>685000</v>
      </c>
      <c r="AG41" s="110">
        <f t="shared" si="9"/>
        <v>1022000</v>
      </c>
      <c r="AH41" s="112">
        <v>337000</v>
      </c>
      <c r="AI41" s="112">
        <v>685000</v>
      </c>
      <c r="AJ41" s="110">
        <f t="shared" si="10"/>
        <v>1022000</v>
      </c>
      <c r="AK41" s="112">
        <v>337000</v>
      </c>
      <c r="AL41" s="112">
        <v>685000</v>
      </c>
      <c r="AM41" s="110">
        <f t="shared" si="11"/>
        <v>1022000</v>
      </c>
      <c r="AN41" s="110">
        <f t="shared" si="12"/>
        <v>1348000</v>
      </c>
      <c r="AO41" s="110">
        <f t="shared" si="12"/>
        <v>2740000</v>
      </c>
      <c r="AP41" s="110">
        <f t="shared" si="13"/>
        <v>4088000</v>
      </c>
      <c r="AQ41" s="112">
        <v>338000</v>
      </c>
      <c r="AR41" s="112">
        <v>685000</v>
      </c>
      <c r="AS41" s="110">
        <f t="shared" si="14"/>
        <v>1023000</v>
      </c>
      <c r="AT41" s="112">
        <v>338000</v>
      </c>
      <c r="AU41" s="112">
        <v>685000</v>
      </c>
      <c r="AV41" s="110">
        <f t="shared" si="15"/>
        <v>1023000</v>
      </c>
      <c r="AW41" s="112">
        <v>338000</v>
      </c>
      <c r="AX41" s="112">
        <v>684000</v>
      </c>
      <c r="AY41" s="110">
        <f t="shared" si="16"/>
        <v>1022000</v>
      </c>
      <c r="AZ41" s="224"/>
      <c r="BA41" s="224"/>
      <c r="BB41" s="91">
        <f t="shared" si="17"/>
        <v>0</v>
      </c>
      <c r="BC41" s="110">
        <f t="shared" si="18"/>
        <v>1014000</v>
      </c>
      <c r="BD41" s="110">
        <f t="shared" si="18"/>
        <v>2054000</v>
      </c>
      <c r="BE41" s="110">
        <f t="shared" si="19"/>
        <v>3068000</v>
      </c>
      <c r="BF41" s="224"/>
      <c r="BG41" s="224"/>
      <c r="BH41" s="91">
        <f t="shared" si="20"/>
        <v>0</v>
      </c>
      <c r="BI41" s="224"/>
      <c r="BJ41" s="224"/>
      <c r="BK41" s="91">
        <f t="shared" si="21"/>
        <v>0</v>
      </c>
      <c r="BL41" s="224"/>
      <c r="BM41" s="224"/>
      <c r="BN41" s="91">
        <f t="shared" si="22"/>
        <v>0</v>
      </c>
      <c r="BO41" s="91">
        <f t="shared" si="23"/>
        <v>0</v>
      </c>
      <c r="BP41" s="91">
        <f t="shared" si="23"/>
        <v>0</v>
      </c>
      <c r="BQ41" s="91">
        <f t="shared" si="24"/>
        <v>0</v>
      </c>
      <c r="BR41" s="110">
        <f t="shared" si="25"/>
        <v>2699000</v>
      </c>
      <c r="BS41" s="110">
        <f t="shared" si="25"/>
        <v>5479000</v>
      </c>
      <c r="BT41" s="110">
        <f t="shared" si="25"/>
        <v>8178000</v>
      </c>
      <c r="BU41" s="110">
        <v>0</v>
      </c>
      <c r="BV41" s="110">
        <v>0</v>
      </c>
      <c r="BW41" s="110">
        <v>0</v>
      </c>
      <c r="BX41" s="110">
        <v>0</v>
      </c>
      <c r="BY41" s="110">
        <v>0</v>
      </c>
      <c r="BZ41" s="110">
        <v>0</v>
      </c>
      <c r="CA41" s="110">
        <v>0</v>
      </c>
      <c r="CB41" s="110">
        <v>0</v>
      </c>
      <c r="CC41" s="110">
        <v>0</v>
      </c>
      <c r="CD41" s="110">
        <v>0</v>
      </c>
      <c r="CE41" s="110">
        <v>0</v>
      </c>
      <c r="CF41" s="110">
        <v>0</v>
      </c>
      <c r="CG41" s="110">
        <f t="shared" si="26"/>
        <v>0</v>
      </c>
      <c r="CH41" s="110">
        <f t="shared" si="26"/>
        <v>0</v>
      </c>
      <c r="CI41" s="110">
        <f t="shared" si="26"/>
        <v>0</v>
      </c>
      <c r="CJ41" s="169" t="s">
        <v>178</v>
      </c>
    </row>
    <row r="42" spans="1:88" x14ac:dyDescent="0.25">
      <c r="A42" s="169" t="s">
        <v>187</v>
      </c>
      <c r="B42" s="169" t="s">
        <v>173</v>
      </c>
      <c r="C42" s="169" t="s">
        <v>188</v>
      </c>
      <c r="D42" s="169" t="s">
        <v>121</v>
      </c>
      <c r="F42" s="169" t="s">
        <v>175</v>
      </c>
      <c r="G42" s="169" t="s">
        <v>176</v>
      </c>
      <c r="H42" s="169" t="s">
        <v>177</v>
      </c>
      <c r="I42" s="169">
        <v>20</v>
      </c>
      <c r="J42" s="110">
        <v>5810000</v>
      </c>
      <c r="K42" s="110">
        <v>5810000</v>
      </c>
      <c r="L42" s="110">
        <v>11620000</v>
      </c>
      <c r="M42" s="38"/>
      <c r="N42" s="38"/>
      <c r="O42" s="110">
        <f t="shared" si="2"/>
        <v>0</v>
      </c>
      <c r="P42" s="39" t="s">
        <v>123</v>
      </c>
      <c r="Q42" s="39" t="s">
        <v>123</v>
      </c>
      <c r="R42" s="110">
        <f t="shared" si="3"/>
        <v>0</v>
      </c>
      <c r="S42" s="39"/>
      <c r="T42" s="39"/>
      <c r="U42" s="110">
        <f t="shared" si="4"/>
        <v>0</v>
      </c>
      <c r="V42" s="112">
        <v>214000</v>
      </c>
      <c r="W42" s="112">
        <v>214000</v>
      </c>
      <c r="X42" s="110">
        <f t="shared" si="5"/>
        <v>428000</v>
      </c>
      <c r="Y42" s="110">
        <f t="shared" si="6"/>
        <v>214000</v>
      </c>
      <c r="Z42" s="110">
        <f t="shared" si="6"/>
        <v>214000</v>
      </c>
      <c r="AA42" s="110">
        <f t="shared" si="7"/>
        <v>428000</v>
      </c>
      <c r="AB42" s="112">
        <v>385875</v>
      </c>
      <c r="AC42" s="112">
        <v>385875</v>
      </c>
      <c r="AD42" s="110">
        <f t="shared" si="8"/>
        <v>771750</v>
      </c>
      <c r="AE42" s="112">
        <v>868375</v>
      </c>
      <c r="AF42" s="112">
        <v>868375</v>
      </c>
      <c r="AG42" s="110">
        <f t="shared" si="9"/>
        <v>1736750</v>
      </c>
      <c r="AH42" s="112">
        <v>868375</v>
      </c>
      <c r="AI42" s="112">
        <v>868375</v>
      </c>
      <c r="AJ42" s="110">
        <f t="shared" si="10"/>
        <v>1736750</v>
      </c>
      <c r="AK42" s="112">
        <v>868375</v>
      </c>
      <c r="AL42" s="112">
        <v>868375</v>
      </c>
      <c r="AM42" s="110">
        <f t="shared" si="11"/>
        <v>1736750</v>
      </c>
      <c r="AN42" s="110">
        <f t="shared" si="12"/>
        <v>2991000</v>
      </c>
      <c r="AO42" s="110">
        <f t="shared" si="12"/>
        <v>2991000</v>
      </c>
      <c r="AP42" s="110">
        <f t="shared" si="13"/>
        <v>5982000</v>
      </c>
      <c r="AQ42" s="112">
        <v>868375</v>
      </c>
      <c r="AR42" s="112">
        <v>868375</v>
      </c>
      <c r="AS42" s="110">
        <f t="shared" si="14"/>
        <v>1736750</v>
      </c>
      <c r="AT42" s="112">
        <v>868375</v>
      </c>
      <c r="AU42" s="112">
        <v>868375</v>
      </c>
      <c r="AV42" s="110">
        <f t="shared" si="15"/>
        <v>1736750</v>
      </c>
      <c r="AW42" s="112">
        <v>868250</v>
      </c>
      <c r="AX42" s="112">
        <v>868250</v>
      </c>
      <c r="AY42" s="110">
        <f t="shared" si="16"/>
        <v>1736500</v>
      </c>
      <c r="AZ42" s="224"/>
      <c r="BA42" s="224"/>
      <c r="BB42" s="91">
        <f t="shared" si="17"/>
        <v>0</v>
      </c>
      <c r="BC42" s="110">
        <f t="shared" si="18"/>
        <v>2605000</v>
      </c>
      <c r="BD42" s="110">
        <f t="shared" si="18"/>
        <v>2605000</v>
      </c>
      <c r="BE42" s="110">
        <f t="shared" si="19"/>
        <v>5210000</v>
      </c>
      <c r="BF42" s="224"/>
      <c r="BG42" s="224"/>
      <c r="BH42" s="91">
        <f t="shared" si="20"/>
        <v>0</v>
      </c>
      <c r="BI42" s="224"/>
      <c r="BJ42" s="224"/>
      <c r="BK42" s="91">
        <f t="shared" si="21"/>
        <v>0</v>
      </c>
      <c r="BL42" s="224"/>
      <c r="BM42" s="224"/>
      <c r="BN42" s="91">
        <f t="shared" si="22"/>
        <v>0</v>
      </c>
      <c r="BO42" s="91">
        <f t="shared" si="23"/>
        <v>0</v>
      </c>
      <c r="BP42" s="91">
        <f t="shared" si="23"/>
        <v>0</v>
      </c>
      <c r="BQ42" s="91">
        <f t="shared" si="24"/>
        <v>0</v>
      </c>
      <c r="BR42" s="110">
        <f t="shared" si="25"/>
        <v>5810000</v>
      </c>
      <c r="BS42" s="110">
        <f t="shared" si="25"/>
        <v>5810000</v>
      </c>
      <c r="BT42" s="110">
        <f t="shared" si="25"/>
        <v>11620000</v>
      </c>
      <c r="BU42" s="110">
        <v>14000</v>
      </c>
      <c r="BV42" s="110">
        <v>14000</v>
      </c>
      <c r="BW42" s="110">
        <v>28000</v>
      </c>
      <c r="BX42" s="110">
        <v>-14000</v>
      </c>
      <c r="BY42" s="110">
        <v>-14000</v>
      </c>
      <c r="BZ42" s="110">
        <v>-28000</v>
      </c>
      <c r="CA42" s="110">
        <v>0</v>
      </c>
      <c r="CB42" s="110">
        <v>0</v>
      </c>
      <c r="CC42" s="110">
        <v>0</v>
      </c>
      <c r="CD42" s="110">
        <v>0</v>
      </c>
      <c r="CE42" s="110">
        <v>0</v>
      </c>
      <c r="CF42" s="110">
        <v>0</v>
      </c>
      <c r="CG42" s="110">
        <f t="shared" si="26"/>
        <v>0</v>
      </c>
      <c r="CH42" s="110">
        <f t="shared" si="26"/>
        <v>0</v>
      </c>
      <c r="CI42" s="110">
        <f t="shared" si="26"/>
        <v>0</v>
      </c>
      <c r="CJ42" s="169" t="s">
        <v>189</v>
      </c>
    </row>
    <row r="43" spans="1:88" x14ac:dyDescent="0.25">
      <c r="A43" s="169" t="s">
        <v>190</v>
      </c>
      <c r="B43" s="169" t="s">
        <v>173</v>
      </c>
      <c r="C43" s="169" t="s">
        <v>191</v>
      </c>
      <c r="D43" s="169" t="s">
        <v>121</v>
      </c>
      <c r="F43" s="169" t="s">
        <v>175</v>
      </c>
      <c r="G43" s="169" t="s">
        <v>176</v>
      </c>
      <c r="H43" s="169" t="s">
        <v>177</v>
      </c>
      <c r="I43" s="169">
        <v>20</v>
      </c>
      <c r="J43" s="110">
        <v>1401000</v>
      </c>
      <c r="K43" s="110">
        <v>1401000</v>
      </c>
      <c r="L43" s="110">
        <v>2802000</v>
      </c>
      <c r="M43" s="38"/>
      <c r="N43" s="38"/>
      <c r="O43" s="110">
        <f t="shared" si="2"/>
        <v>0</v>
      </c>
      <c r="P43" s="39" t="s">
        <v>123</v>
      </c>
      <c r="Q43" s="39" t="s">
        <v>123</v>
      </c>
      <c r="R43" s="110">
        <f t="shared" si="3"/>
        <v>0</v>
      </c>
      <c r="S43" s="39"/>
      <c r="T43" s="39"/>
      <c r="U43" s="110">
        <f t="shared" si="4"/>
        <v>0</v>
      </c>
      <c r="V43" s="112"/>
      <c r="W43" s="112"/>
      <c r="X43" s="110">
        <f t="shared" si="5"/>
        <v>0</v>
      </c>
      <c r="Y43" s="110">
        <f t="shared" ref="Y43:Z55" si="27">+SUM(M43,P43,S43,V43)</f>
        <v>0</v>
      </c>
      <c r="Z43" s="110">
        <f t="shared" si="27"/>
        <v>0</v>
      </c>
      <c r="AA43" s="110">
        <f t="shared" si="7"/>
        <v>0</v>
      </c>
      <c r="AB43" s="112"/>
      <c r="AC43" s="112"/>
      <c r="AD43" s="110">
        <f t="shared" si="8"/>
        <v>0</v>
      </c>
      <c r="AE43" s="112"/>
      <c r="AF43" s="112"/>
      <c r="AG43" s="110">
        <f t="shared" si="9"/>
        <v>0</v>
      </c>
      <c r="AH43" s="112">
        <v>1500000</v>
      </c>
      <c r="AI43" s="112">
        <v>1500000</v>
      </c>
      <c r="AJ43" s="110">
        <f t="shared" si="10"/>
        <v>3000000</v>
      </c>
      <c r="AK43" s="112"/>
      <c r="AL43" s="112"/>
      <c r="AM43" s="110">
        <f t="shared" si="11"/>
        <v>0</v>
      </c>
      <c r="AN43" s="110">
        <f t="shared" ref="AN43:AO55" si="28">+SUM(AB43,AE43,AH43,AK43)</f>
        <v>1500000</v>
      </c>
      <c r="AO43" s="110">
        <f t="shared" si="28"/>
        <v>1500000</v>
      </c>
      <c r="AP43" s="110">
        <f t="shared" si="13"/>
        <v>3000000</v>
      </c>
      <c r="AQ43" s="112"/>
      <c r="AR43" s="112"/>
      <c r="AS43" s="110">
        <f t="shared" si="14"/>
        <v>0</v>
      </c>
      <c r="AT43" s="112"/>
      <c r="AU43" s="112"/>
      <c r="AV43" s="110">
        <f t="shared" si="15"/>
        <v>0</v>
      </c>
      <c r="AW43" s="112"/>
      <c r="AX43" s="112"/>
      <c r="AY43" s="110">
        <f t="shared" si="16"/>
        <v>0</v>
      </c>
      <c r="AZ43" s="224"/>
      <c r="BA43" s="224"/>
      <c r="BB43" s="91">
        <f t="shared" si="17"/>
        <v>0</v>
      </c>
      <c r="BC43" s="110">
        <f t="shared" ref="BC43:BD55" si="29">+SUM(AQ43,AT43,AW43,AZ43)</f>
        <v>0</v>
      </c>
      <c r="BD43" s="110">
        <f t="shared" si="29"/>
        <v>0</v>
      </c>
      <c r="BE43" s="110">
        <f t="shared" si="19"/>
        <v>0</v>
      </c>
      <c r="BF43" s="224"/>
      <c r="BG43" s="224"/>
      <c r="BH43" s="91">
        <f t="shared" si="20"/>
        <v>0</v>
      </c>
      <c r="BI43" s="224"/>
      <c r="BJ43" s="224"/>
      <c r="BK43" s="91">
        <f t="shared" si="21"/>
        <v>0</v>
      </c>
      <c r="BL43" s="224"/>
      <c r="BM43" s="224"/>
      <c r="BN43" s="91">
        <f t="shared" si="22"/>
        <v>0</v>
      </c>
      <c r="BO43" s="91">
        <f t="shared" ref="BO43:BP55" si="30">+SUM(BF43,BI43,BL43)</f>
        <v>0</v>
      </c>
      <c r="BP43" s="91">
        <f t="shared" si="30"/>
        <v>0</v>
      </c>
      <c r="BQ43" s="91">
        <f t="shared" si="24"/>
        <v>0</v>
      </c>
      <c r="BR43" s="110">
        <f t="shared" ref="BR43:BT55" si="31">+SUM(BO43,BC43,AN43,Y43)</f>
        <v>1500000</v>
      </c>
      <c r="BS43" s="110">
        <f t="shared" si="31"/>
        <v>1500000</v>
      </c>
      <c r="BT43" s="110">
        <f t="shared" si="31"/>
        <v>3000000</v>
      </c>
      <c r="BU43" s="110">
        <v>-94000</v>
      </c>
      <c r="BV43" s="110">
        <v>-94000</v>
      </c>
      <c r="BW43" s="110">
        <v>-188000</v>
      </c>
      <c r="BX43" s="110">
        <v>840000</v>
      </c>
      <c r="BY43" s="110">
        <v>840000</v>
      </c>
      <c r="BZ43" s="110">
        <v>1680000</v>
      </c>
      <c r="CA43" s="110">
        <v>-647000</v>
      </c>
      <c r="CB43" s="110">
        <v>-647000</v>
      </c>
      <c r="CC43" s="110">
        <v>-1294000</v>
      </c>
      <c r="CD43" s="110">
        <v>0</v>
      </c>
      <c r="CE43" s="110">
        <v>0</v>
      </c>
      <c r="CF43" s="110">
        <v>0</v>
      </c>
      <c r="CG43" s="110">
        <f t="shared" si="26"/>
        <v>99000</v>
      </c>
      <c r="CH43" s="110">
        <f t="shared" si="26"/>
        <v>99000</v>
      </c>
      <c r="CI43" s="110">
        <f t="shared" si="26"/>
        <v>198000</v>
      </c>
      <c r="CJ43" s="169" t="s">
        <v>178</v>
      </c>
    </row>
    <row r="44" spans="1:88" x14ac:dyDescent="0.25">
      <c r="A44" s="169" t="s">
        <v>182</v>
      </c>
      <c r="B44" s="169" t="s">
        <v>173</v>
      </c>
      <c r="C44" s="169" t="s">
        <v>192</v>
      </c>
      <c r="D44" s="169" t="s">
        <v>121</v>
      </c>
      <c r="F44" s="169" t="s">
        <v>175</v>
      </c>
      <c r="G44" s="169" t="s">
        <v>176</v>
      </c>
      <c r="H44" s="169" t="s">
        <v>177</v>
      </c>
      <c r="I44" s="169">
        <v>20</v>
      </c>
      <c r="J44" s="110">
        <v>4000000</v>
      </c>
      <c r="K44" s="110">
        <v>0</v>
      </c>
      <c r="L44" s="110">
        <v>4000000</v>
      </c>
      <c r="M44" s="38"/>
      <c r="N44" s="38"/>
      <c r="O44" s="110">
        <f t="shared" si="2"/>
        <v>0</v>
      </c>
      <c r="P44" s="39" t="s">
        <v>123</v>
      </c>
      <c r="Q44" s="39" t="s">
        <v>123</v>
      </c>
      <c r="R44" s="110">
        <f t="shared" si="3"/>
        <v>0</v>
      </c>
      <c r="S44" s="39"/>
      <c r="T44" s="39"/>
      <c r="U44" s="110">
        <f t="shared" si="4"/>
        <v>0</v>
      </c>
      <c r="V44" s="112">
        <v>500000</v>
      </c>
      <c r="W44" s="39"/>
      <c r="X44" s="110">
        <f t="shared" si="5"/>
        <v>500000</v>
      </c>
      <c r="Y44" s="110">
        <f t="shared" si="27"/>
        <v>500000</v>
      </c>
      <c r="Z44" s="110">
        <f t="shared" si="27"/>
        <v>0</v>
      </c>
      <c r="AA44" s="110">
        <f t="shared" si="7"/>
        <v>500000</v>
      </c>
      <c r="AB44" s="112">
        <v>500000</v>
      </c>
      <c r="AC44" s="39" t="s">
        <v>123</v>
      </c>
      <c r="AD44" s="110">
        <f t="shared" si="8"/>
        <v>500000</v>
      </c>
      <c r="AE44" s="112">
        <v>500000</v>
      </c>
      <c r="AF44" s="39" t="s">
        <v>123</v>
      </c>
      <c r="AG44" s="110">
        <f t="shared" si="9"/>
        <v>500000</v>
      </c>
      <c r="AH44" s="112">
        <v>500000</v>
      </c>
      <c r="AI44" s="39" t="s">
        <v>123</v>
      </c>
      <c r="AJ44" s="110">
        <f t="shared" si="10"/>
        <v>500000</v>
      </c>
      <c r="AK44" s="112">
        <v>500000</v>
      </c>
      <c r="AL44" s="39" t="s">
        <v>123</v>
      </c>
      <c r="AM44" s="110">
        <f t="shared" si="11"/>
        <v>500000</v>
      </c>
      <c r="AN44" s="110">
        <f t="shared" si="28"/>
        <v>2000000</v>
      </c>
      <c r="AO44" s="110">
        <f t="shared" si="28"/>
        <v>0</v>
      </c>
      <c r="AP44" s="110">
        <f t="shared" si="13"/>
        <v>2000000</v>
      </c>
      <c r="AQ44" s="112">
        <v>500000</v>
      </c>
      <c r="AR44" s="39" t="s">
        <v>123</v>
      </c>
      <c r="AS44" s="110">
        <f t="shared" si="14"/>
        <v>500000</v>
      </c>
      <c r="AT44" s="112">
        <v>500000</v>
      </c>
      <c r="AU44" s="39" t="s">
        <v>123</v>
      </c>
      <c r="AV44" s="110">
        <f t="shared" si="15"/>
        <v>500000</v>
      </c>
      <c r="AW44" s="112">
        <v>500000</v>
      </c>
      <c r="AX44" s="39" t="s">
        <v>123</v>
      </c>
      <c r="AY44" s="110">
        <f t="shared" si="16"/>
        <v>500000</v>
      </c>
      <c r="AZ44" s="224"/>
      <c r="BA44" s="224"/>
      <c r="BB44" s="91">
        <f t="shared" si="17"/>
        <v>0</v>
      </c>
      <c r="BC44" s="110">
        <f t="shared" si="29"/>
        <v>1500000</v>
      </c>
      <c r="BD44" s="110">
        <f t="shared" si="29"/>
        <v>0</v>
      </c>
      <c r="BE44" s="110">
        <f t="shared" si="19"/>
        <v>1500000</v>
      </c>
      <c r="BF44" s="224"/>
      <c r="BG44" s="224"/>
      <c r="BH44" s="91">
        <f t="shared" si="20"/>
        <v>0</v>
      </c>
      <c r="BI44" s="224"/>
      <c r="BJ44" s="224"/>
      <c r="BK44" s="91">
        <f t="shared" si="21"/>
        <v>0</v>
      </c>
      <c r="BL44" s="224"/>
      <c r="BM44" s="224"/>
      <c r="BN44" s="91">
        <f t="shared" si="22"/>
        <v>0</v>
      </c>
      <c r="BO44" s="91">
        <f t="shared" si="30"/>
        <v>0</v>
      </c>
      <c r="BP44" s="91">
        <f t="shared" si="30"/>
        <v>0</v>
      </c>
      <c r="BQ44" s="91">
        <f t="shared" si="24"/>
        <v>0</v>
      </c>
      <c r="BR44" s="110">
        <f t="shared" si="31"/>
        <v>4000000</v>
      </c>
      <c r="BS44" s="110">
        <f t="shared" si="31"/>
        <v>0</v>
      </c>
      <c r="BT44" s="110">
        <f t="shared" si="31"/>
        <v>4000000</v>
      </c>
      <c r="BU44" s="110">
        <v>0</v>
      </c>
      <c r="BV44" s="110">
        <v>0</v>
      </c>
      <c r="BW44" s="110">
        <v>0</v>
      </c>
      <c r="BX44" s="110">
        <v>0</v>
      </c>
      <c r="BY44" s="110">
        <v>0</v>
      </c>
      <c r="BZ44" s="110">
        <v>0</v>
      </c>
      <c r="CA44" s="110">
        <v>0</v>
      </c>
      <c r="CB44" s="110">
        <v>0</v>
      </c>
      <c r="CC44" s="110">
        <v>0</v>
      </c>
      <c r="CD44" s="110">
        <v>0</v>
      </c>
      <c r="CE44" s="110">
        <v>0</v>
      </c>
      <c r="CF44" s="110">
        <v>0</v>
      </c>
      <c r="CG44" s="110">
        <f t="shared" si="26"/>
        <v>0</v>
      </c>
      <c r="CH44" s="110">
        <f t="shared" si="26"/>
        <v>0</v>
      </c>
      <c r="CI44" s="110">
        <f t="shared" si="26"/>
        <v>0</v>
      </c>
    </row>
    <row r="45" spans="1:88" x14ac:dyDescent="0.25">
      <c r="A45" s="169" t="s">
        <v>172</v>
      </c>
      <c r="B45" s="169" t="s">
        <v>173</v>
      </c>
      <c r="C45" s="169" t="s">
        <v>174</v>
      </c>
      <c r="D45" s="169" t="s">
        <v>117</v>
      </c>
      <c r="F45" s="169" t="s">
        <v>193</v>
      </c>
      <c r="G45" s="169" t="s">
        <v>194</v>
      </c>
      <c r="H45" s="169" t="s">
        <v>195</v>
      </c>
      <c r="I45" s="169" t="s">
        <v>196</v>
      </c>
      <c r="J45" s="110">
        <v>6125000</v>
      </c>
      <c r="K45" s="110">
        <v>6125000</v>
      </c>
      <c r="L45" s="110">
        <v>12250000</v>
      </c>
      <c r="M45" s="38"/>
      <c r="N45" s="38"/>
      <c r="O45" s="110">
        <f t="shared" si="2"/>
        <v>0</v>
      </c>
      <c r="P45" s="39" t="s">
        <v>123</v>
      </c>
      <c r="Q45" s="39" t="s">
        <v>123</v>
      </c>
      <c r="R45" s="110">
        <f t="shared" si="3"/>
        <v>0</v>
      </c>
      <c r="S45" s="39"/>
      <c r="T45" s="39"/>
      <c r="U45" s="110">
        <f t="shared" si="4"/>
        <v>0</v>
      </c>
      <c r="V45" s="39"/>
      <c r="W45" s="39"/>
      <c r="X45" s="110">
        <f t="shared" si="5"/>
        <v>0</v>
      </c>
      <c r="Y45" s="110">
        <f t="shared" si="27"/>
        <v>0</v>
      </c>
      <c r="Z45" s="110">
        <f t="shared" si="27"/>
        <v>0</v>
      </c>
      <c r="AA45" s="110">
        <f t="shared" si="7"/>
        <v>0</v>
      </c>
      <c r="AB45" s="112">
        <v>0</v>
      </c>
      <c r="AC45" s="112">
        <v>0</v>
      </c>
      <c r="AD45" s="110">
        <f t="shared" si="8"/>
        <v>0</v>
      </c>
      <c r="AE45" s="112">
        <v>0</v>
      </c>
      <c r="AF45" s="112">
        <v>0</v>
      </c>
      <c r="AG45" s="110">
        <f t="shared" si="9"/>
        <v>0</v>
      </c>
      <c r="AH45" s="112">
        <v>5365000</v>
      </c>
      <c r="AI45" s="112">
        <v>6885000</v>
      </c>
      <c r="AJ45" s="110">
        <f t="shared" si="10"/>
        <v>12250000</v>
      </c>
      <c r="AK45" s="39">
        <v>0</v>
      </c>
      <c r="AL45" s="39">
        <v>0</v>
      </c>
      <c r="AM45" s="110">
        <f t="shared" si="11"/>
        <v>0</v>
      </c>
      <c r="AN45" s="110">
        <f t="shared" si="28"/>
        <v>5365000</v>
      </c>
      <c r="AO45" s="110">
        <f t="shared" si="28"/>
        <v>6885000</v>
      </c>
      <c r="AP45" s="110">
        <f t="shared" si="13"/>
        <v>12250000</v>
      </c>
      <c r="AQ45" s="39">
        <v>0</v>
      </c>
      <c r="AR45" s="39">
        <v>0</v>
      </c>
      <c r="AS45" s="110">
        <f t="shared" si="14"/>
        <v>0</v>
      </c>
      <c r="AT45" s="39">
        <v>0</v>
      </c>
      <c r="AU45" s="39">
        <v>0</v>
      </c>
      <c r="AV45" s="110">
        <f t="shared" si="15"/>
        <v>0</v>
      </c>
      <c r="AW45" s="39">
        <v>0</v>
      </c>
      <c r="AX45" s="39">
        <v>0</v>
      </c>
      <c r="AY45" s="110">
        <f t="shared" si="16"/>
        <v>0</v>
      </c>
      <c r="AZ45" s="224"/>
      <c r="BA45" s="224"/>
      <c r="BB45" s="91">
        <f t="shared" si="17"/>
        <v>0</v>
      </c>
      <c r="BC45" s="110">
        <f t="shared" si="29"/>
        <v>0</v>
      </c>
      <c r="BD45" s="110">
        <f t="shared" si="29"/>
        <v>0</v>
      </c>
      <c r="BE45" s="110">
        <f t="shared" si="19"/>
        <v>0</v>
      </c>
      <c r="BF45" s="224"/>
      <c r="BG45" s="224"/>
      <c r="BH45" s="91">
        <f t="shared" si="20"/>
        <v>0</v>
      </c>
      <c r="BI45" s="224"/>
      <c r="BJ45" s="224"/>
      <c r="BK45" s="91">
        <f t="shared" si="21"/>
        <v>0</v>
      </c>
      <c r="BL45" s="224"/>
      <c r="BM45" s="224"/>
      <c r="BN45" s="91">
        <f t="shared" si="22"/>
        <v>0</v>
      </c>
      <c r="BO45" s="91">
        <f t="shared" si="30"/>
        <v>0</v>
      </c>
      <c r="BP45" s="91">
        <f t="shared" si="30"/>
        <v>0</v>
      </c>
      <c r="BQ45" s="91">
        <f t="shared" si="24"/>
        <v>0</v>
      </c>
      <c r="BR45" s="110">
        <f t="shared" si="31"/>
        <v>5365000</v>
      </c>
      <c r="BS45" s="110">
        <f t="shared" si="31"/>
        <v>6885000</v>
      </c>
      <c r="BT45" s="110">
        <f t="shared" si="31"/>
        <v>12250000</v>
      </c>
      <c r="BU45" s="110">
        <v>0</v>
      </c>
      <c r="BV45" s="110">
        <v>0</v>
      </c>
      <c r="BW45" s="110">
        <v>0</v>
      </c>
      <c r="BX45" s="110">
        <v>-760000</v>
      </c>
      <c r="BY45" s="110">
        <v>760000</v>
      </c>
      <c r="BZ45" s="110">
        <v>0</v>
      </c>
      <c r="CA45" s="110">
        <v>0</v>
      </c>
      <c r="CB45" s="110">
        <v>0</v>
      </c>
      <c r="CC45" s="110">
        <v>0</v>
      </c>
      <c r="CD45" s="110">
        <v>0</v>
      </c>
      <c r="CE45" s="110">
        <v>0</v>
      </c>
      <c r="CF45" s="110">
        <v>0</v>
      </c>
      <c r="CG45" s="110">
        <f t="shared" si="26"/>
        <v>-760000</v>
      </c>
      <c r="CH45" s="110">
        <f t="shared" si="26"/>
        <v>760000</v>
      </c>
      <c r="CI45" s="110">
        <f t="shared" si="26"/>
        <v>0</v>
      </c>
      <c r="CJ45" s="169" t="s">
        <v>197</v>
      </c>
    </row>
    <row r="46" spans="1:88" x14ac:dyDescent="0.25">
      <c r="A46" s="169" t="s">
        <v>179</v>
      </c>
      <c r="B46" s="169" t="s">
        <v>173</v>
      </c>
      <c r="C46" s="169" t="s">
        <v>180</v>
      </c>
      <c r="D46" s="169" t="s">
        <v>117</v>
      </c>
      <c r="F46" s="169" t="s">
        <v>193</v>
      </c>
      <c r="G46" s="169" t="s">
        <v>194</v>
      </c>
      <c r="H46" s="169" t="s">
        <v>198</v>
      </c>
      <c r="I46" s="169" t="s">
        <v>196</v>
      </c>
      <c r="J46" s="110">
        <v>44235000</v>
      </c>
      <c r="K46" s="110">
        <v>44235000</v>
      </c>
      <c r="L46" s="110">
        <v>88470000</v>
      </c>
      <c r="M46" s="38">
        <v>0</v>
      </c>
      <c r="N46" s="38">
        <v>0</v>
      </c>
      <c r="O46" s="110">
        <f t="shared" si="2"/>
        <v>0</v>
      </c>
      <c r="P46" s="39">
        <v>0</v>
      </c>
      <c r="Q46" s="39">
        <v>0</v>
      </c>
      <c r="R46" s="110">
        <f t="shared" si="3"/>
        <v>0</v>
      </c>
      <c r="S46" s="112">
        <v>0</v>
      </c>
      <c r="T46" s="112">
        <v>0</v>
      </c>
      <c r="U46" s="110">
        <f t="shared" si="4"/>
        <v>0</v>
      </c>
      <c r="V46" s="112">
        <v>0</v>
      </c>
      <c r="W46" s="112">
        <v>0</v>
      </c>
      <c r="X46" s="110">
        <f t="shared" si="5"/>
        <v>0</v>
      </c>
      <c r="Y46" s="110">
        <f t="shared" si="27"/>
        <v>0</v>
      </c>
      <c r="Z46" s="110">
        <f t="shared" si="27"/>
        <v>0</v>
      </c>
      <c r="AA46" s="110">
        <f t="shared" si="7"/>
        <v>0</v>
      </c>
      <c r="AB46" s="112">
        <v>0</v>
      </c>
      <c r="AC46" s="112">
        <v>0</v>
      </c>
      <c r="AD46" s="110">
        <f t="shared" si="8"/>
        <v>0</v>
      </c>
      <c r="AE46" s="112">
        <v>14745000</v>
      </c>
      <c r="AF46" s="112">
        <v>14745000</v>
      </c>
      <c r="AG46" s="110">
        <f t="shared" si="9"/>
        <v>29490000</v>
      </c>
      <c r="AH46" s="112">
        <v>14745000</v>
      </c>
      <c r="AI46" s="112">
        <v>14745000</v>
      </c>
      <c r="AJ46" s="110">
        <f t="shared" si="10"/>
        <v>29490000</v>
      </c>
      <c r="AK46" s="112">
        <v>14745000</v>
      </c>
      <c r="AL46" s="112">
        <v>14745000</v>
      </c>
      <c r="AM46" s="110">
        <f t="shared" si="11"/>
        <v>29490000</v>
      </c>
      <c r="AN46" s="110">
        <f t="shared" si="28"/>
        <v>44235000</v>
      </c>
      <c r="AO46" s="110">
        <f t="shared" si="28"/>
        <v>44235000</v>
      </c>
      <c r="AP46" s="110">
        <f t="shared" si="13"/>
        <v>88470000</v>
      </c>
      <c r="AQ46" s="39">
        <v>0</v>
      </c>
      <c r="AR46" s="39">
        <v>0</v>
      </c>
      <c r="AS46" s="110">
        <f t="shared" si="14"/>
        <v>0</v>
      </c>
      <c r="AT46" s="39">
        <v>0</v>
      </c>
      <c r="AU46" s="39">
        <v>0</v>
      </c>
      <c r="AV46" s="110">
        <f t="shared" si="15"/>
        <v>0</v>
      </c>
      <c r="AW46" s="39">
        <v>0</v>
      </c>
      <c r="AX46" s="39">
        <v>0</v>
      </c>
      <c r="AY46" s="110">
        <f t="shared" si="16"/>
        <v>0</v>
      </c>
      <c r="AZ46" s="224"/>
      <c r="BA46" s="224"/>
      <c r="BB46" s="91">
        <f t="shared" si="17"/>
        <v>0</v>
      </c>
      <c r="BC46" s="110">
        <f t="shared" si="29"/>
        <v>0</v>
      </c>
      <c r="BD46" s="110">
        <f t="shared" si="29"/>
        <v>0</v>
      </c>
      <c r="BE46" s="110">
        <f t="shared" si="19"/>
        <v>0</v>
      </c>
      <c r="BF46" s="224"/>
      <c r="BG46" s="224"/>
      <c r="BH46" s="91">
        <f t="shared" si="20"/>
        <v>0</v>
      </c>
      <c r="BI46" s="224"/>
      <c r="BJ46" s="224"/>
      <c r="BK46" s="91">
        <f t="shared" si="21"/>
        <v>0</v>
      </c>
      <c r="BL46" s="224"/>
      <c r="BM46" s="224"/>
      <c r="BN46" s="91">
        <f t="shared" si="22"/>
        <v>0</v>
      </c>
      <c r="BO46" s="91">
        <f t="shared" si="30"/>
        <v>0</v>
      </c>
      <c r="BP46" s="91">
        <f t="shared" si="30"/>
        <v>0</v>
      </c>
      <c r="BQ46" s="91">
        <f t="shared" si="24"/>
        <v>0</v>
      </c>
      <c r="BR46" s="110">
        <f t="shared" si="31"/>
        <v>44235000</v>
      </c>
      <c r="BS46" s="110">
        <f t="shared" si="31"/>
        <v>44235000</v>
      </c>
      <c r="BT46" s="110">
        <f t="shared" si="31"/>
        <v>88470000</v>
      </c>
      <c r="BU46" s="110">
        <v>-22125000</v>
      </c>
      <c r="BV46" s="110">
        <v>-22125000</v>
      </c>
      <c r="BW46" s="110">
        <v>-44250000</v>
      </c>
      <c r="BX46" s="110">
        <v>22125000</v>
      </c>
      <c r="BY46" s="110">
        <v>22125000</v>
      </c>
      <c r="BZ46" s="110">
        <v>44250000</v>
      </c>
      <c r="CA46" s="110">
        <v>0</v>
      </c>
      <c r="CB46" s="110">
        <v>0</v>
      </c>
      <c r="CC46" s="110">
        <v>0</v>
      </c>
      <c r="CD46" s="110">
        <v>0</v>
      </c>
      <c r="CE46" s="110">
        <v>0</v>
      </c>
      <c r="CF46" s="110">
        <v>0</v>
      </c>
      <c r="CG46" s="110">
        <f t="shared" si="26"/>
        <v>0</v>
      </c>
      <c r="CH46" s="110">
        <f t="shared" si="26"/>
        <v>0</v>
      </c>
      <c r="CI46" s="110">
        <f t="shared" si="26"/>
        <v>0</v>
      </c>
      <c r="CJ46" s="169" t="s">
        <v>197</v>
      </c>
    </row>
    <row r="47" spans="1:88" x14ac:dyDescent="0.25">
      <c r="A47" s="169" t="s">
        <v>199</v>
      </c>
      <c r="B47" s="169" t="s">
        <v>173</v>
      </c>
      <c r="C47" s="169" t="s">
        <v>200</v>
      </c>
      <c r="D47" s="169" t="s">
        <v>117</v>
      </c>
      <c r="F47" s="169" t="s">
        <v>193</v>
      </c>
      <c r="G47" s="169" t="s">
        <v>194</v>
      </c>
      <c r="H47" s="169" t="s">
        <v>195</v>
      </c>
      <c r="I47" s="169" t="s">
        <v>196</v>
      </c>
      <c r="J47" s="110">
        <v>40000000</v>
      </c>
      <c r="K47" s="110">
        <v>0</v>
      </c>
      <c r="L47" s="110">
        <v>40000000</v>
      </c>
      <c r="M47" s="38"/>
      <c r="N47" s="38"/>
      <c r="O47" s="110">
        <f t="shared" si="2"/>
        <v>0</v>
      </c>
      <c r="P47" s="39" t="s">
        <v>123</v>
      </c>
      <c r="Q47" s="39" t="s">
        <v>123</v>
      </c>
      <c r="R47" s="110">
        <f t="shared" si="3"/>
        <v>0</v>
      </c>
      <c r="S47" s="39"/>
      <c r="T47" s="39"/>
      <c r="U47" s="110">
        <f t="shared" si="4"/>
        <v>0</v>
      </c>
      <c r="V47" s="112">
        <f>ROUND(9052769,-3)</f>
        <v>9053000</v>
      </c>
      <c r="W47" s="39"/>
      <c r="X47" s="110">
        <f t="shared" si="5"/>
        <v>9053000</v>
      </c>
      <c r="Y47" s="110">
        <f t="shared" si="27"/>
        <v>9053000</v>
      </c>
      <c r="Z47" s="110">
        <f t="shared" si="27"/>
        <v>0</v>
      </c>
      <c r="AA47" s="110">
        <f t="shared" si="7"/>
        <v>9053000</v>
      </c>
      <c r="AB47" s="112"/>
      <c r="AC47" s="39"/>
      <c r="AD47" s="110">
        <f t="shared" si="8"/>
        <v>0</v>
      </c>
      <c r="AE47" s="112">
        <v>19118000</v>
      </c>
      <c r="AF47" s="39"/>
      <c r="AG47" s="110">
        <f t="shared" si="9"/>
        <v>19118000</v>
      </c>
      <c r="AH47" s="112">
        <v>682000</v>
      </c>
      <c r="AI47" s="39" t="s">
        <v>123</v>
      </c>
      <c r="AJ47" s="110">
        <f t="shared" si="10"/>
        <v>682000</v>
      </c>
      <c r="AK47" s="112">
        <v>9851000</v>
      </c>
      <c r="AL47" s="39" t="s">
        <v>123</v>
      </c>
      <c r="AM47" s="110">
        <f t="shared" si="11"/>
        <v>9851000</v>
      </c>
      <c r="AN47" s="110">
        <f t="shared" si="28"/>
        <v>29651000</v>
      </c>
      <c r="AO47" s="110">
        <f t="shared" si="28"/>
        <v>0</v>
      </c>
      <c r="AP47" s="110">
        <f t="shared" si="13"/>
        <v>29651000</v>
      </c>
      <c r="AQ47" s="112">
        <v>475000</v>
      </c>
      <c r="AR47" s="39" t="s">
        <v>123</v>
      </c>
      <c r="AS47" s="110">
        <f t="shared" si="14"/>
        <v>475000</v>
      </c>
      <c r="AT47" s="94">
        <f>ROUNDUP(219433,-3)</f>
        <v>220000</v>
      </c>
      <c r="AU47" s="39" t="s">
        <v>123</v>
      </c>
      <c r="AV47" s="110">
        <f t="shared" si="15"/>
        <v>220000</v>
      </c>
      <c r="AW47" s="94">
        <f>ROUND(601109,-3)</f>
        <v>601000</v>
      </c>
      <c r="AX47" s="39" t="s">
        <v>123</v>
      </c>
      <c r="AY47" s="110">
        <f t="shared" si="16"/>
        <v>601000</v>
      </c>
      <c r="AZ47" s="224"/>
      <c r="BA47" s="224"/>
      <c r="BB47" s="91">
        <f t="shared" si="17"/>
        <v>0</v>
      </c>
      <c r="BC47" s="110">
        <f t="shared" si="29"/>
        <v>1296000</v>
      </c>
      <c r="BD47" s="110">
        <f t="shared" si="29"/>
        <v>0</v>
      </c>
      <c r="BE47" s="110">
        <f t="shared" si="19"/>
        <v>1296000</v>
      </c>
      <c r="BF47" s="224"/>
      <c r="BG47" s="224"/>
      <c r="BH47" s="91">
        <f t="shared" si="20"/>
        <v>0</v>
      </c>
      <c r="BI47" s="224"/>
      <c r="BJ47" s="224"/>
      <c r="BK47" s="91">
        <f t="shared" si="21"/>
        <v>0</v>
      </c>
      <c r="BL47" s="224"/>
      <c r="BM47" s="224"/>
      <c r="BN47" s="91">
        <f t="shared" si="22"/>
        <v>0</v>
      </c>
      <c r="BO47" s="91">
        <f t="shared" si="30"/>
        <v>0</v>
      </c>
      <c r="BP47" s="91">
        <f t="shared" si="30"/>
        <v>0</v>
      </c>
      <c r="BQ47" s="91">
        <f t="shared" si="24"/>
        <v>0</v>
      </c>
      <c r="BR47" s="110">
        <f t="shared" si="31"/>
        <v>40000000</v>
      </c>
      <c r="BS47" s="110">
        <f t="shared" si="31"/>
        <v>0</v>
      </c>
      <c r="BT47" s="110">
        <f t="shared" si="31"/>
        <v>40000000</v>
      </c>
      <c r="BU47" s="110">
        <v>0</v>
      </c>
      <c r="BV47" s="110">
        <v>0</v>
      </c>
      <c r="BW47" s="110">
        <v>0</v>
      </c>
      <c r="BX47" s="110">
        <v>-151000</v>
      </c>
      <c r="BY47" s="110">
        <v>0</v>
      </c>
      <c r="BZ47" s="110">
        <v>-151000</v>
      </c>
      <c r="CA47" s="110">
        <v>151000</v>
      </c>
      <c r="CB47" s="110">
        <v>0</v>
      </c>
      <c r="CC47" s="110">
        <v>151000</v>
      </c>
      <c r="CD47" s="110">
        <v>0</v>
      </c>
      <c r="CE47" s="110">
        <v>0</v>
      </c>
      <c r="CF47" s="110">
        <v>0</v>
      </c>
      <c r="CG47" s="110">
        <f t="shared" si="26"/>
        <v>0</v>
      </c>
      <c r="CH47" s="110">
        <f t="shared" si="26"/>
        <v>0</v>
      </c>
      <c r="CI47" s="110">
        <f t="shared" si="26"/>
        <v>0</v>
      </c>
      <c r="CJ47" s="169" t="s">
        <v>197</v>
      </c>
    </row>
    <row r="48" spans="1:88" x14ac:dyDescent="0.25">
      <c r="A48" s="95" t="s">
        <v>184</v>
      </c>
      <c r="B48" s="95" t="s">
        <v>173</v>
      </c>
      <c r="C48" s="95" t="s">
        <v>185</v>
      </c>
      <c r="D48" s="95" t="s">
        <v>117</v>
      </c>
      <c r="F48" s="169" t="s">
        <v>193</v>
      </c>
      <c r="G48" s="169" t="s">
        <v>194</v>
      </c>
      <c r="H48" s="95" t="s">
        <v>195</v>
      </c>
      <c r="I48" s="169" t="s">
        <v>196</v>
      </c>
      <c r="J48" s="110">
        <v>0</v>
      </c>
      <c r="K48" s="110">
        <v>0</v>
      </c>
      <c r="L48" s="110">
        <v>0</v>
      </c>
      <c r="M48" s="38"/>
      <c r="N48" s="38"/>
      <c r="O48" s="110">
        <f t="shared" si="2"/>
        <v>0</v>
      </c>
      <c r="P48" s="39" t="s">
        <v>123</v>
      </c>
      <c r="Q48" s="39" t="s">
        <v>123</v>
      </c>
      <c r="R48" s="110">
        <f t="shared" si="3"/>
        <v>0</v>
      </c>
      <c r="S48" s="39"/>
      <c r="T48" s="39"/>
      <c r="U48" s="110">
        <f t="shared" si="4"/>
        <v>0</v>
      </c>
      <c r="V48" s="39"/>
      <c r="W48" s="39"/>
      <c r="X48" s="110">
        <f t="shared" si="5"/>
        <v>0</v>
      </c>
      <c r="Y48" s="110">
        <f t="shared" si="27"/>
        <v>0</v>
      </c>
      <c r="Z48" s="110">
        <f t="shared" si="27"/>
        <v>0</v>
      </c>
      <c r="AA48" s="110">
        <f t="shared" si="7"/>
        <v>0</v>
      </c>
      <c r="AB48" s="39" t="s">
        <v>123</v>
      </c>
      <c r="AC48" s="39" t="s">
        <v>123</v>
      </c>
      <c r="AD48" s="110">
        <f t="shared" si="8"/>
        <v>0</v>
      </c>
      <c r="AE48" s="39" t="s">
        <v>123</v>
      </c>
      <c r="AF48" s="39" t="s">
        <v>123</v>
      </c>
      <c r="AG48" s="110">
        <f t="shared" si="9"/>
        <v>0</v>
      </c>
      <c r="AH48" s="39" t="s">
        <v>123</v>
      </c>
      <c r="AI48" s="39" t="s">
        <v>123</v>
      </c>
      <c r="AJ48" s="110">
        <f t="shared" si="10"/>
        <v>0</v>
      </c>
      <c r="AK48" s="39" t="s">
        <v>123</v>
      </c>
      <c r="AL48" s="39" t="s">
        <v>123</v>
      </c>
      <c r="AM48" s="110">
        <f t="shared" si="11"/>
        <v>0</v>
      </c>
      <c r="AN48" s="97">
        <f t="shared" si="28"/>
        <v>0</v>
      </c>
      <c r="AO48" s="97">
        <f t="shared" si="28"/>
        <v>0</v>
      </c>
      <c r="AP48" s="97">
        <f t="shared" si="13"/>
        <v>0</v>
      </c>
      <c r="AQ48" s="39" t="s">
        <v>123</v>
      </c>
      <c r="AR48" s="39" t="s">
        <v>123</v>
      </c>
      <c r="AS48" s="110">
        <f t="shared" si="14"/>
        <v>0</v>
      </c>
      <c r="AT48" s="39" t="s">
        <v>123</v>
      </c>
      <c r="AU48" s="39" t="s">
        <v>123</v>
      </c>
      <c r="AV48" s="110">
        <f t="shared" si="15"/>
        <v>0</v>
      </c>
      <c r="AW48" s="39" t="s">
        <v>123</v>
      </c>
      <c r="AX48" s="39" t="s">
        <v>123</v>
      </c>
      <c r="AY48" s="110">
        <f t="shared" si="16"/>
        <v>0</v>
      </c>
      <c r="AZ48" s="224"/>
      <c r="BA48" s="224"/>
      <c r="BB48" s="91">
        <f t="shared" si="17"/>
        <v>0</v>
      </c>
      <c r="BC48" s="97">
        <f t="shared" si="29"/>
        <v>0</v>
      </c>
      <c r="BD48" s="97">
        <f t="shared" si="29"/>
        <v>0</v>
      </c>
      <c r="BE48" s="97">
        <f t="shared" si="19"/>
        <v>0</v>
      </c>
      <c r="BF48" s="224"/>
      <c r="BG48" s="224"/>
      <c r="BH48" s="91">
        <f t="shared" si="20"/>
        <v>0</v>
      </c>
      <c r="BI48" s="224"/>
      <c r="BJ48" s="224"/>
      <c r="BK48" s="91">
        <f t="shared" si="21"/>
        <v>0</v>
      </c>
      <c r="BL48" s="224"/>
      <c r="BM48" s="224"/>
      <c r="BN48" s="91">
        <f t="shared" si="22"/>
        <v>0</v>
      </c>
      <c r="BO48" s="91">
        <f t="shared" si="30"/>
        <v>0</v>
      </c>
      <c r="BP48" s="91">
        <f t="shared" si="30"/>
        <v>0</v>
      </c>
      <c r="BQ48" s="91">
        <f t="shared" si="24"/>
        <v>0</v>
      </c>
      <c r="BR48" s="97">
        <f t="shared" si="31"/>
        <v>0</v>
      </c>
      <c r="BS48" s="97">
        <f t="shared" si="31"/>
        <v>0</v>
      </c>
      <c r="BT48" s="97">
        <f t="shared" si="31"/>
        <v>0</v>
      </c>
      <c r="BU48" s="97">
        <v>0</v>
      </c>
      <c r="BV48" s="97">
        <v>0</v>
      </c>
      <c r="BW48" s="97">
        <v>0</v>
      </c>
      <c r="BX48" s="97">
        <v>0</v>
      </c>
      <c r="BY48" s="97">
        <v>0</v>
      </c>
      <c r="BZ48" s="97">
        <v>0</v>
      </c>
      <c r="CA48" s="97">
        <v>0</v>
      </c>
      <c r="CB48" s="97">
        <v>0</v>
      </c>
      <c r="CC48" s="97">
        <v>0</v>
      </c>
      <c r="CD48" s="97">
        <v>0</v>
      </c>
      <c r="CE48" s="97">
        <v>0</v>
      </c>
      <c r="CF48" s="97">
        <v>0</v>
      </c>
      <c r="CG48" s="97">
        <f t="shared" si="26"/>
        <v>0</v>
      </c>
      <c r="CH48" s="97">
        <f t="shared" si="26"/>
        <v>0</v>
      </c>
      <c r="CI48" s="97">
        <f t="shared" si="26"/>
        <v>0</v>
      </c>
    </row>
    <row r="49" spans="1:88" x14ac:dyDescent="0.25">
      <c r="A49" s="169" t="s">
        <v>172</v>
      </c>
      <c r="B49" s="169" t="s">
        <v>173</v>
      </c>
      <c r="C49" s="169" t="s">
        <v>186</v>
      </c>
      <c r="D49" s="169" t="s">
        <v>117</v>
      </c>
      <c r="F49" s="169" t="s">
        <v>193</v>
      </c>
      <c r="G49" s="169" t="s">
        <v>194</v>
      </c>
      <c r="H49" s="169" t="s">
        <v>195</v>
      </c>
      <c r="I49" s="169" t="s">
        <v>196</v>
      </c>
      <c r="J49" s="110">
        <v>104224000</v>
      </c>
      <c r="K49" s="110">
        <v>104219000</v>
      </c>
      <c r="L49" s="110">
        <v>208443000</v>
      </c>
      <c r="M49" s="112">
        <v>951000</v>
      </c>
      <c r="N49" s="112">
        <v>951000</v>
      </c>
      <c r="O49" s="110">
        <f t="shared" si="2"/>
        <v>1902000</v>
      </c>
      <c r="P49" s="112">
        <v>2323000</v>
      </c>
      <c r="Q49" s="112">
        <v>2323000</v>
      </c>
      <c r="R49" s="110">
        <f t="shared" si="3"/>
        <v>4646000</v>
      </c>
      <c r="S49" s="112">
        <v>5242000</v>
      </c>
      <c r="T49" s="112">
        <v>5242000</v>
      </c>
      <c r="U49" s="110">
        <f t="shared" si="4"/>
        <v>10484000</v>
      </c>
      <c r="V49" s="112">
        <v>3737000</v>
      </c>
      <c r="W49" s="112">
        <v>3737000</v>
      </c>
      <c r="X49" s="110">
        <f t="shared" si="5"/>
        <v>7474000</v>
      </c>
      <c r="Y49" s="110">
        <f t="shared" si="27"/>
        <v>12253000</v>
      </c>
      <c r="Z49" s="110">
        <f t="shared" si="27"/>
        <v>12253000</v>
      </c>
      <c r="AA49" s="110">
        <f t="shared" si="7"/>
        <v>24506000</v>
      </c>
      <c r="AB49" s="112">
        <v>2670000</v>
      </c>
      <c r="AC49" s="112">
        <v>3425000</v>
      </c>
      <c r="AD49" s="110">
        <f t="shared" si="8"/>
        <v>6095000</v>
      </c>
      <c r="AE49" s="112">
        <v>3426000</v>
      </c>
      <c r="AF49" s="112">
        <v>4395000</v>
      </c>
      <c r="AG49" s="110">
        <f t="shared" si="9"/>
        <v>7821000</v>
      </c>
      <c r="AH49" s="112">
        <v>4182000</v>
      </c>
      <c r="AI49" s="112">
        <v>5366000</v>
      </c>
      <c r="AJ49" s="110">
        <f t="shared" si="10"/>
        <v>9548000</v>
      </c>
      <c r="AK49" s="112">
        <v>5637000</v>
      </c>
      <c r="AL49" s="112">
        <v>5637000</v>
      </c>
      <c r="AM49" s="110">
        <f t="shared" si="11"/>
        <v>11274000</v>
      </c>
      <c r="AN49" s="110">
        <f t="shared" si="28"/>
        <v>15915000</v>
      </c>
      <c r="AO49" s="110">
        <f t="shared" si="28"/>
        <v>18823000</v>
      </c>
      <c r="AP49" s="110">
        <f t="shared" si="13"/>
        <v>34738000</v>
      </c>
      <c r="AQ49" s="112">
        <v>3632000</v>
      </c>
      <c r="AR49" s="112">
        <v>3632000</v>
      </c>
      <c r="AS49" s="110">
        <f t="shared" si="14"/>
        <v>7264000</v>
      </c>
      <c r="AT49" s="112">
        <v>4114000</v>
      </c>
      <c r="AU49" s="112">
        <v>4114000</v>
      </c>
      <c r="AV49" s="110">
        <f t="shared" si="15"/>
        <v>8228000</v>
      </c>
      <c r="AW49" s="112">
        <v>4597000</v>
      </c>
      <c r="AX49" s="112">
        <v>4596000</v>
      </c>
      <c r="AY49" s="110">
        <f t="shared" si="16"/>
        <v>9193000</v>
      </c>
      <c r="AZ49" s="224"/>
      <c r="BA49" s="224"/>
      <c r="BB49" s="91">
        <f t="shared" si="17"/>
        <v>0</v>
      </c>
      <c r="BC49" s="110">
        <f t="shared" si="29"/>
        <v>12343000</v>
      </c>
      <c r="BD49" s="110">
        <f t="shared" si="29"/>
        <v>12342000</v>
      </c>
      <c r="BE49" s="110">
        <f t="shared" si="19"/>
        <v>24685000</v>
      </c>
      <c r="BF49" s="224"/>
      <c r="BG49" s="224"/>
      <c r="BH49" s="91">
        <f t="shared" si="20"/>
        <v>0</v>
      </c>
      <c r="BI49" s="224"/>
      <c r="BJ49" s="224"/>
      <c r="BK49" s="91">
        <f t="shared" si="21"/>
        <v>0</v>
      </c>
      <c r="BL49" s="224"/>
      <c r="BM49" s="224"/>
      <c r="BN49" s="91">
        <f t="shared" si="22"/>
        <v>0</v>
      </c>
      <c r="BO49" s="91">
        <f t="shared" si="30"/>
        <v>0</v>
      </c>
      <c r="BP49" s="91">
        <f t="shared" si="30"/>
        <v>0</v>
      </c>
      <c r="BQ49" s="91">
        <f t="shared" si="24"/>
        <v>0</v>
      </c>
      <c r="BR49" s="110">
        <f t="shared" si="31"/>
        <v>40511000</v>
      </c>
      <c r="BS49" s="110">
        <f t="shared" si="31"/>
        <v>43418000</v>
      </c>
      <c r="BT49" s="110">
        <f t="shared" si="31"/>
        <v>83929000</v>
      </c>
      <c r="BU49" s="110">
        <v>-4880000</v>
      </c>
      <c r="BV49" s="110">
        <v>-4879000</v>
      </c>
      <c r="BW49" s="110">
        <v>-9759000</v>
      </c>
      <c r="BX49" s="110">
        <v>-24061000</v>
      </c>
      <c r="BY49" s="110">
        <v>-21152000</v>
      </c>
      <c r="BZ49" s="110">
        <v>-45213000</v>
      </c>
      <c r="CA49" s="110">
        <v>-34772000</v>
      </c>
      <c r="CB49" s="110">
        <v>-34770000</v>
      </c>
      <c r="CC49" s="110">
        <v>-69542000</v>
      </c>
      <c r="CD49" s="110">
        <v>0</v>
      </c>
      <c r="CE49" s="110">
        <v>0</v>
      </c>
      <c r="CF49" s="110">
        <v>0</v>
      </c>
      <c r="CG49" s="110">
        <f t="shared" si="26"/>
        <v>-63713000</v>
      </c>
      <c r="CH49" s="110">
        <f t="shared" si="26"/>
        <v>-60801000</v>
      </c>
      <c r="CI49" s="110">
        <f t="shared" si="26"/>
        <v>-124514000</v>
      </c>
      <c r="CJ49" s="169" t="s">
        <v>201</v>
      </c>
    </row>
    <row r="50" spans="1:88" x14ac:dyDescent="0.25">
      <c r="A50" s="169" t="s">
        <v>187</v>
      </c>
      <c r="B50" s="169" t="s">
        <v>173</v>
      </c>
      <c r="C50" s="169" t="s">
        <v>188</v>
      </c>
      <c r="D50" s="169" t="s">
        <v>117</v>
      </c>
      <c r="F50" s="169" t="s">
        <v>193</v>
      </c>
      <c r="G50" s="169" t="s">
        <v>194</v>
      </c>
      <c r="H50" s="169" t="s">
        <v>195</v>
      </c>
      <c r="I50" s="169" t="s">
        <v>196</v>
      </c>
      <c r="J50" s="110">
        <v>644190000</v>
      </c>
      <c r="K50" s="110">
        <v>644190000</v>
      </c>
      <c r="L50" s="110">
        <v>1288380000</v>
      </c>
      <c r="M50" s="38">
        <v>0</v>
      </c>
      <c r="N50" s="38">
        <v>0</v>
      </c>
      <c r="O50" s="110">
        <f t="shared" si="2"/>
        <v>0</v>
      </c>
      <c r="P50" s="39">
        <v>0</v>
      </c>
      <c r="Q50" s="39">
        <v>0</v>
      </c>
      <c r="R50" s="110">
        <f t="shared" si="3"/>
        <v>0</v>
      </c>
      <c r="S50" s="39">
        <v>0</v>
      </c>
      <c r="T50" s="39">
        <v>0</v>
      </c>
      <c r="U50" s="110">
        <f t="shared" si="4"/>
        <v>0</v>
      </c>
      <c r="V50" s="39">
        <v>0</v>
      </c>
      <c r="W50" s="39">
        <v>0</v>
      </c>
      <c r="X50" s="110">
        <f t="shared" si="5"/>
        <v>0</v>
      </c>
      <c r="Y50" s="110">
        <f t="shared" si="27"/>
        <v>0</v>
      </c>
      <c r="Z50" s="110">
        <f t="shared" si="27"/>
        <v>0</v>
      </c>
      <c r="AA50" s="110">
        <f t="shared" si="7"/>
        <v>0</v>
      </c>
      <c r="AB50" s="112">
        <v>0</v>
      </c>
      <c r="AC50" s="112">
        <v>0</v>
      </c>
      <c r="AD50" s="110">
        <f t="shared" si="8"/>
        <v>0</v>
      </c>
      <c r="AE50" s="112">
        <f>28032000+56502000</f>
        <v>84534000</v>
      </c>
      <c r="AF50" s="112">
        <f>35968000+72498000</f>
        <v>108466000</v>
      </c>
      <c r="AG50" s="110">
        <f t="shared" si="9"/>
        <v>193000000</v>
      </c>
      <c r="AH50" s="39">
        <v>0</v>
      </c>
      <c r="AI50" s="39">
        <v>0</v>
      </c>
      <c r="AJ50" s="110">
        <f t="shared" si="10"/>
        <v>0</v>
      </c>
      <c r="AK50" s="112">
        <v>197538000</v>
      </c>
      <c r="AL50" s="112">
        <v>253462000</v>
      </c>
      <c r="AM50" s="110">
        <f t="shared" si="11"/>
        <v>451000000</v>
      </c>
      <c r="AN50" s="110">
        <f t="shared" si="28"/>
        <v>282072000</v>
      </c>
      <c r="AO50" s="110">
        <f t="shared" si="28"/>
        <v>361928000</v>
      </c>
      <c r="AP50" s="110">
        <f t="shared" si="13"/>
        <v>644000000</v>
      </c>
      <c r="AQ50" s="39">
        <v>0</v>
      </c>
      <c r="AR50" s="39">
        <v>0</v>
      </c>
      <c r="AS50" s="110">
        <f t="shared" si="14"/>
        <v>0</v>
      </c>
      <c r="AT50" s="39">
        <v>0</v>
      </c>
      <c r="AU50" s="39">
        <v>0</v>
      </c>
      <c r="AV50" s="110">
        <f t="shared" si="15"/>
        <v>0</v>
      </c>
      <c r="AW50" s="112">
        <v>314014000</v>
      </c>
      <c r="AX50" s="112">
        <f>322000000+7986000</f>
        <v>329986000</v>
      </c>
      <c r="AY50" s="110">
        <f t="shared" si="16"/>
        <v>644000000</v>
      </c>
      <c r="AZ50" s="224"/>
      <c r="BA50" s="224"/>
      <c r="BB50" s="91">
        <f t="shared" si="17"/>
        <v>0</v>
      </c>
      <c r="BC50" s="110">
        <f t="shared" si="29"/>
        <v>314014000</v>
      </c>
      <c r="BD50" s="110">
        <f t="shared" si="29"/>
        <v>329986000</v>
      </c>
      <c r="BE50" s="110">
        <f t="shared" si="19"/>
        <v>644000000</v>
      </c>
      <c r="BF50" s="224"/>
      <c r="BG50" s="224"/>
      <c r="BH50" s="91">
        <f t="shared" si="20"/>
        <v>0</v>
      </c>
      <c r="BI50" s="224"/>
      <c r="BJ50" s="224"/>
      <c r="BK50" s="91">
        <f t="shared" si="21"/>
        <v>0</v>
      </c>
      <c r="BL50" s="224"/>
      <c r="BM50" s="224"/>
      <c r="BN50" s="91">
        <f t="shared" si="22"/>
        <v>0</v>
      </c>
      <c r="BO50" s="91">
        <f t="shared" si="30"/>
        <v>0</v>
      </c>
      <c r="BP50" s="91">
        <f t="shared" si="30"/>
        <v>0</v>
      </c>
      <c r="BQ50" s="91">
        <f t="shared" si="24"/>
        <v>0</v>
      </c>
      <c r="BR50" s="110">
        <f t="shared" si="31"/>
        <v>596086000</v>
      </c>
      <c r="BS50" s="110">
        <f t="shared" si="31"/>
        <v>691914000</v>
      </c>
      <c r="BT50" s="110">
        <f t="shared" si="31"/>
        <v>1288000000</v>
      </c>
      <c r="BU50" s="110">
        <v>0</v>
      </c>
      <c r="BV50" s="110">
        <v>0</v>
      </c>
      <c r="BW50" s="110">
        <v>0</v>
      </c>
      <c r="BX50" s="110">
        <v>-40046000</v>
      </c>
      <c r="BY50" s="110">
        <v>39810000</v>
      </c>
      <c r="BZ50" s="110">
        <v>-236000</v>
      </c>
      <c r="CA50" s="110">
        <v>-8058000</v>
      </c>
      <c r="CB50" s="110">
        <v>7914000</v>
      </c>
      <c r="CC50" s="110">
        <v>-144000</v>
      </c>
      <c r="CD50" s="110">
        <v>0</v>
      </c>
      <c r="CE50" s="110">
        <v>0</v>
      </c>
      <c r="CF50" s="110">
        <v>0</v>
      </c>
      <c r="CG50" s="110">
        <f t="shared" si="26"/>
        <v>-48104000</v>
      </c>
      <c r="CH50" s="110">
        <f t="shared" si="26"/>
        <v>47724000</v>
      </c>
      <c r="CI50" s="110">
        <f t="shared" si="26"/>
        <v>-380000</v>
      </c>
      <c r="CJ50" s="169" t="s">
        <v>201</v>
      </c>
    </row>
    <row r="51" spans="1:88" ht="14.1" customHeight="1" x14ac:dyDescent="0.25">
      <c r="A51" s="169" t="s">
        <v>190</v>
      </c>
      <c r="B51" s="169" t="s">
        <v>173</v>
      </c>
      <c r="C51" s="169" t="s">
        <v>191</v>
      </c>
      <c r="D51" s="169" t="s">
        <v>117</v>
      </c>
      <c r="F51" s="169" t="s">
        <v>193</v>
      </c>
      <c r="G51" s="169" t="s">
        <v>194</v>
      </c>
      <c r="H51" s="169" t="s">
        <v>195</v>
      </c>
      <c r="I51" s="169" t="s">
        <v>196</v>
      </c>
      <c r="J51" s="110">
        <v>21260000</v>
      </c>
      <c r="K51" s="110">
        <v>43195000</v>
      </c>
      <c r="L51" s="110">
        <v>64455000</v>
      </c>
      <c r="M51" s="38">
        <v>0</v>
      </c>
      <c r="N51" s="38"/>
      <c r="O51" s="110">
        <f t="shared" si="2"/>
        <v>0</v>
      </c>
      <c r="P51" s="39" t="s">
        <v>123</v>
      </c>
      <c r="Q51" s="39" t="s">
        <v>123</v>
      </c>
      <c r="R51" s="110">
        <f t="shared" si="3"/>
        <v>0</v>
      </c>
      <c r="S51" s="39" t="s">
        <v>123</v>
      </c>
      <c r="T51" s="39" t="s">
        <v>123</v>
      </c>
      <c r="U51" s="110">
        <f t="shared" si="4"/>
        <v>0</v>
      </c>
      <c r="V51" s="112">
        <v>3535000</v>
      </c>
      <c r="W51" s="39"/>
      <c r="X51" s="110">
        <f t="shared" si="5"/>
        <v>3535000</v>
      </c>
      <c r="Y51" s="110">
        <f t="shared" si="27"/>
        <v>3535000</v>
      </c>
      <c r="Z51" s="110">
        <f t="shared" si="27"/>
        <v>0</v>
      </c>
      <c r="AA51" s="110">
        <f t="shared" si="7"/>
        <v>3535000</v>
      </c>
      <c r="AB51" s="112">
        <v>0</v>
      </c>
      <c r="AC51" s="112">
        <v>0</v>
      </c>
      <c r="AD51" s="110">
        <f t="shared" si="8"/>
        <v>0</v>
      </c>
      <c r="AE51" s="112">
        <v>990000</v>
      </c>
      <c r="AF51" s="112">
        <v>858000</v>
      </c>
      <c r="AG51" s="110">
        <f t="shared" si="9"/>
        <v>1848000</v>
      </c>
      <c r="AH51" s="112">
        <v>1751000</v>
      </c>
      <c r="AI51" s="112">
        <v>2248000</v>
      </c>
      <c r="AJ51" s="110">
        <f t="shared" si="10"/>
        <v>3999000</v>
      </c>
      <c r="AK51" s="112">
        <v>1751000</v>
      </c>
      <c r="AL51" s="112">
        <v>2248000</v>
      </c>
      <c r="AM51" s="110">
        <f t="shared" si="11"/>
        <v>3999000</v>
      </c>
      <c r="AN51" s="110">
        <f t="shared" si="28"/>
        <v>4492000</v>
      </c>
      <c r="AO51" s="110">
        <f t="shared" si="28"/>
        <v>5354000</v>
      </c>
      <c r="AP51" s="110">
        <f t="shared" si="13"/>
        <v>9846000</v>
      </c>
      <c r="AQ51" s="112">
        <v>2150000</v>
      </c>
      <c r="AR51" s="112">
        <v>7170000</v>
      </c>
      <c r="AS51" s="110">
        <f t="shared" si="14"/>
        <v>9320000</v>
      </c>
      <c r="AT51" s="112">
        <v>2149000</v>
      </c>
      <c r="AU51" s="112">
        <v>7170000</v>
      </c>
      <c r="AV51" s="110">
        <f t="shared" si="15"/>
        <v>9319000</v>
      </c>
      <c r="AW51" s="112">
        <v>2149000</v>
      </c>
      <c r="AX51" s="112">
        <v>7170000</v>
      </c>
      <c r="AY51" s="110">
        <f t="shared" si="16"/>
        <v>9319000</v>
      </c>
      <c r="AZ51" s="224"/>
      <c r="BA51" s="224"/>
      <c r="BB51" s="91">
        <f t="shared" si="17"/>
        <v>0</v>
      </c>
      <c r="BC51" s="110">
        <f t="shared" si="29"/>
        <v>6448000</v>
      </c>
      <c r="BD51" s="110">
        <f t="shared" si="29"/>
        <v>21510000</v>
      </c>
      <c r="BE51" s="110">
        <f t="shared" si="19"/>
        <v>27958000</v>
      </c>
      <c r="BF51" s="224"/>
      <c r="BG51" s="224"/>
      <c r="BH51" s="91">
        <f t="shared" si="20"/>
        <v>0</v>
      </c>
      <c r="BI51" s="224"/>
      <c r="BJ51" s="224"/>
      <c r="BK51" s="91">
        <f t="shared" si="21"/>
        <v>0</v>
      </c>
      <c r="BL51" s="224"/>
      <c r="BM51" s="224"/>
      <c r="BN51" s="91">
        <f t="shared" si="22"/>
        <v>0</v>
      </c>
      <c r="BO51" s="91">
        <f t="shared" si="30"/>
        <v>0</v>
      </c>
      <c r="BP51" s="91">
        <f t="shared" si="30"/>
        <v>0</v>
      </c>
      <c r="BQ51" s="91">
        <f t="shared" si="24"/>
        <v>0</v>
      </c>
      <c r="BR51" s="110">
        <f t="shared" si="31"/>
        <v>14475000</v>
      </c>
      <c r="BS51" s="110">
        <f t="shared" si="31"/>
        <v>26864000</v>
      </c>
      <c r="BT51" s="110">
        <f t="shared" si="31"/>
        <v>41339000</v>
      </c>
      <c r="BU51" s="110">
        <v>-103000</v>
      </c>
      <c r="BV51" s="110">
        <v>0</v>
      </c>
      <c r="BW51" s="110">
        <v>-103000</v>
      </c>
      <c r="BX51" s="110">
        <v>-6353000</v>
      </c>
      <c r="BY51" s="110">
        <v>-17821000</v>
      </c>
      <c r="BZ51" s="110">
        <v>-24174000</v>
      </c>
      <c r="CA51" s="110">
        <v>-329000</v>
      </c>
      <c r="CB51" s="110">
        <v>1490000</v>
      </c>
      <c r="CC51" s="110">
        <v>1161000</v>
      </c>
      <c r="CD51" s="110">
        <v>0</v>
      </c>
      <c r="CE51" s="110">
        <v>0</v>
      </c>
      <c r="CF51" s="110">
        <v>0</v>
      </c>
      <c r="CG51" s="110">
        <f t="shared" si="26"/>
        <v>-6785000</v>
      </c>
      <c r="CH51" s="110">
        <f t="shared" si="26"/>
        <v>-16331000</v>
      </c>
      <c r="CI51" s="110">
        <f t="shared" si="26"/>
        <v>-23116000</v>
      </c>
      <c r="CJ51" s="169" t="s">
        <v>197</v>
      </c>
    </row>
    <row r="52" spans="1:88" x14ac:dyDescent="0.25">
      <c r="A52" s="95" t="s">
        <v>202</v>
      </c>
      <c r="B52" s="95" t="s">
        <v>173</v>
      </c>
      <c r="C52" s="95" t="s">
        <v>203</v>
      </c>
      <c r="D52" s="95" t="s">
        <v>117</v>
      </c>
      <c r="E52" s="95"/>
      <c r="F52" s="95" t="s">
        <v>193</v>
      </c>
      <c r="G52" s="95" t="s">
        <v>194</v>
      </c>
      <c r="H52" s="95" t="s">
        <v>195</v>
      </c>
      <c r="I52" s="95" t="s">
        <v>196</v>
      </c>
      <c r="J52" s="97">
        <v>0</v>
      </c>
      <c r="K52" s="97">
        <v>0</v>
      </c>
      <c r="L52" s="97">
        <v>0</v>
      </c>
      <c r="M52" s="104"/>
      <c r="N52" s="104"/>
      <c r="O52" s="97">
        <f t="shared" si="2"/>
        <v>0</v>
      </c>
      <c r="P52" s="105" t="s">
        <v>123</v>
      </c>
      <c r="Q52" s="105" t="s">
        <v>123</v>
      </c>
      <c r="R52" s="97">
        <f t="shared" si="3"/>
        <v>0</v>
      </c>
      <c r="S52" s="105" t="s">
        <v>123</v>
      </c>
      <c r="T52" s="105" t="s">
        <v>123</v>
      </c>
      <c r="U52" s="97">
        <f t="shared" si="4"/>
        <v>0</v>
      </c>
      <c r="V52" s="105" t="s">
        <v>123</v>
      </c>
      <c r="W52" s="105" t="s">
        <v>123</v>
      </c>
      <c r="X52" s="97">
        <f t="shared" si="5"/>
        <v>0</v>
      </c>
      <c r="Y52" s="97">
        <f t="shared" si="27"/>
        <v>0</v>
      </c>
      <c r="Z52" s="97">
        <f t="shared" si="27"/>
        <v>0</v>
      </c>
      <c r="AA52" s="97">
        <f t="shared" si="7"/>
        <v>0</v>
      </c>
      <c r="AB52" s="105" t="s">
        <v>123</v>
      </c>
      <c r="AC52" s="105" t="s">
        <v>123</v>
      </c>
      <c r="AD52" s="97">
        <f t="shared" si="8"/>
        <v>0</v>
      </c>
      <c r="AE52" s="105" t="s">
        <v>123</v>
      </c>
      <c r="AF52" s="105" t="s">
        <v>123</v>
      </c>
      <c r="AG52" s="97">
        <f t="shared" si="9"/>
        <v>0</v>
      </c>
      <c r="AH52" s="105" t="s">
        <v>123</v>
      </c>
      <c r="AI52" s="105" t="s">
        <v>123</v>
      </c>
      <c r="AJ52" s="97">
        <f t="shared" si="10"/>
        <v>0</v>
      </c>
      <c r="AK52" s="105" t="s">
        <v>123</v>
      </c>
      <c r="AL52" s="105" t="s">
        <v>123</v>
      </c>
      <c r="AM52" s="97">
        <f t="shared" si="11"/>
        <v>0</v>
      </c>
      <c r="AN52" s="97">
        <f t="shared" si="28"/>
        <v>0</v>
      </c>
      <c r="AO52" s="97">
        <f t="shared" si="28"/>
        <v>0</v>
      </c>
      <c r="AP52" s="97">
        <f t="shared" si="13"/>
        <v>0</v>
      </c>
      <c r="AQ52" s="105" t="s">
        <v>123</v>
      </c>
      <c r="AR52" s="105" t="s">
        <v>123</v>
      </c>
      <c r="AS52" s="97">
        <f t="shared" si="14"/>
        <v>0</v>
      </c>
      <c r="AT52" s="105" t="s">
        <v>123</v>
      </c>
      <c r="AU52" s="105" t="s">
        <v>123</v>
      </c>
      <c r="AV52" s="97">
        <f t="shared" si="15"/>
        <v>0</v>
      </c>
      <c r="AW52" s="105" t="s">
        <v>123</v>
      </c>
      <c r="AX52" s="105" t="s">
        <v>123</v>
      </c>
      <c r="AY52" s="97">
        <f t="shared" si="16"/>
        <v>0</v>
      </c>
      <c r="AZ52" s="226"/>
      <c r="BA52" s="226"/>
      <c r="BB52" s="107">
        <f t="shared" si="17"/>
        <v>0</v>
      </c>
      <c r="BC52" s="97">
        <f t="shared" si="29"/>
        <v>0</v>
      </c>
      <c r="BD52" s="97">
        <f t="shared" si="29"/>
        <v>0</v>
      </c>
      <c r="BE52" s="97">
        <f t="shared" si="19"/>
        <v>0</v>
      </c>
      <c r="BF52" s="226"/>
      <c r="BG52" s="226"/>
      <c r="BH52" s="107">
        <f t="shared" si="20"/>
        <v>0</v>
      </c>
      <c r="BI52" s="226"/>
      <c r="BJ52" s="226"/>
      <c r="BK52" s="107">
        <f t="shared" si="21"/>
        <v>0</v>
      </c>
      <c r="BL52" s="226"/>
      <c r="BM52" s="226"/>
      <c r="BN52" s="107">
        <f t="shared" si="22"/>
        <v>0</v>
      </c>
      <c r="BO52" s="107">
        <f t="shared" si="30"/>
        <v>0</v>
      </c>
      <c r="BP52" s="107">
        <f t="shared" si="30"/>
        <v>0</v>
      </c>
      <c r="BQ52" s="107">
        <f t="shared" si="24"/>
        <v>0</v>
      </c>
      <c r="BR52" s="97">
        <f t="shared" si="31"/>
        <v>0</v>
      </c>
      <c r="BS52" s="97">
        <f t="shared" si="31"/>
        <v>0</v>
      </c>
      <c r="BT52" s="97">
        <f t="shared" si="31"/>
        <v>0</v>
      </c>
      <c r="BU52" s="97">
        <v>0</v>
      </c>
      <c r="BV52" s="97">
        <v>0</v>
      </c>
      <c r="BW52" s="97">
        <v>0</v>
      </c>
      <c r="BX52" s="97">
        <v>0</v>
      </c>
      <c r="BY52" s="97">
        <v>0</v>
      </c>
      <c r="BZ52" s="97">
        <v>0</v>
      </c>
      <c r="CA52" s="97">
        <v>0</v>
      </c>
      <c r="CB52" s="97">
        <v>0</v>
      </c>
      <c r="CC52" s="97">
        <v>0</v>
      </c>
      <c r="CD52" s="97">
        <v>0</v>
      </c>
      <c r="CE52" s="97">
        <v>0</v>
      </c>
      <c r="CF52" s="97">
        <v>0</v>
      </c>
      <c r="CG52" s="97">
        <f t="shared" si="26"/>
        <v>0</v>
      </c>
      <c r="CH52" s="97">
        <f t="shared" si="26"/>
        <v>0</v>
      </c>
      <c r="CI52" s="97">
        <f t="shared" si="26"/>
        <v>0</v>
      </c>
    </row>
    <row r="53" spans="1:88" x14ac:dyDescent="0.25">
      <c r="A53" s="95" t="s">
        <v>202</v>
      </c>
      <c r="B53" s="95" t="s">
        <v>173</v>
      </c>
      <c r="C53" s="95" t="s">
        <v>203</v>
      </c>
      <c r="D53" s="95" t="s">
        <v>121</v>
      </c>
      <c r="E53" s="95"/>
      <c r="F53" s="95" t="s">
        <v>175</v>
      </c>
      <c r="G53" s="95" t="s">
        <v>176</v>
      </c>
      <c r="H53" s="95" t="s">
        <v>177</v>
      </c>
      <c r="I53" s="95">
        <v>20</v>
      </c>
      <c r="J53" s="97">
        <v>0</v>
      </c>
      <c r="K53" s="97">
        <v>0</v>
      </c>
      <c r="L53" s="97">
        <v>0</v>
      </c>
      <c r="M53" s="104"/>
      <c r="N53" s="104"/>
      <c r="O53" s="97">
        <f t="shared" si="2"/>
        <v>0</v>
      </c>
      <c r="P53" s="105"/>
      <c r="Q53" s="105"/>
      <c r="R53" s="97">
        <f t="shared" si="3"/>
        <v>0</v>
      </c>
      <c r="S53" s="105"/>
      <c r="T53" s="105"/>
      <c r="U53" s="97">
        <f t="shared" si="4"/>
        <v>0</v>
      </c>
      <c r="V53" s="105"/>
      <c r="W53" s="105"/>
      <c r="X53" s="97">
        <f t="shared" si="5"/>
        <v>0</v>
      </c>
      <c r="Y53" s="97">
        <f t="shared" si="27"/>
        <v>0</v>
      </c>
      <c r="Z53" s="97">
        <f t="shared" si="27"/>
        <v>0</v>
      </c>
      <c r="AA53" s="97">
        <f t="shared" si="7"/>
        <v>0</v>
      </c>
      <c r="AB53" s="105"/>
      <c r="AC53" s="105"/>
      <c r="AD53" s="97">
        <f t="shared" si="8"/>
        <v>0</v>
      </c>
      <c r="AE53" s="105"/>
      <c r="AF53" s="105"/>
      <c r="AG53" s="97">
        <f t="shared" si="9"/>
        <v>0</v>
      </c>
      <c r="AH53" s="105"/>
      <c r="AI53" s="105"/>
      <c r="AJ53" s="97">
        <f t="shared" si="10"/>
        <v>0</v>
      </c>
      <c r="AK53" s="105"/>
      <c r="AL53" s="105"/>
      <c r="AM53" s="97">
        <f t="shared" si="11"/>
        <v>0</v>
      </c>
      <c r="AN53" s="97">
        <f t="shared" si="28"/>
        <v>0</v>
      </c>
      <c r="AO53" s="97">
        <f t="shared" si="28"/>
        <v>0</v>
      </c>
      <c r="AP53" s="97">
        <f t="shared" si="13"/>
        <v>0</v>
      </c>
      <c r="AQ53" s="105"/>
      <c r="AR53" s="105"/>
      <c r="AS53" s="97">
        <f t="shared" si="14"/>
        <v>0</v>
      </c>
      <c r="AT53" s="105"/>
      <c r="AU53" s="105"/>
      <c r="AV53" s="97">
        <f t="shared" si="15"/>
        <v>0</v>
      </c>
      <c r="AW53" s="105"/>
      <c r="AX53" s="105"/>
      <c r="AY53" s="97">
        <f t="shared" si="16"/>
        <v>0</v>
      </c>
      <c r="AZ53" s="226"/>
      <c r="BA53" s="226"/>
      <c r="BB53" s="107">
        <f t="shared" si="17"/>
        <v>0</v>
      </c>
      <c r="BC53" s="97">
        <f t="shared" si="29"/>
        <v>0</v>
      </c>
      <c r="BD53" s="97">
        <f t="shared" si="29"/>
        <v>0</v>
      </c>
      <c r="BE53" s="97">
        <f t="shared" si="19"/>
        <v>0</v>
      </c>
      <c r="BF53" s="226"/>
      <c r="BG53" s="226"/>
      <c r="BH53" s="107">
        <f t="shared" si="20"/>
        <v>0</v>
      </c>
      <c r="BI53" s="226"/>
      <c r="BJ53" s="226"/>
      <c r="BK53" s="107">
        <f t="shared" si="21"/>
        <v>0</v>
      </c>
      <c r="BL53" s="226"/>
      <c r="BM53" s="226"/>
      <c r="BN53" s="107">
        <f t="shared" si="22"/>
        <v>0</v>
      </c>
      <c r="BO53" s="107">
        <f t="shared" si="30"/>
        <v>0</v>
      </c>
      <c r="BP53" s="107">
        <f t="shared" si="30"/>
        <v>0</v>
      </c>
      <c r="BQ53" s="107">
        <f t="shared" si="24"/>
        <v>0</v>
      </c>
      <c r="BR53" s="97">
        <f t="shared" si="31"/>
        <v>0</v>
      </c>
      <c r="BS53" s="97">
        <f t="shared" si="31"/>
        <v>0</v>
      </c>
      <c r="BT53" s="97">
        <f t="shared" si="31"/>
        <v>0</v>
      </c>
      <c r="BU53" s="97">
        <v>0</v>
      </c>
      <c r="BV53" s="97">
        <v>0</v>
      </c>
      <c r="BW53" s="97">
        <v>0</v>
      </c>
      <c r="BX53" s="97">
        <v>0</v>
      </c>
      <c r="BY53" s="97">
        <v>0</v>
      </c>
      <c r="BZ53" s="97">
        <v>0</v>
      </c>
      <c r="CA53" s="97">
        <v>0</v>
      </c>
      <c r="CB53" s="97">
        <v>0</v>
      </c>
      <c r="CC53" s="97">
        <v>0</v>
      </c>
      <c r="CD53" s="97">
        <v>0</v>
      </c>
      <c r="CE53" s="97">
        <v>0</v>
      </c>
      <c r="CF53" s="97">
        <v>0</v>
      </c>
      <c r="CG53" s="97">
        <f t="shared" si="26"/>
        <v>0</v>
      </c>
      <c r="CH53" s="97">
        <f t="shared" si="26"/>
        <v>0</v>
      </c>
      <c r="CI53" s="97">
        <f t="shared" si="26"/>
        <v>0</v>
      </c>
    </row>
    <row r="54" spans="1:88" x14ac:dyDescent="0.25">
      <c r="A54" s="169" t="s">
        <v>190</v>
      </c>
      <c r="B54" s="169" t="s">
        <v>173</v>
      </c>
      <c r="C54" s="169" t="s">
        <v>191</v>
      </c>
      <c r="D54" s="169" t="s">
        <v>117</v>
      </c>
      <c r="F54" s="169" t="s">
        <v>193</v>
      </c>
      <c r="G54" s="169" t="s">
        <v>194</v>
      </c>
      <c r="H54" s="169" t="s">
        <v>198</v>
      </c>
      <c r="I54" s="169" t="s">
        <v>204</v>
      </c>
      <c r="J54" s="110">
        <v>9003000</v>
      </c>
      <c r="K54" s="110">
        <v>9003000</v>
      </c>
      <c r="L54" s="110">
        <v>18006000</v>
      </c>
      <c r="M54" s="38"/>
      <c r="N54" s="38"/>
      <c r="O54" s="110">
        <f t="shared" si="2"/>
        <v>0</v>
      </c>
      <c r="P54" s="39" t="s">
        <v>123</v>
      </c>
      <c r="Q54" s="39" t="s">
        <v>123</v>
      </c>
      <c r="R54" s="110">
        <f t="shared" si="3"/>
        <v>0</v>
      </c>
      <c r="S54" s="39" t="s">
        <v>123</v>
      </c>
      <c r="T54" s="39" t="s">
        <v>123</v>
      </c>
      <c r="U54" s="110">
        <f t="shared" si="4"/>
        <v>0</v>
      </c>
      <c r="V54" s="39" t="s">
        <v>123</v>
      </c>
      <c r="W54" s="39" t="s">
        <v>123</v>
      </c>
      <c r="X54" s="110">
        <f t="shared" si="5"/>
        <v>0</v>
      </c>
      <c r="Y54" s="110">
        <f t="shared" si="27"/>
        <v>0</v>
      </c>
      <c r="Z54" s="110">
        <f t="shared" si="27"/>
        <v>0</v>
      </c>
      <c r="AA54" s="110">
        <f t="shared" si="7"/>
        <v>0</v>
      </c>
      <c r="AB54" s="112">
        <v>0</v>
      </c>
      <c r="AC54" s="112">
        <v>0</v>
      </c>
      <c r="AD54" s="110">
        <f t="shared" si="8"/>
        <v>0</v>
      </c>
      <c r="AE54" s="112">
        <v>0</v>
      </c>
      <c r="AF54" s="112">
        <v>0</v>
      </c>
      <c r="AG54" s="110">
        <f t="shared" si="9"/>
        <v>0</v>
      </c>
      <c r="AH54" s="112">
        <v>417000</v>
      </c>
      <c r="AI54" s="112">
        <v>417000</v>
      </c>
      <c r="AJ54" s="110">
        <f t="shared" si="10"/>
        <v>834000</v>
      </c>
      <c r="AK54" s="112">
        <v>625000</v>
      </c>
      <c r="AL54" s="112">
        <v>625000</v>
      </c>
      <c r="AM54" s="110">
        <f t="shared" si="11"/>
        <v>1250000</v>
      </c>
      <c r="AN54" s="110">
        <f t="shared" si="28"/>
        <v>1042000</v>
      </c>
      <c r="AO54" s="110">
        <f t="shared" si="28"/>
        <v>1042000</v>
      </c>
      <c r="AP54" s="110">
        <f t="shared" si="13"/>
        <v>2084000</v>
      </c>
      <c r="AQ54" s="112">
        <v>625000</v>
      </c>
      <c r="AR54" s="112">
        <v>625000</v>
      </c>
      <c r="AS54" s="110">
        <f t="shared" si="14"/>
        <v>1250000</v>
      </c>
      <c r="AT54" s="112">
        <v>625000</v>
      </c>
      <c r="AU54" s="112">
        <v>625000</v>
      </c>
      <c r="AV54" s="110">
        <f t="shared" si="15"/>
        <v>1250000</v>
      </c>
      <c r="AW54" s="112">
        <v>625000</v>
      </c>
      <c r="AX54" s="112">
        <v>625000</v>
      </c>
      <c r="AY54" s="110">
        <f t="shared" si="16"/>
        <v>1250000</v>
      </c>
      <c r="AZ54" s="224"/>
      <c r="BA54" s="224"/>
      <c r="BB54" s="91">
        <f t="shared" si="17"/>
        <v>0</v>
      </c>
      <c r="BC54" s="110">
        <f t="shared" si="29"/>
        <v>1875000</v>
      </c>
      <c r="BD54" s="110">
        <f t="shared" si="29"/>
        <v>1875000</v>
      </c>
      <c r="BE54" s="110">
        <f t="shared" si="19"/>
        <v>3750000</v>
      </c>
      <c r="BF54" s="224"/>
      <c r="BG54" s="224"/>
      <c r="BH54" s="91">
        <f t="shared" si="20"/>
        <v>0</v>
      </c>
      <c r="BI54" s="224"/>
      <c r="BJ54" s="224"/>
      <c r="BK54" s="91">
        <f t="shared" si="21"/>
        <v>0</v>
      </c>
      <c r="BL54" s="224"/>
      <c r="BM54" s="224"/>
      <c r="BN54" s="91">
        <f t="shared" si="22"/>
        <v>0</v>
      </c>
      <c r="BO54" s="91">
        <f t="shared" si="30"/>
        <v>0</v>
      </c>
      <c r="BP54" s="91">
        <f t="shared" si="30"/>
        <v>0</v>
      </c>
      <c r="BQ54" s="91">
        <f t="shared" si="24"/>
        <v>0</v>
      </c>
      <c r="BR54" s="110">
        <f t="shared" si="31"/>
        <v>2917000</v>
      </c>
      <c r="BS54" s="110">
        <f t="shared" si="31"/>
        <v>2917000</v>
      </c>
      <c r="BT54" s="110">
        <f t="shared" si="31"/>
        <v>5834000</v>
      </c>
      <c r="BU54" s="110">
        <v>0</v>
      </c>
      <c r="BV54" s="110">
        <v>0</v>
      </c>
      <c r="BW54" s="110">
        <v>0</v>
      </c>
      <c r="BX54" s="110">
        <v>-4623000</v>
      </c>
      <c r="BY54" s="110">
        <v>-4623000</v>
      </c>
      <c r="BZ54" s="110">
        <v>-9246000</v>
      </c>
      <c r="CA54" s="110">
        <v>-1463000</v>
      </c>
      <c r="CB54" s="110">
        <v>-1463000</v>
      </c>
      <c r="CC54" s="110">
        <v>-2926000</v>
      </c>
      <c r="CD54" s="110">
        <v>0</v>
      </c>
      <c r="CE54" s="110">
        <v>0</v>
      </c>
      <c r="CF54" s="110">
        <v>0</v>
      </c>
      <c r="CG54" s="110">
        <f t="shared" si="26"/>
        <v>-6086000</v>
      </c>
      <c r="CH54" s="110">
        <f t="shared" si="26"/>
        <v>-6086000</v>
      </c>
      <c r="CI54" s="110">
        <f t="shared" si="26"/>
        <v>-12172000</v>
      </c>
      <c r="CJ54" s="169" t="s">
        <v>197</v>
      </c>
    </row>
    <row r="55" spans="1:88" x14ac:dyDescent="0.25">
      <c r="A55" s="169" t="s">
        <v>172</v>
      </c>
      <c r="B55" s="169" t="s">
        <v>173</v>
      </c>
      <c r="C55" s="169" t="s">
        <v>205</v>
      </c>
      <c r="D55" s="169" t="s">
        <v>117</v>
      </c>
      <c r="F55" s="169" t="s">
        <v>193</v>
      </c>
      <c r="H55" s="169" t="s">
        <v>195</v>
      </c>
      <c r="I55" s="169" t="s">
        <v>196</v>
      </c>
      <c r="J55" s="110">
        <v>0</v>
      </c>
      <c r="K55" s="110">
        <v>0</v>
      </c>
      <c r="L55" s="110">
        <v>0</v>
      </c>
      <c r="M55" s="38"/>
      <c r="N55" s="38"/>
      <c r="O55" s="110">
        <f t="shared" si="2"/>
        <v>0</v>
      </c>
      <c r="P55" s="39" t="s">
        <v>123</v>
      </c>
      <c r="Q55" s="39" t="s">
        <v>123</v>
      </c>
      <c r="R55" s="110">
        <f t="shared" si="3"/>
        <v>0</v>
      </c>
      <c r="S55" s="39" t="s">
        <v>123</v>
      </c>
      <c r="T55" s="39" t="s">
        <v>123</v>
      </c>
      <c r="U55" s="110">
        <f t="shared" si="4"/>
        <v>0</v>
      </c>
      <c r="V55" s="39" t="s">
        <v>123</v>
      </c>
      <c r="W55" s="39" t="s">
        <v>123</v>
      </c>
      <c r="X55" s="110">
        <f t="shared" si="5"/>
        <v>0</v>
      </c>
      <c r="Y55" s="110">
        <f t="shared" si="27"/>
        <v>0</v>
      </c>
      <c r="Z55" s="110">
        <f t="shared" si="27"/>
        <v>0</v>
      </c>
      <c r="AA55" s="110">
        <f t="shared" si="7"/>
        <v>0</v>
      </c>
      <c r="AB55" s="112">
        <v>60000</v>
      </c>
      <c r="AC55" s="112">
        <v>0</v>
      </c>
      <c r="AD55" s="110">
        <f t="shared" si="8"/>
        <v>60000</v>
      </c>
      <c r="AE55" s="112">
        <v>180000</v>
      </c>
      <c r="AF55" s="112">
        <v>0</v>
      </c>
      <c r="AG55" s="110">
        <f t="shared" si="9"/>
        <v>180000</v>
      </c>
      <c r="AH55" s="112">
        <v>180000</v>
      </c>
      <c r="AI55" s="112">
        <v>0</v>
      </c>
      <c r="AJ55" s="110">
        <f t="shared" si="10"/>
        <v>180000</v>
      </c>
      <c r="AK55" s="112">
        <v>180000</v>
      </c>
      <c r="AL55" s="112">
        <v>0</v>
      </c>
      <c r="AM55" s="110">
        <f t="shared" ref="AM55" si="32">+SUM(AK55:AL55)</f>
        <v>180000</v>
      </c>
      <c r="AN55" s="110">
        <f t="shared" si="28"/>
        <v>600000</v>
      </c>
      <c r="AO55" s="110">
        <f t="shared" si="28"/>
        <v>0</v>
      </c>
      <c r="AP55" s="110">
        <f t="shared" si="13"/>
        <v>600000</v>
      </c>
      <c r="AQ55" s="112">
        <v>0</v>
      </c>
      <c r="AR55" s="112">
        <v>0</v>
      </c>
      <c r="AS55" s="110">
        <f t="shared" si="14"/>
        <v>0</v>
      </c>
      <c r="AT55" s="112">
        <v>0</v>
      </c>
      <c r="AU55" s="112">
        <v>0</v>
      </c>
      <c r="AV55" s="110">
        <f t="shared" si="15"/>
        <v>0</v>
      </c>
      <c r="AW55" s="112">
        <v>0</v>
      </c>
      <c r="AX55" s="112">
        <v>0</v>
      </c>
      <c r="AY55" s="110">
        <f t="shared" si="16"/>
        <v>0</v>
      </c>
      <c r="AZ55" s="224"/>
      <c r="BA55" s="224"/>
      <c r="BB55" s="91">
        <f t="shared" ref="BB55" si="33">+SUM(AZ55:BA55)</f>
        <v>0</v>
      </c>
      <c r="BC55" s="110">
        <f t="shared" si="29"/>
        <v>0</v>
      </c>
      <c r="BD55" s="110">
        <f t="shared" si="29"/>
        <v>0</v>
      </c>
      <c r="BE55" s="110">
        <f t="shared" si="19"/>
        <v>0</v>
      </c>
      <c r="BF55" s="224"/>
      <c r="BG55" s="224"/>
      <c r="BH55" s="91">
        <f t="shared" si="20"/>
        <v>0</v>
      </c>
      <c r="BI55" s="224"/>
      <c r="BJ55" s="224"/>
      <c r="BK55" s="91">
        <f t="shared" si="21"/>
        <v>0</v>
      </c>
      <c r="BL55" s="224"/>
      <c r="BM55" s="224"/>
      <c r="BN55" s="91">
        <f t="shared" si="22"/>
        <v>0</v>
      </c>
      <c r="BO55" s="91">
        <f t="shared" si="30"/>
        <v>0</v>
      </c>
      <c r="BP55" s="91">
        <f t="shared" si="30"/>
        <v>0</v>
      </c>
      <c r="BQ55" s="91">
        <f t="shared" si="24"/>
        <v>0</v>
      </c>
      <c r="BR55" s="110">
        <f t="shared" si="31"/>
        <v>600000</v>
      </c>
      <c r="BS55" s="110">
        <f t="shared" si="31"/>
        <v>0</v>
      </c>
      <c r="BT55" s="110">
        <f t="shared" si="31"/>
        <v>600000</v>
      </c>
      <c r="BU55" s="110">
        <v>0</v>
      </c>
      <c r="BV55" s="110">
        <v>0</v>
      </c>
      <c r="BW55" s="110">
        <v>0</v>
      </c>
      <c r="BX55" s="110">
        <v>600000</v>
      </c>
      <c r="BY55" s="110">
        <v>0</v>
      </c>
      <c r="BZ55" s="110">
        <v>600000</v>
      </c>
      <c r="CA55" s="110">
        <v>0</v>
      </c>
      <c r="CB55" s="110">
        <v>0</v>
      </c>
      <c r="CC55" s="110">
        <v>0</v>
      </c>
      <c r="CD55" s="110">
        <v>0</v>
      </c>
      <c r="CE55" s="110">
        <v>0</v>
      </c>
      <c r="CF55" s="110">
        <v>0</v>
      </c>
      <c r="CG55" s="110">
        <f t="shared" ref="CG55:CI55" si="34">+BR55-J55</f>
        <v>600000</v>
      </c>
      <c r="CH55" s="110">
        <f t="shared" si="34"/>
        <v>0</v>
      </c>
      <c r="CI55" s="110">
        <f t="shared" si="34"/>
        <v>600000</v>
      </c>
      <c r="CJ55" s="169" t="s">
        <v>197</v>
      </c>
    </row>
    <row r="57" spans="1:88" x14ac:dyDescent="0.25">
      <c r="AC57" s="127"/>
    </row>
    <row r="58" spans="1:88" x14ac:dyDescent="0.25">
      <c r="V58" s="159" t="s">
        <v>206</v>
      </c>
      <c r="AC58" s="128"/>
    </row>
    <row r="59" spans="1:88" x14ac:dyDescent="0.25">
      <c r="V59" s="159" t="s">
        <v>207</v>
      </c>
      <c r="AB59" s="129"/>
      <c r="AC59" s="130"/>
      <c r="AD59" s="131"/>
      <c r="AE59" s="129"/>
      <c r="AF59" s="129"/>
      <c r="AG59" s="129"/>
      <c r="AH59" s="129"/>
      <c r="AI59" s="129"/>
      <c r="AJ59" s="129"/>
      <c r="AK59" s="129"/>
      <c r="AL59" s="129"/>
      <c r="AM59" s="129"/>
      <c r="AQ59" s="129"/>
      <c r="AR59" s="129"/>
      <c r="AS59" s="129"/>
      <c r="AT59" s="129"/>
      <c r="AU59" s="129"/>
      <c r="AV59" s="129"/>
      <c r="AW59" s="129"/>
      <c r="AX59" s="129"/>
      <c r="AY59" s="129"/>
    </row>
    <row r="60" spans="1:88" x14ac:dyDescent="0.25">
      <c r="Z60" s="132"/>
      <c r="AB60" s="116"/>
      <c r="AC60" s="227"/>
      <c r="AE60" s="116"/>
      <c r="AF60" s="116"/>
      <c r="AG60" s="116"/>
      <c r="AH60" s="116"/>
      <c r="AI60" s="116"/>
      <c r="AJ60" s="116"/>
      <c r="AK60" s="116"/>
      <c r="AL60" s="116"/>
      <c r="AM60" s="116"/>
      <c r="AQ60" s="129"/>
      <c r="AR60" s="129"/>
      <c r="AS60" s="129"/>
      <c r="AT60" s="129"/>
      <c r="AU60" s="129"/>
      <c r="AV60" s="129"/>
      <c r="AW60" s="129"/>
      <c r="AX60" s="129"/>
      <c r="AY60" s="129"/>
    </row>
    <row r="61" spans="1:88" x14ac:dyDescent="0.25">
      <c r="Z61" s="132"/>
      <c r="AB61" s="116"/>
      <c r="AC61" s="116"/>
      <c r="AD61" s="116"/>
      <c r="AE61" s="116"/>
      <c r="AF61" s="116"/>
      <c r="AG61" s="116"/>
      <c r="AH61" s="116"/>
      <c r="AI61" s="116"/>
      <c r="AJ61" s="116"/>
      <c r="AK61" s="116"/>
      <c r="AL61" s="116"/>
      <c r="AM61" s="116"/>
      <c r="AQ61" s="116"/>
      <c r="AR61" s="116"/>
      <c r="AS61" s="116"/>
      <c r="AT61" s="116"/>
      <c r="AU61" s="116"/>
      <c r="AV61" s="116"/>
      <c r="AW61" s="116"/>
      <c r="AX61" s="116"/>
      <c r="AY61" s="116"/>
    </row>
    <row r="62" spans="1:88" x14ac:dyDescent="0.25">
      <c r="AC62" s="127" t="s">
        <v>210</v>
      </c>
      <c r="AQ62" s="116"/>
      <c r="AR62" s="116"/>
      <c r="AS62" s="116"/>
      <c r="AT62" s="116"/>
      <c r="AU62" s="116"/>
      <c r="AV62" s="116"/>
      <c r="AW62" s="116"/>
      <c r="AX62" s="116"/>
      <c r="AY62" s="116"/>
    </row>
    <row r="63" spans="1:88" x14ac:dyDescent="0.25">
      <c r="AC63" s="128" t="s">
        <v>211</v>
      </c>
      <c r="AQ63" s="116"/>
      <c r="AR63" s="116"/>
      <c r="AS63" s="116"/>
      <c r="AT63" s="116"/>
      <c r="AU63" s="116"/>
      <c r="AV63" s="116"/>
      <c r="AW63" s="116"/>
      <c r="AX63" s="116"/>
      <c r="AY63" s="116"/>
    </row>
    <row r="64" spans="1:88" x14ac:dyDescent="0.25">
      <c r="AB64" s="129"/>
      <c r="AC64" s="130" t="s">
        <v>212</v>
      </c>
      <c r="AD64" s="131"/>
      <c r="AE64" s="129"/>
      <c r="AF64" s="129"/>
      <c r="AG64" s="129"/>
      <c r="AH64" s="129"/>
      <c r="AI64" s="129"/>
      <c r="AJ64" s="129"/>
      <c r="AK64" s="129"/>
      <c r="AL64" s="129"/>
      <c r="AM64" s="129"/>
      <c r="AQ64" s="116"/>
      <c r="AR64" s="116"/>
      <c r="AS64" s="116"/>
      <c r="AT64" s="116"/>
      <c r="AU64" s="116"/>
      <c r="AV64" s="116"/>
      <c r="AW64" s="116"/>
      <c r="AX64" s="116"/>
      <c r="AY64" s="116"/>
    </row>
    <row r="65" spans="26:51" x14ac:dyDescent="0.25">
      <c r="AB65" s="129"/>
      <c r="AC65" s="130"/>
      <c r="AD65" s="131" t="s">
        <v>213</v>
      </c>
      <c r="AE65" s="129"/>
      <c r="AF65" s="129"/>
      <c r="AG65" s="129"/>
      <c r="AH65" s="129"/>
      <c r="AI65" s="129"/>
      <c r="AJ65" s="129"/>
      <c r="AK65" s="129"/>
      <c r="AL65" s="129"/>
      <c r="AM65" s="129"/>
      <c r="AQ65" s="116"/>
      <c r="AR65" s="116"/>
      <c r="AS65" s="116"/>
      <c r="AT65" s="116"/>
      <c r="AU65" s="116"/>
      <c r="AV65" s="116"/>
      <c r="AW65" s="116"/>
      <c r="AX65" s="116"/>
      <c r="AY65" s="116"/>
    </row>
    <row r="66" spans="26:51" x14ac:dyDescent="0.25">
      <c r="AB66" s="129"/>
      <c r="AC66" s="130"/>
      <c r="AD66" s="131" t="s">
        <v>214</v>
      </c>
      <c r="AE66" s="129"/>
      <c r="AF66" s="129"/>
      <c r="AG66" s="129"/>
      <c r="AH66" s="129"/>
      <c r="AI66" s="129"/>
      <c r="AJ66" s="129"/>
      <c r="AK66" s="129"/>
      <c r="AL66" s="129"/>
      <c r="AM66" s="129"/>
      <c r="AQ66" s="116"/>
      <c r="AR66" s="116"/>
      <c r="AS66" s="116"/>
      <c r="AT66" s="116"/>
      <c r="AU66" s="116"/>
      <c r="AV66" s="116"/>
      <c r="AW66" s="116"/>
      <c r="AX66" s="116"/>
      <c r="AY66" s="116"/>
    </row>
    <row r="67" spans="26:51" x14ac:dyDescent="0.25">
      <c r="AB67" s="129"/>
      <c r="AC67" s="130"/>
      <c r="AD67" s="131" t="s">
        <v>215</v>
      </c>
      <c r="AE67" s="129"/>
      <c r="AF67" s="129"/>
      <c r="AG67" s="129"/>
      <c r="AH67" s="129"/>
      <c r="AI67" s="129"/>
      <c r="AJ67" s="129"/>
      <c r="AK67" s="129"/>
      <c r="AL67" s="129"/>
      <c r="AM67" s="129"/>
      <c r="AQ67" s="116"/>
      <c r="AR67" s="116"/>
      <c r="AS67" s="116"/>
      <c r="AT67" s="116"/>
      <c r="AU67" s="116"/>
      <c r="AV67" s="116"/>
      <c r="AW67" s="116"/>
      <c r="AX67" s="116"/>
      <c r="AY67" s="116"/>
    </row>
    <row r="68" spans="26:51" x14ac:dyDescent="0.25">
      <c r="AB68" s="129"/>
      <c r="AC68" s="130"/>
      <c r="AD68" s="131"/>
      <c r="AE68" s="129"/>
      <c r="AF68" s="129"/>
      <c r="AG68" s="129"/>
      <c r="AH68" s="129"/>
      <c r="AI68" s="129"/>
      <c r="AJ68" s="129"/>
      <c r="AK68" s="129"/>
      <c r="AL68" s="129"/>
      <c r="AM68" s="129"/>
      <c r="AQ68" s="116"/>
      <c r="AR68" s="116"/>
      <c r="AS68" s="116"/>
      <c r="AT68" s="116"/>
      <c r="AU68" s="116"/>
      <c r="AV68" s="116"/>
      <c r="AW68" s="116"/>
      <c r="AX68" s="116"/>
      <c r="AY68" s="116"/>
    </row>
    <row r="69" spans="26:51" x14ac:dyDescent="0.25">
      <c r="Z69" s="132"/>
      <c r="AB69" s="116"/>
      <c r="AC69" s="116"/>
      <c r="AD69" s="116"/>
      <c r="AE69" s="116"/>
      <c r="AF69" s="116"/>
      <c r="AG69" s="116"/>
      <c r="AH69" s="116"/>
      <c r="AI69" s="116"/>
      <c r="AJ69" s="116"/>
      <c r="AK69" s="116"/>
      <c r="AL69" s="116"/>
      <c r="AM69" s="116"/>
      <c r="AQ69" s="116"/>
      <c r="AR69" s="116"/>
      <c r="AS69" s="116"/>
      <c r="AT69" s="116"/>
      <c r="AU69" s="116"/>
      <c r="AV69" s="116"/>
      <c r="AW69" s="116"/>
      <c r="AX69" s="116"/>
      <c r="AY69" s="116"/>
    </row>
    <row r="70" spans="26:51" x14ac:dyDescent="0.25">
      <c r="AB70" s="133" t="s">
        <v>216</v>
      </c>
      <c r="AC70" s="133" t="s">
        <v>217</v>
      </c>
      <c r="AD70" s="133" t="s">
        <v>218</v>
      </c>
      <c r="AE70" s="134" t="s">
        <v>216</v>
      </c>
      <c r="AF70" s="134" t="s">
        <v>217</v>
      </c>
      <c r="AG70" s="134" t="s">
        <v>218</v>
      </c>
      <c r="AH70" s="133" t="s">
        <v>216</v>
      </c>
      <c r="AI70" s="133" t="s">
        <v>217</v>
      </c>
      <c r="AJ70" s="133" t="s">
        <v>218</v>
      </c>
      <c r="AK70" s="134" t="s">
        <v>216</v>
      </c>
      <c r="AL70" s="134" t="s">
        <v>217</v>
      </c>
      <c r="AM70" s="134" t="s">
        <v>218</v>
      </c>
      <c r="AQ70" s="116"/>
      <c r="AR70" s="116"/>
      <c r="AS70" s="116"/>
      <c r="AT70" s="116"/>
      <c r="AU70" s="116"/>
      <c r="AV70" s="116"/>
      <c r="AW70" s="116"/>
      <c r="AX70" s="116"/>
      <c r="AY70" s="116"/>
    </row>
    <row r="71" spans="26:51" x14ac:dyDescent="0.25">
      <c r="Z71" s="132" t="s">
        <v>125</v>
      </c>
      <c r="AA71" s="129" t="s">
        <v>117</v>
      </c>
      <c r="AB71" s="135">
        <v>1667000</v>
      </c>
      <c r="AC71" s="135">
        <f>(AB71*2)*6.2%</f>
        <v>206708</v>
      </c>
      <c r="AD71" s="142">
        <f>AB71+AC71</f>
        <v>1873708</v>
      </c>
      <c r="AE71" s="143">
        <v>1667000</v>
      </c>
      <c r="AF71" s="143">
        <f>(AE71*2)*6.2%</f>
        <v>206708</v>
      </c>
      <c r="AG71" s="143">
        <f>AE71+AF71</f>
        <v>1873708</v>
      </c>
      <c r="AH71" s="142">
        <v>1667000</v>
      </c>
      <c r="AI71" s="142">
        <f>(AH71*2)*6.2%</f>
        <v>206708</v>
      </c>
      <c r="AJ71" s="142">
        <f>AH71+AI71</f>
        <v>1873708</v>
      </c>
      <c r="AK71" s="143">
        <v>1667000</v>
      </c>
      <c r="AL71" s="143">
        <f>(AK71*2)*6.2%</f>
        <v>206708</v>
      </c>
      <c r="AM71" s="143">
        <f>AK71+AL71</f>
        <v>1873708</v>
      </c>
      <c r="AQ71" s="116"/>
      <c r="AR71" s="116"/>
      <c r="AS71" s="116"/>
      <c r="AT71" s="116"/>
      <c r="AU71" s="116"/>
      <c r="AV71" s="116"/>
      <c r="AW71" s="116"/>
      <c r="AX71" s="116"/>
      <c r="AY71" s="116"/>
    </row>
    <row r="72" spans="26:51" x14ac:dyDescent="0.25">
      <c r="Z72" s="132" t="s">
        <v>130</v>
      </c>
      <c r="AA72" s="129" t="s">
        <v>117</v>
      </c>
      <c r="AB72" s="135">
        <v>0</v>
      </c>
      <c r="AC72" s="135">
        <f>(AB72*2)*6.2%</f>
        <v>0</v>
      </c>
      <c r="AD72" s="142">
        <f>AB72+AC72</f>
        <v>0</v>
      </c>
      <c r="AE72" s="143">
        <v>0</v>
      </c>
      <c r="AF72" s="143">
        <f>(AE72*2)*6.2%</f>
        <v>0</v>
      </c>
      <c r="AG72" s="143">
        <f>AE72+AF72</f>
        <v>0</v>
      </c>
      <c r="AH72" s="142">
        <v>3333000</v>
      </c>
      <c r="AI72" s="142">
        <f>(AH72*2)*6.2%</f>
        <v>413292</v>
      </c>
      <c r="AJ72" s="142">
        <f>AH72+AI72</f>
        <v>3746292</v>
      </c>
      <c r="AK72" s="143">
        <v>3333000</v>
      </c>
      <c r="AL72" s="143">
        <f>(AK72*2)*6.2%</f>
        <v>413292</v>
      </c>
      <c r="AM72" s="143">
        <f>AK72+AL72</f>
        <v>3746292</v>
      </c>
      <c r="AQ72" s="116"/>
      <c r="AR72" s="116"/>
      <c r="AS72" s="116"/>
      <c r="AT72" s="116"/>
      <c r="AU72" s="116"/>
      <c r="AV72" s="116"/>
      <c r="AW72" s="116"/>
      <c r="AX72" s="116"/>
      <c r="AY72" s="116"/>
    </row>
    <row r="73" spans="26:51" x14ac:dyDescent="0.25">
      <c r="Z73" s="132" t="s">
        <v>133</v>
      </c>
      <c r="AA73" s="129" t="s">
        <v>121</v>
      </c>
      <c r="AB73" s="136" t="s">
        <v>219</v>
      </c>
      <c r="AC73" s="136" t="s">
        <v>219</v>
      </c>
      <c r="AD73" s="144" t="s">
        <v>219</v>
      </c>
      <c r="AE73" s="145" t="s">
        <v>219</v>
      </c>
      <c r="AF73" s="145" t="s">
        <v>219</v>
      </c>
      <c r="AG73" s="145" t="s">
        <v>219</v>
      </c>
      <c r="AH73" s="144" t="s">
        <v>219</v>
      </c>
      <c r="AI73" s="144" t="s">
        <v>219</v>
      </c>
      <c r="AJ73" s="144" t="s">
        <v>219</v>
      </c>
      <c r="AK73" s="145" t="s">
        <v>219</v>
      </c>
      <c r="AL73" s="145" t="s">
        <v>219</v>
      </c>
      <c r="AM73" s="145" t="s">
        <v>219</v>
      </c>
    </row>
    <row r="74" spans="26:51" x14ac:dyDescent="0.25">
      <c r="Z74" s="132" t="s">
        <v>133</v>
      </c>
      <c r="AA74" s="129" t="s">
        <v>121</v>
      </c>
      <c r="AB74" s="135">
        <v>0</v>
      </c>
      <c r="AC74" s="135">
        <f t="shared" ref="AC74:AC77" si="35">(AB74*2)*6.2%</f>
        <v>0</v>
      </c>
      <c r="AD74" s="142">
        <f t="shared" ref="AD74:AD77" si="36">AB74+AC74</f>
        <v>0</v>
      </c>
      <c r="AE74" s="143">
        <v>0</v>
      </c>
      <c r="AF74" s="143">
        <f t="shared" ref="AF74:AF77" si="37">(AE74*2)*6.2%</f>
        <v>0</v>
      </c>
      <c r="AG74" s="143">
        <f t="shared" ref="AG74:AG77" si="38">AE74+AF74</f>
        <v>0</v>
      </c>
      <c r="AH74" s="142">
        <v>0</v>
      </c>
      <c r="AI74" s="142">
        <f t="shared" ref="AI74:AI77" si="39">(AH74*2)*6.2%</f>
        <v>0</v>
      </c>
      <c r="AJ74" s="142">
        <f t="shared" ref="AJ74:AJ77" si="40">AH74+AI74</f>
        <v>0</v>
      </c>
      <c r="AK74" s="143">
        <v>0</v>
      </c>
      <c r="AL74" s="143">
        <f t="shared" ref="AL74:AL77" si="41">(AK74*2)*6.2%</f>
        <v>0</v>
      </c>
      <c r="AM74" s="143">
        <f t="shared" ref="AM74:AM77" si="42">AK74+AL74</f>
        <v>0</v>
      </c>
      <c r="AX74" s="102"/>
    </row>
    <row r="75" spans="26:51" x14ac:dyDescent="0.25">
      <c r="Z75" s="132" t="s">
        <v>137</v>
      </c>
      <c r="AA75" s="129" t="s">
        <v>117</v>
      </c>
      <c r="AB75" s="135">
        <v>4599000</v>
      </c>
      <c r="AC75" s="135">
        <f>(AB75*2)*6.2%</f>
        <v>570276</v>
      </c>
      <c r="AD75" s="142">
        <f t="shared" si="36"/>
        <v>5169276</v>
      </c>
      <c r="AE75" s="143">
        <v>4599000</v>
      </c>
      <c r="AF75" s="143">
        <f>(AE75*2)*6.2%</f>
        <v>570276</v>
      </c>
      <c r="AG75" s="143">
        <f t="shared" si="38"/>
        <v>5169276</v>
      </c>
      <c r="AH75" s="142">
        <v>4599000</v>
      </c>
      <c r="AI75" s="142">
        <f>(AH75*2)*6.2%</f>
        <v>570276</v>
      </c>
      <c r="AJ75" s="142">
        <f t="shared" si="40"/>
        <v>5169276</v>
      </c>
      <c r="AK75" s="143">
        <v>4599000</v>
      </c>
      <c r="AL75" s="143">
        <f>(AK75*2)*6.2%</f>
        <v>570276</v>
      </c>
      <c r="AM75" s="143">
        <f t="shared" si="42"/>
        <v>5169276</v>
      </c>
    </row>
    <row r="76" spans="26:51" x14ac:dyDescent="0.25">
      <c r="Z76" s="132" t="s">
        <v>138</v>
      </c>
      <c r="AA76" s="129" t="s">
        <v>117</v>
      </c>
      <c r="AB76" s="135">
        <v>55416750</v>
      </c>
      <c r="AC76" s="135">
        <f t="shared" si="35"/>
        <v>6871677</v>
      </c>
      <c r="AD76" s="142">
        <f t="shared" si="36"/>
        <v>62288427</v>
      </c>
      <c r="AE76" s="143">
        <v>55416750</v>
      </c>
      <c r="AF76" s="143">
        <f t="shared" si="37"/>
        <v>6871677</v>
      </c>
      <c r="AG76" s="143">
        <f t="shared" si="38"/>
        <v>62288427</v>
      </c>
      <c r="AH76" s="142">
        <v>55416750</v>
      </c>
      <c r="AI76" s="142">
        <f t="shared" si="39"/>
        <v>6871677</v>
      </c>
      <c r="AJ76" s="142">
        <f t="shared" si="40"/>
        <v>62288427</v>
      </c>
      <c r="AK76" s="143">
        <v>55416750</v>
      </c>
      <c r="AL76" s="143">
        <f t="shared" si="41"/>
        <v>6871677</v>
      </c>
      <c r="AM76" s="143">
        <f t="shared" si="42"/>
        <v>62288427</v>
      </c>
    </row>
    <row r="77" spans="26:51" x14ac:dyDescent="0.25">
      <c r="Z77" s="132" t="s">
        <v>138</v>
      </c>
      <c r="AA77" s="129" t="s">
        <v>117</v>
      </c>
      <c r="AB77" s="135">
        <v>1011750</v>
      </c>
      <c r="AC77" s="135">
        <f t="shared" si="35"/>
        <v>125457</v>
      </c>
      <c r="AD77" s="142">
        <f t="shared" si="36"/>
        <v>1137207</v>
      </c>
      <c r="AE77" s="143">
        <v>1011750</v>
      </c>
      <c r="AF77" s="143">
        <f t="shared" si="37"/>
        <v>125457</v>
      </c>
      <c r="AG77" s="143">
        <f t="shared" si="38"/>
        <v>1137207</v>
      </c>
      <c r="AH77" s="142">
        <v>1011750</v>
      </c>
      <c r="AI77" s="142">
        <f t="shared" si="39"/>
        <v>125457</v>
      </c>
      <c r="AJ77" s="142">
        <f t="shared" si="40"/>
        <v>1137207</v>
      </c>
      <c r="AK77" s="143">
        <v>1011750</v>
      </c>
      <c r="AL77" s="143">
        <f t="shared" si="41"/>
        <v>125457</v>
      </c>
      <c r="AM77" s="143">
        <f t="shared" si="42"/>
        <v>1137207</v>
      </c>
    </row>
    <row r="78" spans="26:51" x14ac:dyDescent="0.25">
      <c r="Z78" s="132" t="s">
        <v>138</v>
      </c>
      <c r="AA78" s="129" t="s">
        <v>121</v>
      </c>
      <c r="AB78" s="136" t="s">
        <v>219</v>
      </c>
      <c r="AC78" s="136" t="s">
        <v>219</v>
      </c>
      <c r="AD78" s="144" t="s">
        <v>219</v>
      </c>
      <c r="AE78" s="145" t="s">
        <v>219</v>
      </c>
      <c r="AF78" s="145" t="s">
        <v>219</v>
      </c>
      <c r="AG78" s="145" t="s">
        <v>219</v>
      </c>
      <c r="AH78" s="144" t="s">
        <v>219</v>
      </c>
      <c r="AI78" s="144" t="s">
        <v>219</v>
      </c>
      <c r="AJ78" s="144" t="s">
        <v>219</v>
      </c>
      <c r="AK78" s="145" t="s">
        <v>219</v>
      </c>
      <c r="AL78" s="145" t="s">
        <v>219</v>
      </c>
      <c r="AM78" s="145" t="s">
        <v>219</v>
      </c>
    </row>
    <row r="79" spans="26:51" x14ac:dyDescent="0.25">
      <c r="Z79" s="132" t="s">
        <v>140</v>
      </c>
      <c r="AA79" s="129" t="s">
        <v>121</v>
      </c>
      <c r="AB79" s="136" t="s">
        <v>219</v>
      </c>
      <c r="AC79" s="136" t="s">
        <v>219</v>
      </c>
      <c r="AD79" s="144" t="s">
        <v>219</v>
      </c>
      <c r="AE79" s="145" t="s">
        <v>219</v>
      </c>
      <c r="AF79" s="145" t="s">
        <v>219</v>
      </c>
      <c r="AG79" s="145" t="s">
        <v>219</v>
      </c>
      <c r="AH79" s="144" t="s">
        <v>219</v>
      </c>
      <c r="AI79" s="144" t="s">
        <v>219</v>
      </c>
      <c r="AJ79" s="144" t="s">
        <v>219</v>
      </c>
      <c r="AK79" s="145" t="s">
        <v>219</v>
      </c>
      <c r="AL79" s="145" t="s">
        <v>219</v>
      </c>
      <c r="AM79" s="145" t="s">
        <v>219</v>
      </c>
    </row>
    <row r="80" spans="26:51" ht="15.75" thickBot="1" x14ac:dyDescent="0.3">
      <c r="AB80" s="137">
        <f>SUBTOTAL(9,AB71:AB79)</f>
        <v>62694500</v>
      </c>
      <c r="AC80" s="137">
        <f t="shared" ref="AC80:AM80" si="43">SUBTOTAL(9,AC71:AC79)</f>
        <v>7774118</v>
      </c>
      <c r="AD80" s="137">
        <f t="shared" si="43"/>
        <v>70468618</v>
      </c>
      <c r="AE80" s="138">
        <f t="shared" si="43"/>
        <v>62694500</v>
      </c>
      <c r="AF80" s="138">
        <f t="shared" si="43"/>
        <v>7774118</v>
      </c>
      <c r="AG80" s="138">
        <f t="shared" si="43"/>
        <v>70468618</v>
      </c>
      <c r="AH80" s="137">
        <f t="shared" si="43"/>
        <v>66027500</v>
      </c>
      <c r="AI80" s="137">
        <f t="shared" si="43"/>
        <v>8187410</v>
      </c>
      <c r="AJ80" s="137">
        <f t="shared" si="43"/>
        <v>74214910</v>
      </c>
      <c r="AK80" s="138">
        <f t="shared" si="43"/>
        <v>66027500</v>
      </c>
      <c r="AL80" s="138">
        <f t="shared" si="43"/>
        <v>8187410</v>
      </c>
      <c r="AM80" s="138">
        <f t="shared" si="43"/>
        <v>74214910</v>
      </c>
    </row>
    <row r="81" spans="26:40" ht="15.75" thickTop="1" x14ac:dyDescent="0.25"/>
    <row r="82" spans="26:40" x14ac:dyDescent="0.25">
      <c r="AK82" s="169" t="s">
        <v>220</v>
      </c>
      <c r="AL82" s="102">
        <f>AL80+AI80+AF80+AC80</f>
        <v>31923056</v>
      </c>
      <c r="AM82" s="169" t="s">
        <v>221</v>
      </c>
    </row>
    <row r="83" spans="26:40" x14ac:dyDescent="0.25">
      <c r="AK83" s="169" t="s">
        <v>222</v>
      </c>
    </row>
    <row r="84" spans="26:40" x14ac:dyDescent="0.25">
      <c r="AB84" s="228" t="s">
        <v>223</v>
      </c>
    </row>
    <row r="85" spans="26:40" x14ac:dyDescent="0.25">
      <c r="Z85" s="132"/>
      <c r="AB85" s="360" t="s">
        <v>224</v>
      </c>
      <c r="AC85" s="360"/>
      <c r="AD85" s="360"/>
      <c r="AH85" s="228" t="s">
        <v>223</v>
      </c>
    </row>
    <row r="86" spans="26:40" ht="45" x14ac:dyDescent="0.25">
      <c r="Z86" s="132"/>
      <c r="AA86" s="132" t="s">
        <v>225</v>
      </c>
      <c r="AB86" s="150" t="s">
        <v>226</v>
      </c>
      <c r="AC86" s="150" t="s">
        <v>227</v>
      </c>
      <c r="AD86" s="150" t="s">
        <v>228</v>
      </c>
      <c r="AH86" s="156" t="s">
        <v>216</v>
      </c>
      <c r="AI86" s="156" t="s">
        <v>217</v>
      </c>
      <c r="AJ86" s="156" t="s">
        <v>218</v>
      </c>
      <c r="AK86" s="160" t="s">
        <v>216</v>
      </c>
      <c r="AL86" s="160" t="s">
        <v>217</v>
      </c>
      <c r="AM86" s="160" t="s">
        <v>218</v>
      </c>
    </row>
    <row r="87" spans="26:40" x14ac:dyDescent="0.25">
      <c r="Z87" s="229"/>
      <c r="AA87" s="146" t="s">
        <v>229</v>
      </c>
      <c r="AB87" s="102">
        <v>5780</v>
      </c>
      <c r="AC87" s="102">
        <v>2720</v>
      </c>
      <c r="AD87" s="102">
        <f>AB87+AC87</f>
        <v>8500</v>
      </c>
      <c r="AH87" s="142">
        <v>1360</v>
      </c>
      <c r="AI87" s="142">
        <f>AH87*2*6.2%</f>
        <v>169</v>
      </c>
      <c r="AJ87" s="142">
        <f>AH87+AI87</f>
        <v>1529</v>
      </c>
      <c r="AK87" s="143">
        <v>1360</v>
      </c>
      <c r="AL87" s="143">
        <f>AK87*2*6.2%</f>
        <v>169</v>
      </c>
      <c r="AM87" s="143">
        <f>AK87+AL87</f>
        <v>1529</v>
      </c>
    </row>
    <row r="88" spans="26:40" x14ac:dyDescent="0.25">
      <c r="Z88" s="229"/>
      <c r="AA88" s="147" t="s">
        <v>230</v>
      </c>
      <c r="AB88" s="102">
        <v>152500</v>
      </c>
      <c r="AC88" s="102">
        <v>101667</v>
      </c>
      <c r="AD88" s="102">
        <f>AB88+AC88</f>
        <v>254167</v>
      </c>
      <c r="AH88" s="142">
        <v>40075</v>
      </c>
      <c r="AI88" s="142">
        <f>AH88*2*6.2%</f>
        <v>4969</v>
      </c>
      <c r="AJ88" s="142">
        <f>AH88+AI88</f>
        <v>45044</v>
      </c>
      <c r="AK88" s="143">
        <v>40075</v>
      </c>
      <c r="AL88" s="143">
        <f>AK88*2*6.2%</f>
        <v>4969</v>
      </c>
      <c r="AM88" s="143">
        <f>AK88+AL88</f>
        <v>45044</v>
      </c>
      <c r="AN88" s="169" t="s">
        <v>231</v>
      </c>
    </row>
    <row r="89" spans="26:40" x14ac:dyDescent="0.25">
      <c r="Z89" s="229"/>
      <c r="AA89" s="148" t="s">
        <v>232</v>
      </c>
      <c r="AB89" s="102">
        <v>800</v>
      </c>
      <c r="AC89" s="102">
        <v>200</v>
      </c>
      <c r="AD89" s="102">
        <f>AB89+AC89</f>
        <v>1000</v>
      </c>
      <c r="AH89" s="144" t="s">
        <v>219</v>
      </c>
      <c r="AI89" s="144" t="s">
        <v>219</v>
      </c>
      <c r="AJ89" s="144" t="s">
        <v>219</v>
      </c>
      <c r="AK89" s="145" t="s">
        <v>219</v>
      </c>
      <c r="AL89" s="145" t="s">
        <v>219</v>
      </c>
      <c r="AM89" s="145" t="s">
        <v>219</v>
      </c>
    </row>
    <row r="90" spans="26:40" ht="15.75" thickBot="1" x14ac:dyDescent="0.3">
      <c r="Z90" s="149"/>
      <c r="AA90" s="149" t="s">
        <v>233</v>
      </c>
      <c r="AB90" s="151">
        <f t="shared" ref="AB90:AD90" si="44">SUM(AB87:AB89)</f>
        <v>159080</v>
      </c>
      <c r="AC90" s="151">
        <f t="shared" si="44"/>
        <v>104587</v>
      </c>
      <c r="AD90" s="151">
        <f t="shared" si="44"/>
        <v>263667</v>
      </c>
      <c r="AH90" s="137">
        <f>SUBTOTAL(9,AH87:AH89)</f>
        <v>41435</v>
      </c>
      <c r="AI90" s="137">
        <f t="shared" ref="AI90:AM90" si="45">SUBTOTAL(9,AI87:AI89)</f>
        <v>5138</v>
      </c>
      <c r="AJ90" s="137">
        <f t="shared" si="45"/>
        <v>46573</v>
      </c>
      <c r="AK90" s="138">
        <f t="shared" si="45"/>
        <v>41435</v>
      </c>
      <c r="AL90" s="138">
        <f t="shared" si="45"/>
        <v>5138</v>
      </c>
      <c r="AM90" s="138">
        <f t="shared" si="45"/>
        <v>46573</v>
      </c>
    </row>
    <row r="91" spans="26:40" ht="15.75" thickTop="1" x14ac:dyDescent="0.25"/>
    <row r="92" spans="26:40" x14ac:dyDescent="0.25">
      <c r="AK92" s="169" t="s">
        <v>220</v>
      </c>
      <c r="AL92" s="102">
        <f>AI90</f>
        <v>5138</v>
      </c>
      <c r="AM92" s="169" t="s">
        <v>234</v>
      </c>
    </row>
    <row r="93" spans="26:40" x14ac:dyDescent="0.25">
      <c r="AK93" s="169" t="s">
        <v>222</v>
      </c>
      <c r="AL93" s="165" t="s">
        <v>235</v>
      </c>
    </row>
    <row r="95" spans="26:40" ht="15.75" thickBot="1" x14ac:dyDescent="0.3">
      <c r="AK95" s="163" t="s">
        <v>220</v>
      </c>
      <c r="AL95" s="164">
        <f>ROUND(AL82+(AL92*1000),-3)</f>
        <v>37061000</v>
      </c>
      <c r="AM95" s="165" t="s">
        <v>236</v>
      </c>
    </row>
    <row r="96" spans="26:40" ht="15.75" thickTop="1" x14ac:dyDescent="0.25"/>
  </sheetData>
  <sheetProtection autoFilter="0" pivotTables="0"/>
  <autoFilter ref="A3:CI55" xr:uid="{00000000-0009-0000-0000-000001000000}"/>
  <mergeCells count="1">
    <mergeCell ref="AB85:AD85"/>
  </mergeCells>
  <dataValidations count="1">
    <dataValidation type="whole" operator="greaterThanOrEqual" allowBlank="1" showInputMessage="1" showErrorMessage="1" sqref="BL4:BM55 AZ4:BA54 BF4:BG55 BI4:BJ55 S17:T55 AH17:AI54 M4:N55 AB17:AC54 V17:W55 AK17:AL54 AE4:AF15 P4:Q55 S4:T15 V4:W15 AE17:AF54 AB4:AC15 AK8:AK15 AT4:AU54 AQ4:AR54 AW4:AX54 AL4:AL15 AK4:AK6 AI4:AI15 AH4:AH6 AH8:AH15" xr:uid="{400A26A2-AC52-4A88-99E3-F1CBB735E8C1}">
      <formula1>0</formula1>
    </dataValidation>
  </dataValidations>
  <pageMargins left="0.7" right="0.7" top="0.75" bottom="0.75" header="0.3" footer="0.3"/>
  <pageSetup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4FDDCC-FCD8-4018-BAB6-D74FD3128DC8}">
  <sheetPr>
    <tabColor rgb="FFFFFF00"/>
  </sheetPr>
  <dimension ref="A1:CJ95"/>
  <sheetViews>
    <sheetView workbookViewId="0"/>
  </sheetViews>
  <sheetFormatPr defaultColWidth="9.140625" defaultRowHeight="15" x14ac:dyDescent="0.25"/>
  <cols>
    <col min="1" max="1" width="13" style="48" bestFit="1" customWidth="1"/>
    <col min="2" max="2" width="9.85546875" style="48" bestFit="1" customWidth="1"/>
    <col min="3" max="3" width="42" style="48" customWidth="1"/>
    <col min="4" max="5" width="8.7109375" style="48" customWidth="1"/>
    <col min="6" max="6" width="14.5703125" style="48" customWidth="1"/>
    <col min="7" max="7" width="13.140625" style="48" customWidth="1"/>
    <col min="8" max="8" width="40.42578125" style="48" customWidth="1"/>
    <col min="9" max="9" width="18.28515625" style="48" customWidth="1"/>
    <col min="10" max="12" width="13.42578125" style="48" customWidth="1"/>
    <col min="13" max="18" width="10.85546875" style="48" customWidth="1"/>
    <col min="19" max="20" width="14.5703125" style="48" customWidth="1"/>
    <col min="21" max="24" width="12.28515625" style="48" customWidth="1"/>
    <col min="25" max="27" width="15.5703125" style="48" customWidth="1"/>
    <col min="28" max="28" width="13.140625" style="169" customWidth="1"/>
    <col min="29" max="30" width="13" style="169" customWidth="1"/>
    <col min="31" max="33" width="12.85546875" style="169" customWidth="1"/>
    <col min="34" max="34" width="14" style="48" customWidth="1"/>
    <col min="35" max="35" width="13.5703125" style="48" customWidth="1"/>
    <col min="36" max="36" width="14" style="48" customWidth="1"/>
    <col min="37" max="42" width="12.85546875" style="48" customWidth="1"/>
    <col min="43" max="43" width="14.42578125" style="48" customWidth="1"/>
    <col min="44" max="45" width="12.5703125" style="48" customWidth="1"/>
    <col min="46" max="46" width="14.42578125" style="48" customWidth="1"/>
    <col min="47" max="69" width="12.5703125" style="48" customWidth="1"/>
    <col min="70" max="70" width="15.28515625" style="48" customWidth="1"/>
    <col min="71" max="71" width="12.5703125" style="48" customWidth="1"/>
    <col min="72" max="84" width="14.42578125" style="48" customWidth="1"/>
    <col min="85" max="88" width="12.5703125" style="48" customWidth="1"/>
    <col min="89" max="16384" width="9.140625" style="169"/>
  </cols>
  <sheetData>
    <row r="1" spans="1:88" s="2" customFormat="1" x14ac:dyDescent="0.25">
      <c r="A1" s="172"/>
      <c r="B1" s="172"/>
      <c r="C1" s="172"/>
      <c r="D1" s="172"/>
      <c r="E1" s="172"/>
      <c r="F1" s="172"/>
      <c r="G1" s="172"/>
      <c r="H1" s="172"/>
      <c r="I1" s="172"/>
      <c r="J1" s="173" t="s">
        <v>0</v>
      </c>
      <c r="K1" s="173"/>
      <c r="L1" s="173"/>
      <c r="M1" s="174" t="s">
        <v>1</v>
      </c>
      <c r="N1" s="174"/>
      <c r="O1" s="174"/>
      <c r="P1" s="174"/>
      <c r="Q1" s="174"/>
      <c r="R1" s="174"/>
      <c r="S1" s="174"/>
      <c r="T1" s="174"/>
      <c r="U1" s="174"/>
      <c r="V1" s="174"/>
      <c r="W1" s="174"/>
      <c r="X1" s="174"/>
      <c r="Y1" s="174"/>
      <c r="Z1" s="174"/>
      <c r="AA1" s="174"/>
      <c r="AB1" s="7" t="s">
        <v>2</v>
      </c>
      <c r="AC1" s="7"/>
      <c r="AD1" s="7"/>
      <c r="AE1" s="7"/>
      <c r="AF1" s="7"/>
      <c r="AG1" s="7"/>
      <c r="AH1" s="184"/>
      <c r="AI1" s="184"/>
      <c r="AJ1" s="184"/>
      <c r="AK1" s="184"/>
      <c r="AL1" s="184"/>
      <c r="AM1" s="184"/>
      <c r="AN1" s="184"/>
      <c r="AO1" s="184"/>
      <c r="AP1" s="184"/>
      <c r="AQ1" s="185" t="s">
        <v>3</v>
      </c>
      <c r="AR1" s="185"/>
      <c r="AS1" s="185"/>
      <c r="AT1" s="185"/>
      <c r="AU1" s="185"/>
      <c r="AV1" s="185"/>
      <c r="AW1" s="185"/>
      <c r="AX1" s="185"/>
      <c r="AY1" s="185"/>
      <c r="AZ1" s="185"/>
      <c r="BA1" s="185"/>
      <c r="BB1" s="185"/>
      <c r="BC1" s="185"/>
      <c r="BD1" s="185"/>
      <c r="BE1" s="185"/>
      <c r="BF1" s="218"/>
      <c r="BG1" s="218"/>
      <c r="BH1" s="218"/>
      <c r="BI1" s="218"/>
      <c r="BJ1" s="218"/>
      <c r="BK1" s="218"/>
      <c r="BL1" s="218"/>
      <c r="BM1" s="218"/>
      <c r="BN1" s="218"/>
      <c r="BO1" s="218"/>
      <c r="BP1" s="218"/>
      <c r="BQ1" s="218"/>
      <c r="BR1" s="186" t="s">
        <v>305</v>
      </c>
      <c r="BS1" s="186"/>
      <c r="BT1" s="186"/>
      <c r="BU1" s="187" t="s">
        <v>306</v>
      </c>
      <c r="BV1" s="187"/>
      <c r="BW1" s="187"/>
      <c r="BX1" s="187"/>
      <c r="BY1" s="187"/>
      <c r="BZ1" s="187"/>
      <c r="CA1" s="187"/>
      <c r="CB1" s="187"/>
      <c r="CC1" s="187"/>
      <c r="CD1" s="187"/>
      <c r="CE1" s="187"/>
      <c r="CF1" s="187"/>
      <c r="CG1" s="187"/>
      <c r="CH1" s="187"/>
      <c r="CI1" s="187"/>
      <c r="CJ1" s="172"/>
    </row>
    <row r="2" spans="1:88" s="2" customFormat="1" x14ac:dyDescent="0.25">
      <c r="A2" s="172"/>
      <c r="B2" s="172"/>
      <c r="C2" s="172"/>
      <c r="D2" s="172"/>
      <c r="E2" s="172"/>
      <c r="F2" s="172"/>
      <c r="G2" s="172"/>
      <c r="H2" s="172"/>
      <c r="I2" s="172"/>
      <c r="J2" s="173"/>
      <c r="K2" s="173"/>
      <c r="L2" s="173"/>
      <c r="M2" s="175" t="s">
        <v>6</v>
      </c>
      <c r="N2" s="175"/>
      <c r="O2" s="175"/>
      <c r="P2" s="176" t="s">
        <v>7</v>
      </c>
      <c r="Q2" s="176"/>
      <c r="R2" s="176"/>
      <c r="S2" s="177" t="s">
        <v>8</v>
      </c>
      <c r="T2" s="177"/>
      <c r="U2" s="177"/>
      <c r="V2" s="178" t="s">
        <v>9</v>
      </c>
      <c r="W2" s="179"/>
      <c r="X2" s="179"/>
      <c r="Y2" s="180" t="s">
        <v>10</v>
      </c>
      <c r="Z2" s="180"/>
      <c r="AA2" s="180"/>
      <c r="AB2" s="18" t="s">
        <v>11</v>
      </c>
      <c r="AC2" s="18"/>
      <c r="AD2" s="18"/>
      <c r="AE2" s="19" t="s">
        <v>12</v>
      </c>
      <c r="AF2" s="19"/>
      <c r="AG2" s="19"/>
      <c r="AH2" s="188" t="s">
        <v>13</v>
      </c>
      <c r="AI2" s="188"/>
      <c r="AJ2" s="188"/>
      <c r="AK2" s="189" t="s">
        <v>14</v>
      </c>
      <c r="AL2" s="190"/>
      <c r="AM2" s="190"/>
      <c r="AN2" s="191" t="s">
        <v>15</v>
      </c>
      <c r="AO2" s="192"/>
      <c r="AP2" s="192"/>
      <c r="AQ2" s="193" t="s">
        <v>16</v>
      </c>
      <c r="AR2" s="193"/>
      <c r="AS2" s="193"/>
      <c r="AT2" s="194" t="s">
        <v>17</v>
      </c>
      <c r="AU2" s="194"/>
      <c r="AV2" s="194"/>
      <c r="AW2" s="195" t="s">
        <v>18</v>
      </c>
      <c r="AX2" s="195"/>
      <c r="AY2" s="195"/>
      <c r="AZ2" s="213" t="s">
        <v>19</v>
      </c>
      <c r="BA2" s="214"/>
      <c r="BB2" s="214"/>
      <c r="BC2" s="196" t="s">
        <v>20</v>
      </c>
      <c r="BD2" s="197"/>
      <c r="BE2" s="197"/>
      <c r="BF2" s="219" t="s">
        <v>21</v>
      </c>
      <c r="BG2" s="219"/>
      <c r="BH2" s="219"/>
      <c r="BI2" s="220" t="s">
        <v>22</v>
      </c>
      <c r="BJ2" s="220"/>
      <c r="BK2" s="220"/>
      <c r="BL2" s="221" t="s">
        <v>23</v>
      </c>
      <c r="BM2" s="221"/>
      <c r="BN2" s="221"/>
      <c r="BO2" s="222" t="s">
        <v>24</v>
      </c>
      <c r="BP2" s="223"/>
      <c r="BQ2" s="223"/>
      <c r="BR2" s="186"/>
      <c r="BS2" s="186"/>
      <c r="BT2" s="186"/>
      <c r="BU2" s="187" t="s">
        <v>25</v>
      </c>
      <c r="BV2" s="187"/>
      <c r="BW2" s="187"/>
      <c r="BX2" s="187" t="s">
        <v>26</v>
      </c>
      <c r="BY2" s="187"/>
      <c r="BZ2" s="187"/>
      <c r="CA2" s="187" t="s">
        <v>27</v>
      </c>
      <c r="CB2" s="187"/>
      <c r="CC2" s="187"/>
      <c r="CD2" s="187" t="s">
        <v>28</v>
      </c>
      <c r="CE2" s="187"/>
      <c r="CF2" s="187"/>
      <c r="CG2" s="187" t="s">
        <v>29</v>
      </c>
      <c r="CH2" s="187"/>
      <c r="CI2" s="187"/>
      <c r="CJ2" s="172"/>
    </row>
    <row r="3" spans="1:88" s="4" customFormat="1" ht="90" x14ac:dyDescent="0.25">
      <c r="A3" s="40" t="s">
        <v>30</v>
      </c>
      <c r="B3" s="40" t="s">
        <v>31</v>
      </c>
      <c r="C3" s="181" t="s">
        <v>32</v>
      </c>
      <c r="D3" s="40" t="s">
        <v>33</v>
      </c>
      <c r="E3" s="40" t="s">
        <v>34</v>
      </c>
      <c r="F3" s="40" t="s">
        <v>35</v>
      </c>
      <c r="G3" s="40" t="s">
        <v>36</v>
      </c>
      <c r="H3" s="40" t="s">
        <v>37</v>
      </c>
      <c r="I3" s="40" t="s">
        <v>38</v>
      </c>
      <c r="J3" s="40" t="s">
        <v>293</v>
      </c>
      <c r="K3" s="40" t="s">
        <v>292</v>
      </c>
      <c r="L3" s="40" t="s">
        <v>294</v>
      </c>
      <c r="M3" s="42" t="s">
        <v>42</v>
      </c>
      <c r="N3" s="42" t="s">
        <v>43</v>
      </c>
      <c r="O3" s="40" t="s">
        <v>44</v>
      </c>
      <c r="P3" s="42" t="s">
        <v>45</v>
      </c>
      <c r="Q3" s="42" t="s">
        <v>46</v>
      </c>
      <c r="R3" s="40" t="s">
        <v>47</v>
      </c>
      <c r="S3" s="42" t="s">
        <v>48</v>
      </c>
      <c r="T3" s="42" t="s">
        <v>49</v>
      </c>
      <c r="U3" s="40" t="s">
        <v>50</v>
      </c>
      <c r="V3" s="42" t="s">
        <v>51</v>
      </c>
      <c r="W3" s="42" t="s">
        <v>52</v>
      </c>
      <c r="X3" s="40" t="s">
        <v>53</v>
      </c>
      <c r="Y3" s="40" t="s">
        <v>54</v>
      </c>
      <c r="Z3" s="40" t="s">
        <v>55</v>
      </c>
      <c r="AA3" s="40" t="s">
        <v>56</v>
      </c>
      <c r="AB3" s="37" t="s">
        <v>57</v>
      </c>
      <c r="AC3" s="37" t="s">
        <v>58</v>
      </c>
      <c r="AD3" s="4" t="s">
        <v>59</v>
      </c>
      <c r="AE3" s="37" t="s">
        <v>60</v>
      </c>
      <c r="AF3" s="37" t="s">
        <v>61</v>
      </c>
      <c r="AG3" s="4" t="s">
        <v>62</v>
      </c>
      <c r="AH3" s="42" t="s">
        <v>63</v>
      </c>
      <c r="AI3" s="42" t="s">
        <v>64</v>
      </c>
      <c r="AJ3" s="40" t="s">
        <v>65</v>
      </c>
      <c r="AK3" s="42" t="s">
        <v>66</v>
      </c>
      <c r="AL3" s="42" t="s">
        <v>67</v>
      </c>
      <c r="AM3" s="40" t="s">
        <v>68</v>
      </c>
      <c r="AN3" s="40" t="s">
        <v>69</v>
      </c>
      <c r="AO3" s="40" t="s">
        <v>70</v>
      </c>
      <c r="AP3" s="40" t="s">
        <v>71</v>
      </c>
      <c r="AQ3" s="42" t="s">
        <v>72</v>
      </c>
      <c r="AR3" s="42" t="s">
        <v>73</v>
      </c>
      <c r="AS3" s="40" t="s">
        <v>74</v>
      </c>
      <c r="AT3" s="42" t="s">
        <v>75</v>
      </c>
      <c r="AU3" s="42" t="s">
        <v>76</v>
      </c>
      <c r="AV3" s="40" t="s">
        <v>77</v>
      </c>
      <c r="AW3" s="42" t="s">
        <v>78</v>
      </c>
      <c r="AX3" s="42" t="s">
        <v>79</v>
      </c>
      <c r="AY3" s="40" t="s">
        <v>77</v>
      </c>
      <c r="AZ3" s="42" t="s">
        <v>80</v>
      </c>
      <c r="BA3" s="42" t="s">
        <v>81</v>
      </c>
      <c r="BB3" s="215" t="s">
        <v>82</v>
      </c>
      <c r="BC3" s="40" t="s">
        <v>83</v>
      </c>
      <c r="BD3" s="40" t="s">
        <v>84</v>
      </c>
      <c r="BE3" s="40" t="s">
        <v>85</v>
      </c>
      <c r="BF3" s="42" t="s">
        <v>86</v>
      </c>
      <c r="BG3" s="42" t="s">
        <v>87</v>
      </c>
      <c r="BH3" s="215" t="s">
        <v>88</v>
      </c>
      <c r="BI3" s="42" t="s">
        <v>89</v>
      </c>
      <c r="BJ3" s="42" t="s">
        <v>90</v>
      </c>
      <c r="BK3" s="215" t="s">
        <v>91</v>
      </c>
      <c r="BL3" s="42" t="s">
        <v>92</v>
      </c>
      <c r="BM3" s="42" t="s">
        <v>93</v>
      </c>
      <c r="BN3" s="215" t="s">
        <v>91</v>
      </c>
      <c r="BO3" s="215" t="s">
        <v>94</v>
      </c>
      <c r="BP3" s="215" t="s">
        <v>95</v>
      </c>
      <c r="BQ3" s="215" t="s">
        <v>96</v>
      </c>
      <c r="BR3" s="40" t="s">
        <v>97</v>
      </c>
      <c r="BS3" s="40" t="s">
        <v>98</v>
      </c>
      <c r="BT3" s="40" t="s">
        <v>99</v>
      </c>
      <c r="BU3" s="40" t="s">
        <v>100</v>
      </c>
      <c r="BV3" s="40" t="s">
        <v>101</v>
      </c>
      <c r="BW3" s="40" t="s">
        <v>102</v>
      </c>
      <c r="BX3" s="40" t="s">
        <v>103</v>
      </c>
      <c r="BY3" s="40" t="s">
        <v>104</v>
      </c>
      <c r="BZ3" s="40" t="s">
        <v>105</v>
      </c>
      <c r="CA3" s="40" t="s">
        <v>106</v>
      </c>
      <c r="CB3" s="40" t="s">
        <v>107</v>
      </c>
      <c r="CC3" s="40" t="s">
        <v>108</v>
      </c>
      <c r="CD3" s="40" t="s">
        <v>109</v>
      </c>
      <c r="CE3" s="40" t="s">
        <v>110</v>
      </c>
      <c r="CF3" s="40" t="s">
        <v>111</v>
      </c>
      <c r="CG3" s="40" t="s">
        <v>112</v>
      </c>
      <c r="CH3" s="40" t="s">
        <v>113</v>
      </c>
      <c r="CI3" s="40" t="s">
        <v>114</v>
      </c>
      <c r="CJ3" s="40"/>
    </row>
    <row r="4" spans="1:88" x14ac:dyDescent="0.25">
      <c r="B4" s="48" t="s">
        <v>115</v>
      </c>
      <c r="C4" s="48" t="s">
        <v>116</v>
      </c>
      <c r="D4" s="48" t="s">
        <v>117</v>
      </c>
      <c r="F4" s="48" t="s">
        <v>118</v>
      </c>
      <c r="H4" s="48" t="s">
        <v>119</v>
      </c>
      <c r="I4" s="48">
        <v>30</v>
      </c>
      <c r="J4" s="46">
        <f>+'UPDATE&gt;&gt;Jul2022-Mar2023 Actuals'!J4-'UPDATE&gt;&gt;Jul-Dec 2022 Actuals'!J4</f>
        <v>0</v>
      </c>
      <c r="K4" s="46">
        <f>+'UPDATE&gt;&gt;Jul2022-Mar2023 Actuals'!K4-'UPDATE&gt;&gt;Jul-Dec 2022 Actuals'!K4</f>
        <v>0</v>
      </c>
      <c r="L4" s="46">
        <f>+'UPDATE&gt;&gt;Jul2022-Mar2023 Actuals'!L4-'UPDATE&gt;&gt;Jul-Dec 2022 Actuals'!L4</f>
        <v>0</v>
      </c>
      <c r="M4" s="46">
        <f>+'UPDATE&gt;&gt;Jul2022-Mar2023 Actuals'!M4-'UPDATE&gt;&gt;Jul-Dec 2022 Actuals'!M4</f>
        <v>0</v>
      </c>
      <c r="N4" s="46">
        <f>+'UPDATE&gt;&gt;Jul2022-Mar2023 Actuals'!N4-'UPDATE&gt;&gt;Jul-Dec 2022 Actuals'!N4</f>
        <v>0</v>
      </c>
      <c r="O4" s="46">
        <f>+'UPDATE&gt;&gt;Jul2022-Mar2023 Actuals'!O4-'UPDATE&gt;&gt;Jul-Dec 2022 Actuals'!O4</f>
        <v>0</v>
      </c>
      <c r="P4" s="46">
        <f>+'UPDATE&gt;&gt;Jul2022-Mar2023 Actuals'!P4-'UPDATE&gt;&gt;Jul-Dec 2022 Actuals'!P4</f>
        <v>0</v>
      </c>
      <c r="Q4" s="46">
        <f>+'UPDATE&gt;&gt;Jul2022-Mar2023 Actuals'!Q4-'UPDATE&gt;&gt;Jul-Dec 2022 Actuals'!Q4</f>
        <v>0</v>
      </c>
      <c r="R4" s="46">
        <f>+'UPDATE&gt;&gt;Jul2022-Mar2023 Actuals'!R4-'UPDATE&gt;&gt;Jul-Dec 2022 Actuals'!R4</f>
        <v>0</v>
      </c>
      <c r="S4" s="46">
        <f>+'UPDATE&gt;&gt;Jul2022-Mar2023 Actuals'!S4-'UPDATE&gt;&gt;Jul-Dec 2022 Actuals'!S4</f>
        <v>0</v>
      </c>
      <c r="T4" s="46">
        <f>+'UPDATE&gt;&gt;Jul2022-Mar2023 Actuals'!T4-'UPDATE&gt;&gt;Jul-Dec 2022 Actuals'!T4</f>
        <v>0</v>
      </c>
      <c r="U4" s="46">
        <f>+'UPDATE&gt;&gt;Jul2022-Mar2023 Actuals'!U4-'UPDATE&gt;&gt;Jul-Dec 2022 Actuals'!U4</f>
        <v>0</v>
      </c>
      <c r="V4" s="46">
        <f>+'UPDATE&gt;&gt;Jul2022-Mar2023 Actuals'!V4-'UPDATE&gt;&gt;Jul-Dec 2022 Actuals'!V4</f>
        <v>0</v>
      </c>
      <c r="W4" s="46">
        <f>+'UPDATE&gt;&gt;Jul2022-Mar2023 Actuals'!W4-'UPDATE&gt;&gt;Jul-Dec 2022 Actuals'!W4</f>
        <v>0</v>
      </c>
      <c r="X4" s="46">
        <f>+'UPDATE&gt;&gt;Jul2022-Mar2023 Actuals'!X4-'UPDATE&gt;&gt;Jul-Dec 2022 Actuals'!X4</f>
        <v>0</v>
      </c>
      <c r="Y4" s="46">
        <f>+'UPDATE&gt;&gt;Jul2022-Mar2023 Actuals'!Y4-'UPDATE&gt;&gt;Jul-Dec 2022 Actuals'!Y4</f>
        <v>0</v>
      </c>
      <c r="Z4" s="46">
        <f>+'UPDATE&gt;&gt;Jul2022-Mar2023 Actuals'!Z4-'UPDATE&gt;&gt;Jul-Dec 2022 Actuals'!Z4</f>
        <v>0</v>
      </c>
      <c r="AA4" s="46">
        <f>+'UPDATE&gt;&gt;Jul2022-Mar2023 Actuals'!AA4-'UPDATE&gt;&gt;Jul-Dec 2022 Actuals'!AA4</f>
        <v>0</v>
      </c>
      <c r="AB4" s="46">
        <f>+'UPDATE&gt;&gt;Jul2022-Mar2023 Actuals'!AB4-'UPDATE&gt;&gt;Jul-Dec 2022 Actuals'!AB4</f>
        <v>0</v>
      </c>
      <c r="AC4" s="46">
        <f>+'UPDATE&gt;&gt;Jul2022-Mar2023 Actuals'!AC4-'UPDATE&gt;&gt;Jul-Dec 2022 Actuals'!AC4</f>
        <v>0</v>
      </c>
      <c r="AD4" s="46">
        <f>+'UPDATE&gt;&gt;Jul2022-Mar2023 Actuals'!AD4-'UPDATE&gt;&gt;Jul-Dec 2022 Actuals'!AD4</f>
        <v>0</v>
      </c>
      <c r="AE4" s="46">
        <f>+'UPDATE&gt;&gt;Jul2022-Mar2023 Actuals'!AE4-'UPDATE&gt;&gt;Jul-Dec 2022 Actuals'!AE4</f>
        <v>-6644000</v>
      </c>
      <c r="AF4" s="46">
        <f>+'UPDATE&gt;&gt;Jul2022-Mar2023 Actuals'!AF4-'UPDATE&gt;&gt;Jul-Dec 2022 Actuals'!AF4</f>
        <v>0</v>
      </c>
      <c r="AG4" s="46">
        <f>+'UPDATE&gt;&gt;Jul2022-Mar2023 Actuals'!AG4-'UPDATE&gt;&gt;Jul-Dec 2022 Actuals'!AG4</f>
        <v>-6644000</v>
      </c>
      <c r="AH4" s="46">
        <f>+'UPDATE&gt;&gt;Jul2022-Mar2023 Actuals'!AH4-'UPDATE&gt;&gt;Jul-Dec 2022 Actuals'!AH4</f>
        <v>-10852000</v>
      </c>
      <c r="AI4" s="46">
        <f>+'UPDATE&gt;&gt;Jul2022-Mar2023 Actuals'!AI4-'UPDATE&gt;&gt;Jul-Dec 2022 Actuals'!AI4</f>
        <v>0</v>
      </c>
      <c r="AJ4" s="46">
        <f>+'UPDATE&gt;&gt;Jul2022-Mar2023 Actuals'!AJ4-'UPDATE&gt;&gt;Jul-Dec 2022 Actuals'!AJ4</f>
        <v>-10852000</v>
      </c>
      <c r="AK4" s="46">
        <f>+'UPDATE&gt;&gt;Jul2022-Mar2023 Actuals'!AK4-'UPDATE&gt;&gt;Jul-Dec 2022 Actuals'!AK4</f>
        <v>7532000</v>
      </c>
      <c r="AL4" s="46">
        <f>+'UPDATE&gt;&gt;Jul2022-Mar2023 Actuals'!AL4-'UPDATE&gt;&gt;Jul-Dec 2022 Actuals'!AL4</f>
        <v>0</v>
      </c>
      <c r="AM4" s="46">
        <f>+'UPDATE&gt;&gt;Jul2022-Mar2023 Actuals'!AM4-'UPDATE&gt;&gt;Jul-Dec 2022 Actuals'!AM4</f>
        <v>7532000</v>
      </c>
      <c r="AN4" s="46">
        <f>+'UPDATE&gt;&gt;Jul2022-Mar2023 Actuals'!AN4-'UPDATE&gt;&gt;Jul-Dec 2022 Actuals'!AN4</f>
        <v>-9964000</v>
      </c>
      <c r="AO4" s="46">
        <f>+'UPDATE&gt;&gt;Jul2022-Mar2023 Actuals'!AO4-'UPDATE&gt;&gt;Jul-Dec 2022 Actuals'!AO4</f>
        <v>0</v>
      </c>
      <c r="AP4" s="46">
        <f>+'UPDATE&gt;&gt;Jul2022-Mar2023 Actuals'!AP4-'UPDATE&gt;&gt;Jul-Dec 2022 Actuals'!AP4</f>
        <v>-9964000</v>
      </c>
      <c r="AQ4" s="46">
        <f>+'UPDATE&gt;&gt;Jul2022-Mar2023 Actuals'!AQ4-'UPDATE&gt;&gt;Jul-Dec 2022 Actuals'!AQ4</f>
        <v>3322000</v>
      </c>
      <c r="AR4" s="46">
        <f>+'UPDATE&gt;&gt;Jul2022-Mar2023 Actuals'!AR4-'UPDATE&gt;&gt;Jul-Dec 2022 Actuals'!AR4</f>
        <v>0</v>
      </c>
      <c r="AS4" s="46">
        <f>+'UPDATE&gt;&gt;Jul2022-Mar2023 Actuals'!AS4-'UPDATE&gt;&gt;Jul-Dec 2022 Actuals'!AS4</f>
        <v>3322000</v>
      </c>
      <c r="AT4" s="46">
        <f>+'UPDATE&gt;&gt;Jul2022-Mar2023 Actuals'!AT4-'UPDATE&gt;&gt;Jul-Dec 2022 Actuals'!AT4</f>
        <v>3321000</v>
      </c>
      <c r="AU4" s="46">
        <f>+'UPDATE&gt;&gt;Jul2022-Mar2023 Actuals'!AU4-'UPDATE&gt;&gt;Jul-Dec 2022 Actuals'!AU4</f>
        <v>0</v>
      </c>
      <c r="AV4" s="46">
        <f>+'UPDATE&gt;&gt;Jul2022-Mar2023 Actuals'!AV4-'UPDATE&gt;&gt;Jul-Dec 2022 Actuals'!AV4</f>
        <v>3321000</v>
      </c>
      <c r="AW4" s="46">
        <f>+'UPDATE&gt;&gt;Jul2022-Mar2023 Actuals'!AW4-'UPDATE&gt;&gt;Jul-Dec 2022 Actuals'!AW4</f>
        <v>3322000</v>
      </c>
      <c r="AX4" s="46">
        <f>+'UPDATE&gt;&gt;Jul2022-Mar2023 Actuals'!AX4-'UPDATE&gt;&gt;Jul-Dec 2022 Actuals'!AX4</f>
        <v>0</v>
      </c>
      <c r="AY4" s="46">
        <f>+'UPDATE&gt;&gt;Jul2022-Mar2023 Actuals'!AY4-'UPDATE&gt;&gt;Jul-Dec 2022 Actuals'!AY4</f>
        <v>3322000</v>
      </c>
      <c r="AZ4" s="46">
        <f>+'UPDATE&gt;&gt;Jul2022-Mar2023 Actuals'!AZ4-'UPDATE&gt;&gt;Jul-Dec 2022 Actuals'!AZ4</f>
        <v>0</v>
      </c>
      <c r="BA4" s="46">
        <f>+'UPDATE&gt;&gt;Jul2022-Mar2023 Actuals'!BA4-'UPDATE&gt;&gt;Jul-Dec 2022 Actuals'!BA4</f>
        <v>0</v>
      </c>
      <c r="BB4" s="46">
        <f>+'UPDATE&gt;&gt;Jul2022-Mar2023 Actuals'!BB4-'UPDATE&gt;&gt;Jul-Dec 2022 Actuals'!BB4</f>
        <v>0</v>
      </c>
      <c r="BC4" s="46">
        <f>+'UPDATE&gt;&gt;Jul2022-Mar2023 Actuals'!BC4-'UPDATE&gt;&gt;Jul-Dec 2022 Actuals'!BC4</f>
        <v>9965000</v>
      </c>
      <c r="BD4" s="46">
        <f>+'UPDATE&gt;&gt;Jul2022-Mar2023 Actuals'!BD4-'UPDATE&gt;&gt;Jul-Dec 2022 Actuals'!BD4</f>
        <v>0</v>
      </c>
      <c r="BE4" s="46">
        <f>+'UPDATE&gt;&gt;Jul2022-Mar2023 Actuals'!BE4-'UPDATE&gt;&gt;Jul-Dec 2022 Actuals'!BE4</f>
        <v>9965000</v>
      </c>
      <c r="BF4" s="46">
        <f>+'UPDATE&gt;&gt;Jul2022-Mar2023 Actuals'!BF4-'UPDATE&gt;&gt;Jul-Dec 2022 Actuals'!BF4</f>
        <v>0</v>
      </c>
      <c r="BG4" s="46">
        <f>+'UPDATE&gt;&gt;Jul2022-Mar2023 Actuals'!BG4-'UPDATE&gt;&gt;Jul-Dec 2022 Actuals'!BG4</f>
        <v>0</v>
      </c>
      <c r="BH4" s="46">
        <f>+'UPDATE&gt;&gt;Jul2022-Mar2023 Actuals'!BH4-'UPDATE&gt;&gt;Jul-Dec 2022 Actuals'!BH4</f>
        <v>0</v>
      </c>
      <c r="BI4" s="46">
        <f>+'UPDATE&gt;&gt;Jul2022-Mar2023 Actuals'!BI4-'UPDATE&gt;&gt;Jul-Dec 2022 Actuals'!BI4</f>
        <v>0</v>
      </c>
      <c r="BJ4" s="46">
        <f>+'UPDATE&gt;&gt;Jul2022-Mar2023 Actuals'!BJ4-'UPDATE&gt;&gt;Jul-Dec 2022 Actuals'!BJ4</f>
        <v>0</v>
      </c>
      <c r="BK4" s="46">
        <f>+'UPDATE&gt;&gt;Jul2022-Mar2023 Actuals'!BK4-'UPDATE&gt;&gt;Jul-Dec 2022 Actuals'!BK4</f>
        <v>0</v>
      </c>
      <c r="BL4" s="46">
        <f>+'UPDATE&gt;&gt;Jul2022-Mar2023 Actuals'!BL4-'UPDATE&gt;&gt;Jul-Dec 2022 Actuals'!BL4</f>
        <v>0</v>
      </c>
      <c r="BM4" s="46">
        <f>+'UPDATE&gt;&gt;Jul2022-Mar2023 Actuals'!BM4-'UPDATE&gt;&gt;Jul-Dec 2022 Actuals'!BM4</f>
        <v>0</v>
      </c>
      <c r="BN4" s="46">
        <f>+'UPDATE&gt;&gt;Jul2022-Mar2023 Actuals'!BN4-'UPDATE&gt;&gt;Jul-Dec 2022 Actuals'!BN4</f>
        <v>0</v>
      </c>
      <c r="BO4" s="46">
        <f>+'UPDATE&gt;&gt;Jul2022-Mar2023 Actuals'!BO4-'UPDATE&gt;&gt;Jul-Dec 2022 Actuals'!BO4</f>
        <v>0</v>
      </c>
      <c r="BP4" s="46">
        <f>+'UPDATE&gt;&gt;Jul2022-Mar2023 Actuals'!BP4-'UPDATE&gt;&gt;Jul-Dec 2022 Actuals'!BP4</f>
        <v>0</v>
      </c>
      <c r="BQ4" s="46">
        <f>+'UPDATE&gt;&gt;Jul2022-Mar2023 Actuals'!BQ4-'UPDATE&gt;&gt;Jul-Dec 2022 Actuals'!BQ4</f>
        <v>0</v>
      </c>
      <c r="BR4" s="46">
        <f>+'UPDATE&gt;&gt;Jul2022-Mar2023 Actuals'!BR4-'UPDATE&gt;&gt;Jul-Dec 2022 Actuals'!BR4</f>
        <v>1000</v>
      </c>
      <c r="BS4" s="46">
        <f>+'UPDATE&gt;&gt;Jul2022-Mar2023 Actuals'!BS4-'UPDATE&gt;&gt;Jul-Dec 2022 Actuals'!BS4</f>
        <v>0</v>
      </c>
      <c r="BT4" s="46">
        <f>+'UPDATE&gt;&gt;Jul2022-Mar2023 Actuals'!BT4-'UPDATE&gt;&gt;Jul-Dec 2022 Actuals'!BT4</f>
        <v>1000</v>
      </c>
      <c r="BU4" s="46">
        <f>+'UPDATE&gt;&gt;Jul2022-Mar2023 Actuals'!BU4-'UPDATE&gt;&gt;Jul-Dec 2022 Actuals'!BU4</f>
        <v>0</v>
      </c>
      <c r="BV4" s="46">
        <f>+'UPDATE&gt;&gt;Jul2022-Mar2023 Actuals'!BV4-'UPDATE&gt;&gt;Jul-Dec 2022 Actuals'!BV4</f>
        <v>0</v>
      </c>
      <c r="BW4" s="46">
        <f>+'UPDATE&gt;&gt;Jul2022-Mar2023 Actuals'!BW4-'UPDATE&gt;&gt;Jul-Dec 2022 Actuals'!BW4</f>
        <v>0</v>
      </c>
      <c r="BX4" s="46">
        <f>+'UPDATE&gt;&gt;Jul2022-Mar2023 Actuals'!BX4-'UPDATE&gt;&gt;Jul-Dec 2022 Actuals'!BX4</f>
        <v>227</v>
      </c>
      <c r="BY4" s="46">
        <f>+'UPDATE&gt;&gt;Jul2022-Mar2023 Actuals'!BY4-'UPDATE&gt;&gt;Jul-Dec 2022 Actuals'!BY4</f>
        <v>0</v>
      </c>
      <c r="BZ4" s="46">
        <f>+'UPDATE&gt;&gt;Jul2022-Mar2023 Actuals'!BZ4-'UPDATE&gt;&gt;Jul-Dec 2022 Actuals'!BZ4</f>
        <v>227</v>
      </c>
      <c r="CA4" s="46">
        <f>+'UPDATE&gt;&gt;Jul2022-Mar2023 Actuals'!CA4-'UPDATE&gt;&gt;Jul-Dec 2022 Actuals'!CA4</f>
        <v>773</v>
      </c>
      <c r="CB4" s="46">
        <f>+'UPDATE&gt;&gt;Jul2022-Mar2023 Actuals'!CB4-'UPDATE&gt;&gt;Jul-Dec 2022 Actuals'!CB4</f>
        <v>0</v>
      </c>
      <c r="CC4" s="46">
        <f>+'UPDATE&gt;&gt;Jul2022-Mar2023 Actuals'!CC4-'UPDATE&gt;&gt;Jul-Dec 2022 Actuals'!CC4</f>
        <v>773</v>
      </c>
      <c r="CD4" s="46">
        <f>+'UPDATE&gt;&gt;Jul2022-Mar2023 Actuals'!CD4-'UPDATE&gt;&gt;Jul-Dec 2022 Actuals'!CD4</f>
        <v>0</v>
      </c>
      <c r="CE4" s="46">
        <f>+'UPDATE&gt;&gt;Jul2022-Mar2023 Actuals'!CE4-'UPDATE&gt;&gt;Jul-Dec 2022 Actuals'!CE4</f>
        <v>0</v>
      </c>
      <c r="CF4" s="46">
        <f>+'UPDATE&gt;&gt;Jul2022-Mar2023 Actuals'!CF4-'UPDATE&gt;&gt;Jul-Dec 2022 Actuals'!CF4</f>
        <v>0</v>
      </c>
      <c r="CG4" s="46">
        <f>+'UPDATE&gt;&gt;Jul2022-Mar2023 Actuals'!CG4-'UPDATE&gt;&gt;Jul-Dec 2022 Actuals'!CG4</f>
        <v>1000</v>
      </c>
      <c r="CH4" s="46">
        <f>+'UPDATE&gt;&gt;Jul2022-Mar2023 Actuals'!CH4-'UPDATE&gt;&gt;Jul-Dec 2022 Actuals'!CH4</f>
        <v>0</v>
      </c>
      <c r="CI4" s="46">
        <f>+'UPDATE&gt;&gt;Jul2022-Mar2023 Actuals'!CI4-'UPDATE&gt;&gt;Jul-Dec 2022 Actuals'!CI4</f>
        <v>1000</v>
      </c>
    </row>
    <row r="5" spans="1:88" x14ac:dyDescent="0.25">
      <c r="B5" s="48" t="s">
        <v>115</v>
      </c>
      <c r="C5" s="48" t="s">
        <v>116</v>
      </c>
      <c r="D5" s="48" t="s">
        <v>121</v>
      </c>
      <c r="F5" s="48" t="s">
        <v>122</v>
      </c>
      <c r="H5" s="48" t="s">
        <v>119</v>
      </c>
      <c r="I5" s="48">
        <v>30</v>
      </c>
      <c r="J5" s="46">
        <f>+'UPDATE&gt;&gt;Jul2022-Mar2023 Actuals'!J5-'UPDATE&gt;&gt;Jul-Dec 2022 Actuals'!J5</f>
        <v>0</v>
      </c>
      <c r="K5" s="46">
        <f>+'UPDATE&gt;&gt;Jul2022-Mar2023 Actuals'!K5-'UPDATE&gt;&gt;Jul-Dec 2022 Actuals'!K5</f>
        <v>0</v>
      </c>
      <c r="L5" s="46">
        <f>+'UPDATE&gt;&gt;Jul2022-Mar2023 Actuals'!L5-'UPDATE&gt;&gt;Jul-Dec 2022 Actuals'!L5</f>
        <v>0</v>
      </c>
      <c r="M5" s="46">
        <f>+'UPDATE&gt;&gt;Jul2022-Mar2023 Actuals'!M5-'UPDATE&gt;&gt;Jul-Dec 2022 Actuals'!M5</f>
        <v>0</v>
      </c>
      <c r="N5" s="46">
        <f>+'UPDATE&gt;&gt;Jul2022-Mar2023 Actuals'!N5-'UPDATE&gt;&gt;Jul-Dec 2022 Actuals'!N5</f>
        <v>0</v>
      </c>
      <c r="O5" s="46">
        <f>+'UPDATE&gt;&gt;Jul2022-Mar2023 Actuals'!O5-'UPDATE&gt;&gt;Jul-Dec 2022 Actuals'!O5</f>
        <v>0</v>
      </c>
      <c r="P5" s="46">
        <f>+'UPDATE&gt;&gt;Jul2022-Mar2023 Actuals'!P5-'UPDATE&gt;&gt;Jul-Dec 2022 Actuals'!P5</f>
        <v>260000</v>
      </c>
      <c r="Q5" s="46">
        <f>+'UPDATE&gt;&gt;Jul2022-Mar2023 Actuals'!Q5-'UPDATE&gt;&gt;Jul-Dec 2022 Actuals'!Q5</f>
        <v>0</v>
      </c>
      <c r="R5" s="46">
        <f>+'UPDATE&gt;&gt;Jul2022-Mar2023 Actuals'!R5-'UPDATE&gt;&gt;Jul-Dec 2022 Actuals'!R5</f>
        <v>260000</v>
      </c>
      <c r="S5" s="46">
        <f>+'UPDATE&gt;&gt;Jul2022-Mar2023 Actuals'!S5-'UPDATE&gt;&gt;Jul-Dec 2022 Actuals'!S5</f>
        <v>216000</v>
      </c>
      <c r="T5" s="46">
        <f>+'UPDATE&gt;&gt;Jul2022-Mar2023 Actuals'!T5-'UPDATE&gt;&gt;Jul-Dec 2022 Actuals'!T5</f>
        <v>0</v>
      </c>
      <c r="U5" s="46">
        <f>+'UPDATE&gt;&gt;Jul2022-Mar2023 Actuals'!U5-'UPDATE&gt;&gt;Jul-Dec 2022 Actuals'!U5</f>
        <v>216000</v>
      </c>
      <c r="V5" s="46">
        <f>+'UPDATE&gt;&gt;Jul2022-Mar2023 Actuals'!V5-'UPDATE&gt;&gt;Jul-Dec 2022 Actuals'!V5</f>
        <v>-99000</v>
      </c>
      <c r="W5" s="46">
        <f>+'UPDATE&gt;&gt;Jul2022-Mar2023 Actuals'!W5-'UPDATE&gt;&gt;Jul-Dec 2022 Actuals'!W5</f>
        <v>0</v>
      </c>
      <c r="X5" s="46">
        <f>+'UPDATE&gt;&gt;Jul2022-Mar2023 Actuals'!X5-'UPDATE&gt;&gt;Jul-Dec 2022 Actuals'!X5</f>
        <v>-99000</v>
      </c>
      <c r="Y5" s="46">
        <f>+'UPDATE&gt;&gt;Jul2022-Mar2023 Actuals'!Y5-'UPDATE&gt;&gt;Jul-Dec 2022 Actuals'!Y5</f>
        <v>377000</v>
      </c>
      <c r="Z5" s="46">
        <f>+'UPDATE&gt;&gt;Jul2022-Mar2023 Actuals'!Z5-'UPDATE&gt;&gt;Jul-Dec 2022 Actuals'!Z5</f>
        <v>0</v>
      </c>
      <c r="AA5" s="46">
        <f>+'UPDATE&gt;&gt;Jul2022-Mar2023 Actuals'!AA5-'UPDATE&gt;&gt;Jul-Dec 2022 Actuals'!AA5</f>
        <v>377000</v>
      </c>
      <c r="AB5" s="46">
        <f>+'UPDATE&gt;&gt;Jul2022-Mar2023 Actuals'!AB5-'UPDATE&gt;&gt;Jul-Dec 2022 Actuals'!AB5</f>
        <v>79000</v>
      </c>
      <c r="AC5" s="46">
        <f>+'UPDATE&gt;&gt;Jul2022-Mar2023 Actuals'!AC5-'UPDATE&gt;&gt;Jul-Dec 2022 Actuals'!AC5</f>
        <v>0</v>
      </c>
      <c r="AD5" s="46">
        <f>+'UPDATE&gt;&gt;Jul2022-Mar2023 Actuals'!AD5-'UPDATE&gt;&gt;Jul-Dec 2022 Actuals'!AD5</f>
        <v>79000</v>
      </c>
      <c r="AE5" s="46">
        <f>+'UPDATE&gt;&gt;Jul2022-Mar2023 Actuals'!AE5-'UPDATE&gt;&gt;Jul-Dec 2022 Actuals'!AE5</f>
        <v>-531000</v>
      </c>
      <c r="AF5" s="46">
        <f>+'UPDATE&gt;&gt;Jul2022-Mar2023 Actuals'!AF5-'UPDATE&gt;&gt;Jul-Dec 2022 Actuals'!AF5</f>
        <v>0</v>
      </c>
      <c r="AG5" s="46">
        <f>+'UPDATE&gt;&gt;Jul2022-Mar2023 Actuals'!AG5-'UPDATE&gt;&gt;Jul-Dec 2022 Actuals'!AG5</f>
        <v>-531000</v>
      </c>
      <c r="AH5" s="46">
        <f>+'UPDATE&gt;&gt;Jul2022-Mar2023 Actuals'!AH5-'UPDATE&gt;&gt;Jul-Dec 2022 Actuals'!AH5</f>
        <v>-134000</v>
      </c>
      <c r="AI5" s="46">
        <f>+'UPDATE&gt;&gt;Jul2022-Mar2023 Actuals'!AI5-'UPDATE&gt;&gt;Jul-Dec 2022 Actuals'!AI5</f>
        <v>0</v>
      </c>
      <c r="AJ5" s="46">
        <f>+'UPDATE&gt;&gt;Jul2022-Mar2023 Actuals'!AJ5-'UPDATE&gt;&gt;Jul-Dec 2022 Actuals'!AJ5</f>
        <v>-134000</v>
      </c>
      <c r="AK5" s="46">
        <f>+'UPDATE&gt;&gt;Jul2022-Mar2023 Actuals'!AK5-'UPDATE&gt;&gt;Jul-Dec 2022 Actuals'!AK5</f>
        <v>-117000</v>
      </c>
      <c r="AL5" s="46">
        <f>+'UPDATE&gt;&gt;Jul2022-Mar2023 Actuals'!AL5-'UPDATE&gt;&gt;Jul-Dec 2022 Actuals'!AL5</f>
        <v>0</v>
      </c>
      <c r="AM5" s="46">
        <f>+'UPDATE&gt;&gt;Jul2022-Mar2023 Actuals'!AM5-'UPDATE&gt;&gt;Jul-Dec 2022 Actuals'!AM5</f>
        <v>-117000</v>
      </c>
      <c r="AN5" s="46">
        <f>+'UPDATE&gt;&gt;Jul2022-Mar2023 Actuals'!AN5-'UPDATE&gt;&gt;Jul-Dec 2022 Actuals'!AN5</f>
        <v>-703000</v>
      </c>
      <c r="AO5" s="46">
        <f>+'UPDATE&gt;&gt;Jul2022-Mar2023 Actuals'!AO5-'UPDATE&gt;&gt;Jul-Dec 2022 Actuals'!AO5</f>
        <v>0</v>
      </c>
      <c r="AP5" s="46">
        <f>+'UPDATE&gt;&gt;Jul2022-Mar2023 Actuals'!AP5-'UPDATE&gt;&gt;Jul-Dec 2022 Actuals'!AP5</f>
        <v>-703000</v>
      </c>
      <c r="AQ5" s="46">
        <f>+'UPDATE&gt;&gt;Jul2022-Mar2023 Actuals'!AQ5-'UPDATE&gt;&gt;Jul-Dec 2022 Actuals'!AQ5</f>
        <v>-23000</v>
      </c>
      <c r="AR5" s="46">
        <f>+'UPDATE&gt;&gt;Jul2022-Mar2023 Actuals'!AR5-'UPDATE&gt;&gt;Jul-Dec 2022 Actuals'!AR5</f>
        <v>0</v>
      </c>
      <c r="AS5" s="46">
        <f>+'UPDATE&gt;&gt;Jul2022-Mar2023 Actuals'!AS5-'UPDATE&gt;&gt;Jul-Dec 2022 Actuals'!AS5</f>
        <v>-23000</v>
      </c>
      <c r="AT5" s="46">
        <f>+'UPDATE&gt;&gt;Jul2022-Mar2023 Actuals'!AT5-'UPDATE&gt;&gt;Jul-Dec 2022 Actuals'!AT5</f>
        <v>201000</v>
      </c>
      <c r="AU5" s="46">
        <f>+'UPDATE&gt;&gt;Jul2022-Mar2023 Actuals'!AU5-'UPDATE&gt;&gt;Jul-Dec 2022 Actuals'!AU5</f>
        <v>0</v>
      </c>
      <c r="AV5" s="46">
        <f>+'UPDATE&gt;&gt;Jul2022-Mar2023 Actuals'!AV5-'UPDATE&gt;&gt;Jul-Dec 2022 Actuals'!AV5</f>
        <v>201000</v>
      </c>
      <c r="AW5" s="46">
        <f>+'UPDATE&gt;&gt;Jul2022-Mar2023 Actuals'!AW5-'UPDATE&gt;&gt;Jul-Dec 2022 Actuals'!AW5</f>
        <v>148000</v>
      </c>
      <c r="AX5" s="46">
        <f>+'UPDATE&gt;&gt;Jul2022-Mar2023 Actuals'!AX5-'UPDATE&gt;&gt;Jul-Dec 2022 Actuals'!AX5</f>
        <v>0</v>
      </c>
      <c r="AY5" s="46">
        <f>+'UPDATE&gt;&gt;Jul2022-Mar2023 Actuals'!AY5-'UPDATE&gt;&gt;Jul-Dec 2022 Actuals'!AY5</f>
        <v>148000</v>
      </c>
      <c r="AZ5" s="46">
        <f>+'UPDATE&gt;&gt;Jul2022-Mar2023 Actuals'!AZ5-'UPDATE&gt;&gt;Jul-Dec 2022 Actuals'!AZ5</f>
        <v>0</v>
      </c>
      <c r="BA5" s="46">
        <f>+'UPDATE&gt;&gt;Jul2022-Mar2023 Actuals'!BA5-'UPDATE&gt;&gt;Jul-Dec 2022 Actuals'!BA5</f>
        <v>0</v>
      </c>
      <c r="BB5" s="46">
        <f>+'UPDATE&gt;&gt;Jul2022-Mar2023 Actuals'!BB5-'UPDATE&gt;&gt;Jul-Dec 2022 Actuals'!BB5</f>
        <v>0</v>
      </c>
      <c r="BC5" s="46">
        <f>+'UPDATE&gt;&gt;Jul2022-Mar2023 Actuals'!BC5-'UPDATE&gt;&gt;Jul-Dec 2022 Actuals'!BC5</f>
        <v>326000</v>
      </c>
      <c r="BD5" s="46">
        <f>+'UPDATE&gt;&gt;Jul2022-Mar2023 Actuals'!BD5-'UPDATE&gt;&gt;Jul-Dec 2022 Actuals'!BD5</f>
        <v>0</v>
      </c>
      <c r="BE5" s="46">
        <f>+'UPDATE&gt;&gt;Jul2022-Mar2023 Actuals'!BE5-'UPDATE&gt;&gt;Jul-Dec 2022 Actuals'!BE5</f>
        <v>326000</v>
      </c>
      <c r="BF5" s="46">
        <f>+'UPDATE&gt;&gt;Jul2022-Mar2023 Actuals'!BF5-'UPDATE&gt;&gt;Jul-Dec 2022 Actuals'!BF5</f>
        <v>0</v>
      </c>
      <c r="BG5" s="46">
        <f>+'UPDATE&gt;&gt;Jul2022-Mar2023 Actuals'!BG5-'UPDATE&gt;&gt;Jul-Dec 2022 Actuals'!BG5</f>
        <v>0</v>
      </c>
      <c r="BH5" s="46">
        <f>+'UPDATE&gt;&gt;Jul2022-Mar2023 Actuals'!BH5-'UPDATE&gt;&gt;Jul-Dec 2022 Actuals'!BH5</f>
        <v>0</v>
      </c>
      <c r="BI5" s="46">
        <f>+'UPDATE&gt;&gt;Jul2022-Mar2023 Actuals'!BI5-'UPDATE&gt;&gt;Jul-Dec 2022 Actuals'!BI5</f>
        <v>0</v>
      </c>
      <c r="BJ5" s="46">
        <f>+'UPDATE&gt;&gt;Jul2022-Mar2023 Actuals'!BJ5-'UPDATE&gt;&gt;Jul-Dec 2022 Actuals'!BJ5</f>
        <v>0</v>
      </c>
      <c r="BK5" s="46">
        <f>+'UPDATE&gt;&gt;Jul2022-Mar2023 Actuals'!BK5-'UPDATE&gt;&gt;Jul-Dec 2022 Actuals'!BK5</f>
        <v>0</v>
      </c>
      <c r="BL5" s="46">
        <f>+'UPDATE&gt;&gt;Jul2022-Mar2023 Actuals'!BL5-'UPDATE&gt;&gt;Jul-Dec 2022 Actuals'!BL5</f>
        <v>0</v>
      </c>
      <c r="BM5" s="46">
        <f>+'UPDATE&gt;&gt;Jul2022-Mar2023 Actuals'!BM5-'UPDATE&gt;&gt;Jul-Dec 2022 Actuals'!BM5</f>
        <v>0</v>
      </c>
      <c r="BN5" s="46">
        <f>+'UPDATE&gt;&gt;Jul2022-Mar2023 Actuals'!BN5-'UPDATE&gt;&gt;Jul-Dec 2022 Actuals'!BN5</f>
        <v>0</v>
      </c>
      <c r="BO5" s="46">
        <f>+'UPDATE&gt;&gt;Jul2022-Mar2023 Actuals'!BO5-'UPDATE&gt;&gt;Jul-Dec 2022 Actuals'!BO5</f>
        <v>0</v>
      </c>
      <c r="BP5" s="46">
        <f>+'UPDATE&gt;&gt;Jul2022-Mar2023 Actuals'!BP5-'UPDATE&gt;&gt;Jul-Dec 2022 Actuals'!BP5</f>
        <v>0</v>
      </c>
      <c r="BQ5" s="46">
        <f>+'UPDATE&gt;&gt;Jul2022-Mar2023 Actuals'!BQ5-'UPDATE&gt;&gt;Jul-Dec 2022 Actuals'!BQ5</f>
        <v>0</v>
      </c>
      <c r="BR5" s="46">
        <f>+'UPDATE&gt;&gt;Jul2022-Mar2023 Actuals'!BR5-'UPDATE&gt;&gt;Jul-Dec 2022 Actuals'!BR5</f>
        <v>0</v>
      </c>
      <c r="BS5" s="46">
        <f>+'UPDATE&gt;&gt;Jul2022-Mar2023 Actuals'!BS5-'UPDATE&gt;&gt;Jul-Dec 2022 Actuals'!BS5</f>
        <v>0</v>
      </c>
      <c r="BT5" s="46">
        <f>+'UPDATE&gt;&gt;Jul2022-Mar2023 Actuals'!BT5-'UPDATE&gt;&gt;Jul-Dec 2022 Actuals'!BT5</f>
        <v>0</v>
      </c>
      <c r="BU5" s="46">
        <f>+'UPDATE&gt;&gt;Jul2022-Mar2023 Actuals'!BU5-'UPDATE&gt;&gt;Jul-Dec 2022 Actuals'!BU5</f>
        <v>0</v>
      </c>
      <c r="BV5" s="46">
        <f>+'UPDATE&gt;&gt;Jul2022-Mar2023 Actuals'!BV5-'UPDATE&gt;&gt;Jul-Dec 2022 Actuals'!BV5</f>
        <v>0</v>
      </c>
      <c r="BW5" s="46">
        <f>+'UPDATE&gt;&gt;Jul2022-Mar2023 Actuals'!BW5-'UPDATE&gt;&gt;Jul-Dec 2022 Actuals'!BW5</f>
        <v>0</v>
      </c>
      <c r="BX5" s="46">
        <f>+'UPDATE&gt;&gt;Jul2022-Mar2023 Actuals'!BX5-'UPDATE&gt;&gt;Jul-Dec 2022 Actuals'!BX5</f>
        <v>0</v>
      </c>
      <c r="BY5" s="46">
        <f>+'UPDATE&gt;&gt;Jul2022-Mar2023 Actuals'!BY5-'UPDATE&gt;&gt;Jul-Dec 2022 Actuals'!BY5</f>
        <v>0</v>
      </c>
      <c r="BZ5" s="46">
        <f>+'UPDATE&gt;&gt;Jul2022-Mar2023 Actuals'!BZ5-'UPDATE&gt;&gt;Jul-Dec 2022 Actuals'!BZ5</f>
        <v>0</v>
      </c>
      <c r="CA5" s="46">
        <f>+'UPDATE&gt;&gt;Jul2022-Mar2023 Actuals'!CA5-'UPDATE&gt;&gt;Jul-Dec 2022 Actuals'!CA5</f>
        <v>0</v>
      </c>
      <c r="CB5" s="46">
        <f>+'UPDATE&gt;&gt;Jul2022-Mar2023 Actuals'!CB5-'UPDATE&gt;&gt;Jul-Dec 2022 Actuals'!CB5</f>
        <v>0</v>
      </c>
      <c r="CC5" s="46">
        <f>+'UPDATE&gt;&gt;Jul2022-Mar2023 Actuals'!CC5-'UPDATE&gt;&gt;Jul-Dec 2022 Actuals'!CC5</f>
        <v>0</v>
      </c>
      <c r="CD5" s="46">
        <f>+'UPDATE&gt;&gt;Jul2022-Mar2023 Actuals'!CD5-'UPDATE&gt;&gt;Jul-Dec 2022 Actuals'!CD5</f>
        <v>0</v>
      </c>
      <c r="CE5" s="46">
        <f>+'UPDATE&gt;&gt;Jul2022-Mar2023 Actuals'!CE5-'UPDATE&gt;&gt;Jul-Dec 2022 Actuals'!CE5</f>
        <v>0</v>
      </c>
      <c r="CF5" s="46">
        <f>+'UPDATE&gt;&gt;Jul2022-Mar2023 Actuals'!CF5-'UPDATE&gt;&gt;Jul-Dec 2022 Actuals'!CF5</f>
        <v>0</v>
      </c>
      <c r="CG5" s="46">
        <f>+'UPDATE&gt;&gt;Jul2022-Mar2023 Actuals'!CG5-'UPDATE&gt;&gt;Jul-Dec 2022 Actuals'!CG5</f>
        <v>0</v>
      </c>
      <c r="CH5" s="46">
        <f>+'UPDATE&gt;&gt;Jul2022-Mar2023 Actuals'!CH5-'UPDATE&gt;&gt;Jul-Dec 2022 Actuals'!CH5</f>
        <v>0</v>
      </c>
      <c r="CI5" s="46">
        <f>+'UPDATE&gt;&gt;Jul2022-Mar2023 Actuals'!CI5-'UPDATE&gt;&gt;Jul-Dec 2022 Actuals'!CI5</f>
        <v>0</v>
      </c>
    </row>
    <row r="6" spans="1:88" x14ac:dyDescent="0.25">
      <c r="B6" s="48" t="s">
        <v>124</v>
      </c>
      <c r="C6" s="48" t="s">
        <v>125</v>
      </c>
      <c r="D6" s="48" t="s">
        <v>117</v>
      </c>
      <c r="F6" s="48" t="s">
        <v>126</v>
      </c>
      <c r="G6" s="48" t="s">
        <v>127</v>
      </c>
      <c r="H6" s="48" t="s">
        <v>128</v>
      </c>
      <c r="I6" s="48" t="s">
        <v>129</v>
      </c>
      <c r="J6" s="46">
        <f>+'UPDATE&gt;&gt;Jul2022-Mar2023 Actuals'!J6-'UPDATE&gt;&gt;Jul-Dec 2022 Actuals'!J6</f>
        <v>-2592168</v>
      </c>
      <c r="K6" s="46">
        <f>+'UPDATE&gt;&gt;Jul2022-Mar2023 Actuals'!K6-'UPDATE&gt;&gt;Jul-Dec 2022 Actuals'!K6</f>
        <v>-1562832</v>
      </c>
      <c r="L6" s="46">
        <f>+'UPDATE&gt;&gt;Jul2022-Mar2023 Actuals'!L6-'UPDATE&gt;&gt;Jul-Dec 2022 Actuals'!L6</f>
        <v>-4155000</v>
      </c>
      <c r="M6" s="46">
        <f>+'UPDATE&gt;&gt;Jul2022-Mar2023 Actuals'!M6-'UPDATE&gt;&gt;Jul-Dec 2022 Actuals'!M6</f>
        <v>-2500000</v>
      </c>
      <c r="N6" s="46">
        <f>+'UPDATE&gt;&gt;Jul2022-Mar2023 Actuals'!N6-'UPDATE&gt;&gt;Jul-Dec 2022 Actuals'!N6</f>
        <v>-1667000</v>
      </c>
      <c r="O6" s="46">
        <f>+'UPDATE&gt;&gt;Jul2022-Mar2023 Actuals'!O6-'UPDATE&gt;&gt;Jul-Dec 2022 Actuals'!O6</f>
        <v>-4167000</v>
      </c>
      <c r="P6" s="46">
        <f>+'UPDATE&gt;&gt;Jul2022-Mar2023 Actuals'!P6-'UPDATE&gt;&gt;Jul-Dec 2022 Actuals'!P6</f>
        <v>-2500000</v>
      </c>
      <c r="Q6" s="46">
        <f>+'UPDATE&gt;&gt;Jul2022-Mar2023 Actuals'!Q6-'UPDATE&gt;&gt;Jul-Dec 2022 Actuals'!Q6</f>
        <v>-1667000</v>
      </c>
      <c r="R6" s="46">
        <f>+'UPDATE&gt;&gt;Jul2022-Mar2023 Actuals'!R6-'UPDATE&gt;&gt;Jul-Dec 2022 Actuals'!R6</f>
        <v>-4167000</v>
      </c>
      <c r="S6" s="46">
        <f>+'UPDATE&gt;&gt;Jul2022-Mar2023 Actuals'!S6-'UPDATE&gt;&gt;Jul-Dec 2022 Actuals'!S6</f>
        <v>-2500000</v>
      </c>
      <c r="T6" s="46">
        <f>+'UPDATE&gt;&gt;Jul2022-Mar2023 Actuals'!T6-'UPDATE&gt;&gt;Jul-Dec 2022 Actuals'!T6</f>
        <v>-1667000</v>
      </c>
      <c r="U6" s="46">
        <f>+'UPDATE&gt;&gt;Jul2022-Mar2023 Actuals'!U6-'UPDATE&gt;&gt;Jul-Dec 2022 Actuals'!U6</f>
        <v>-4167000</v>
      </c>
      <c r="V6" s="46">
        <f>+'UPDATE&gt;&gt;Jul2022-Mar2023 Actuals'!V6-'UPDATE&gt;&gt;Jul-Dec 2022 Actuals'!V6</f>
        <v>-1298000</v>
      </c>
      <c r="W6" s="46">
        <f>+'UPDATE&gt;&gt;Jul2022-Mar2023 Actuals'!W6-'UPDATE&gt;&gt;Jul-Dec 2022 Actuals'!W6</f>
        <v>-864000</v>
      </c>
      <c r="X6" s="46">
        <f>+'UPDATE&gt;&gt;Jul2022-Mar2023 Actuals'!X6-'UPDATE&gt;&gt;Jul-Dec 2022 Actuals'!X6</f>
        <v>-2162000</v>
      </c>
      <c r="Y6" s="46">
        <f>+'UPDATE&gt;&gt;Jul2022-Mar2023 Actuals'!Y6-'UPDATE&gt;&gt;Jul-Dec 2022 Actuals'!Y6</f>
        <v>-8798000</v>
      </c>
      <c r="Z6" s="46">
        <f>+'UPDATE&gt;&gt;Jul2022-Mar2023 Actuals'!Z6-'UPDATE&gt;&gt;Jul-Dec 2022 Actuals'!Z6</f>
        <v>-5865000</v>
      </c>
      <c r="AA6" s="46">
        <f>+'UPDATE&gt;&gt;Jul2022-Mar2023 Actuals'!AA6-'UPDATE&gt;&gt;Jul-Dec 2022 Actuals'!AA6</f>
        <v>-14663000</v>
      </c>
      <c r="AB6" s="46">
        <f>+'UPDATE&gt;&gt;Jul2022-Mar2023 Actuals'!AB6-'UPDATE&gt;&gt;Jul-Dec 2022 Actuals'!AB6</f>
        <v>0</v>
      </c>
      <c r="AC6" s="46">
        <f>+'UPDATE&gt;&gt;Jul2022-Mar2023 Actuals'!AC6-'UPDATE&gt;&gt;Jul-Dec 2022 Actuals'!AC6</f>
        <v>0</v>
      </c>
      <c r="AD6" s="46">
        <f>+'UPDATE&gt;&gt;Jul2022-Mar2023 Actuals'!AD6-'UPDATE&gt;&gt;Jul-Dec 2022 Actuals'!AD6</f>
        <v>0</v>
      </c>
      <c r="AE6" s="46">
        <f>+'UPDATE&gt;&gt;Jul2022-Mar2023 Actuals'!AE6-'UPDATE&gt;&gt;Jul-Dec 2022 Actuals'!AE6</f>
        <v>-3058000</v>
      </c>
      <c r="AF6" s="46">
        <f>+'UPDATE&gt;&gt;Jul2022-Mar2023 Actuals'!AF6-'UPDATE&gt;&gt;Jul-Dec 2022 Actuals'!AF6</f>
        <v>-2498000</v>
      </c>
      <c r="AG6" s="46">
        <f>+'UPDATE&gt;&gt;Jul2022-Mar2023 Actuals'!AG6-'UPDATE&gt;&gt;Jul-Dec 2022 Actuals'!AG6</f>
        <v>-5556000</v>
      </c>
      <c r="AH6" s="46">
        <f>+'UPDATE&gt;&gt;Jul2022-Mar2023 Actuals'!AH6-'UPDATE&gt;&gt;Jul-Dec 2022 Actuals'!AH6</f>
        <v>-3058000</v>
      </c>
      <c r="AI6" s="46">
        <f>+'UPDATE&gt;&gt;Jul2022-Mar2023 Actuals'!AI6-'UPDATE&gt;&gt;Jul-Dec 2022 Actuals'!AI6</f>
        <v>-2498000</v>
      </c>
      <c r="AJ6" s="46">
        <f>+'UPDATE&gt;&gt;Jul2022-Mar2023 Actuals'!AJ6-'UPDATE&gt;&gt;Jul-Dec 2022 Actuals'!AJ6</f>
        <v>-5556000</v>
      </c>
      <c r="AK6" s="46">
        <f>+'UPDATE&gt;&gt;Jul2022-Mar2023 Actuals'!AK6-'UPDATE&gt;&gt;Jul-Dec 2022 Actuals'!AK6</f>
        <v>1668000</v>
      </c>
      <c r="AL6" s="46">
        <f>+'UPDATE&gt;&gt;Jul2022-Mar2023 Actuals'!AL6-'UPDATE&gt;&gt;Jul-Dec 2022 Actuals'!AL6</f>
        <v>953000</v>
      </c>
      <c r="AM6" s="46">
        <f>+'UPDATE&gt;&gt;Jul2022-Mar2023 Actuals'!AM6-'UPDATE&gt;&gt;Jul-Dec 2022 Actuals'!AM6</f>
        <v>2621000</v>
      </c>
      <c r="AN6" s="46">
        <f>+'UPDATE&gt;&gt;Jul2022-Mar2023 Actuals'!AN6-'UPDATE&gt;&gt;Jul-Dec 2022 Actuals'!AN6</f>
        <v>-4448000</v>
      </c>
      <c r="AO6" s="46">
        <f>+'UPDATE&gt;&gt;Jul2022-Mar2023 Actuals'!AO6-'UPDATE&gt;&gt;Jul-Dec 2022 Actuals'!AO6</f>
        <v>-4043000</v>
      </c>
      <c r="AP6" s="46">
        <f>+'UPDATE&gt;&gt;Jul2022-Mar2023 Actuals'!AP6-'UPDATE&gt;&gt;Jul-Dec 2022 Actuals'!AP6</f>
        <v>-8491000</v>
      </c>
      <c r="AQ6" s="46">
        <f>+'UPDATE&gt;&gt;Jul2022-Mar2023 Actuals'!AQ6-'UPDATE&gt;&gt;Jul-Dec 2022 Actuals'!AQ6</f>
        <v>2224000</v>
      </c>
      <c r="AR6" s="46">
        <f>+'UPDATE&gt;&gt;Jul2022-Mar2023 Actuals'!AR6-'UPDATE&gt;&gt;Jul-Dec 2022 Actuals'!AR6</f>
        <v>1797000</v>
      </c>
      <c r="AS6" s="46">
        <f>+'UPDATE&gt;&gt;Jul2022-Mar2023 Actuals'!AS6-'UPDATE&gt;&gt;Jul-Dec 2022 Actuals'!AS6</f>
        <v>4021000</v>
      </c>
      <c r="AT6" s="46">
        <f>+'UPDATE&gt;&gt;Jul2022-Mar2023 Actuals'!AT6-'UPDATE&gt;&gt;Jul-Dec 2022 Actuals'!AT6</f>
        <v>2224000</v>
      </c>
      <c r="AU6" s="46">
        <f>+'UPDATE&gt;&gt;Jul2022-Mar2023 Actuals'!AU6-'UPDATE&gt;&gt;Jul-Dec 2022 Actuals'!AU6</f>
        <v>1796000</v>
      </c>
      <c r="AV6" s="46">
        <f>+'UPDATE&gt;&gt;Jul2022-Mar2023 Actuals'!AV6-'UPDATE&gt;&gt;Jul-Dec 2022 Actuals'!AV6</f>
        <v>4020000</v>
      </c>
      <c r="AW6" s="46">
        <f>+'UPDATE&gt;&gt;Jul2022-Mar2023 Actuals'!AW6-'UPDATE&gt;&gt;Jul-Dec 2022 Actuals'!AW6</f>
        <v>2224000</v>
      </c>
      <c r="AX6" s="46">
        <f>+'UPDATE&gt;&gt;Jul2022-Mar2023 Actuals'!AX6-'UPDATE&gt;&gt;Jul-Dec 2022 Actuals'!AX6</f>
        <v>1796000</v>
      </c>
      <c r="AY6" s="46">
        <f>+'UPDATE&gt;&gt;Jul2022-Mar2023 Actuals'!AY6-'UPDATE&gt;&gt;Jul-Dec 2022 Actuals'!AY6</f>
        <v>4020000</v>
      </c>
      <c r="AZ6" s="46">
        <f>+'UPDATE&gt;&gt;Jul2022-Mar2023 Actuals'!AZ6-'UPDATE&gt;&gt;Jul-Dec 2022 Actuals'!AZ6</f>
        <v>3982000</v>
      </c>
      <c r="BA6" s="46">
        <f>+'UPDATE&gt;&gt;Jul2022-Mar2023 Actuals'!BA6-'UPDATE&gt;&gt;Jul-Dec 2022 Actuals'!BA6</f>
        <v>2956000</v>
      </c>
      <c r="BB6" s="46">
        <f>+'UPDATE&gt;&gt;Jul2022-Mar2023 Actuals'!BB6-'UPDATE&gt;&gt;Jul-Dec 2022 Actuals'!BB6</f>
        <v>6938000</v>
      </c>
      <c r="BC6" s="46">
        <f>+'UPDATE&gt;&gt;Jul2022-Mar2023 Actuals'!BC6-'UPDATE&gt;&gt;Jul-Dec 2022 Actuals'!BC6</f>
        <v>10654000</v>
      </c>
      <c r="BD6" s="46">
        <f>+'UPDATE&gt;&gt;Jul2022-Mar2023 Actuals'!BD6-'UPDATE&gt;&gt;Jul-Dec 2022 Actuals'!BD6</f>
        <v>8345000</v>
      </c>
      <c r="BE6" s="46">
        <f>+'UPDATE&gt;&gt;Jul2022-Mar2023 Actuals'!BE6-'UPDATE&gt;&gt;Jul-Dec 2022 Actuals'!BE6</f>
        <v>18999000</v>
      </c>
      <c r="BF6" s="46">
        <f>+'UPDATE&gt;&gt;Jul2022-Mar2023 Actuals'!BF6-'UPDATE&gt;&gt;Jul-Dec 2022 Actuals'!BF6</f>
        <v>0</v>
      </c>
      <c r="BG6" s="46">
        <f>+'UPDATE&gt;&gt;Jul2022-Mar2023 Actuals'!BG6-'UPDATE&gt;&gt;Jul-Dec 2022 Actuals'!BG6</f>
        <v>0</v>
      </c>
      <c r="BH6" s="46">
        <f>+'UPDATE&gt;&gt;Jul2022-Mar2023 Actuals'!BH6-'UPDATE&gt;&gt;Jul-Dec 2022 Actuals'!BH6</f>
        <v>0</v>
      </c>
      <c r="BI6" s="46">
        <f>+'UPDATE&gt;&gt;Jul2022-Mar2023 Actuals'!BI6-'UPDATE&gt;&gt;Jul-Dec 2022 Actuals'!BI6</f>
        <v>0</v>
      </c>
      <c r="BJ6" s="46">
        <f>+'UPDATE&gt;&gt;Jul2022-Mar2023 Actuals'!BJ6-'UPDATE&gt;&gt;Jul-Dec 2022 Actuals'!BJ6</f>
        <v>0</v>
      </c>
      <c r="BK6" s="46">
        <f>+'UPDATE&gt;&gt;Jul2022-Mar2023 Actuals'!BK6-'UPDATE&gt;&gt;Jul-Dec 2022 Actuals'!BK6</f>
        <v>0</v>
      </c>
      <c r="BL6" s="46">
        <f>+'UPDATE&gt;&gt;Jul2022-Mar2023 Actuals'!BL6-'UPDATE&gt;&gt;Jul-Dec 2022 Actuals'!BL6</f>
        <v>0</v>
      </c>
      <c r="BM6" s="46">
        <f>+'UPDATE&gt;&gt;Jul2022-Mar2023 Actuals'!BM6-'UPDATE&gt;&gt;Jul-Dec 2022 Actuals'!BM6</f>
        <v>0</v>
      </c>
      <c r="BN6" s="46">
        <f>+'UPDATE&gt;&gt;Jul2022-Mar2023 Actuals'!BN6-'UPDATE&gt;&gt;Jul-Dec 2022 Actuals'!BN6</f>
        <v>0</v>
      </c>
      <c r="BO6" s="46">
        <f>+'UPDATE&gt;&gt;Jul2022-Mar2023 Actuals'!BO6-'UPDATE&gt;&gt;Jul-Dec 2022 Actuals'!BO6</f>
        <v>0</v>
      </c>
      <c r="BP6" s="46">
        <f>+'UPDATE&gt;&gt;Jul2022-Mar2023 Actuals'!BP6-'UPDATE&gt;&gt;Jul-Dec 2022 Actuals'!BP6</f>
        <v>0</v>
      </c>
      <c r="BQ6" s="46">
        <f>+'UPDATE&gt;&gt;Jul2022-Mar2023 Actuals'!BQ6-'UPDATE&gt;&gt;Jul-Dec 2022 Actuals'!BQ6</f>
        <v>0</v>
      </c>
      <c r="BR6" s="46">
        <f>+'UPDATE&gt;&gt;Jul2022-Mar2023 Actuals'!BR6-'UPDATE&gt;&gt;Jul-Dec 2022 Actuals'!BR6</f>
        <v>-2592000</v>
      </c>
      <c r="BS6" s="46">
        <f>+'UPDATE&gt;&gt;Jul2022-Mar2023 Actuals'!BS6-'UPDATE&gt;&gt;Jul-Dec 2022 Actuals'!BS6</f>
        <v>-1563000</v>
      </c>
      <c r="BT6" s="46">
        <f>+'UPDATE&gt;&gt;Jul2022-Mar2023 Actuals'!BT6-'UPDATE&gt;&gt;Jul-Dec 2022 Actuals'!BT6</f>
        <v>-4155000</v>
      </c>
      <c r="BU6" s="46">
        <f>+'UPDATE&gt;&gt;Jul2022-Mar2023 Actuals'!BU6-'UPDATE&gt;&gt;Jul-Dec 2022 Actuals'!BU6</f>
        <v>-8798000</v>
      </c>
      <c r="BV6" s="46">
        <f>+'UPDATE&gt;&gt;Jul2022-Mar2023 Actuals'!BV6-'UPDATE&gt;&gt;Jul-Dec 2022 Actuals'!BV6</f>
        <v>-5865000</v>
      </c>
      <c r="BW6" s="46">
        <f>+'UPDATE&gt;&gt;Jul2022-Mar2023 Actuals'!BW6-'UPDATE&gt;&gt;Jul-Dec 2022 Actuals'!BW6</f>
        <v>-14663000</v>
      </c>
      <c r="BX6" s="46">
        <f>+'UPDATE&gt;&gt;Jul2022-Mar2023 Actuals'!BX6-'UPDATE&gt;&gt;Jul-Dec 2022 Actuals'!BX6</f>
        <v>-4488832</v>
      </c>
      <c r="BY6" s="46">
        <f>+'UPDATE&gt;&gt;Jul2022-Mar2023 Actuals'!BY6-'UPDATE&gt;&gt;Jul-Dec 2022 Actuals'!BY6</f>
        <v>-4002168</v>
      </c>
      <c r="BZ6" s="46">
        <f>+'UPDATE&gt;&gt;Jul2022-Mar2023 Actuals'!BZ6-'UPDATE&gt;&gt;Jul-Dec 2022 Actuals'!BZ6</f>
        <v>-8491000</v>
      </c>
      <c r="CA6" s="46">
        <f>+'UPDATE&gt;&gt;Jul2022-Mar2023 Actuals'!CA6-'UPDATE&gt;&gt;Jul-Dec 2022 Actuals'!CA6</f>
        <v>13287000</v>
      </c>
      <c r="CB6" s="46">
        <f>+'UPDATE&gt;&gt;Jul2022-Mar2023 Actuals'!CB6-'UPDATE&gt;&gt;Jul-Dec 2022 Actuals'!CB6</f>
        <v>9867000</v>
      </c>
      <c r="CC6" s="46">
        <f>+'UPDATE&gt;&gt;Jul2022-Mar2023 Actuals'!CC6-'UPDATE&gt;&gt;Jul-Dec 2022 Actuals'!CC6</f>
        <v>23154000</v>
      </c>
      <c r="CD6" s="46">
        <f>+'UPDATE&gt;&gt;Jul2022-Mar2023 Actuals'!CD6-'UPDATE&gt;&gt;Jul-Dec 2022 Actuals'!CD6</f>
        <v>0</v>
      </c>
      <c r="CE6" s="46">
        <f>+'UPDATE&gt;&gt;Jul2022-Mar2023 Actuals'!CE6-'UPDATE&gt;&gt;Jul-Dec 2022 Actuals'!CE6</f>
        <v>0</v>
      </c>
      <c r="CF6" s="46">
        <f>+'UPDATE&gt;&gt;Jul2022-Mar2023 Actuals'!CF6-'UPDATE&gt;&gt;Jul-Dec 2022 Actuals'!CF6</f>
        <v>0</v>
      </c>
      <c r="CG6" s="46">
        <f>+'UPDATE&gt;&gt;Jul2022-Mar2023 Actuals'!CG6-'UPDATE&gt;&gt;Jul-Dec 2022 Actuals'!CG6</f>
        <v>168</v>
      </c>
      <c r="CH6" s="46">
        <f>+'UPDATE&gt;&gt;Jul2022-Mar2023 Actuals'!CH6-'UPDATE&gt;&gt;Jul-Dec 2022 Actuals'!CH6</f>
        <v>-168</v>
      </c>
      <c r="CI6" s="46">
        <f>+'UPDATE&gt;&gt;Jul2022-Mar2023 Actuals'!CI6-'UPDATE&gt;&gt;Jul-Dec 2022 Actuals'!CI6</f>
        <v>0</v>
      </c>
    </row>
    <row r="7" spans="1:88" x14ac:dyDescent="0.25">
      <c r="B7" s="48" t="s">
        <v>124</v>
      </c>
      <c r="C7" s="48" t="s">
        <v>130</v>
      </c>
      <c r="D7" s="48" t="s">
        <v>117</v>
      </c>
      <c r="F7" s="48" t="s">
        <v>126</v>
      </c>
      <c r="G7" s="48" t="s">
        <v>127</v>
      </c>
      <c r="H7" s="48" t="s">
        <v>131</v>
      </c>
      <c r="I7" s="48" t="s">
        <v>132</v>
      </c>
      <c r="J7" s="46">
        <f>+'UPDATE&gt;&gt;Jul2022-Mar2023 Actuals'!J7-'UPDATE&gt;&gt;Jul-Dec 2022 Actuals'!J7</f>
        <v>-8664416</v>
      </c>
      <c r="K7" s="46">
        <f>+'UPDATE&gt;&gt;Jul2022-Mar2023 Actuals'!K7-'UPDATE&gt;&gt;Jul-Dec 2022 Actuals'!K7</f>
        <v>-6002584</v>
      </c>
      <c r="L7" s="46">
        <f>+'UPDATE&gt;&gt;Jul2022-Mar2023 Actuals'!L7-'UPDATE&gt;&gt;Jul-Dec 2022 Actuals'!L7</f>
        <v>-14667000</v>
      </c>
      <c r="M7" s="46">
        <f>+'UPDATE&gt;&gt;Jul2022-Mar2023 Actuals'!M7-'UPDATE&gt;&gt;Jul-Dec 2022 Actuals'!M7</f>
        <v>0</v>
      </c>
      <c r="N7" s="46">
        <f>+'UPDATE&gt;&gt;Jul2022-Mar2023 Actuals'!N7-'UPDATE&gt;&gt;Jul-Dec 2022 Actuals'!N7</f>
        <v>0</v>
      </c>
      <c r="O7" s="46">
        <f>+'UPDATE&gt;&gt;Jul2022-Mar2023 Actuals'!O7-'UPDATE&gt;&gt;Jul-Dec 2022 Actuals'!O7</f>
        <v>0</v>
      </c>
      <c r="P7" s="46">
        <f>+'UPDATE&gt;&gt;Jul2022-Mar2023 Actuals'!P7-'UPDATE&gt;&gt;Jul-Dec 2022 Actuals'!P7</f>
        <v>0</v>
      </c>
      <c r="Q7" s="46">
        <f>+'UPDATE&gt;&gt;Jul2022-Mar2023 Actuals'!Q7-'UPDATE&gt;&gt;Jul-Dec 2022 Actuals'!Q7</f>
        <v>0</v>
      </c>
      <c r="R7" s="46">
        <f>+'UPDATE&gt;&gt;Jul2022-Mar2023 Actuals'!R7-'UPDATE&gt;&gt;Jul-Dec 2022 Actuals'!R7</f>
        <v>0</v>
      </c>
      <c r="S7" s="46">
        <f>+'UPDATE&gt;&gt;Jul2022-Mar2023 Actuals'!S7-'UPDATE&gt;&gt;Jul-Dec 2022 Actuals'!S7</f>
        <v>0</v>
      </c>
      <c r="T7" s="46">
        <f>+'UPDATE&gt;&gt;Jul2022-Mar2023 Actuals'!T7-'UPDATE&gt;&gt;Jul-Dec 2022 Actuals'!T7</f>
        <v>0</v>
      </c>
      <c r="U7" s="46">
        <f>+'UPDATE&gt;&gt;Jul2022-Mar2023 Actuals'!U7-'UPDATE&gt;&gt;Jul-Dec 2022 Actuals'!U7</f>
        <v>0</v>
      </c>
      <c r="V7" s="46">
        <f>+'UPDATE&gt;&gt;Jul2022-Mar2023 Actuals'!V7-'UPDATE&gt;&gt;Jul-Dec 2022 Actuals'!V7</f>
        <v>0</v>
      </c>
      <c r="W7" s="46">
        <f>+'UPDATE&gt;&gt;Jul2022-Mar2023 Actuals'!W7-'UPDATE&gt;&gt;Jul-Dec 2022 Actuals'!W7</f>
        <v>0</v>
      </c>
      <c r="X7" s="46">
        <f>+'UPDATE&gt;&gt;Jul2022-Mar2023 Actuals'!X7-'UPDATE&gt;&gt;Jul-Dec 2022 Actuals'!X7</f>
        <v>0</v>
      </c>
      <c r="Y7" s="46">
        <f>+'UPDATE&gt;&gt;Jul2022-Mar2023 Actuals'!Y7-'UPDATE&gt;&gt;Jul-Dec 2022 Actuals'!Y7</f>
        <v>0</v>
      </c>
      <c r="Z7" s="46">
        <f>+'UPDATE&gt;&gt;Jul2022-Mar2023 Actuals'!Z7-'UPDATE&gt;&gt;Jul-Dec 2022 Actuals'!Z7</f>
        <v>0</v>
      </c>
      <c r="AA7" s="46">
        <f>+'UPDATE&gt;&gt;Jul2022-Mar2023 Actuals'!AA7-'UPDATE&gt;&gt;Jul-Dec 2022 Actuals'!AA7</f>
        <v>0</v>
      </c>
      <c r="AB7" s="46">
        <f>+'UPDATE&gt;&gt;Jul2022-Mar2023 Actuals'!AB7-'UPDATE&gt;&gt;Jul-Dec 2022 Actuals'!AB7</f>
        <v>0</v>
      </c>
      <c r="AC7" s="46">
        <f>+'UPDATE&gt;&gt;Jul2022-Mar2023 Actuals'!AC7-'UPDATE&gt;&gt;Jul-Dec 2022 Actuals'!AC7</f>
        <v>0</v>
      </c>
      <c r="AD7" s="46">
        <f>+'UPDATE&gt;&gt;Jul2022-Mar2023 Actuals'!AD7-'UPDATE&gt;&gt;Jul-Dec 2022 Actuals'!AD7</f>
        <v>0</v>
      </c>
      <c r="AE7" s="46">
        <f>+'UPDATE&gt;&gt;Jul2022-Mar2023 Actuals'!AE7-'UPDATE&gt;&gt;Jul-Dec 2022 Actuals'!AE7</f>
        <v>0</v>
      </c>
      <c r="AF7" s="46">
        <f>+'UPDATE&gt;&gt;Jul2022-Mar2023 Actuals'!AF7-'UPDATE&gt;&gt;Jul-Dec 2022 Actuals'!AF7</f>
        <v>0</v>
      </c>
      <c r="AG7" s="46">
        <f>+'UPDATE&gt;&gt;Jul2022-Mar2023 Actuals'!AG7-'UPDATE&gt;&gt;Jul-Dec 2022 Actuals'!AG7</f>
        <v>0</v>
      </c>
      <c r="AH7" s="46">
        <f>+'UPDATE&gt;&gt;Jul2022-Mar2023 Actuals'!AH7-'UPDATE&gt;&gt;Jul-Dec 2022 Actuals'!AH7</f>
        <v>-4587000</v>
      </c>
      <c r="AI7" s="46">
        <f>+'UPDATE&gt;&gt;Jul2022-Mar2023 Actuals'!AI7-'UPDATE&gt;&gt;Jul-Dec 2022 Actuals'!AI7</f>
        <v>-3746000</v>
      </c>
      <c r="AJ7" s="46">
        <f>+'UPDATE&gt;&gt;Jul2022-Mar2023 Actuals'!AJ7-'UPDATE&gt;&gt;Jul-Dec 2022 Actuals'!AJ7</f>
        <v>-8333000</v>
      </c>
      <c r="AK7" s="46">
        <f>+'UPDATE&gt;&gt;Jul2022-Mar2023 Actuals'!AK7-'UPDATE&gt;&gt;Jul-Dec 2022 Actuals'!AK7</f>
        <v>-2001000</v>
      </c>
      <c r="AL7" s="46">
        <f>+'UPDATE&gt;&gt;Jul2022-Mar2023 Actuals'!AL7-'UPDATE&gt;&gt;Jul-Dec 2022 Actuals'!AL7</f>
        <v>-1832000</v>
      </c>
      <c r="AM7" s="46">
        <f>+'UPDATE&gt;&gt;Jul2022-Mar2023 Actuals'!AM7-'UPDATE&gt;&gt;Jul-Dec 2022 Actuals'!AM7</f>
        <v>-3833000</v>
      </c>
      <c r="AN7" s="46">
        <f>+'UPDATE&gt;&gt;Jul2022-Mar2023 Actuals'!AN7-'UPDATE&gt;&gt;Jul-Dec 2022 Actuals'!AN7</f>
        <v>-6588000</v>
      </c>
      <c r="AO7" s="46">
        <f>+'UPDATE&gt;&gt;Jul2022-Mar2023 Actuals'!AO7-'UPDATE&gt;&gt;Jul-Dec 2022 Actuals'!AO7</f>
        <v>-5578000</v>
      </c>
      <c r="AP7" s="46">
        <f>+'UPDATE&gt;&gt;Jul2022-Mar2023 Actuals'!AP7-'UPDATE&gt;&gt;Jul-Dec 2022 Actuals'!AP7</f>
        <v>-12166000</v>
      </c>
      <c r="AQ7" s="46">
        <f>+'UPDATE&gt;&gt;Jul2022-Mar2023 Actuals'!AQ7-'UPDATE&gt;&gt;Jul-Dec 2022 Actuals'!AQ7</f>
        <v>-1769000</v>
      </c>
      <c r="AR7" s="46">
        <f>+'UPDATE&gt;&gt;Jul2022-Mar2023 Actuals'!AR7-'UPDATE&gt;&gt;Jul-Dec 2022 Actuals'!AR7</f>
        <v>-939000</v>
      </c>
      <c r="AS7" s="46">
        <f>+'UPDATE&gt;&gt;Jul2022-Mar2023 Actuals'!AS7-'UPDATE&gt;&gt;Jul-Dec 2022 Actuals'!AS7</f>
        <v>-2708000</v>
      </c>
      <c r="AT7" s="46">
        <f>+'UPDATE&gt;&gt;Jul2022-Mar2023 Actuals'!AT7-'UPDATE&gt;&gt;Jul-Dec 2022 Actuals'!AT7</f>
        <v>-1769000</v>
      </c>
      <c r="AU7" s="46">
        <f>+'UPDATE&gt;&gt;Jul2022-Mar2023 Actuals'!AU7-'UPDATE&gt;&gt;Jul-Dec 2022 Actuals'!AU7</f>
        <v>-939000</v>
      </c>
      <c r="AV7" s="46">
        <f>+'UPDATE&gt;&gt;Jul2022-Mar2023 Actuals'!AV7-'UPDATE&gt;&gt;Jul-Dec 2022 Actuals'!AV7</f>
        <v>-2708000</v>
      </c>
      <c r="AW7" s="46">
        <f>+'UPDATE&gt;&gt;Jul2022-Mar2023 Actuals'!AW7-'UPDATE&gt;&gt;Jul-Dec 2022 Actuals'!AW7</f>
        <v>-1769000</v>
      </c>
      <c r="AX7" s="46">
        <f>+'UPDATE&gt;&gt;Jul2022-Mar2023 Actuals'!AX7-'UPDATE&gt;&gt;Jul-Dec 2022 Actuals'!AX7</f>
        <v>-941000</v>
      </c>
      <c r="AY7" s="46">
        <f>+'UPDATE&gt;&gt;Jul2022-Mar2023 Actuals'!AY7-'UPDATE&gt;&gt;Jul-Dec 2022 Actuals'!AY7</f>
        <v>-2710000</v>
      </c>
      <c r="AZ7" s="46">
        <f>+'UPDATE&gt;&gt;Jul2022-Mar2023 Actuals'!AZ7-'UPDATE&gt;&gt;Jul-Dec 2022 Actuals'!AZ7</f>
        <v>3231000</v>
      </c>
      <c r="BA7" s="46">
        <f>+'UPDATE&gt;&gt;Jul2022-Mar2023 Actuals'!BA7-'UPDATE&gt;&gt;Jul-Dec 2022 Actuals'!BA7</f>
        <v>2394000</v>
      </c>
      <c r="BB7" s="46">
        <f>+'UPDATE&gt;&gt;Jul2022-Mar2023 Actuals'!BB7-'UPDATE&gt;&gt;Jul-Dec 2022 Actuals'!BB7</f>
        <v>5625000</v>
      </c>
      <c r="BC7" s="46">
        <f>+'UPDATE&gt;&gt;Jul2022-Mar2023 Actuals'!BC7-'UPDATE&gt;&gt;Jul-Dec 2022 Actuals'!BC7</f>
        <v>-2076000</v>
      </c>
      <c r="BD7" s="46">
        <f>+'UPDATE&gt;&gt;Jul2022-Mar2023 Actuals'!BD7-'UPDATE&gt;&gt;Jul-Dec 2022 Actuals'!BD7</f>
        <v>-425000</v>
      </c>
      <c r="BE7" s="46">
        <f>+'UPDATE&gt;&gt;Jul2022-Mar2023 Actuals'!BE7-'UPDATE&gt;&gt;Jul-Dec 2022 Actuals'!BE7</f>
        <v>-2501000</v>
      </c>
      <c r="BF7" s="46">
        <f>+'UPDATE&gt;&gt;Jul2022-Mar2023 Actuals'!BF7-'UPDATE&gt;&gt;Jul-Dec 2022 Actuals'!BF7</f>
        <v>0</v>
      </c>
      <c r="BG7" s="46">
        <f>+'UPDATE&gt;&gt;Jul2022-Mar2023 Actuals'!BG7-'UPDATE&gt;&gt;Jul-Dec 2022 Actuals'!BG7</f>
        <v>0</v>
      </c>
      <c r="BH7" s="46">
        <f>+'UPDATE&gt;&gt;Jul2022-Mar2023 Actuals'!BH7-'UPDATE&gt;&gt;Jul-Dec 2022 Actuals'!BH7</f>
        <v>0</v>
      </c>
      <c r="BI7" s="46">
        <f>+'UPDATE&gt;&gt;Jul2022-Mar2023 Actuals'!BI7-'UPDATE&gt;&gt;Jul-Dec 2022 Actuals'!BI7</f>
        <v>0</v>
      </c>
      <c r="BJ7" s="46">
        <f>+'UPDATE&gt;&gt;Jul2022-Mar2023 Actuals'!BJ7-'UPDATE&gt;&gt;Jul-Dec 2022 Actuals'!BJ7</f>
        <v>0</v>
      </c>
      <c r="BK7" s="46">
        <f>+'UPDATE&gt;&gt;Jul2022-Mar2023 Actuals'!BK7-'UPDATE&gt;&gt;Jul-Dec 2022 Actuals'!BK7</f>
        <v>0</v>
      </c>
      <c r="BL7" s="46">
        <f>+'UPDATE&gt;&gt;Jul2022-Mar2023 Actuals'!BL7-'UPDATE&gt;&gt;Jul-Dec 2022 Actuals'!BL7</f>
        <v>0</v>
      </c>
      <c r="BM7" s="46">
        <f>+'UPDATE&gt;&gt;Jul2022-Mar2023 Actuals'!BM7-'UPDATE&gt;&gt;Jul-Dec 2022 Actuals'!BM7</f>
        <v>0</v>
      </c>
      <c r="BN7" s="46">
        <f>+'UPDATE&gt;&gt;Jul2022-Mar2023 Actuals'!BN7-'UPDATE&gt;&gt;Jul-Dec 2022 Actuals'!BN7</f>
        <v>0</v>
      </c>
      <c r="BO7" s="46">
        <f>+'UPDATE&gt;&gt;Jul2022-Mar2023 Actuals'!BO7-'UPDATE&gt;&gt;Jul-Dec 2022 Actuals'!BO7</f>
        <v>0</v>
      </c>
      <c r="BP7" s="46">
        <f>+'UPDATE&gt;&gt;Jul2022-Mar2023 Actuals'!BP7-'UPDATE&gt;&gt;Jul-Dec 2022 Actuals'!BP7</f>
        <v>0</v>
      </c>
      <c r="BQ7" s="46">
        <f>+'UPDATE&gt;&gt;Jul2022-Mar2023 Actuals'!BQ7-'UPDATE&gt;&gt;Jul-Dec 2022 Actuals'!BQ7</f>
        <v>0</v>
      </c>
      <c r="BR7" s="46">
        <f>+'UPDATE&gt;&gt;Jul2022-Mar2023 Actuals'!BR7-'UPDATE&gt;&gt;Jul-Dec 2022 Actuals'!BR7</f>
        <v>-8664000</v>
      </c>
      <c r="BS7" s="46">
        <f>+'UPDATE&gt;&gt;Jul2022-Mar2023 Actuals'!BS7-'UPDATE&gt;&gt;Jul-Dec 2022 Actuals'!BS7</f>
        <v>-6003000</v>
      </c>
      <c r="BT7" s="46">
        <f>+'UPDATE&gt;&gt;Jul2022-Mar2023 Actuals'!BT7-'UPDATE&gt;&gt;Jul-Dec 2022 Actuals'!BT7</f>
        <v>-14667000</v>
      </c>
      <c r="BU7" s="46">
        <f>+'UPDATE&gt;&gt;Jul2022-Mar2023 Actuals'!BU7-'UPDATE&gt;&gt;Jul-Dec 2022 Actuals'!BU7</f>
        <v>-25000000</v>
      </c>
      <c r="BV7" s="46">
        <f>+'UPDATE&gt;&gt;Jul2022-Mar2023 Actuals'!BV7-'UPDATE&gt;&gt;Jul-Dec 2022 Actuals'!BV7</f>
        <v>-16667000</v>
      </c>
      <c r="BW7" s="46">
        <f>+'UPDATE&gt;&gt;Jul2022-Mar2023 Actuals'!BW7-'UPDATE&gt;&gt;Jul-Dec 2022 Actuals'!BW7</f>
        <v>-41667000</v>
      </c>
      <c r="BX7" s="46">
        <f>+'UPDATE&gt;&gt;Jul2022-Mar2023 Actuals'!BX7-'UPDATE&gt;&gt;Jul-Dec 2022 Actuals'!BX7</f>
        <v>2988416</v>
      </c>
      <c r="BY7" s="46">
        <f>+'UPDATE&gt;&gt;Jul2022-Mar2023 Actuals'!BY7-'UPDATE&gt;&gt;Jul-Dec 2022 Actuals'!BY7</f>
        <v>1511584</v>
      </c>
      <c r="BZ7" s="46">
        <f>+'UPDATE&gt;&gt;Jul2022-Mar2023 Actuals'!BZ7-'UPDATE&gt;&gt;Jul-Dec 2022 Actuals'!BZ7</f>
        <v>4500000</v>
      </c>
      <c r="CA7" s="46">
        <f>+'UPDATE&gt;&gt;Jul2022-Mar2023 Actuals'!CA7-'UPDATE&gt;&gt;Jul-Dec 2022 Actuals'!CA7</f>
        <v>22012000</v>
      </c>
      <c r="CB7" s="46">
        <f>+'UPDATE&gt;&gt;Jul2022-Mar2023 Actuals'!CB7-'UPDATE&gt;&gt;Jul-Dec 2022 Actuals'!CB7</f>
        <v>15155000</v>
      </c>
      <c r="CC7" s="46">
        <f>+'UPDATE&gt;&gt;Jul2022-Mar2023 Actuals'!CC7-'UPDATE&gt;&gt;Jul-Dec 2022 Actuals'!CC7</f>
        <v>37167000</v>
      </c>
      <c r="CD7" s="46">
        <f>+'UPDATE&gt;&gt;Jul2022-Mar2023 Actuals'!CD7-'UPDATE&gt;&gt;Jul-Dec 2022 Actuals'!CD7</f>
        <v>0</v>
      </c>
      <c r="CE7" s="46">
        <f>+'UPDATE&gt;&gt;Jul2022-Mar2023 Actuals'!CE7-'UPDATE&gt;&gt;Jul-Dec 2022 Actuals'!CE7</f>
        <v>0</v>
      </c>
      <c r="CF7" s="46">
        <f>+'UPDATE&gt;&gt;Jul2022-Mar2023 Actuals'!CF7-'UPDATE&gt;&gt;Jul-Dec 2022 Actuals'!CF7</f>
        <v>0</v>
      </c>
      <c r="CG7" s="46">
        <f>+'UPDATE&gt;&gt;Jul2022-Mar2023 Actuals'!CG7-'UPDATE&gt;&gt;Jul-Dec 2022 Actuals'!CG7</f>
        <v>416</v>
      </c>
      <c r="CH7" s="46">
        <f>+'UPDATE&gt;&gt;Jul2022-Mar2023 Actuals'!CH7-'UPDATE&gt;&gt;Jul-Dec 2022 Actuals'!CH7</f>
        <v>-416</v>
      </c>
      <c r="CI7" s="46">
        <f>+'UPDATE&gt;&gt;Jul2022-Mar2023 Actuals'!CI7-'UPDATE&gt;&gt;Jul-Dec 2022 Actuals'!CI7</f>
        <v>0</v>
      </c>
    </row>
    <row r="8" spans="1:88" x14ac:dyDescent="0.25">
      <c r="B8" s="48" t="s">
        <v>124</v>
      </c>
      <c r="C8" s="48" t="s">
        <v>133</v>
      </c>
      <c r="D8" s="48" t="s">
        <v>121</v>
      </c>
      <c r="F8" s="48" t="s">
        <v>134</v>
      </c>
      <c r="G8" s="48" t="s">
        <v>135</v>
      </c>
      <c r="H8" s="48" t="s">
        <v>136</v>
      </c>
      <c r="I8" s="48">
        <v>36</v>
      </c>
      <c r="J8" s="46">
        <f>+'UPDATE&gt;&gt;Jul2022-Mar2023 Actuals'!J8-'UPDATE&gt;&gt;Jul-Dec 2022 Actuals'!J8</f>
        <v>0</v>
      </c>
      <c r="K8" s="46">
        <f>+'UPDATE&gt;&gt;Jul2022-Mar2023 Actuals'!K8-'UPDATE&gt;&gt;Jul-Dec 2022 Actuals'!K8</f>
        <v>0</v>
      </c>
      <c r="L8" s="46">
        <f>+'UPDATE&gt;&gt;Jul2022-Mar2023 Actuals'!L8-'UPDATE&gt;&gt;Jul-Dec 2022 Actuals'!L8</f>
        <v>0</v>
      </c>
      <c r="M8" s="46">
        <f>+'UPDATE&gt;&gt;Jul2022-Mar2023 Actuals'!M8-'UPDATE&gt;&gt;Jul-Dec 2022 Actuals'!M8</f>
        <v>0</v>
      </c>
      <c r="N8" s="46">
        <f>+'UPDATE&gt;&gt;Jul2022-Mar2023 Actuals'!N8-'UPDATE&gt;&gt;Jul-Dec 2022 Actuals'!N8</f>
        <v>0</v>
      </c>
      <c r="O8" s="46">
        <f>+'UPDATE&gt;&gt;Jul2022-Mar2023 Actuals'!O8-'UPDATE&gt;&gt;Jul-Dec 2022 Actuals'!O8</f>
        <v>0</v>
      </c>
      <c r="P8" s="46">
        <f>+'UPDATE&gt;&gt;Jul2022-Mar2023 Actuals'!P8-'UPDATE&gt;&gt;Jul-Dec 2022 Actuals'!P8</f>
        <v>0</v>
      </c>
      <c r="Q8" s="46">
        <f>+'UPDATE&gt;&gt;Jul2022-Mar2023 Actuals'!Q8-'UPDATE&gt;&gt;Jul-Dec 2022 Actuals'!Q8</f>
        <v>0</v>
      </c>
      <c r="R8" s="46">
        <f>+'UPDATE&gt;&gt;Jul2022-Mar2023 Actuals'!R8-'UPDATE&gt;&gt;Jul-Dec 2022 Actuals'!R8</f>
        <v>0</v>
      </c>
      <c r="S8" s="46">
        <f>+'UPDATE&gt;&gt;Jul2022-Mar2023 Actuals'!S8-'UPDATE&gt;&gt;Jul-Dec 2022 Actuals'!S8</f>
        <v>0</v>
      </c>
      <c r="T8" s="46">
        <f>+'UPDATE&gt;&gt;Jul2022-Mar2023 Actuals'!T8-'UPDATE&gt;&gt;Jul-Dec 2022 Actuals'!T8</f>
        <v>0</v>
      </c>
      <c r="U8" s="46">
        <f>+'UPDATE&gt;&gt;Jul2022-Mar2023 Actuals'!U8-'UPDATE&gt;&gt;Jul-Dec 2022 Actuals'!U8</f>
        <v>0</v>
      </c>
      <c r="V8" s="46">
        <f>+'UPDATE&gt;&gt;Jul2022-Mar2023 Actuals'!V8-'UPDATE&gt;&gt;Jul-Dec 2022 Actuals'!V8</f>
        <v>0</v>
      </c>
      <c r="W8" s="46">
        <f>+'UPDATE&gt;&gt;Jul2022-Mar2023 Actuals'!W8-'UPDATE&gt;&gt;Jul-Dec 2022 Actuals'!W8</f>
        <v>0</v>
      </c>
      <c r="X8" s="46">
        <f>+'UPDATE&gt;&gt;Jul2022-Mar2023 Actuals'!X8-'UPDATE&gt;&gt;Jul-Dec 2022 Actuals'!X8</f>
        <v>0</v>
      </c>
      <c r="Y8" s="46">
        <f>+'UPDATE&gt;&gt;Jul2022-Mar2023 Actuals'!Y8-'UPDATE&gt;&gt;Jul-Dec 2022 Actuals'!Y8</f>
        <v>0</v>
      </c>
      <c r="Z8" s="46">
        <f>+'UPDATE&gt;&gt;Jul2022-Mar2023 Actuals'!Z8-'UPDATE&gt;&gt;Jul-Dec 2022 Actuals'!Z8</f>
        <v>0</v>
      </c>
      <c r="AA8" s="46">
        <f>+'UPDATE&gt;&gt;Jul2022-Mar2023 Actuals'!AA8-'UPDATE&gt;&gt;Jul-Dec 2022 Actuals'!AA8</f>
        <v>0</v>
      </c>
      <c r="AB8" s="46">
        <f>+'UPDATE&gt;&gt;Jul2022-Mar2023 Actuals'!AB8-'UPDATE&gt;&gt;Jul-Dec 2022 Actuals'!AB8</f>
        <v>0</v>
      </c>
      <c r="AC8" s="46">
        <f>+'UPDATE&gt;&gt;Jul2022-Mar2023 Actuals'!AC8-'UPDATE&gt;&gt;Jul-Dec 2022 Actuals'!AC8</f>
        <v>0</v>
      </c>
      <c r="AD8" s="46">
        <f>+'UPDATE&gt;&gt;Jul2022-Mar2023 Actuals'!AD8-'UPDATE&gt;&gt;Jul-Dec 2022 Actuals'!AD8</f>
        <v>0</v>
      </c>
      <c r="AE8" s="46">
        <f>+'UPDATE&gt;&gt;Jul2022-Mar2023 Actuals'!AE8-'UPDATE&gt;&gt;Jul-Dec 2022 Actuals'!AE8</f>
        <v>0</v>
      </c>
      <c r="AF8" s="46">
        <f>+'UPDATE&gt;&gt;Jul2022-Mar2023 Actuals'!AF8-'UPDATE&gt;&gt;Jul-Dec 2022 Actuals'!AF8</f>
        <v>0</v>
      </c>
      <c r="AG8" s="46">
        <f>+'UPDATE&gt;&gt;Jul2022-Mar2023 Actuals'!AG8-'UPDATE&gt;&gt;Jul-Dec 2022 Actuals'!AG8</f>
        <v>0</v>
      </c>
      <c r="AH8" s="46">
        <f>+'UPDATE&gt;&gt;Jul2022-Mar2023 Actuals'!AH8-'UPDATE&gt;&gt;Jul-Dec 2022 Actuals'!AH8</f>
        <v>0</v>
      </c>
      <c r="AI8" s="46">
        <f>+'UPDATE&gt;&gt;Jul2022-Mar2023 Actuals'!AI8-'UPDATE&gt;&gt;Jul-Dec 2022 Actuals'!AI8</f>
        <v>0</v>
      </c>
      <c r="AJ8" s="46">
        <f>+'UPDATE&gt;&gt;Jul2022-Mar2023 Actuals'!AJ8-'UPDATE&gt;&gt;Jul-Dec 2022 Actuals'!AJ8</f>
        <v>0</v>
      </c>
      <c r="AK8" s="46">
        <f>+'UPDATE&gt;&gt;Jul2022-Mar2023 Actuals'!AK8-'UPDATE&gt;&gt;Jul-Dec 2022 Actuals'!AK8</f>
        <v>0</v>
      </c>
      <c r="AL8" s="46">
        <f>+'UPDATE&gt;&gt;Jul2022-Mar2023 Actuals'!AL8-'UPDATE&gt;&gt;Jul-Dec 2022 Actuals'!AL8</f>
        <v>0</v>
      </c>
      <c r="AM8" s="46">
        <f>+'UPDATE&gt;&gt;Jul2022-Mar2023 Actuals'!AM8-'UPDATE&gt;&gt;Jul-Dec 2022 Actuals'!AM8</f>
        <v>0</v>
      </c>
      <c r="AN8" s="46">
        <f>+'UPDATE&gt;&gt;Jul2022-Mar2023 Actuals'!AN8-'UPDATE&gt;&gt;Jul-Dec 2022 Actuals'!AN8</f>
        <v>0</v>
      </c>
      <c r="AO8" s="46">
        <f>+'UPDATE&gt;&gt;Jul2022-Mar2023 Actuals'!AO8-'UPDATE&gt;&gt;Jul-Dec 2022 Actuals'!AO8</f>
        <v>0</v>
      </c>
      <c r="AP8" s="46">
        <f>+'UPDATE&gt;&gt;Jul2022-Mar2023 Actuals'!AP8-'UPDATE&gt;&gt;Jul-Dec 2022 Actuals'!AP8</f>
        <v>0</v>
      </c>
      <c r="AQ8" s="46">
        <f>+'UPDATE&gt;&gt;Jul2022-Mar2023 Actuals'!AQ8-'UPDATE&gt;&gt;Jul-Dec 2022 Actuals'!AQ8</f>
        <v>0</v>
      </c>
      <c r="AR8" s="46">
        <f>+'UPDATE&gt;&gt;Jul2022-Mar2023 Actuals'!AR8-'UPDATE&gt;&gt;Jul-Dec 2022 Actuals'!AR8</f>
        <v>0</v>
      </c>
      <c r="AS8" s="46">
        <f>+'UPDATE&gt;&gt;Jul2022-Mar2023 Actuals'!AS8-'UPDATE&gt;&gt;Jul-Dec 2022 Actuals'!AS8</f>
        <v>0</v>
      </c>
      <c r="AT8" s="46">
        <f>+'UPDATE&gt;&gt;Jul2022-Mar2023 Actuals'!AT8-'UPDATE&gt;&gt;Jul-Dec 2022 Actuals'!AT8</f>
        <v>0</v>
      </c>
      <c r="AU8" s="46">
        <f>+'UPDATE&gt;&gt;Jul2022-Mar2023 Actuals'!AU8-'UPDATE&gt;&gt;Jul-Dec 2022 Actuals'!AU8</f>
        <v>0</v>
      </c>
      <c r="AV8" s="46">
        <f>+'UPDATE&gt;&gt;Jul2022-Mar2023 Actuals'!AV8-'UPDATE&gt;&gt;Jul-Dec 2022 Actuals'!AV8</f>
        <v>0</v>
      </c>
      <c r="AW8" s="46">
        <f>+'UPDATE&gt;&gt;Jul2022-Mar2023 Actuals'!AW8-'UPDATE&gt;&gt;Jul-Dec 2022 Actuals'!AW8</f>
        <v>0</v>
      </c>
      <c r="AX8" s="46">
        <f>+'UPDATE&gt;&gt;Jul2022-Mar2023 Actuals'!AX8-'UPDATE&gt;&gt;Jul-Dec 2022 Actuals'!AX8</f>
        <v>0</v>
      </c>
      <c r="AY8" s="46">
        <f>+'UPDATE&gt;&gt;Jul2022-Mar2023 Actuals'!AY8-'UPDATE&gt;&gt;Jul-Dec 2022 Actuals'!AY8</f>
        <v>0</v>
      </c>
      <c r="AZ8" s="46">
        <f>+'UPDATE&gt;&gt;Jul2022-Mar2023 Actuals'!AZ8-'UPDATE&gt;&gt;Jul-Dec 2022 Actuals'!AZ8</f>
        <v>0</v>
      </c>
      <c r="BA8" s="46">
        <f>+'UPDATE&gt;&gt;Jul2022-Mar2023 Actuals'!BA8-'UPDATE&gt;&gt;Jul-Dec 2022 Actuals'!BA8</f>
        <v>0</v>
      </c>
      <c r="BB8" s="46">
        <f>+'UPDATE&gt;&gt;Jul2022-Mar2023 Actuals'!BB8-'UPDATE&gt;&gt;Jul-Dec 2022 Actuals'!BB8</f>
        <v>0</v>
      </c>
      <c r="BC8" s="46">
        <f>+'UPDATE&gt;&gt;Jul2022-Mar2023 Actuals'!BC8-'UPDATE&gt;&gt;Jul-Dec 2022 Actuals'!BC8</f>
        <v>0</v>
      </c>
      <c r="BD8" s="46">
        <f>+'UPDATE&gt;&gt;Jul2022-Mar2023 Actuals'!BD8-'UPDATE&gt;&gt;Jul-Dec 2022 Actuals'!BD8</f>
        <v>0</v>
      </c>
      <c r="BE8" s="46">
        <f>+'UPDATE&gt;&gt;Jul2022-Mar2023 Actuals'!BE8-'UPDATE&gt;&gt;Jul-Dec 2022 Actuals'!BE8</f>
        <v>0</v>
      </c>
      <c r="BF8" s="46">
        <f>+'UPDATE&gt;&gt;Jul2022-Mar2023 Actuals'!BF8-'UPDATE&gt;&gt;Jul-Dec 2022 Actuals'!BF8</f>
        <v>0</v>
      </c>
      <c r="BG8" s="46">
        <f>+'UPDATE&gt;&gt;Jul2022-Mar2023 Actuals'!BG8-'UPDATE&gt;&gt;Jul-Dec 2022 Actuals'!BG8</f>
        <v>0</v>
      </c>
      <c r="BH8" s="46">
        <f>+'UPDATE&gt;&gt;Jul2022-Mar2023 Actuals'!BH8-'UPDATE&gt;&gt;Jul-Dec 2022 Actuals'!BH8</f>
        <v>0</v>
      </c>
      <c r="BI8" s="46">
        <f>+'UPDATE&gt;&gt;Jul2022-Mar2023 Actuals'!BI8-'UPDATE&gt;&gt;Jul-Dec 2022 Actuals'!BI8</f>
        <v>0</v>
      </c>
      <c r="BJ8" s="46">
        <f>+'UPDATE&gt;&gt;Jul2022-Mar2023 Actuals'!BJ8-'UPDATE&gt;&gt;Jul-Dec 2022 Actuals'!BJ8</f>
        <v>0</v>
      </c>
      <c r="BK8" s="46">
        <f>+'UPDATE&gt;&gt;Jul2022-Mar2023 Actuals'!BK8-'UPDATE&gt;&gt;Jul-Dec 2022 Actuals'!BK8</f>
        <v>0</v>
      </c>
      <c r="BL8" s="46">
        <f>+'UPDATE&gt;&gt;Jul2022-Mar2023 Actuals'!BL8-'UPDATE&gt;&gt;Jul-Dec 2022 Actuals'!BL8</f>
        <v>0</v>
      </c>
      <c r="BM8" s="46">
        <f>+'UPDATE&gt;&gt;Jul2022-Mar2023 Actuals'!BM8-'UPDATE&gt;&gt;Jul-Dec 2022 Actuals'!BM8</f>
        <v>0</v>
      </c>
      <c r="BN8" s="46">
        <f>+'UPDATE&gt;&gt;Jul2022-Mar2023 Actuals'!BN8-'UPDATE&gt;&gt;Jul-Dec 2022 Actuals'!BN8</f>
        <v>0</v>
      </c>
      <c r="BO8" s="46">
        <f>+'UPDATE&gt;&gt;Jul2022-Mar2023 Actuals'!BO8-'UPDATE&gt;&gt;Jul-Dec 2022 Actuals'!BO8</f>
        <v>0</v>
      </c>
      <c r="BP8" s="46">
        <f>+'UPDATE&gt;&gt;Jul2022-Mar2023 Actuals'!BP8-'UPDATE&gt;&gt;Jul-Dec 2022 Actuals'!BP8</f>
        <v>0</v>
      </c>
      <c r="BQ8" s="46">
        <f>+'UPDATE&gt;&gt;Jul2022-Mar2023 Actuals'!BQ8-'UPDATE&gt;&gt;Jul-Dec 2022 Actuals'!BQ8</f>
        <v>0</v>
      </c>
      <c r="BR8" s="46">
        <f>+'UPDATE&gt;&gt;Jul2022-Mar2023 Actuals'!BR8-'UPDATE&gt;&gt;Jul-Dec 2022 Actuals'!BR8</f>
        <v>0</v>
      </c>
      <c r="BS8" s="46">
        <f>+'UPDATE&gt;&gt;Jul2022-Mar2023 Actuals'!BS8-'UPDATE&gt;&gt;Jul-Dec 2022 Actuals'!BS8</f>
        <v>0</v>
      </c>
      <c r="BT8" s="46">
        <f>+'UPDATE&gt;&gt;Jul2022-Mar2023 Actuals'!BT8-'UPDATE&gt;&gt;Jul-Dec 2022 Actuals'!BT8</f>
        <v>0</v>
      </c>
      <c r="BU8" s="46">
        <f>+'UPDATE&gt;&gt;Jul2022-Mar2023 Actuals'!BU8-'UPDATE&gt;&gt;Jul-Dec 2022 Actuals'!BU8</f>
        <v>0</v>
      </c>
      <c r="BV8" s="46">
        <f>+'UPDATE&gt;&gt;Jul2022-Mar2023 Actuals'!BV8-'UPDATE&gt;&gt;Jul-Dec 2022 Actuals'!BV8</f>
        <v>0</v>
      </c>
      <c r="BW8" s="46">
        <f>+'UPDATE&gt;&gt;Jul2022-Mar2023 Actuals'!BW8-'UPDATE&gt;&gt;Jul-Dec 2022 Actuals'!BW8</f>
        <v>0</v>
      </c>
      <c r="BX8" s="46">
        <f>+'UPDATE&gt;&gt;Jul2022-Mar2023 Actuals'!BX8-'UPDATE&gt;&gt;Jul-Dec 2022 Actuals'!BX8</f>
        <v>0</v>
      </c>
      <c r="BY8" s="46">
        <f>+'UPDATE&gt;&gt;Jul2022-Mar2023 Actuals'!BY8-'UPDATE&gt;&gt;Jul-Dec 2022 Actuals'!BY8</f>
        <v>0</v>
      </c>
      <c r="BZ8" s="46">
        <f>+'UPDATE&gt;&gt;Jul2022-Mar2023 Actuals'!BZ8-'UPDATE&gt;&gt;Jul-Dec 2022 Actuals'!BZ8</f>
        <v>0</v>
      </c>
      <c r="CA8" s="46">
        <f>+'UPDATE&gt;&gt;Jul2022-Mar2023 Actuals'!CA8-'UPDATE&gt;&gt;Jul-Dec 2022 Actuals'!CA8</f>
        <v>0</v>
      </c>
      <c r="CB8" s="46">
        <f>+'UPDATE&gt;&gt;Jul2022-Mar2023 Actuals'!CB8-'UPDATE&gt;&gt;Jul-Dec 2022 Actuals'!CB8</f>
        <v>0</v>
      </c>
      <c r="CC8" s="46">
        <f>+'UPDATE&gt;&gt;Jul2022-Mar2023 Actuals'!CC8-'UPDATE&gt;&gt;Jul-Dec 2022 Actuals'!CC8</f>
        <v>0</v>
      </c>
      <c r="CD8" s="46">
        <f>+'UPDATE&gt;&gt;Jul2022-Mar2023 Actuals'!CD8-'UPDATE&gt;&gt;Jul-Dec 2022 Actuals'!CD8</f>
        <v>0</v>
      </c>
      <c r="CE8" s="46">
        <f>+'UPDATE&gt;&gt;Jul2022-Mar2023 Actuals'!CE8-'UPDATE&gt;&gt;Jul-Dec 2022 Actuals'!CE8</f>
        <v>0</v>
      </c>
      <c r="CF8" s="46">
        <f>+'UPDATE&gt;&gt;Jul2022-Mar2023 Actuals'!CF8-'UPDATE&gt;&gt;Jul-Dec 2022 Actuals'!CF8</f>
        <v>0</v>
      </c>
      <c r="CG8" s="46">
        <f>+'UPDATE&gt;&gt;Jul2022-Mar2023 Actuals'!CG8-'UPDATE&gt;&gt;Jul-Dec 2022 Actuals'!CG8</f>
        <v>0</v>
      </c>
      <c r="CH8" s="46">
        <f>+'UPDATE&gt;&gt;Jul2022-Mar2023 Actuals'!CH8-'UPDATE&gt;&gt;Jul-Dec 2022 Actuals'!CH8</f>
        <v>0</v>
      </c>
      <c r="CI8" s="46">
        <f>+'UPDATE&gt;&gt;Jul2022-Mar2023 Actuals'!CI8-'UPDATE&gt;&gt;Jul-Dec 2022 Actuals'!CI8</f>
        <v>0</v>
      </c>
    </row>
    <row r="9" spans="1:88" x14ac:dyDescent="0.25">
      <c r="B9" s="48" t="s">
        <v>124</v>
      </c>
      <c r="C9" s="48" t="s">
        <v>133</v>
      </c>
      <c r="D9" s="48" t="s">
        <v>121</v>
      </c>
      <c r="F9" s="48" t="s">
        <v>126</v>
      </c>
      <c r="G9" s="48" t="s">
        <v>127</v>
      </c>
      <c r="H9" s="48" t="s">
        <v>128</v>
      </c>
      <c r="I9" s="48" t="s">
        <v>129</v>
      </c>
      <c r="J9" s="46">
        <f>+'UPDATE&gt;&gt;Jul2022-Mar2023 Actuals'!J9-'UPDATE&gt;&gt;Jul-Dec 2022 Actuals'!J9</f>
        <v>0</v>
      </c>
      <c r="K9" s="46">
        <f>+'UPDATE&gt;&gt;Jul2022-Mar2023 Actuals'!K9-'UPDATE&gt;&gt;Jul-Dec 2022 Actuals'!K9</f>
        <v>0</v>
      </c>
      <c r="L9" s="46">
        <f>+'UPDATE&gt;&gt;Jul2022-Mar2023 Actuals'!L9-'UPDATE&gt;&gt;Jul-Dec 2022 Actuals'!L9</f>
        <v>0</v>
      </c>
      <c r="M9" s="46">
        <f>+'UPDATE&gt;&gt;Jul2022-Mar2023 Actuals'!M9-'UPDATE&gt;&gt;Jul-Dec 2022 Actuals'!M9</f>
        <v>0</v>
      </c>
      <c r="N9" s="46">
        <f>+'UPDATE&gt;&gt;Jul2022-Mar2023 Actuals'!N9-'UPDATE&gt;&gt;Jul-Dec 2022 Actuals'!N9</f>
        <v>0</v>
      </c>
      <c r="O9" s="46">
        <f>+'UPDATE&gt;&gt;Jul2022-Mar2023 Actuals'!O9-'UPDATE&gt;&gt;Jul-Dec 2022 Actuals'!O9</f>
        <v>0</v>
      </c>
      <c r="P9" s="46">
        <f>+'UPDATE&gt;&gt;Jul2022-Mar2023 Actuals'!P9-'UPDATE&gt;&gt;Jul-Dec 2022 Actuals'!P9</f>
        <v>0</v>
      </c>
      <c r="Q9" s="46">
        <f>+'UPDATE&gt;&gt;Jul2022-Mar2023 Actuals'!Q9-'UPDATE&gt;&gt;Jul-Dec 2022 Actuals'!Q9</f>
        <v>0</v>
      </c>
      <c r="R9" s="46">
        <f>+'UPDATE&gt;&gt;Jul2022-Mar2023 Actuals'!R9-'UPDATE&gt;&gt;Jul-Dec 2022 Actuals'!R9</f>
        <v>0</v>
      </c>
      <c r="S9" s="46">
        <f>+'UPDATE&gt;&gt;Jul2022-Mar2023 Actuals'!S9-'UPDATE&gt;&gt;Jul-Dec 2022 Actuals'!S9</f>
        <v>0</v>
      </c>
      <c r="T9" s="46">
        <f>+'UPDATE&gt;&gt;Jul2022-Mar2023 Actuals'!T9-'UPDATE&gt;&gt;Jul-Dec 2022 Actuals'!T9</f>
        <v>0</v>
      </c>
      <c r="U9" s="46">
        <f>+'UPDATE&gt;&gt;Jul2022-Mar2023 Actuals'!U9-'UPDATE&gt;&gt;Jul-Dec 2022 Actuals'!U9</f>
        <v>0</v>
      </c>
      <c r="V9" s="46">
        <f>+'UPDATE&gt;&gt;Jul2022-Mar2023 Actuals'!V9-'UPDATE&gt;&gt;Jul-Dec 2022 Actuals'!V9</f>
        <v>0</v>
      </c>
      <c r="W9" s="46">
        <f>+'UPDATE&gt;&gt;Jul2022-Mar2023 Actuals'!W9-'UPDATE&gt;&gt;Jul-Dec 2022 Actuals'!W9</f>
        <v>0</v>
      </c>
      <c r="X9" s="46">
        <f>+'UPDATE&gt;&gt;Jul2022-Mar2023 Actuals'!X9-'UPDATE&gt;&gt;Jul-Dec 2022 Actuals'!X9</f>
        <v>0</v>
      </c>
      <c r="Y9" s="46">
        <f>+'UPDATE&gt;&gt;Jul2022-Mar2023 Actuals'!Y9-'UPDATE&gt;&gt;Jul-Dec 2022 Actuals'!Y9</f>
        <v>0</v>
      </c>
      <c r="Z9" s="46">
        <f>+'UPDATE&gt;&gt;Jul2022-Mar2023 Actuals'!Z9-'UPDATE&gt;&gt;Jul-Dec 2022 Actuals'!Z9</f>
        <v>0</v>
      </c>
      <c r="AA9" s="46">
        <f>+'UPDATE&gt;&gt;Jul2022-Mar2023 Actuals'!AA9-'UPDATE&gt;&gt;Jul-Dec 2022 Actuals'!AA9</f>
        <v>0</v>
      </c>
      <c r="AB9" s="46">
        <f>+'UPDATE&gt;&gt;Jul2022-Mar2023 Actuals'!AB9-'UPDATE&gt;&gt;Jul-Dec 2022 Actuals'!AB9</f>
        <v>0</v>
      </c>
      <c r="AC9" s="46">
        <f>+'UPDATE&gt;&gt;Jul2022-Mar2023 Actuals'!AC9-'UPDATE&gt;&gt;Jul-Dec 2022 Actuals'!AC9</f>
        <v>0</v>
      </c>
      <c r="AD9" s="46">
        <f>+'UPDATE&gt;&gt;Jul2022-Mar2023 Actuals'!AD9-'UPDATE&gt;&gt;Jul-Dec 2022 Actuals'!AD9</f>
        <v>0</v>
      </c>
      <c r="AE9" s="46">
        <f>+'UPDATE&gt;&gt;Jul2022-Mar2023 Actuals'!AE9-'UPDATE&gt;&gt;Jul-Dec 2022 Actuals'!AE9</f>
        <v>0</v>
      </c>
      <c r="AF9" s="46">
        <f>+'UPDATE&gt;&gt;Jul2022-Mar2023 Actuals'!AF9-'UPDATE&gt;&gt;Jul-Dec 2022 Actuals'!AF9</f>
        <v>0</v>
      </c>
      <c r="AG9" s="46">
        <f>+'UPDATE&gt;&gt;Jul2022-Mar2023 Actuals'!AG9-'UPDATE&gt;&gt;Jul-Dec 2022 Actuals'!AG9</f>
        <v>0</v>
      </c>
      <c r="AH9" s="46">
        <f>+'UPDATE&gt;&gt;Jul2022-Mar2023 Actuals'!AH9-'UPDATE&gt;&gt;Jul-Dec 2022 Actuals'!AH9</f>
        <v>0</v>
      </c>
      <c r="AI9" s="46">
        <f>+'UPDATE&gt;&gt;Jul2022-Mar2023 Actuals'!AI9-'UPDATE&gt;&gt;Jul-Dec 2022 Actuals'!AI9</f>
        <v>0</v>
      </c>
      <c r="AJ9" s="46">
        <f>+'UPDATE&gt;&gt;Jul2022-Mar2023 Actuals'!AJ9-'UPDATE&gt;&gt;Jul-Dec 2022 Actuals'!AJ9</f>
        <v>0</v>
      </c>
      <c r="AK9" s="46">
        <f>+'UPDATE&gt;&gt;Jul2022-Mar2023 Actuals'!AK9-'UPDATE&gt;&gt;Jul-Dec 2022 Actuals'!AK9</f>
        <v>1041000</v>
      </c>
      <c r="AL9" s="46">
        <f>+'UPDATE&gt;&gt;Jul2022-Mar2023 Actuals'!AL9-'UPDATE&gt;&gt;Jul-Dec 2022 Actuals'!AL9</f>
        <v>0</v>
      </c>
      <c r="AM9" s="46">
        <f>+'UPDATE&gt;&gt;Jul2022-Mar2023 Actuals'!AM9-'UPDATE&gt;&gt;Jul-Dec 2022 Actuals'!AM9</f>
        <v>1041000</v>
      </c>
      <c r="AN9" s="46">
        <f>+'UPDATE&gt;&gt;Jul2022-Mar2023 Actuals'!AN9-'UPDATE&gt;&gt;Jul-Dec 2022 Actuals'!AN9</f>
        <v>1041000</v>
      </c>
      <c r="AO9" s="46">
        <f>+'UPDATE&gt;&gt;Jul2022-Mar2023 Actuals'!AO9-'UPDATE&gt;&gt;Jul-Dec 2022 Actuals'!AO9</f>
        <v>0</v>
      </c>
      <c r="AP9" s="46">
        <f>+'UPDATE&gt;&gt;Jul2022-Mar2023 Actuals'!AP9-'UPDATE&gt;&gt;Jul-Dec 2022 Actuals'!AP9</f>
        <v>1041000</v>
      </c>
      <c r="AQ9" s="46">
        <f>+'UPDATE&gt;&gt;Jul2022-Mar2023 Actuals'!AQ9-'UPDATE&gt;&gt;Jul-Dec 2022 Actuals'!AQ9</f>
        <v>1042000</v>
      </c>
      <c r="AR9" s="46">
        <f>+'UPDATE&gt;&gt;Jul2022-Mar2023 Actuals'!AR9-'UPDATE&gt;&gt;Jul-Dec 2022 Actuals'!AR9</f>
        <v>0</v>
      </c>
      <c r="AS9" s="46">
        <f>+'UPDATE&gt;&gt;Jul2022-Mar2023 Actuals'!AS9-'UPDATE&gt;&gt;Jul-Dec 2022 Actuals'!AS9</f>
        <v>1042000</v>
      </c>
      <c r="AT9" s="46">
        <f>+'UPDATE&gt;&gt;Jul2022-Mar2023 Actuals'!AT9-'UPDATE&gt;&gt;Jul-Dec 2022 Actuals'!AT9</f>
        <v>1042000</v>
      </c>
      <c r="AU9" s="46">
        <f>+'UPDATE&gt;&gt;Jul2022-Mar2023 Actuals'!AU9-'UPDATE&gt;&gt;Jul-Dec 2022 Actuals'!AU9</f>
        <v>0</v>
      </c>
      <c r="AV9" s="46">
        <f>+'UPDATE&gt;&gt;Jul2022-Mar2023 Actuals'!AV9-'UPDATE&gt;&gt;Jul-Dec 2022 Actuals'!AV9</f>
        <v>1042000</v>
      </c>
      <c r="AW9" s="46">
        <f>+'UPDATE&gt;&gt;Jul2022-Mar2023 Actuals'!AW9-'UPDATE&gt;&gt;Jul-Dec 2022 Actuals'!AW9</f>
        <v>-3125000</v>
      </c>
      <c r="AX9" s="46">
        <f>+'UPDATE&gt;&gt;Jul2022-Mar2023 Actuals'!AX9-'UPDATE&gt;&gt;Jul-Dec 2022 Actuals'!AX9</f>
        <v>0</v>
      </c>
      <c r="AY9" s="46">
        <f>+'UPDATE&gt;&gt;Jul2022-Mar2023 Actuals'!AY9-'UPDATE&gt;&gt;Jul-Dec 2022 Actuals'!AY9</f>
        <v>-3125000</v>
      </c>
      <c r="AZ9" s="46">
        <f>+'UPDATE&gt;&gt;Jul2022-Mar2023 Actuals'!AZ9-'UPDATE&gt;&gt;Jul-Dec 2022 Actuals'!AZ9</f>
        <v>0</v>
      </c>
      <c r="BA9" s="46">
        <f>+'UPDATE&gt;&gt;Jul2022-Mar2023 Actuals'!BA9-'UPDATE&gt;&gt;Jul-Dec 2022 Actuals'!BA9</f>
        <v>0</v>
      </c>
      <c r="BB9" s="46">
        <f>+'UPDATE&gt;&gt;Jul2022-Mar2023 Actuals'!BB9-'UPDATE&gt;&gt;Jul-Dec 2022 Actuals'!BB9</f>
        <v>0</v>
      </c>
      <c r="BC9" s="46">
        <f>+'UPDATE&gt;&gt;Jul2022-Mar2023 Actuals'!BC9-'UPDATE&gt;&gt;Jul-Dec 2022 Actuals'!BC9</f>
        <v>-1041000</v>
      </c>
      <c r="BD9" s="46">
        <f>+'UPDATE&gt;&gt;Jul2022-Mar2023 Actuals'!BD9-'UPDATE&gt;&gt;Jul-Dec 2022 Actuals'!BD9</f>
        <v>0</v>
      </c>
      <c r="BE9" s="46">
        <f>+'UPDATE&gt;&gt;Jul2022-Mar2023 Actuals'!BE9-'UPDATE&gt;&gt;Jul-Dec 2022 Actuals'!BE9</f>
        <v>-1041000</v>
      </c>
      <c r="BF9" s="46">
        <f>+'UPDATE&gt;&gt;Jul2022-Mar2023 Actuals'!BF9-'UPDATE&gt;&gt;Jul-Dec 2022 Actuals'!BF9</f>
        <v>0</v>
      </c>
      <c r="BG9" s="46">
        <f>+'UPDATE&gt;&gt;Jul2022-Mar2023 Actuals'!BG9-'UPDATE&gt;&gt;Jul-Dec 2022 Actuals'!BG9</f>
        <v>0</v>
      </c>
      <c r="BH9" s="46">
        <f>+'UPDATE&gt;&gt;Jul2022-Mar2023 Actuals'!BH9-'UPDATE&gt;&gt;Jul-Dec 2022 Actuals'!BH9</f>
        <v>0</v>
      </c>
      <c r="BI9" s="46">
        <f>+'UPDATE&gt;&gt;Jul2022-Mar2023 Actuals'!BI9-'UPDATE&gt;&gt;Jul-Dec 2022 Actuals'!BI9</f>
        <v>0</v>
      </c>
      <c r="BJ9" s="46">
        <f>+'UPDATE&gt;&gt;Jul2022-Mar2023 Actuals'!BJ9-'UPDATE&gt;&gt;Jul-Dec 2022 Actuals'!BJ9</f>
        <v>0</v>
      </c>
      <c r="BK9" s="46">
        <f>+'UPDATE&gt;&gt;Jul2022-Mar2023 Actuals'!BK9-'UPDATE&gt;&gt;Jul-Dec 2022 Actuals'!BK9</f>
        <v>0</v>
      </c>
      <c r="BL9" s="46">
        <f>+'UPDATE&gt;&gt;Jul2022-Mar2023 Actuals'!BL9-'UPDATE&gt;&gt;Jul-Dec 2022 Actuals'!BL9</f>
        <v>0</v>
      </c>
      <c r="BM9" s="46">
        <f>+'UPDATE&gt;&gt;Jul2022-Mar2023 Actuals'!BM9-'UPDATE&gt;&gt;Jul-Dec 2022 Actuals'!BM9</f>
        <v>0</v>
      </c>
      <c r="BN9" s="46">
        <f>+'UPDATE&gt;&gt;Jul2022-Mar2023 Actuals'!BN9-'UPDATE&gt;&gt;Jul-Dec 2022 Actuals'!BN9</f>
        <v>0</v>
      </c>
      <c r="BO9" s="46">
        <f>+'UPDATE&gt;&gt;Jul2022-Mar2023 Actuals'!BO9-'UPDATE&gt;&gt;Jul-Dec 2022 Actuals'!BO9</f>
        <v>0</v>
      </c>
      <c r="BP9" s="46">
        <f>+'UPDATE&gt;&gt;Jul2022-Mar2023 Actuals'!BP9-'UPDATE&gt;&gt;Jul-Dec 2022 Actuals'!BP9</f>
        <v>0</v>
      </c>
      <c r="BQ9" s="46">
        <f>+'UPDATE&gt;&gt;Jul2022-Mar2023 Actuals'!BQ9-'UPDATE&gt;&gt;Jul-Dec 2022 Actuals'!BQ9</f>
        <v>0</v>
      </c>
      <c r="BR9" s="46">
        <f>+'UPDATE&gt;&gt;Jul2022-Mar2023 Actuals'!BR9-'UPDATE&gt;&gt;Jul-Dec 2022 Actuals'!BR9</f>
        <v>0</v>
      </c>
      <c r="BS9" s="46">
        <f>+'UPDATE&gt;&gt;Jul2022-Mar2023 Actuals'!BS9-'UPDATE&gt;&gt;Jul-Dec 2022 Actuals'!BS9</f>
        <v>0</v>
      </c>
      <c r="BT9" s="46">
        <f>+'UPDATE&gt;&gt;Jul2022-Mar2023 Actuals'!BT9-'UPDATE&gt;&gt;Jul-Dec 2022 Actuals'!BT9</f>
        <v>0</v>
      </c>
      <c r="BU9" s="46">
        <f>+'UPDATE&gt;&gt;Jul2022-Mar2023 Actuals'!BU9-'UPDATE&gt;&gt;Jul-Dec 2022 Actuals'!BU9</f>
        <v>-12500000</v>
      </c>
      <c r="BV9" s="46">
        <f>+'UPDATE&gt;&gt;Jul2022-Mar2023 Actuals'!BV9-'UPDATE&gt;&gt;Jul-Dec 2022 Actuals'!BV9</f>
        <v>0</v>
      </c>
      <c r="BW9" s="46">
        <f>+'UPDATE&gt;&gt;Jul2022-Mar2023 Actuals'!BW9-'UPDATE&gt;&gt;Jul-Dec 2022 Actuals'!BW9</f>
        <v>-12500000</v>
      </c>
      <c r="BX9" s="46">
        <f>+'UPDATE&gt;&gt;Jul2022-Mar2023 Actuals'!BX9-'UPDATE&gt;&gt;Jul-Dec 2022 Actuals'!BX9</f>
        <v>4166000</v>
      </c>
      <c r="BY9" s="46">
        <f>+'UPDATE&gt;&gt;Jul2022-Mar2023 Actuals'!BY9-'UPDATE&gt;&gt;Jul-Dec 2022 Actuals'!BY9</f>
        <v>0</v>
      </c>
      <c r="BZ9" s="46">
        <f>+'UPDATE&gt;&gt;Jul2022-Mar2023 Actuals'!BZ9-'UPDATE&gt;&gt;Jul-Dec 2022 Actuals'!BZ9</f>
        <v>4166000</v>
      </c>
      <c r="CA9" s="46">
        <f>+'UPDATE&gt;&gt;Jul2022-Mar2023 Actuals'!CA9-'UPDATE&gt;&gt;Jul-Dec 2022 Actuals'!CA9</f>
        <v>8334000</v>
      </c>
      <c r="CB9" s="46">
        <f>+'UPDATE&gt;&gt;Jul2022-Mar2023 Actuals'!CB9-'UPDATE&gt;&gt;Jul-Dec 2022 Actuals'!CB9</f>
        <v>0</v>
      </c>
      <c r="CC9" s="46">
        <f>+'UPDATE&gt;&gt;Jul2022-Mar2023 Actuals'!CC9-'UPDATE&gt;&gt;Jul-Dec 2022 Actuals'!CC9</f>
        <v>8334000</v>
      </c>
      <c r="CD9" s="46">
        <f>+'UPDATE&gt;&gt;Jul2022-Mar2023 Actuals'!CD9-'UPDATE&gt;&gt;Jul-Dec 2022 Actuals'!CD9</f>
        <v>0</v>
      </c>
      <c r="CE9" s="46">
        <f>+'UPDATE&gt;&gt;Jul2022-Mar2023 Actuals'!CE9-'UPDATE&gt;&gt;Jul-Dec 2022 Actuals'!CE9</f>
        <v>0</v>
      </c>
      <c r="CF9" s="46">
        <f>+'UPDATE&gt;&gt;Jul2022-Mar2023 Actuals'!CF9-'UPDATE&gt;&gt;Jul-Dec 2022 Actuals'!CF9</f>
        <v>0</v>
      </c>
      <c r="CG9" s="46">
        <f>+'UPDATE&gt;&gt;Jul2022-Mar2023 Actuals'!CG9-'UPDATE&gt;&gt;Jul-Dec 2022 Actuals'!CG9</f>
        <v>0</v>
      </c>
      <c r="CH9" s="46">
        <f>+'UPDATE&gt;&gt;Jul2022-Mar2023 Actuals'!CH9-'UPDATE&gt;&gt;Jul-Dec 2022 Actuals'!CH9</f>
        <v>0</v>
      </c>
      <c r="CI9" s="46">
        <f>+'UPDATE&gt;&gt;Jul2022-Mar2023 Actuals'!CI9-'UPDATE&gt;&gt;Jul-Dec 2022 Actuals'!CI9</f>
        <v>0</v>
      </c>
    </row>
    <row r="10" spans="1:88" x14ac:dyDescent="0.25">
      <c r="B10" s="48" t="s">
        <v>124</v>
      </c>
      <c r="C10" s="48" t="s">
        <v>137</v>
      </c>
      <c r="D10" s="48" t="s">
        <v>117</v>
      </c>
      <c r="F10" s="48" t="s">
        <v>126</v>
      </c>
      <c r="G10" s="48" t="s">
        <v>127</v>
      </c>
      <c r="H10" s="48" t="s">
        <v>131</v>
      </c>
      <c r="I10" s="48" t="s">
        <v>132</v>
      </c>
      <c r="J10" s="46">
        <f>+'UPDATE&gt;&gt;Jul2022-Mar2023 Actuals'!J10-'UPDATE&gt;&gt;Jul-Dec 2022 Actuals'!J10</f>
        <v>-37593896</v>
      </c>
      <c r="K10" s="46">
        <f>+'UPDATE&gt;&gt;Jul2022-Mar2023 Actuals'!K10-'UPDATE&gt;&gt;Jul-Dec 2022 Actuals'!K10</f>
        <v>-22956104</v>
      </c>
      <c r="L10" s="46">
        <f>+'UPDATE&gt;&gt;Jul2022-Mar2023 Actuals'!L10-'UPDATE&gt;&gt;Jul-Dec 2022 Actuals'!L10</f>
        <v>-60550000</v>
      </c>
      <c r="M10" s="46">
        <f>+'UPDATE&gt;&gt;Jul2022-Mar2023 Actuals'!M10-'UPDATE&gt;&gt;Jul-Dec 2022 Actuals'!M10</f>
        <v>288000</v>
      </c>
      <c r="N10" s="46">
        <f>+'UPDATE&gt;&gt;Jul2022-Mar2023 Actuals'!N10-'UPDATE&gt;&gt;Jul-Dec 2022 Actuals'!N10</f>
        <v>157000</v>
      </c>
      <c r="O10" s="46">
        <f>+'UPDATE&gt;&gt;Jul2022-Mar2023 Actuals'!O10-'UPDATE&gt;&gt;Jul-Dec 2022 Actuals'!O10</f>
        <v>445000</v>
      </c>
      <c r="P10" s="46">
        <f>+'UPDATE&gt;&gt;Jul2022-Mar2023 Actuals'!P10-'UPDATE&gt;&gt;Jul-Dec 2022 Actuals'!P10</f>
        <v>292000</v>
      </c>
      <c r="Q10" s="46">
        <f>+'UPDATE&gt;&gt;Jul2022-Mar2023 Actuals'!Q10-'UPDATE&gt;&gt;Jul-Dec 2022 Actuals'!Q10</f>
        <v>159000</v>
      </c>
      <c r="R10" s="46">
        <f>+'UPDATE&gt;&gt;Jul2022-Mar2023 Actuals'!R10-'UPDATE&gt;&gt;Jul-Dec 2022 Actuals'!R10</f>
        <v>451000</v>
      </c>
      <c r="S10" s="46">
        <f>+'UPDATE&gt;&gt;Jul2022-Mar2023 Actuals'!S10-'UPDATE&gt;&gt;Jul-Dec 2022 Actuals'!S10</f>
        <v>368000</v>
      </c>
      <c r="T10" s="46">
        <f>+'UPDATE&gt;&gt;Jul2022-Mar2023 Actuals'!T10-'UPDATE&gt;&gt;Jul-Dec 2022 Actuals'!T10</f>
        <v>201000</v>
      </c>
      <c r="U10" s="46">
        <f>+'UPDATE&gt;&gt;Jul2022-Mar2023 Actuals'!U10-'UPDATE&gt;&gt;Jul-Dec 2022 Actuals'!U10</f>
        <v>569000</v>
      </c>
      <c r="V10" s="46">
        <f>+'UPDATE&gt;&gt;Jul2022-Mar2023 Actuals'!V10-'UPDATE&gt;&gt;Jul-Dec 2022 Actuals'!V10</f>
        <v>-16369000</v>
      </c>
      <c r="W10" s="46">
        <f>+'UPDATE&gt;&gt;Jul2022-Mar2023 Actuals'!W10-'UPDATE&gt;&gt;Jul-Dec 2022 Actuals'!W10</f>
        <v>-8988000</v>
      </c>
      <c r="X10" s="46">
        <f>+'UPDATE&gt;&gt;Jul2022-Mar2023 Actuals'!X10-'UPDATE&gt;&gt;Jul-Dec 2022 Actuals'!X10</f>
        <v>-25357000</v>
      </c>
      <c r="Y10" s="46">
        <f>+'UPDATE&gt;&gt;Jul2022-Mar2023 Actuals'!Y10-'UPDATE&gt;&gt;Jul-Dec 2022 Actuals'!Y10</f>
        <v>-15421000</v>
      </c>
      <c r="Z10" s="46">
        <f>+'UPDATE&gt;&gt;Jul2022-Mar2023 Actuals'!Z10-'UPDATE&gt;&gt;Jul-Dec 2022 Actuals'!Z10</f>
        <v>-8471000</v>
      </c>
      <c r="AA10" s="46">
        <f>+'UPDATE&gt;&gt;Jul2022-Mar2023 Actuals'!AA10-'UPDATE&gt;&gt;Jul-Dec 2022 Actuals'!AA10</f>
        <v>-23892000</v>
      </c>
      <c r="AB10" s="46">
        <f>+'UPDATE&gt;&gt;Jul2022-Mar2023 Actuals'!AB10-'UPDATE&gt;&gt;Jul-Dec 2022 Actuals'!AB10</f>
        <v>1278000</v>
      </c>
      <c r="AC10" s="46">
        <f>+'UPDATE&gt;&gt;Jul2022-Mar2023 Actuals'!AC10-'UPDATE&gt;&gt;Jul-Dec 2022 Actuals'!AC10</f>
        <v>830000</v>
      </c>
      <c r="AD10" s="46">
        <f>+'UPDATE&gt;&gt;Jul2022-Mar2023 Actuals'!AD10-'UPDATE&gt;&gt;Jul-Dec 2022 Actuals'!AD10</f>
        <v>2108000</v>
      </c>
      <c r="AE10" s="46">
        <f>+'UPDATE&gt;&gt;Jul2022-Mar2023 Actuals'!AE10-'UPDATE&gt;&gt;Jul-Dec 2022 Actuals'!AE10</f>
        <v>-9065000</v>
      </c>
      <c r="AF10" s="46">
        <f>+'UPDATE&gt;&gt;Jul2022-Mar2023 Actuals'!AF10-'UPDATE&gt;&gt;Jul-Dec 2022 Actuals'!AF10</f>
        <v>-6026000</v>
      </c>
      <c r="AG10" s="46">
        <f>+'UPDATE&gt;&gt;Jul2022-Mar2023 Actuals'!AG10-'UPDATE&gt;&gt;Jul-Dec 2022 Actuals'!AG10</f>
        <v>-15091000</v>
      </c>
      <c r="AH10" s="46">
        <f>+'UPDATE&gt;&gt;Jul2022-Mar2023 Actuals'!AH10-'UPDATE&gt;&gt;Jul-Dec 2022 Actuals'!AH10</f>
        <v>-8398000</v>
      </c>
      <c r="AI10" s="46">
        <f>+'UPDATE&gt;&gt;Jul2022-Mar2023 Actuals'!AI10-'UPDATE&gt;&gt;Jul-Dec 2022 Actuals'!AI10</f>
        <v>-5593000</v>
      </c>
      <c r="AJ10" s="46">
        <f>+'UPDATE&gt;&gt;Jul2022-Mar2023 Actuals'!AJ10-'UPDATE&gt;&gt;Jul-Dec 2022 Actuals'!AJ10</f>
        <v>-13991000</v>
      </c>
      <c r="AK10" s="46">
        <f>+'UPDATE&gt;&gt;Jul2022-Mar2023 Actuals'!AK10-'UPDATE&gt;&gt;Jul-Dec 2022 Actuals'!AK10</f>
        <v>-8290000</v>
      </c>
      <c r="AL10" s="46">
        <f>+'UPDATE&gt;&gt;Jul2022-Mar2023 Actuals'!AL10-'UPDATE&gt;&gt;Jul-Dec 2022 Actuals'!AL10</f>
        <v>-5520000</v>
      </c>
      <c r="AM10" s="46">
        <f>+'UPDATE&gt;&gt;Jul2022-Mar2023 Actuals'!AM10-'UPDATE&gt;&gt;Jul-Dec 2022 Actuals'!AM10</f>
        <v>-13810000</v>
      </c>
      <c r="AN10" s="46">
        <f>+'UPDATE&gt;&gt;Jul2022-Mar2023 Actuals'!AN10-'UPDATE&gt;&gt;Jul-Dec 2022 Actuals'!AN10</f>
        <v>-24475000</v>
      </c>
      <c r="AO10" s="46">
        <f>+'UPDATE&gt;&gt;Jul2022-Mar2023 Actuals'!AO10-'UPDATE&gt;&gt;Jul-Dec 2022 Actuals'!AO10</f>
        <v>-16309000</v>
      </c>
      <c r="AP10" s="46">
        <f>+'UPDATE&gt;&gt;Jul2022-Mar2023 Actuals'!AP10-'UPDATE&gt;&gt;Jul-Dec 2022 Actuals'!AP10</f>
        <v>-40784000</v>
      </c>
      <c r="AQ10" s="46">
        <f>+'UPDATE&gt;&gt;Jul2022-Mar2023 Actuals'!AQ10-'UPDATE&gt;&gt;Jul-Dec 2022 Actuals'!AQ10</f>
        <v>-1694000</v>
      </c>
      <c r="AR10" s="46">
        <f>+'UPDATE&gt;&gt;Jul2022-Mar2023 Actuals'!AR10-'UPDATE&gt;&gt;Jul-Dec 2022 Actuals'!AR10</f>
        <v>-786000</v>
      </c>
      <c r="AS10" s="46">
        <f>+'UPDATE&gt;&gt;Jul2022-Mar2023 Actuals'!AS10-'UPDATE&gt;&gt;Jul-Dec 2022 Actuals'!AS10</f>
        <v>-2480000</v>
      </c>
      <c r="AT10" s="46">
        <f>+'UPDATE&gt;&gt;Jul2022-Mar2023 Actuals'!AT10-'UPDATE&gt;&gt;Jul-Dec 2022 Actuals'!AT10</f>
        <v>-1695000</v>
      </c>
      <c r="AU10" s="46">
        <f>+'UPDATE&gt;&gt;Jul2022-Mar2023 Actuals'!AU10-'UPDATE&gt;&gt;Jul-Dec 2022 Actuals'!AU10</f>
        <v>-786000</v>
      </c>
      <c r="AV10" s="46">
        <f>+'UPDATE&gt;&gt;Jul2022-Mar2023 Actuals'!AV10-'UPDATE&gt;&gt;Jul-Dec 2022 Actuals'!AV10</f>
        <v>-2481000</v>
      </c>
      <c r="AW10" s="46">
        <f>+'UPDATE&gt;&gt;Jul2022-Mar2023 Actuals'!AW10-'UPDATE&gt;&gt;Jul-Dec 2022 Actuals'!AW10</f>
        <v>-1695000</v>
      </c>
      <c r="AX10" s="46">
        <f>+'UPDATE&gt;&gt;Jul2022-Mar2023 Actuals'!AX10-'UPDATE&gt;&gt;Jul-Dec 2022 Actuals'!AX10</f>
        <v>-787000</v>
      </c>
      <c r="AY10" s="46">
        <f>+'UPDATE&gt;&gt;Jul2022-Mar2023 Actuals'!AY10-'UPDATE&gt;&gt;Jul-Dec 2022 Actuals'!AY10</f>
        <v>-2482000</v>
      </c>
      <c r="AZ10" s="46">
        <f>+'UPDATE&gt;&gt;Jul2022-Mar2023 Actuals'!AZ10-'UPDATE&gt;&gt;Jul-Dec 2022 Actuals'!AZ10</f>
        <v>7386000</v>
      </c>
      <c r="BA10" s="46">
        <f>+'UPDATE&gt;&gt;Jul2022-Mar2023 Actuals'!BA10-'UPDATE&gt;&gt;Jul-Dec 2022 Actuals'!BA10</f>
        <v>4184000</v>
      </c>
      <c r="BB10" s="46">
        <f>+'UPDATE&gt;&gt;Jul2022-Mar2023 Actuals'!BB10-'UPDATE&gt;&gt;Jul-Dec 2022 Actuals'!BB10</f>
        <v>11570000</v>
      </c>
      <c r="BC10" s="46">
        <f>+'UPDATE&gt;&gt;Jul2022-Mar2023 Actuals'!BC10-'UPDATE&gt;&gt;Jul-Dec 2022 Actuals'!BC10</f>
        <v>2302000</v>
      </c>
      <c r="BD10" s="46">
        <f>+'UPDATE&gt;&gt;Jul2022-Mar2023 Actuals'!BD10-'UPDATE&gt;&gt;Jul-Dec 2022 Actuals'!BD10</f>
        <v>1825000</v>
      </c>
      <c r="BE10" s="46">
        <f>+'UPDATE&gt;&gt;Jul2022-Mar2023 Actuals'!BE10-'UPDATE&gt;&gt;Jul-Dec 2022 Actuals'!BE10</f>
        <v>4127000</v>
      </c>
      <c r="BF10" s="46">
        <f>+'UPDATE&gt;&gt;Jul2022-Mar2023 Actuals'!BF10-'UPDATE&gt;&gt;Jul-Dec 2022 Actuals'!BF10</f>
        <v>0</v>
      </c>
      <c r="BG10" s="46">
        <f>+'UPDATE&gt;&gt;Jul2022-Mar2023 Actuals'!BG10-'UPDATE&gt;&gt;Jul-Dec 2022 Actuals'!BG10</f>
        <v>0</v>
      </c>
      <c r="BH10" s="46">
        <f>+'UPDATE&gt;&gt;Jul2022-Mar2023 Actuals'!BH10-'UPDATE&gt;&gt;Jul-Dec 2022 Actuals'!BH10</f>
        <v>0</v>
      </c>
      <c r="BI10" s="46">
        <f>+'UPDATE&gt;&gt;Jul2022-Mar2023 Actuals'!BI10-'UPDATE&gt;&gt;Jul-Dec 2022 Actuals'!BI10</f>
        <v>0</v>
      </c>
      <c r="BJ10" s="46">
        <f>+'UPDATE&gt;&gt;Jul2022-Mar2023 Actuals'!BJ10-'UPDATE&gt;&gt;Jul-Dec 2022 Actuals'!BJ10</f>
        <v>0</v>
      </c>
      <c r="BK10" s="46">
        <f>+'UPDATE&gt;&gt;Jul2022-Mar2023 Actuals'!BK10-'UPDATE&gt;&gt;Jul-Dec 2022 Actuals'!BK10</f>
        <v>0</v>
      </c>
      <c r="BL10" s="46">
        <f>+'UPDATE&gt;&gt;Jul2022-Mar2023 Actuals'!BL10-'UPDATE&gt;&gt;Jul-Dec 2022 Actuals'!BL10</f>
        <v>0</v>
      </c>
      <c r="BM10" s="46">
        <f>+'UPDATE&gt;&gt;Jul2022-Mar2023 Actuals'!BM10-'UPDATE&gt;&gt;Jul-Dec 2022 Actuals'!BM10</f>
        <v>0</v>
      </c>
      <c r="BN10" s="46">
        <f>+'UPDATE&gt;&gt;Jul2022-Mar2023 Actuals'!BN10-'UPDATE&gt;&gt;Jul-Dec 2022 Actuals'!BN10</f>
        <v>0</v>
      </c>
      <c r="BO10" s="46">
        <f>+'UPDATE&gt;&gt;Jul2022-Mar2023 Actuals'!BO10-'UPDATE&gt;&gt;Jul-Dec 2022 Actuals'!BO10</f>
        <v>0</v>
      </c>
      <c r="BP10" s="46">
        <f>+'UPDATE&gt;&gt;Jul2022-Mar2023 Actuals'!BP10-'UPDATE&gt;&gt;Jul-Dec 2022 Actuals'!BP10</f>
        <v>0</v>
      </c>
      <c r="BQ10" s="46">
        <f>+'UPDATE&gt;&gt;Jul2022-Mar2023 Actuals'!BQ10-'UPDATE&gt;&gt;Jul-Dec 2022 Actuals'!BQ10</f>
        <v>0</v>
      </c>
      <c r="BR10" s="46">
        <f>+'UPDATE&gt;&gt;Jul2022-Mar2023 Actuals'!BR10-'UPDATE&gt;&gt;Jul-Dec 2022 Actuals'!BR10</f>
        <v>-37594000</v>
      </c>
      <c r="BS10" s="46">
        <f>+'UPDATE&gt;&gt;Jul2022-Mar2023 Actuals'!BS10-'UPDATE&gt;&gt;Jul-Dec 2022 Actuals'!BS10</f>
        <v>-22955000</v>
      </c>
      <c r="BT10" s="46">
        <f>+'UPDATE&gt;&gt;Jul2022-Mar2023 Actuals'!BT10-'UPDATE&gt;&gt;Jul-Dec 2022 Actuals'!BT10</f>
        <v>-60549000</v>
      </c>
      <c r="BU10" s="46">
        <f>+'UPDATE&gt;&gt;Jul2022-Mar2023 Actuals'!BU10-'UPDATE&gt;&gt;Jul-Dec 2022 Actuals'!BU10</f>
        <v>-15421000</v>
      </c>
      <c r="BV10" s="46">
        <f>+'UPDATE&gt;&gt;Jul2022-Mar2023 Actuals'!BV10-'UPDATE&gt;&gt;Jul-Dec 2022 Actuals'!BV10</f>
        <v>-8471000</v>
      </c>
      <c r="BW10" s="46">
        <f>+'UPDATE&gt;&gt;Jul2022-Mar2023 Actuals'!BW10-'UPDATE&gt;&gt;Jul-Dec 2022 Actuals'!BW10</f>
        <v>-23892000</v>
      </c>
      <c r="BX10" s="46">
        <f>+'UPDATE&gt;&gt;Jul2022-Mar2023 Actuals'!BX10-'UPDATE&gt;&gt;Jul-Dec 2022 Actuals'!BX10</f>
        <v>-104</v>
      </c>
      <c r="BY10" s="46">
        <f>+'UPDATE&gt;&gt;Jul2022-Mar2023 Actuals'!BY10-'UPDATE&gt;&gt;Jul-Dec 2022 Actuals'!BY10</f>
        <v>104</v>
      </c>
      <c r="BZ10" s="46">
        <f>+'UPDATE&gt;&gt;Jul2022-Mar2023 Actuals'!BZ10-'UPDATE&gt;&gt;Jul-Dec 2022 Actuals'!BZ10</f>
        <v>0</v>
      </c>
      <c r="CA10" s="46">
        <f>+'UPDATE&gt;&gt;Jul2022-Mar2023 Actuals'!CA10-'UPDATE&gt;&gt;Jul-Dec 2022 Actuals'!CA10</f>
        <v>15421000</v>
      </c>
      <c r="CB10" s="46">
        <f>+'UPDATE&gt;&gt;Jul2022-Mar2023 Actuals'!CB10-'UPDATE&gt;&gt;Jul-Dec 2022 Actuals'!CB10</f>
        <v>8472000</v>
      </c>
      <c r="CC10" s="46">
        <f>+'UPDATE&gt;&gt;Jul2022-Mar2023 Actuals'!CC10-'UPDATE&gt;&gt;Jul-Dec 2022 Actuals'!CC10</f>
        <v>23893000</v>
      </c>
      <c r="CD10" s="46">
        <f>+'UPDATE&gt;&gt;Jul2022-Mar2023 Actuals'!CD10-'UPDATE&gt;&gt;Jul-Dec 2022 Actuals'!CD10</f>
        <v>0</v>
      </c>
      <c r="CE10" s="46">
        <f>+'UPDATE&gt;&gt;Jul2022-Mar2023 Actuals'!CE10-'UPDATE&gt;&gt;Jul-Dec 2022 Actuals'!CE10</f>
        <v>0</v>
      </c>
      <c r="CF10" s="46">
        <f>+'UPDATE&gt;&gt;Jul2022-Mar2023 Actuals'!CF10-'UPDATE&gt;&gt;Jul-Dec 2022 Actuals'!CF10</f>
        <v>0</v>
      </c>
      <c r="CG10" s="46">
        <f>+'UPDATE&gt;&gt;Jul2022-Mar2023 Actuals'!CG10-'UPDATE&gt;&gt;Jul-Dec 2022 Actuals'!CG10</f>
        <v>-104</v>
      </c>
      <c r="CH10" s="46">
        <f>+'UPDATE&gt;&gt;Jul2022-Mar2023 Actuals'!CH10-'UPDATE&gt;&gt;Jul-Dec 2022 Actuals'!CH10</f>
        <v>1104</v>
      </c>
      <c r="CI10" s="46">
        <f>+'UPDATE&gt;&gt;Jul2022-Mar2023 Actuals'!CI10-'UPDATE&gt;&gt;Jul-Dec 2022 Actuals'!CI10</f>
        <v>1000</v>
      </c>
    </row>
    <row r="11" spans="1:88" x14ac:dyDescent="0.25">
      <c r="B11" s="48" t="s">
        <v>124</v>
      </c>
      <c r="C11" s="48" t="s">
        <v>138</v>
      </c>
      <c r="D11" s="48" t="s">
        <v>117</v>
      </c>
      <c r="E11" s="48" t="s">
        <v>139</v>
      </c>
      <c r="F11" s="48" t="s">
        <v>126</v>
      </c>
      <c r="G11" s="48" t="s">
        <v>127</v>
      </c>
      <c r="H11" s="48" t="s">
        <v>131</v>
      </c>
      <c r="I11" s="48" t="s">
        <v>132</v>
      </c>
      <c r="J11" s="46">
        <f>+'UPDATE&gt;&gt;Jul2022-Mar2023 Actuals'!J11-'UPDATE&gt;&gt;Jul-Dec 2022 Actuals'!J11</f>
        <v>23237405</v>
      </c>
      <c r="K11" s="46">
        <f>+'UPDATE&gt;&gt;Jul2022-Mar2023 Actuals'!K11-'UPDATE&gt;&gt;Jul-Dec 2022 Actuals'!K11</f>
        <v>152383083</v>
      </c>
      <c r="L11" s="46">
        <f>+'UPDATE&gt;&gt;Jul2022-Mar2023 Actuals'!L11-'UPDATE&gt;&gt;Jul-Dec 2022 Actuals'!L11</f>
        <v>175620488</v>
      </c>
      <c r="M11" s="46">
        <f>+'UPDATE&gt;&gt;Jul2022-Mar2023 Actuals'!M11-'UPDATE&gt;&gt;Jul-Dec 2022 Actuals'!M11</f>
        <v>0</v>
      </c>
      <c r="N11" s="46">
        <f>+'UPDATE&gt;&gt;Jul2022-Mar2023 Actuals'!N11-'UPDATE&gt;&gt;Jul-Dec 2022 Actuals'!N11</f>
        <v>0</v>
      </c>
      <c r="O11" s="46">
        <f>+'UPDATE&gt;&gt;Jul2022-Mar2023 Actuals'!O11-'UPDATE&gt;&gt;Jul-Dec 2022 Actuals'!O11</f>
        <v>0</v>
      </c>
      <c r="P11" s="46">
        <f>+'UPDATE&gt;&gt;Jul2022-Mar2023 Actuals'!P11-'UPDATE&gt;&gt;Jul-Dec 2022 Actuals'!P11</f>
        <v>0</v>
      </c>
      <c r="Q11" s="46">
        <f>+'UPDATE&gt;&gt;Jul2022-Mar2023 Actuals'!Q11-'UPDATE&gt;&gt;Jul-Dec 2022 Actuals'!Q11</f>
        <v>0</v>
      </c>
      <c r="R11" s="46">
        <f>+'UPDATE&gt;&gt;Jul2022-Mar2023 Actuals'!R11-'UPDATE&gt;&gt;Jul-Dec 2022 Actuals'!R11</f>
        <v>0</v>
      </c>
      <c r="S11" s="46">
        <f>+'UPDATE&gt;&gt;Jul2022-Mar2023 Actuals'!S11-'UPDATE&gt;&gt;Jul-Dec 2022 Actuals'!S11</f>
        <v>0</v>
      </c>
      <c r="T11" s="46">
        <f>+'UPDATE&gt;&gt;Jul2022-Mar2023 Actuals'!T11-'UPDATE&gt;&gt;Jul-Dec 2022 Actuals'!T11</f>
        <v>0</v>
      </c>
      <c r="U11" s="46">
        <f>+'UPDATE&gt;&gt;Jul2022-Mar2023 Actuals'!U11-'UPDATE&gt;&gt;Jul-Dec 2022 Actuals'!U11</f>
        <v>0</v>
      </c>
      <c r="V11" s="46">
        <f>+'UPDATE&gt;&gt;Jul2022-Mar2023 Actuals'!V11-'UPDATE&gt;&gt;Jul-Dec 2022 Actuals'!V11</f>
        <v>-4691000</v>
      </c>
      <c r="W11" s="46">
        <f>+'UPDATE&gt;&gt;Jul2022-Mar2023 Actuals'!W11-'UPDATE&gt;&gt;Jul-Dec 2022 Actuals'!W11</f>
        <v>-3127000</v>
      </c>
      <c r="X11" s="46">
        <f>+'UPDATE&gt;&gt;Jul2022-Mar2023 Actuals'!X11-'UPDATE&gt;&gt;Jul-Dec 2022 Actuals'!X11</f>
        <v>-7818000</v>
      </c>
      <c r="Y11" s="46">
        <f>+'UPDATE&gt;&gt;Jul2022-Mar2023 Actuals'!Y11-'UPDATE&gt;&gt;Jul-Dec 2022 Actuals'!Y11</f>
        <v>-4691000</v>
      </c>
      <c r="Z11" s="46">
        <f>+'UPDATE&gt;&gt;Jul2022-Mar2023 Actuals'!Z11-'UPDATE&gt;&gt;Jul-Dec 2022 Actuals'!Z11</f>
        <v>-3127000</v>
      </c>
      <c r="AA11" s="46">
        <f>+'UPDATE&gt;&gt;Jul2022-Mar2023 Actuals'!AA11-'UPDATE&gt;&gt;Jul-Dec 2022 Actuals'!AA11</f>
        <v>-7818000</v>
      </c>
      <c r="AB11" s="46">
        <f>+'UPDATE&gt;&gt;Jul2022-Mar2023 Actuals'!AB11-'UPDATE&gt;&gt;Jul-Dec 2022 Actuals'!AB11</f>
        <v>68082000</v>
      </c>
      <c r="AC11" s="46">
        <f>+'UPDATE&gt;&gt;Jul2022-Mar2023 Actuals'!AC11-'UPDATE&gt;&gt;Jul-Dec 2022 Actuals'!AC11</f>
        <v>54898000</v>
      </c>
      <c r="AD11" s="46">
        <f>+'UPDATE&gt;&gt;Jul2022-Mar2023 Actuals'!AD11-'UPDATE&gt;&gt;Jul-Dec 2022 Actuals'!AD11</f>
        <v>122980000</v>
      </c>
      <c r="AE11" s="46">
        <f>+'UPDATE&gt;&gt;Jul2022-Mar2023 Actuals'!AE11-'UPDATE&gt;&gt;Jul-Dec 2022 Actuals'!AE11</f>
        <v>-32105000</v>
      </c>
      <c r="AF11" s="46">
        <f>+'UPDATE&gt;&gt;Jul2022-Mar2023 Actuals'!AF11-'UPDATE&gt;&gt;Jul-Dec 2022 Actuals'!AF11</f>
        <v>-26957000</v>
      </c>
      <c r="AG11" s="46">
        <f>+'UPDATE&gt;&gt;Jul2022-Mar2023 Actuals'!AG11-'UPDATE&gt;&gt;Jul-Dec 2022 Actuals'!AG11</f>
        <v>-59062000</v>
      </c>
      <c r="AH11" s="46">
        <f>+'UPDATE&gt;&gt;Jul2022-Mar2023 Actuals'!AH11-'UPDATE&gt;&gt;Jul-Dec 2022 Actuals'!AH11</f>
        <v>-82162000</v>
      </c>
      <c r="AI11" s="46">
        <f>+'UPDATE&gt;&gt;Jul2022-Mar2023 Actuals'!AI11-'UPDATE&gt;&gt;Jul-Dec 2022 Actuals'!AI11</f>
        <v>-67901000</v>
      </c>
      <c r="AJ11" s="46">
        <f>+'UPDATE&gt;&gt;Jul2022-Mar2023 Actuals'!AJ11-'UPDATE&gt;&gt;Jul-Dec 2022 Actuals'!AJ11</f>
        <v>-150063000</v>
      </c>
      <c r="AK11" s="46">
        <f>+'UPDATE&gt;&gt;Jul2022-Mar2023 Actuals'!AK11-'UPDATE&gt;&gt;Jul-Dec 2022 Actuals'!AK11</f>
        <v>21800000</v>
      </c>
      <c r="AL11" s="46">
        <f>+'UPDATE&gt;&gt;Jul2022-Mar2023 Actuals'!AL11-'UPDATE&gt;&gt;Jul-Dec 2022 Actuals'!AL11</f>
        <v>18360000</v>
      </c>
      <c r="AM11" s="46">
        <f>+'UPDATE&gt;&gt;Jul2022-Mar2023 Actuals'!AM11-'UPDATE&gt;&gt;Jul-Dec 2022 Actuals'!AM11</f>
        <v>40160000</v>
      </c>
      <c r="AN11" s="46">
        <f>+'UPDATE&gt;&gt;Jul2022-Mar2023 Actuals'!AN11-'UPDATE&gt;&gt;Jul-Dec 2022 Actuals'!AN11</f>
        <v>-24385000</v>
      </c>
      <c r="AO11" s="46">
        <f>+'UPDATE&gt;&gt;Jul2022-Mar2023 Actuals'!AO11-'UPDATE&gt;&gt;Jul-Dec 2022 Actuals'!AO11</f>
        <v>-21600000</v>
      </c>
      <c r="AP11" s="46">
        <f>+'UPDATE&gt;&gt;Jul2022-Mar2023 Actuals'!AP11-'UPDATE&gt;&gt;Jul-Dec 2022 Actuals'!AP11</f>
        <v>-45985000</v>
      </c>
      <c r="AQ11" s="46">
        <f>+'UPDATE&gt;&gt;Jul2022-Mar2023 Actuals'!AQ11-'UPDATE&gt;&gt;Jul-Dec 2022 Actuals'!AQ11</f>
        <v>15960000</v>
      </c>
      <c r="AR11" s="46">
        <f>+'UPDATE&gt;&gt;Jul2022-Mar2023 Actuals'!AR11-'UPDATE&gt;&gt;Jul-Dec 2022 Actuals'!AR11</f>
        <v>60515000</v>
      </c>
      <c r="AS11" s="46">
        <f>+'UPDATE&gt;&gt;Jul2022-Mar2023 Actuals'!AS11-'UPDATE&gt;&gt;Jul-Dec 2022 Actuals'!AS11</f>
        <v>76475000</v>
      </c>
      <c r="AT11" s="46">
        <f>+'UPDATE&gt;&gt;Jul2022-Mar2023 Actuals'!AT11-'UPDATE&gt;&gt;Jul-Dec 2022 Actuals'!AT11</f>
        <v>18177000</v>
      </c>
      <c r="AU11" s="46">
        <f>+'UPDATE&gt;&gt;Jul2022-Mar2023 Actuals'!AU11-'UPDATE&gt;&gt;Jul-Dec 2022 Actuals'!AU11</f>
        <v>58298000</v>
      </c>
      <c r="AV11" s="46">
        <f>+'UPDATE&gt;&gt;Jul2022-Mar2023 Actuals'!AV11-'UPDATE&gt;&gt;Jul-Dec 2022 Actuals'!AV11</f>
        <v>76475000</v>
      </c>
      <c r="AW11" s="46">
        <f>+'UPDATE&gt;&gt;Jul2022-Mar2023 Actuals'!AW11-'UPDATE&gt;&gt;Jul-Dec 2022 Actuals'!AW11</f>
        <v>18176000</v>
      </c>
      <c r="AX11" s="46">
        <f>+'UPDATE&gt;&gt;Jul2022-Mar2023 Actuals'!AX11-'UPDATE&gt;&gt;Jul-Dec 2022 Actuals'!AX11</f>
        <v>58296000</v>
      </c>
      <c r="AY11" s="46">
        <f>+'UPDATE&gt;&gt;Jul2022-Mar2023 Actuals'!AY11-'UPDATE&gt;&gt;Jul-Dec 2022 Actuals'!AY11</f>
        <v>76472000</v>
      </c>
      <c r="AZ11" s="46">
        <f>+'UPDATE&gt;&gt;Jul2022-Mar2023 Actuals'!AZ11-'UPDATE&gt;&gt;Jul-Dec 2022 Actuals'!AZ11</f>
        <v>0</v>
      </c>
      <c r="BA11" s="46">
        <f>+'UPDATE&gt;&gt;Jul2022-Mar2023 Actuals'!BA11-'UPDATE&gt;&gt;Jul-Dec 2022 Actuals'!BA11</f>
        <v>0</v>
      </c>
      <c r="BB11" s="46">
        <f>+'UPDATE&gt;&gt;Jul2022-Mar2023 Actuals'!BB11-'UPDATE&gt;&gt;Jul-Dec 2022 Actuals'!BB11</f>
        <v>0</v>
      </c>
      <c r="BC11" s="46">
        <f>+'UPDATE&gt;&gt;Jul2022-Mar2023 Actuals'!BC11-'UPDATE&gt;&gt;Jul-Dec 2022 Actuals'!BC11</f>
        <v>52313000</v>
      </c>
      <c r="BD11" s="46">
        <f>+'UPDATE&gt;&gt;Jul2022-Mar2023 Actuals'!BD11-'UPDATE&gt;&gt;Jul-Dec 2022 Actuals'!BD11</f>
        <v>177109000</v>
      </c>
      <c r="BE11" s="46">
        <f>+'UPDATE&gt;&gt;Jul2022-Mar2023 Actuals'!BE11-'UPDATE&gt;&gt;Jul-Dec 2022 Actuals'!BE11</f>
        <v>229422000</v>
      </c>
      <c r="BF11" s="46">
        <f>+'UPDATE&gt;&gt;Jul2022-Mar2023 Actuals'!BF11-'UPDATE&gt;&gt;Jul-Dec 2022 Actuals'!BF11</f>
        <v>0</v>
      </c>
      <c r="BG11" s="46">
        <f>+'UPDATE&gt;&gt;Jul2022-Mar2023 Actuals'!BG11-'UPDATE&gt;&gt;Jul-Dec 2022 Actuals'!BG11</f>
        <v>0</v>
      </c>
      <c r="BH11" s="46">
        <f>+'UPDATE&gt;&gt;Jul2022-Mar2023 Actuals'!BH11-'UPDATE&gt;&gt;Jul-Dec 2022 Actuals'!BH11</f>
        <v>0</v>
      </c>
      <c r="BI11" s="46">
        <f>+'UPDATE&gt;&gt;Jul2022-Mar2023 Actuals'!BI11-'UPDATE&gt;&gt;Jul-Dec 2022 Actuals'!BI11</f>
        <v>0</v>
      </c>
      <c r="BJ11" s="46">
        <f>+'UPDATE&gt;&gt;Jul2022-Mar2023 Actuals'!BJ11-'UPDATE&gt;&gt;Jul-Dec 2022 Actuals'!BJ11</f>
        <v>0</v>
      </c>
      <c r="BK11" s="46">
        <f>+'UPDATE&gt;&gt;Jul2022-Mar2023 Actuals'!BK11-'UPDATE&gt;&gt;Jul-Dec 2022 Actuals'!BK11</f>
        <v>0</v>
      </c>
      <c r="BL11" s="46">
        <f>+'UPDATE&gt;&gt;Jul2022-Mar2023 Actuals'!BL11-'UPDATE&gt;&gt;Jul-Dec 2022 Actuals'!BL11</f>
        <v>0</v>
      </c>
      <c r="BM11" s="46">
        <f>+'UPDATE&gt;&gt;Jul2022-Mar2023 Actuals'!BM11-'UPDATE&gt;&gt;Jul-Dec 2022 Actuals'!BM11</f>
        <v>0</v>
      </c>
      <c r="BN11" s="46">
        <f>+'UPDATE&gt;&gt;Jul2022-Mar2023 Actuals'!BN11-'UPDATE&gt;&gt;Jul-Dec 2022 Actuals'!BN11</f>
        <v>0</v>
      </c>
      <c r="BO11" s="46">
        <f>+'UPDATE&gt;&gt;Jul2022-Mar2023 Actuals'!BO11-'UPDATE&gt;&gt;Jul-Dec 2022 Actuals'!BO11</f>
        <v>0</v>
      </c>
      <c r="BP11" s="46">
        <f>+'UPDATE&gt;&gt;Jul2022-Mar2023 Actuals'!BP11-'UPDATE&gt;&gt;Jul-Dec 2022 Actuals'!BP11</f>
        <v>0</v>
      </c>
      <c r="BQ11" s="46">
        <f>+'UPDATE&gt;&gt;Jul2022-Mar2023 Actuals'!BQ11-'UPDATE&gt;&gt;Jul-Dec 2022 Actuals'!BQ11</f>
        <v>0</v>
      </c>
      <c r="BR11" s="46">
        <f>+'UPDATE&gt;&gt;Jul2022-Mar2023 Actuals'!BR11-'UPDATE&gt;&gt;Jul-Dec 2022 Actuals'!BR11</f>
        <v>23237000</v>
      </c>
      <c r="BS11" s="46">
        <f>+'UPDATE&gt;&gt;Jul2022-Mar2023 Actuals'!BS11-'UPDATE&gt;&gt;Jul-Dec 2022 Actuals'!BS11</f>
        <v>152382000</v>
      </c>
      <c r="BT11" s="46">
        <f>+'UPDATE&gt;&gt;Jul2022-Mar2023 Actuals'!BT11-'UPDATE&gt;&gt;Jul-Dec 2022 Actuals'!BT11</f>
        <v>175619000</v>
      </c>
      <c r="BU11" s="46">
        <f>+'UPDATE&gt;&gt;Jul2022-Mar2023 Actuals'!BU11-'UPDATE&gt;&gt;Jul-Dec 2022 Actuals'!BU11</f>
        <v>-4691000</v>
      </c>
      <c r="BV11" s="46">
        <f>+'UPDATE&gt;&gt;Jul2022-Mar2023 Actuals'!BV11-'UPDATE&gt;&gt;Jul-Dec 2022 Actuals'!BV11</f>
        <v>-3127000</v>
      </c>
      <c r="BW11" s="46">
        <f>+'UPDATE&gt;&gt;Jul2022-Mar2023 Actuals'!BW11-'UPDATE&gt;&gt;Jul-Dec 2022 Actuals'!BW11</f>
        <v>-7818000</v>
      </c>
      <c r="BX11" s="46">
        <f>+'UPDATE&gt;&gt;Jul2022-Mar2023 Actuals'!BX11-'UPDATE&gt;&gt;Jul-Dec 2022 Actuals'!BX11</f>
        <v>-56542405</v>
      </c>
      <c r="BY11" s="46">
        <f>+'UPDATE&gt;&gt;Jul2022-Mar2023 Actuals'!BY11-'UPDATE&gt;&gt;Jul-Dec 2022 Actuals'!BY11</f>
        <v>-43235083</v>
      </c>
      <c r="BZ11" s="46">
        <f>+'UPDATE&gt;&gt;Jul2022-Mar2023 Actuals'!BZ11-'UPDATE&gt;&gt;Jul-Dec 2022 Actuals'!BZ11</f>
        <v>-99777488</v>
      </c>
      <c r="CA11" s="46">
        <f>+'UPDATE&gt;&gt;Jul2022-Mar2023 Actuals'!CA11-'UPDATE&gt;&gt;Jul-Dec 2022 Actuals'!CA11</f>
        <v>61233000</v>
      </c>
      <c r="CB11" s="46">
        <f>+'UPDATE&gt;&gt;Jul2022-Mar2023 Actuals'!CB11-'UPDATE&gt;&gt;Jul-Dec 2022 Actuals'!CB11</f>
        <v>46361000</v>
      </c>
      <c r="CC11" s="46">
        <f>+'UPDATE&gt;&gt;Jul2022-Mar2023 Actuals'!CC11-'UPDATE&gt;&gt;Jul-Dec 2022 Actuals'!CC11</f>
        <v>107594000</v>
      </c>
      <c r="CD11" s="46">
        <f>+'UPDATE&gt;&gt;Jul2022-Mar2023 Actuals'!CD11-'UPDATE&gt;&gt;Jul-Dec 2022 Actuals'!CD11</f>
        <v>0</v>
      </c>
      <c r="CE11" s="46">
        <f>+'UPDATE&gt;&gt;Jul2022-Mar2023 Actuals'!CE11-'UPDATE&gt;&gt;Jul-Dec 2022 Actuals'!CE11</f>
        <v>0</v>
      </c>
      <c r="CF11" s="46">
        <f>+'UPDATE&gt;&gt;Jul2022-Mar2023 Actuals'!CF11-'UPDATE&gt;&gt;Jul-Dec 2022 Actuals'!CF11</f>
        <v>0</v>
      </c>
      <c r="CG11" s="46">
        <f>+'UPDATE&gt;&gt;Jul2022-Mar2023 Actuals'!CG11-'UPDATE&gt;&gt;Jul-Dec 2022 Actuals'!CG11</f>
        <v>-405</v>
      </c>
      <c r="CH11" s="46">
        <f>+'UPDATE&gt;&gt;Jul2022-Mar2023 Actuals'!CH11-'UPDATE&gt;&gt;Jul-Dec 2022 Actuals'!CH11</f>
        <v>-1083</v>
      </c>
      <c r="CI11" s="46">
        <f>+'UPDATE&gt;&gt;Jul2022-Mar2023 Actuals'!CI11-'UPDATE&gt;&gt;Jul-Dec 2022 Actuals'!CI11</f>
        <v>-1488</v>
      </c>
    </row>
    <row r="12" spans="1:88" x14ac:dyDescent="0.25">
      <c r="B12" s="48" t="s">
        <v>124</v>
      </c>
      <c r="C12" s="48" t="s">
        <v>138</v>
      </c>
      <c r="D12" s="48" t="s">
        <v>117</v>
      </c>
      <c r="E12" s="48" t="s">
        <v>139</v>
      </c>
      <c r="F12" s="48" t="s">
        <v>126</v>
      </c>
      <c r="G12" s="48" t="s">
        <v>127</v>
      </c>
      <c r="H12" s="48" t="s">
        <v>128</v>
      </c>
      <c r="I12" s="48" t="s">
        <v>129</v>
      </c>
      <c r="J12" s="46">
        <f>+'UPDATE&gt;&gt;Jul2022-Mar2023 Actuals'!J12-'UPDATE&gt;&gt;Jul-Dec 2022 Actuals'!J12</f>
        <v>662828</v>
      </c>
      <c r="K12" s="46">
        <f>+'UPDATE&gt;&gt;Jul2022-Mar2023 Actuals'!K12-'UPDATE&gt;&gt;Jul-Dec 2022 Actuals'!K12</f>
        <v>2089172</v>
      </c>
      <c r="L12" s="46">
        <f>+'UPDATE&gt;&gt;Jul2022-Mar2023 Actuals'!L12-'UPDATE&gt;&gt;Jul-Dec 2022 Actuals'!L12</f>
        <v>2752000</v>
      </c>
      <c r="M12" s="46">
        <f>+'UPDATE&gt;&gt;Jul2022-Mar2023 Actuals'!M12-'UPDATE&gt;&gt;Jul-Dec 2022 Actuals'!M12</f>
        <v>0</v>
      </c>
      <c r="N12" s="46">
        <f>+'UPDATE&gt;&gt;Jul2022-Mar2023 Actuals'!N12-'UPDATE&gt;&gt;Jul-Dec 2022 Actuals'!N12</f>
        <v>0</v>
      </c>
      <c r="O12" s="46">
        <f>+'UPDATE&gt;&gt;Jul2022-Mar2023 Actuals'!O12-'UPDATE&gt;&gt;Jul-Dec 2022 Actuals'!O12</f>
        <v>0</v>
      </c>
      <c r="P12" s="46">
        <f>+'UPDATE&gt;&gt;Jul2022-Mar2023 Actuals'!P12-'UPDATE&gt;&gt;Jul-Dec 2022 Actuals'!P12</f>
        <v>0</v>
      </c>
      <c r="Q12" s="46">
        <f>+'UPDATE&gt;&gt;Jul2022-Mar2023 Actuals'!Q12-'UPDATE&gt;&gt;Jul-Dec 2022 Actuals'!Q12</f>
        <v>0</v>
      </c>
      <c r="R12" s="46">
        <f>+'UPDATE&gt;&gt;Jul2022-Mar2023 Actuals'!R12-'UPDATE&gt;&gt;Jul-Dec 2022 Actuals'!R12</f>
        <v>0</v>
      </c>
      <c r="S12" s="46">
        <f>+'UPDATE&gt;&gt;Jul2022-Mar2023 Actuals'!S12-'UPDATE&gt;&gt;Jul-Dec 2022 Actuals'!S12</f>
        <v>0</v>
      </c>
      <c r="T12" s="46">
        <f>+'UPDATE&gt;&gt;Jul2022-Mar2023 Actuals'!T12-'UPDATE&gt;&gt;Jul-Dec 2022 Actuals'!T12</f>
        <v>0</v>
      </c>
      <c r="U12" s="46">
        <f>+'UPDATE&gt;&gt;Jul2022-Mar2023 Actuals'!U12-'UPDATE&gt;&gt;Jul-Dec 2022 Actuals'!U12</f>
        <v>0</v>
      </c>
      <c r="V12" s="46">
        <f>+'UPDATE&gt;&gt;Jul2022-Mar2023 Actuals'!V12-'UPDATE&gt;&gt;Jul-Dec 2022 Actuals'!V12</f>
        <v>0</v>
      </c>
      <c r="W12" s="46">
        <f>+'UPDATE&gt;&gt;Jul2022-Mar2023 Actuals'!W12-'UPDATE&gt;&gt;Jul-Dec 2022 Actuals'!W12</f>
        <v>0</v>
      </c>
      <c r="X12" s="46">
        <f>+'UPDATE&gt;&gt;Jul2022-Mar2023 Actuals'!X12-'UPDATE&gt;&gt;Jul-Dec 2022 Actuals'!X12</f>
        <v>0</v>
      </c>
      <c r="Y12" s="46">
        <f>+'UPDATE&gt;&gt;Jul2022-Mar2023 Actuals'!Y12-'UPDATE&gt;&gt;Jul-Dec 2022 Actuals'!Y12</f>
        <v>0</v>
      </c>
      <c r="Z12" s="46">
        <f>+'UPDATE&gt;&gt;Jul2022-Mar2023 Actuals'!Z12-'UPDATE&gt;&gt;Jul-Dec 2022 Actuals'!Z12</f>
        <v>0</v>
      </c>
      <c r="AA12" s="46">
        <f>+'UPDATE&gt;&gt;Jul2022-Mar2023 Actuals'!AA12-'UPDATE&gt;&gt;Jul-Dec 2022 Actuals'!AA12</f>
        <v>0</v>
      </c>
      <c r="AB12" s="46">
        <f>+'UPDATE&gt;&gt;Jul2022-Mar2023 Actuals'!AB12-'UPDATE&gt;&gt;Jul-Dec 2022 Actuals'!AB12</f>
        <v>3400000</v>
      </c>
      <c r="AC12" s="46">
        <f>+'UPDATE&gt;&gt;Jul2022-Mar2023 Actuals'!AC12-'UPDATE&gt;&gt;Jul-Dec 2022 Actuals'!AC12</f>
        <v>1888000</v>
      </c>
      <c r="AD12" s="46">
        <f>+'UPDATE&gt;&gt;Jul2022-Mar2023 Actuals'!AD12-'UPDATE&gt;&gt;Jul-Dec 2022 Actuals'!AD12</f>
        <v>5288000</v>
      </c>
      <c r="AE12" s="46">
        <f>+'UPDATE&gt;&gt;Jul2022-Mar2023 Actuals'!AE12-'UPDATE&gt;&gt;Jul-Dec 2022 Actuals'!AE12</f>
        <v>700000</v>
      </c>
      <c r="AF12" s="46">
        <f>+'UPDATE&gt;&gt;Jul2022-Mar2023 Actuals'!AF12-'UPDATE&gt;&gt;Jul-Dec 2022 Actuals'!AF12</f>
        <v>372000</v>
      </c>
      <c r="AG12" s="46">
        <f>+'UPDATE&gt;&gt;Jul2022-Mar2023 Actuals'!AG12-'UPDATE&gt;&gt;Jul-Dec 2022 Actuals'!AG12</f>
        <v>1072000</v>
      </c>
      <c r="AH12" s="46">
        <f>+'UPDATE&gt;&gt;Jul2022-Mar2023 Actuals'!AH12-'UPDATE&gt;&gt;Jul-Dec 2022 Actuals'!AH12</f>
        <v>-2022000</v>
      </c>
      <c r="AI12" s="46">
        <f>+'UPDATE&gt;&gt;Jul2022-Mar2023 Actuals'!AI12-'UPDATE&gt;&gt;Jul-Dec 2022 Actuals'!AI12</f>
        <v>-1157000</v>
      </c>
      <c r="AJ12" s="46">
        <f>+'UPDATE&gt;&gt;Jul2022-Mar2023 Actuals'!AJ12-'UPDATE&gt;&gt;Jul-Dec 2022 Actuals'!AJ12</f>
        <v>-3179000</v>
      </c>
      <c r="AK12" s="46">
        <f>+'UPDATE&gt;&gt;Jul2022-Mar2023 Actuals'!AK12-'UPDATE&gt;&gt;Jul-Dec 2022 Actuals'!AK12</f>
        <v>-2022000</v>
      </c>
      <c r="AL12" s="46">
        <f>+'UPDATE&gt;&gt;Jul2022-Mar2023 Actuals'!AL12-'UPDATE&gt;&gt;Jul-Dec 2022 Actuals'!AL12</f>
        <v>-1159000</v>
      </c>
      <c r="AM12" s="46">
        <f>+'UPDATE&gt;&gt;Jul2022-Mar2023 Actuals'!AM12-'UPDATE&gt;&gt;Jul-Dec 2022 Actuals'!AM12</f>
        <v>-3181000</v>
      </c>
      <c r="AN12" s="46">
        <f>+'UPDATE&gt;&gt;Jul2022-Mar2023 Actuals'!AN12-'UPDATE&gt;&gt;Jul-Dec 2022 Actuals'!AN12</f>
        <v>56000</v>
      </c>
      <c r="AO12" s="46">
        <f>+'UPDATE&gt;&gt;Jul2022-Mar2023 Actuals'!AO12-'UPDATE&gt;&gt;Jul-Dec 2022 Actuals'!AO12</f>
        <v>-56000</v>
      </c>
      <c r="AP12" s="46">
        <f>+'UPDATE&gt;&gt;Jul2022-Mar2023 Actuals'!AP12-'UPDATE&gt;&gt;Jul-Dec 2022 Actuals'!AP12</f>
        <v>0</v>
      </c>
      <c r="AQ12" s="46">
        <f>+'UPDATE&gt;&gt;Jul2022-Mar2023 Actuals'!AQ12-'UPDATE&gt;&gt;Jul-Dec 2022 Actuals'!AQ12</f>
        <v>1360000</v>
      </c>
      <c r="AR12" s="46">
        <f>+'UPDATE&gt;&gt;Jul2022-Mar2023 Actuals'!AR12-'UPDATE&gt;&gt;Jul-Dec 2022 Actuals'!AR12</f>
        <v>1319000</v>
      </c>
      <c r="AS12" s="46">
        <f>+'UPDATE&gt;&gt;Jul2022-Mar2023 Actuals'!AS12-'UPDATE&gt;&gt;Jul-Dec 2022 Actuals'!AS12</f>
        <v>2679000</v>
      </c>
      <c r="AT12" s="46">
        <f>+'UPDATE&gt;&gt;Jul2022-Mar2023 Actuals'!AT12-'UPDATE&gt;&gt;Jul-Dec 2022 Actuals'!AT12</f>
        <v>1397000</v>
      </c>
      <c r="AU12" s="46">
        <f>+'UPDATE&gt;&gt;Jul2022-Mar2023 Actuals'!AU12-'UPDATE&gt;&gt;Jul-Dec 2022 Actuals'!AU12</f>
        <v>1283000</v>
      </c>
      <c r="AV12" s="46">
        <f>+'UPDATE&gt;&gt;Jul2022-Mar2023 Actuals'!AV12-'UPDATE&gt;&gt;Jul-Dec 2022 Actuals'!AV12</f>
        <v>2680000</v>
      </c>
      <c r="AW12" s="46">
        <f>+'UPDATE&gt;&gt;Jul2022-Mar2023 Actuals'!AW12-'UPDATE&gt;&gt;Jul-Dec 2022 Actuals'!AW12</f>
        <v>-2150000</v>
      </c>
      <c r="AX12" s="46">
        <f>+'UPDATE&gt;&gt;Jul2022-Mar2023 Actuals'!AX12-'UPDATE&gt;&gt;Jul-Dec 2022 Actuals'!AX12</f>
        <v>-458000</v>
      </c>
      <c r="AY12" s="46">
        <f>+'UPDATE&gt;&gt;Jul2022-Mar2023 Actuals'!AY12-'UPDATE&gt;&gt;Jul-Dec 2022 Actuals'!AY12</f>
        <v>-2608000</v>
      </c>
      <c r="AZ12" s="46">
        <f>+'UPDATE&gt;&gt;Jul2022-Mar2023 Actuals'!AZ12-'UPDATE&gt;&gt;Jul-Dec 2022 Actuals'!AZ12</f>
        <v>0</v>
      </c>
      <c r="BA12" s="46">
        <f>+'UPDATE&gt;&gt;Jul2022-Mar2023 Actuals'!BA12-'UPDATE&gt;&gt;Jul-Dec 2022 Actuals'!BA12</f>
        <v>0</v>
      </c>
      <c r="BB12" s="46">
        <f>+'UPDATE&gt;&gt;Jul2022-Mar2023 Actuals'!BB12-'UPDATE&gt;&gt;Jul-Dec 2022 Actuals'!BB12</f>
        <v>0</v>
      </c>
      <c r="BC12" s="46">
        <f>+'UPDATE&gt;&gt;Jul2022-Mar2023 Actuals'!BC12-'UPDATE&gt;&gt;Jul-Dec 2022 Actuals'!BC12</f>
        <v>607000</v>
      </c>
      <c r="BD12" s="46">
        <f>+'UPDATE&gt;&gt;Jul2022-Mar2023 Actuals'!BD12-'UPDATE&gt;&gt;Jul-Dec 2022 Actuals'!BD12</f>
        <v>2144000</v>
      </c>
      <c r="BE12" s="46">
        <f>+'UPDATE&gt;&gt;Jul2022-Mar2023 Actuals'!BE12-'UPDATE&gt;&gt;Jul-Dec 2022 Actuals'!BE12</f>
        <v>2751000</v>
      </c>
      <c r="BF12" s="46">
        <f>+'UPDATE&gt;&gt;Jul2022-Mar2023 Actuals'!BF12-'UPDATE&gt;&gt;Jul-Dec 2022 Actuals'!BF12</f>
        <v>0</v>
      </c>
      <c r="BG12" s="46">
        <f>+'UPDATE&gt;&gt;Jul2022-Mar2023 Actuals'!BG12-'UPDATE&gt;&gt;Jul-Dec 2022 Actuals'!BG12</f>
        <v>0</v>
      </c>
      <c r="BH12" s="46">
        <f>+'UPDATE&gt;&gt;Jul2022-Mar2023 Actuals'!BH12-'UPDATE&gt;&gt;Jul-Dec 2022 Actuals'!BH12</f>
        <v>0</v>
      </c>
      <c r="BI12" s="46">
        <f>+'UPDATE&gt;&gt;Jul2022-Mar2023 Actuals'!BI12-'UPDATE&gt;&gt;Jul-Dec 2022 Actuals'!BI12</f>
        <v>0</v>
      </c>
      <c r="BJ12" s="46">
        <f>+'UPDATE&gt;&gt;Jul2022-Mar2023 Actuals'!BJ12-'UPDATE&gt;&gt;Jul-Dec 2022 Actuals'!BJ12</f>
        <v>0</v>
      </c>
      <c r="BK12" s="46">
        <f>+'UPDATE&gt;&gt;Jul2022-Mar2023 Actuals'!BK12-'UPDATE&gt;&gt;Jul-Dec 2022 Actuals'!BK12</f>
        <v>0</v>
      </c>
      <c r="BL12" s="46">
        <f>+'UPDATE&gt;&gt;Jul2022-Mar2023 Actuals'!BL12-'UPDATE&gt;&gt;Jul-Dec 2022 Actuals'!BL12</f>
        <v>0</v>
      </c>
      <c r="BM12" s="46">
        <f>+'UPDATE&gt;&gt;Jul2022-Mar2023 Actuals'!BM12-'UPDATE&gt;&gt;Jul-Dec 2022 Actuals'!BM12</f>
        <v>0</v>
      </c>
      <c r="BN12" s="46">
        <f>+'UPDATE&gt;&gt;Jul2022-Mar2023 Actuals'!BN12-'UPDATE&gt;&gt;Jul-Dec 2022 Actuals'!BN12</f>
        <v>0</v>
      </c>
      <c r="BO12" s="46">
        <f>+'UPDATE&gt;&gt;Jul2022-Mar2023 Actuals'!BO12-'UPDATE&gt;&gt;Jul-Dec 2022 Actuals'!BO12</f>
        <v>0</v>
      </c>
      <c r="BP12" s="46">
        <f>+'UPDATE&gt;&gt;Jul2022-Mar2023 Actuals'!BP12-'UPDATE&gt;&gt;Jul-Dec 2022 Actuals'!BP12</f>
        <v>0</v>
      </c>
      <c r="BQ12" s="46">
        <f>+'UPDATE&gt;&gt;Jul2022-Mar2023 Actuals'!BQ12-'UPDATE&gt;&gt;Jul-Dec 2022 Actuals'!BQ12</f>
        <v>0</v>
      </c>
      <c r="BR12" s="46">
        <f>+'UPDATE&gt;&gt;Jul2022-Mar2023 Actuals'!BR12-'UPDATE&gt;&gt;Jul-Dec 2022 Actuals'!BR12</f>
        <v>663000</v>
      </c>
      <c r="BS12" s="46">
        <f>+'UPDATE&gt;&gt;Jul2022-Mar2023 Actuals'!BS12-'UPDATE&gt;&gt;Jul-Dec 2022 Actuals'!BS12</f>
        <v>2088000</v>
      </c>
      <c r="BT12" s="46">
        <f>+'UPDATE&gt;&gt;Jul2022-Mar2023 Actuals'!BT12-'UPDATE&gt;&gt;Jul-Dec 2022 Actuals'!BT12</f>
        <v>2751000</v>
      </c>
      <c r="BU12" s="46">
        <f>+'UPDATE&gt;&gt;Jul2022-Mar2023 Actuals'!BU12-'UPDATE&gt;&gt;Jul-Dec 2022 Actuals'!BU12</f>
        <v>0</v>
      </c>
      <c r="BV12" s="46">
        <f>+'UPDATE&gt;&gt;Jul2022-Mar2023 Actuals'!BV12-'UPDATE&gt;&gt;Jul-Dec 2022 Actuals'!BV12</f>
        <v>0</v>
      </c>
      <c r="BW12" s="46">
        <f>+'UPDATE&gt;&gt;Jul2022-Mar2023 Actuals'!BW12-'UPDATE&gt;&gt;Jul-Dec 2022 Actuals'!BW12</f>
        <v>0</v>
      </c>
      <c r="BX12" s="46">
        <f>+'UPDATE&gt;&gt;Jul2022-Mar2023 Actuals'!BX12-'UPDATE&gt;&gt;Jul-Dec 2022 Actuals'!BX12</f>
        <v>-1828</v>
      </c>
      <c r="BY12" s="46">
        <f>+'UPDATE&gt;&gt;Jul2022-Mar2023 Actuals'!BY12-'UPDATE&gt;&gt;Jul-Dec 2022 Actuals'!BY12</f>
        <v>828</v>
      </c>
      <c r="BZ12" s="46">
        <f>+'UPDATE&gt;&gt;Jul2022-Mar2023 Actuals'!BZ12-'UPDATE&gt;&gt;Jul-Dec 2022 Actuals'!BZ12</f>
        <v>-1000</v>
      </c>
      <c r="CA12" s="46">
        <f>+'UPDATE&gt;&gt;Jul2022-Mar2023 Actuals'!CA12-'UPDATE&gt;&gt;Jul-Dec 2022 Actuals'!CA12</f>
        <v>2000</v>
      </c>
      <c r="CB12" s="46">
        <f>+'UPDATE&gt;&gt;Jul2022-Mar2023 Actuals'!CB12-'UPDATE&gt;&gt;Jul-Dec 2022 Actuals'!CB12</f>
        <v>-2000</v>
      </c>
      <c r="CC12" s="46">
        <f>+'UPDATE&gt;&gt;Jul2022-Mar2023 Actuals'!CC12-'UPDATE&gt;&gt;Jul-Dec 2022 Actuals'!CC12</f>
        <v>0</v>
      </c>
      <c r="CD12" s="46">
        <f>+'UPDATE&gt;&gt;Jul2022-Mar2023 Actuals'!CD12-'UPDATE&gt;&gt;Jul-Dec 2022 Actuals'!CD12</f>
        <v>0</v>
      </c>
      <c r="CE12" s="46">
        <f>+'UPDATE&gt;&gt;Jul2022-Mar2023 Actuals'!CE12-'UPDATE&gt;&gt;Jul-Dec 2022 Actuals'!CE12</f>
        <v>0</v>
      </c>
      <c r="CF12" s="46">
        <f>+'UPDATE&gt;&gt;Jul2022-Mar2023 Actuals'!CF12-'UPDATE&gt;&gt;Jul-Dec 2022 Actuals'!CF12</f>
        <v>0</v>
      </c>
      <c r="CG12" s="46">
        <f>+'UPDATE&gt;&gt;Jul2022-Mar2023 Actuals'!CG12-'UPDATE&gt;&gt;Jul-Dec 2022 Actuals'!CG12</f>
        <v>172</v>
      </c>
      <c r="CH12" s="46">
        <f>+'UPDATE&gt;&gt;Jul2022-Mar2023 Actuals'!CH12-'UPDATE&gt;&gt;Jul-Dec 2022 Actuals'!CH12</f>
        <v>-1172</v>
      </c>
      <c r="CI12" s="46">
        <f>+'UPDATE&gt;&gt;Jul2022-Mar2023 Actuals'!CI12-'UPDATE&gt;&gt;Jul-Dec 2022 Actuals'!CI12</f>
        <v>-1000</v>
      </c>
    </row>
    <row r="13" spans="1:88" x14ac:dyDescent="0.25">
      <c r="B13" s="48" t="s">
        <v>124</v>
      </c>
      <c r="C13" s="48" t="s">
        <v>138</v>
      </c>
      <c r="D13" s="48" t="s">
        <v>121</v>
      </c>
      <c r="E13" s="48" t="s">
        <v>139</v>
      </c>
      <c r="F13" s="48" t="s">
        <v>134</v>
      </c>
      <c r="G13" s="48" t="s">
        <v>135</v>
      </c>
      <c r="H13" s="48" t="s">
        <v>136</v>
      </c>
      <c r="I13" s="48">
        <v>36</v>
      </c>
      <c r="J13" s="46">
        <f>+'UPDATE&gt;&gt;Jul2022-Mar2023 Actuals'!J13-'UPDATE&gt;&gt;Jul-Dec 2022 Actuals'!J13</f>
        <v>600400</v>
      </c>
      <c r="K13" s="46">
        <f>+'UPDATE&gt;&gt;Jul2022-Mar2023 Actuals'!K13-'UPDATE&gt;&gt;Jul-Dec 2022 Actuals'!K13</f>
        <v>458570</v>
      </c>
      <c r="L13" s="46">
        <f>+'UPDATE&gt;&gt;Jul2022-Mar2023 Actuals'!L13-'UPDATE&gt;&gt;Jul-Dec 2022 Actuals'!L13</f>
        <v>1058970</v>
      </c>
      <c r="M13" s="46">
        <f>+'UPDATE&gt;&gt;Jul2022-Mar2023 Actuals'!M13-'UPDATE&gt;&gt;Jul-Dec 2022 Actuals'!M13</f>
        <v>0</v>
      </c>
      <c r="N13" s="46">
        <f>+'UPDATE&gt;&gt;Jul2022-Mar2023 Actuals'!N13-'UPDATE&gt;&gt;Jul-Dec 2022 Actuals'!N13</f>
        <v>0</v>
      </c>
      <c r="O13" s="46">
        <f>+'UPDATE&gt;&gt;Jul2022-Mar2023 Actuals'!O13-'UPDATE&gt;&gt;Jul-Dec 2022 Actuals'!O13</f>
        <v>0</v>
      </c>
      <c r="P13" s="46">
        <f>+'UPDATE&gt;&gt;Jul2022-Mar2023 Actuals'!P13-'UPDATE&gt;&gt;Jul-Dec 2022 Actuals'!P13</f>
        <v>0</v>
      </c>
      <c r="Q13" s="46">
        <f>+'UPDATE&gt;&gt;Jul2022-Mar2023 Actuals'!Q13-'UPDATE&gt;&gt;Jul-Dec 2022 Actuals'!Q13</f>
        <v>0</v>
      </c>
      <c r="R13" s="46">
        <f>+'UPDATE&gt;&gt;Jul2022-Mar2023 Actuals'!R13-'UPDATE&gt;&gt;Jul-Dec 2022 Actuals'!R13</f>
        <v>0</v>
      </c>
      <c r="S13" s="46">
        <f>+'UPDATE&gt;&gt;Jul2022-Mar2023 Actuals'!S13-'UPDATE&gt;&gt;Jul-Dec 2022 Actuals'!S13</f>
        <v>0</v>
      </c>
      <c r="T13" s="46">
        <f>+'UPDATE&gt;&gt;Jul2022-Mar2023 Actuals'!T13-'UPDATE&gt;&gt;Jul-Dec 2022 Actuals'!T13</f>
        <v>0</v>
      </c>
      <c r="U13" s="46">
        <f>+'UPDATE&gt;&gt;Jul2022-Mar2023 Actuals'!U13-'UPDATE&gt;&gt;Jul-Dec 2022 Actuals'!U13</f>
        <v>0</v>
      </c>
      <c r="V13" s="46">
        <f>+'UPDATE&gt;&gt;Jul2022-Mar2023 Actuals'!V13-'UPDATE&gt;&gt;Jul-Dec 2022 Actuals'!V13</f>
        <v>707000</v>
      </c>
      <c r="W13" s="46">
        <f>+'UPDATE&gt;&gt;Jul2022-Mar2023 Actuals'!W13-'UPDATE&gt;&gt;Jul-Dec 2022 Actuals'!W13</f>
        <v>177000</v>
      </c>
      <c r="X13" s="46">
        <f>+'UPDATE&gt;&gt;Jul2022-Mar2023 Actuals'!X13-'UPDATE&gt;&gt;Jul-Dec 2022 Actuals'!X13</f>
        <v>884000</v>
      </c>
      <c r="Y13" s="46">
        <f>+'UPDATE&gt;&gt;Jul2022-Mar2023 Actuals'!Y13-'UPDATE&gt;&gt;Jul-Dec 2022 Actuals'!Y13</f>
        <v>707000</v>
      </c>
      <c r="Z13" s="46">
        <f>+'UPDATE&gt;&gt;Jul2022-Mar2023 Actuals'!Z13-'UPDATE&gt;&gt;Jul-Dec 2022 Actuals'!Z13</f>
        <v>177000</v>
      </c>
      <c r="AA13" s="46">
        <f>+'UPDATE&gt;&gt;Jul2022-Mar2023 Actuals'!AA13-'UPDATE&gt;&gt;Jul-Dec 2022 Actuals'!AA13</f>
        <v>884000</v>
      </c>
      <c r="AB13" s="46">
        <f>+'UPDATE&gt;&gt;Jul2022-Mar2023 Actuals'!AB13-'UPDATE&gt;&gt;Jul-Dec 2022 Actuals'!AB13</f>
        <v>0</v>
      </c>
      <c r="AC13" s="46">
        <f>+'UPDATE&gt;&gt;Jul2022-Mar2023 Actuals'!AC13-'UPDATE&gt;&gt;Jul-Dec 2022 Actuals'!AC13</f>
        <v>0</v>
      </c>
      <c r="AD13" s="46">
        <f>+'UPDATE&gt;&gt;Jul2022-Mar2023 Actuals'!AD13-'UPDATE&gt;&gt;Jul-Dec 2022 Actuals'!AD13</f>
        <v>0</v>
      </c>
      <c r="AE13" s="46">
        <f>+'UPDATE&gt;&gt;Jul2022-Mar2023 Actuals'!AE13-'UPDATE&gt;&gt;Jul-Dec 2022 Actuals'!AE13</f>
        <v>-1426000</v>
      </c>
      <c r="AF13" s="46">
        <f>+'UPDATE&gt;&gt;Jul2022-Mar2023 Actuals'!AF13-'UPDATE&gt;&gt;Jul-Dec 2022 Actuals'!AF13</f>
        <v>-357000</v>
      </c>
      <c r="AG13" s="46">
        <f>+'UPDATE&gt;&gt;Jul2022-Mar2023 Actuals'!AG13-'UPDATE&gt;&gt;Jul-Dec 2022 Actuals'!AG13</f>
        <v>-1783000</v>
      </c>
      <c r="AH13" s="46">
        <f>+'UPDATE&gt;&gt;Jul2022-Mar2023 Actuals'!AH13-'UPDATE&gt;&gt;Jul-Dec 2022 Actuals'!AH13</f>
        <v>-44000</v>
      </c>
      <c r="AI13" s="46">
        <f>+'UPDATE&gt;&gt;Jul2022-Mar2023 Actuals'!AI13-'UPDATE&gt;&gt;Jul-Dec 2022 Actuals'!AI13</f>
        <v>-12000</v>
      </c>
      <c r="AJ13" s="46">
        <f>+'UPDATE&gt;&gt;Jul2022-Mar2023 Actuals'!AJ13-'UPDATE&gt;&gt;Jul-Dec 2022 Actuals'!AJ13</f>
        <v>-56000</v>
      </c>
      <c r="AK13" s="46">
        <f>+'UPDATE&gt;&gt;Jul2022-Mar2023 Actuals'!AK13-'UPDATE&gt;&gt;Jul-Dec 2022 Actuals'!AK13</f>
        <v>-176000</v>
      </c>
      <c r="AL13" s="46">
        <f>+'UPDATE&gt;&gt;Jul2022-Mar2023 Actuals'!AL13-'UPDATE&gt;&gt;Jul-Dec 2022 Actuals'!AL13</f>
        <v>-43000</v>
      </c>
      <c r="AM13" s="46">
        <f>+'UPDATE&gt;&gt;Jul2022-Mar2023 Actuals'!AM13-'UPDATE&gt;&gt;Jul-Dec 2022 Actuals'!AM13</f>
        <v>-219000</v>
      </c>
      <c r="AN13" s="46">
        <f>+'UPDATE&gt;&gt;Jul2022-Mar2023 Actuals'!AN13-'UPDATE&gt;&gt;Jul-Dec 2022 Actuals'!AN13</f>
        <v>-1646000</v>
      </c>
      <c r="AO13" s="46">
        <f>+'UPDATE&gt;&gt;Jul2022-Mar2023 Actuals'!AO13-'UPDATE&gt;&gt;Jul-Dec 2022 Actuals'!AO13</f>
        <v>-412000</v>
      </c>
      <c r="AP13" s="46">
        <f>+'UPDATE&gt;&gt;Jul2022-Mar2023 Actuals'!AP13-'UPDATE&gt;&gt;Jul-Dec 2022 Actuals'!AP13</f>
        <v>-2058000</v>
      </c>
      <c r="AQ13" s="46">
        <f>+'UPDATE&gt;&gt;Jul2022-Mar2023 Actuals'!AQ13-'UPDATE&gt;&gt;Jul-Dec 2022 Actuals'!AQ13</f>
        <v>925000</v>
      </c>
      <c r="AR13" s="46">
        <f>+'UPDATE&gt;&gt;Jul2022-Mar2023 Actuals'!AR13-'UPDATE&gt;&gt;Jul-Dec 2022 Actuals'!AR13</f>
        <v>334000</v>
      </c>
      <c r="AS13" s="46">
        <f>+'UPDATE&gt;&gt;Jul2022-Mar2023 Actuals'!AS13-'UPDATE&gt;&gt;Jul-Dec 2022 Actuals'!AS13</f>
        <v>1259000</v>
      </c>
      <c r="AT13" s="46">
        <f>+'UPDATE&gt;&gt;Jul2022-Mar2023 Actuals'!AT13-'UPDATE&gt;&gt;Jul-Dec 2022 Actuals'!AT13</f>
        <v>381000</v>
      </c>
      <c r="AU13" s="46">
        <f>+'UPDATE&gt;&gt;Jul2022-Mar2023 Actuals'!AU13-'UPDATE&gt;&gt;Jul-Dec 2022 Actuals'!AU13</f>
        <v>197000</v>
      </c>
      <c r="AV13" s="46">
        <f>+'UPDATE&gt;&gt;Jul2022-Mar2023 Actuals'!AV13-'UPDATE&gt;&gt;Jul-Dec 2022 Actuals'!AV13</f>
        <v>578000</v>
      </c>
      <c r="AW13" s="46">
        <f>+'UPDATE&gt;&gt;Jul2022-Mar2023 Actuals'!AW13-'UPDATE&gt;&gt;Jul-Dec 2022 Actuals'!AW13</f>
        <v>233000</v>
      </c>
      <c r="AX13" s="46">
        <f>+'UPDATE&gt;&gt;Jul2022-Mar2023 Actuals'!AX13-'UPDATE&gt;&gt;Jul-Dec 2022 Actuals'!AX13</f>
        <v>162000</v>
      </c>
      <c r="AY13" s="46">
        <f>+'UPDATE&gt;&gt;Jul2022-Mar2023 Actuals'!AY13-'UPDATE&gt;&gt;Jul-Dec 2022 Actuals'!AY13</f>
        <v>395000</v>
      </c>
      <c r="AZ13" s="46">
        <f>+'UPDATE&gt;&gt;Jul2022-Mar2023 Actuals'!AZ13-'UPDATE&gt;&gt;Jul-Dec 2022 Actuals'!AZ13</f>
        <v>0</v>
      </c>
      <c r="BA13" s="46">
        <f>+'UPDATE&gt;&gt;Jul2022-Mar2023 Actuals'!BA13-'UPDATE&gt;&gt;Jul-Dec 2022 Actuals'!BA13</f>
        <v>0</v>
      </c>
      <c r="BB13" s="46">
        <f>+'UPDATE&gt;&gt;Jul2022-Mar2023 Actuals'!BB13-'UPDATE&gt;&gt;Jul-Dec 2022 Actuals'!BB13</f>
        <v>0</v>
      </c>
      <c r="BC13" s="46">
        <f>+'UPDATE&gt;&gt;Jul2022-Mar2023 Actuals'!BC13-'UPDATE&gt;&gt;Jul-Dec 2022 Actuals'!BC13</f>
        <v>1539000</v>
      </c>
      <c r="BD13" s="46">
        <f>+'UPDATE&gt;&gt;Jul2022-Mar2023 Actuals'!BD13-'UPDATE&gt;&gt;Jul-Dec 2022 Actuals'!BD13</f>
        <v>693000</v>
      </c>
      <c r="BE13" s="46">
        <f>+'UPDATE&gt;&gt;Jul2022-Mar2023 Actuals'!BE13-'UPDATE&gt;&gt;Jul-Dec 2022 Actuals'!BE13</f>
        <v>2232000</v>
      </c>
      <c r="BF13" s="46">
        <f>+'UPDATE&gt;&gt;Jul2022-Mar2023 Actuals'!BF13-'UPDATE&gt;&gt;Jul-Dec 2022 Actuals'!BF13</f>
        <v>0</v>
      </c>
      <c r="BG13" s="46">
        <f>+'UPDATE&gt;&gt;Jul2022-Mar2023 Actuals'!BG13-'UPDATE&gt;&gt;Jul-Dec 2022 Actuals'!BG13</f>
        <v>0</v>
      </c>
      <c r="BH13" s="46">
        <f>+'UPDATE&gt;&gt;Jul2022-Mar2023 Actuals'!BH13-'UPDATE&gt;&gt;Jul-Dec 2022 Actuals'!BH13</f>
        <v>0</v>
      </c>
      <c r="BI13" s="46">
        <f>+'UPDATE&gt;&gt;Jul2022-Mar2023 Actuals'!BI13-'UPDATE&gt;&gt;Jul-Dec 2022 Actuals'!BI13</f>
        <v>0</v>
      </c>
      <c r="BJ13" s="46">
        <f>+'UPDATE&gt;&gt;Jul2022-Mar2023 Actuals'!BJ13-'UPDATE&gt;&gt;Jul-Dec 2022 Actuals'!BJ13</f>
        <v>0</v>
      </c>
      <c r="BK13" s="46">
        <f>+'UPDATE&gt;&gt;Jul2022-Mar2023 Actuals'!BK13-'UPDATE&gt;&gt;Jul-Dec 2022 Actuals'!BK13</f>
        <v>0</v>
      </c>
      <c r="BL13" s="46">
        <f>+'UPDATE&gt;&gt;Jul2022-Mar2023 Actuals'!BL13-'UPDATE&gt;&gt;Jul-Dec 2022 Actuals'!BL13</f>
        <v>0</v>
      </c>
      <c r="BM13" s="46">
        <f>+'UPDATE&gt;&gt;Jul2022-Mar2023 Actuals'!BM13-'UPDATE&gt;&gt;Jul-Dec 2022 Actuals'!BM13</f>
        <v>0</v>
      </c>
      <c r="BN13" s="46">
        <f>+'UPDATE&gt;&gt;Jul2022-Mar2023 Actuals'!BN13-'UPDATE&gt;&gt;Jul-Dec 2022 Actuals'!BN13</f>
        <v>0</v>
      </c>
      <c r="BO13" s="46">
        <f>+'UPDATE&gt;&gt;Jul2022-Mar2023 Actuals'!BO13-'UPDATE&gt;&gt;Jul-Dec 2022 Actuals'!BO13</f>
        <v>0</v>
      </c>
      <c r="BP13" s="46">
        <f>+'UPDATE&gt;&gt;Jul2022-Mar2023 Actuals'!BP13-'UPDATE&gt;&gt;Jul-Dec 2022 Actuals'!BP13</f>
        <v>0</v>
      </c>
      <c r="BQ13" s="46">
        <f>+'UPDATE&gt;&gt;Jul2022-Mar2023 Actuals'!BQ13-'UPDATE&gt;&gt;Jul-Dec 2022 Actuals'!BQ13</f>
        <v>0</v>
      </c>
      <c r="BR13" s="46">
        <f>+'UPDATE&gt;&gt;Jul2022-Mar2023 Actuals'!BR13-'UPDATE&gt;&gt;Jul-Dec 2022 Actuals'!BR13</f>
        <v>600000</v>
      </c>
      <c r="BS13" s="46">
        <f>+'UPDATE&gt;&gt;Jul2022-Mar2023 Actuals'!BS13-'UPDATE&gt;&gt;Jul-Dec 2022 Actuals'!BS13</f>
        <v>458000</v>
      </c>
      <c r="BT13" s="46">
        <f>+'UPDATE&gt;&gt;Jul2022-Mar2023 Actuals'!BT13-'UPDATE&gt;&gt;Jul-Dec 2022 Actuals'!BT13</f>
        <v>1058000</v>
      </c>
      <c r="BU13" s="46">
        <f>+'UPDATE&gt;&gt;Jul2022-Mar2023 Actuals'!BU13-'UPDATE&gt;&gt;Jul-Dec 2022 Actuals'!BU13</f>
        <v>706600</v>
      </c>
      <c r="BV13" s="46">
        <f>+'UPDATE&gt;&gt;Jul2022-Mar2023 Actuals'!BV13-'UPDATE&gt;&gt;Jul-Dec 2022 Actuals'!BV13</f>
        <v>177400</v>
      </c>
      <c r="BW13" s="46">
        <f>+'UPDATE&gt;&gt;Jul2022-Mar2023 Actuals'!BW13-'UPDATE&gt;&gt;Jul-Dec 2022 Actuals'!BW13</f>
        <v>884000</v>
      </c>
      <c r="BX13" s="46">
        <f>+'UPDATE&gt;&gt;Jul2022-Mar2023 Actuals'!BX13-'UPDATE&gt;&gt;Jul-Dec 2022 Actuals'!BX13</f>
        <v>-1646000</v>
      </c>
      <c r="BY13" s="46">
        <f>+'UPDATE&gt;&gt;Jul2022-Mar2023 Actuals'!BY13-'UPDATE&gt;&gt;Jul-Dec 2022 Actuals'!BY13</f>
        <v>-414000</v>
      </c>
      <c r="BZ13" s="46">
        <f>+'UPDATE&gt;&gt;Jul2022-Mar2023 Actuals'!BZ13-'UPDATE&gt;&gt;Jul-Dec 2022 Actuals'!BZ13</f>
        <v>-2060000</v>
      </c>
      <c r="CA13" s="46">
        <f>+'UPDATE&gt;&gt;Jul2022-Mar2023 Actuals'!CA13-'UPDATE&gt;&gt;Jul-Dec 2022 Actuals'!CA13</f>
        <v>939000</v>
      </c>
      <c r="CB13" s="46">
        <f>+'UPDATE&gt;&gt;Jul2022-Mar2023 Actuals'!CB13-'UPDATE&gt;&gt;Jul-Dec 2022 Actuals'!CB13</f>
        <v>236030</v>
      </c>
      <c r="CC13" s="46">
        <f>+'UPDATE&gt;&gt;Jul2022-Mar2023 Actuals'!CC13-'UPDATE&gt;&gt;Jul-Dec 2022 Actuals'!CC13</f>
        <v>1175030</v>
      </c>
      <c r="CD13" s="46">
        <f>+'UPDATE&gt;&gt;Jul2022-Mar2023 Actuals'!CD13-'UPDATE&gt;&gt;Jul-Dec 2022 Actuals'!CD13</f>
        <v>0</v>
      </c>
      <c r="CE13" s="46">
        <f>+'UPDATE&gt;&gt;Jul2022-Mar2023 Actuals'!CE13-'UPDATE&gt;&gt;Jul-Dec 2022 Actuals'!CE13</f>
        <v>0</v>
      </c>
      <c r="CF13" s="46">
        <f>+'UPDATE&gt;&gt;Jul2022-Mar2023 Actuals'!CF13-'UPDATE&gt;&gt;Jul-Dec 2022 Actuals'!CF13</f>
        <v>0</v>
      </c>
      <c r="CG13" s="46">
        <f>+'UPDATE&gt;&gt;Jul2022-Mar2023 Actuals'!CG13-'UPDATE&gt;&gt;Jul-Dec 2022 Actuals'!CG13</f>
        <v>-400</v>
      </c>
      <c r="CH13" s="46">
        <f>+'UPDATE&gt;&gt;Jul2022-Mar2023 Actuals'!CH13-'UPDATE&gt;&gt;Jul-Dec 2022 Actuals'!CH13</f>
        <v>-570</v>
      </c>
      <c r="CI13" s="46">
        <f>+'UPDATE&gt;&gt;Jul2022-Mar2023 Actuals'!CI13-'UPDATE&gt;&gt;Jul-Dec 2022 Actuals'!CI13</f>
        <v>-970</v>
      </c>
    </row>
    <row r="14" spans="1:88" x14ac:dyDescent="0.25">
      <c r="B14" s="48" t="s">
        <v>124</v>
      </c>
      <c r="C14" s="48" t="s">
        <v>140</v>
      </c>
      <c r="D14" s="48" t="s">
        <v>121</v>
      </c>
      <c r="F14" s="48" t="s">
        <v>134</v>
      </c>
      <c r="G14" s="48" t="s">
        <v>135</v>
      </c>
      <c r="H14" s="48" t="s">
        <v>136</v>
      </c>
      <c r="I14" s="48">
        <v>36</v>
      </c>
      <c r="J14" s="46">
        <f>+'UPDATE&gt;&gt;Jul2022-Mar2023 Actuals'!J14-'UPDATE&gt;&gt;Jul-Dec 2022 Actuals'!J14</f>
        <v>0</v>
      </c>
      <c r="K14" s="46">
        <f>+'UPDATE&gt;&gt;Jul2022-Mar2023 Actuals'!K14-'UPDATE&gt;&gt;Jul-Dec 2022 Actuals'!K14</f>
        <v>0</v>
      </c>
      <c r="L14" s="46">
        <f>+'UPDATE&gt;&gt;Jul2022-Mar2023 Actuals'!L14-'UPDATE&gt;&gt;Jul-Dec 2022 Actuals'!L14</f>
        <v>0</v>
      </c>
      <c r="M14" s="46">
        <f>+'UPDATE&gt;&gt;Jul2022-Mar2023 Actuals'!M14-'UPDATE&gt;&gt;Jul-Dec 2022 Actuals'!M14</f>
        <v>0</v>
      </c>
      <c r="N14" s="46">
        <f>+'UPDATE&gt;&gt;Jul2022-Mar2023 Actuals'!N14-'UPDATE&gt;&gt;Jul-Dec 2022 Actuals'!N14</f>
        <v>0</v>
      </c>
      <c r="O14" s="46">
        <f>+'UPDATE&gt;&gt;Jul2022-Mar2023 Actuals'!O14-'UPDATE&gt;&gt;Jul-Dec 2022 Actuals'!O14</f>
        <v>0</v>
      </c>
      <c r="P14" s="46">
        <f>+'UPDATE&gt;&gt;Jul2022-Mar2023 Actuals'!P14-'UPDATE&gt;&gt;Jul-Dec 2022 Actuals'!P14</f>
        <v>0</v>
      </c>
      <c r="Q14" s="46">
        <f>+'UPDATE&gt;&gt;Jul2022-Mar2023 Actuals'!Q14-'UPDATE&gt;&gt;Jul-Dec 2022 Actuals'!Q14</f>
        <v>0</v>
      </c>
      <c r="R14" s="46">
        <f>+'UPDATE&gt;&gt;Jul2022-Mar2023 Actuals'!R14-'UPDATE&gt;&gt;Jul-Dec 2022 Actuals'!R14</f>
        <v>0</v>
      </c>
      <c r="S14" s="46">
        <f>+'UPDATE&gt;&gt;Jul2022-Mar2023 Actuals'!S14-'UPDATE&gt;&gt;Jul-Dec 2022 Actuals'!S14</f>
        <v>0</v>
      </c>
      <c r="T14" s="46">
        <f>+'UPDATE&gt;&gt;Jul2022-Mar2023 Actuals'!T14-'UPDATE&gt;&gt;Jul-Dec 2022 Actuals'!T14</f>
        <v>0</v>
      </c>
      <c r="U14" s="46">
        <f>+'UPDATE&gt;&gt;Jul2022-Mar2023 Actuals'!U14-'UPDATE&gt;&gt;Jul-Dec 2022 Actuals'!U14</f>
        <v>0</v>
      </c>
      <c r="V14" s="46">
        <f>+'UPDATE&gt;&gt;Jul2022-Mar2023 Actuals'!V14-'UPDATE&gt;&gt;Jul-Dec 2022 Actuals'!V14</f>
        <v>-14000</v>
      </c>
      <c r="W14" s="46">
        <f>+'UPDATE&gt;&gt;Jul2022-Mar2023 Actuals'!W14-'UPDATE&gt;&gt;Jul-Dec 2022 Actuals'!W14</f>
        <v>-3000</v>
      </c>
      <c r="X14" s="46">
        <f>+'UPDATE&gt;&gt;Jul2022-Mar2023 Actuals'!X14-'UPDATE&gt;&gt;Jul-Dec 2022 Actuals'!X14</f>
        <v>-17000</v>
      </c>
      <c r="Y14" s="46">
        <f>+'UPDATE&gt;&gt;Jul2022-Mar2023 Actuals'!Y14-'UPDATE&gt;&gt;Jul-Dec 2022 Actuals'!Y14</f>
        <v>-14000</v>
      </c>
      <c r="Z14" s="46">
        <f>+'UPDATE&gt;&gt;Jul2022-Mar2023 Actuals'!Z14-'UPDATE&gt;&gt;Jul-Dec 2022 Actuals'!Z14</f>
        <v>-3000</v>
      </c>
      <c r="AA14" s="46">
        <f>+'UPDATE&gt;&gt;Jul2022-Mar2023 Actuals'!AA14-'UPDATE&gt;&gt;Jul-Dec 2022 Actuals'!AA14</f>
        <v>-17000</v>
      </c>
      <c r="AB14" s="46">
        <f>+'UPDATE&gt;&gt;Jul2022-Mar2023 Actuals'!AB14-'UPDATE&gt;&gt;Jul-Dec 2022 Actuals'!AB14</f>
        <v>-1000</v>
      </c>
      <c r="AC14" s="46">
        <f>+'UPDATE&gt;&gt;Jul2022-Mar2023 Actuals'!AC14-'UPDATE&gt;&gt;Jul-Dec 2022 Actuals'!AC14</f>
        <v>0</v>
      </c>
      <c r="AD14" s="46">
        <f>+'UPDATE&gt;&gt;Jul2022-Mar2023 Actuals'!AD14-'UPDATE&gt;&gt;Jul-Dec 2022 Actuals'!AD14</f>
        <v>-1000</v>
      </c>
      <c r="AE14" s="46">
        <f>+'UPDATE&gt;&gt;Jul2022-Mar2023 Actuals'!AE14-'UPDATE&gt;&gt;Jul-Dec 2022 Actuals'!AE14</f>
        <v>-1731000</v>
      </c>
      <c r="AF14" s="46">
        <f>+'UPDATE&gt;&gt;Jul2022-Mar2023 Actuals'!AF14-'UPDATE&gt;&gt;Jul-Dec 2022 Actuals'!AF14</f>
        <v>-433000</v>
      </c>
      <c r="AG14" s="46">
        <f>+'UPDATE&gt;&gt;Jul2022-Mar2023 Actuals'!AG14-'UPDATE&gt;&gt;Jul-Dec 2022 Actuals'!AG14</f>
        <v>-2164000</v>
      </c>
      <c r="AH14" s="46">
        <f>+'UPDATE&gt;&gt;Jul2022-Mar2023 Actuals'!AH14-'UPDATE&gt;&gt;Jul-Dec 2022 Actuals'!AH14</f>
        <v>-898000</v>
      </c>
      <c r="AI14" s="46">
        <f>+'UPDATE&gt;&gt;Jul2022-Mar2023 Actuals'!AI14-'UPDATE&gt;&gt;Jul-Dec 2022 Actuals'!AI14</f>
        <v>-225000</v>
      </c>
      <c r="AJ14" s="46">
        <f>+'UPDATE&gt;&gt;Jul2022-Mar2023 Actuals'!AJ14-'UPDATE&gt;&gt;Jul-Dec 2022 Actuals'!AJ14</f>
        <v>-1123000</v>
      </c>
      <c r="AK14" s="46">
        <f>+'UPDATE&gt;&gt;Jul2022-Mar2023 Actuals'!AK14-'UPDATE&gt;&gt;Jul-Dec 2022 Actuals'!AK14</f>
        <v>-8000</v>
      </c>
      <c r="AL14" s="46">
        <f>+'UPDATE&gt;&gt;Jul2022-Mar2023 Actuals'!AL14-'UPDATE&gt;&gt;Jul-Dec 2022 Actuals'!AL14</f>
        <v>-1000</v>
      </c>
      <c r="AM14" s="46">
        <f>+'UPDATE&gt;&gt;Jul2022-Mar2023 Actuals'!AM14-'UPDATE&gt;&gt;Jul-Dec 2022 Actuals'!AM14</f>
        <v>-9000</v>
      </c>
      <c r="AN14" s="46">
        <f>+'UPDATE&gt;&gt;Jul2022-Mar2023 Actuals'!AN14-'UPDATE&gt;&gt;Jul-Dec 2022 Actuals'!AN14</f>
        <v>-2638000</v>
      </c>
      <c r="AO14" s="46">
        <f>+'UPDATE&gt;&gt;Jul2022-Mar2023 Actuals'!AO14-'UPDATE&gt;&gt;Jul-Dec 2022 Actuals'!AO14</f>
        <v>-659000</v>
      </c>
      <c r="AP14" s="46">
        <f>+'UPDATE&gt;&gt;Jul2022-Mar2023 Actuals'!AP14-'UPDATE&gt;&gt;Jul-Dec 2022 Actuals'!AP14</f>
        <v>-3297000</v>
      </c>
      <c r="AQ14" s="46">
        <f>+'UPDATE&gt;&gt;Jul2022-Mar2023 Actuals'!AQ14-'UPDATE&gt;&gt;Jul-Dec 2022 Actuals'!AQ14</f>
        <v>1326000</v>
      </c>
      <c r="AR14" s="46">
        <f>+'UPDATE&gt;&gt;Jul2022-Mar2023 Actuals'!AR14-'UPDATE&gt;&gt;Jul-Dec 2022 Actuals'!AR14</f>
        <v>331000</v>
      </c>
      <c r="AS14" s="46">
        <f>+'UPDATE&gt;&gt;Jul2022-Mar2023 Actuals'!AS14-'UPDATE&gt;&gt;Jul-Dec 2022 Actuals'!AS14</f>
        <v>1657000</v>
      </c>
      <c r="AT14" s="46">
        <f>+'UPDATE&gt;&gt;Jul2022-Mar2023 Actuals'!AT14-'UPDATE&gt;&gt;Jul-Dec 2022 Actuals'!AT14</f>
        <v>994000</v>
      </c>
      <c r="AU14" s="46">
        <f>+'UPDATE&gt;&gt;Jul2022-Mar2023 Actuals'!AU14-'UPDATE&gt;&gt;Jul-Dec 2022 Actuals'!AU14</f>
        <v>248000</v>
      </c>
      <c r="AV14" s="46">
        <f>+'UPDATE&gt;&gt;Jul2022-Mar2023 Actuals'!AV14-'UPDATE&gt;&gt;Jul-Dec 2022 Actuals'!AV14</f>
        <v>1242000</v>
      </c>
      <c r="AW14" s="46">
        <f>+'UPDATE&gt;&gt;Jul2022-Mar2023 Actuals'!AW14-'UPDATE&gt;&gt;Jul-Dec 2022 Actuals'!AW14</f>
        <v>332000</v>
      </c>
      <c r="AX14" s="46">
        <f>+'UPDATE&gt;&gt;Jul2022-Mar2023 Actuals'!AX14-'UPDATE&gt;&gt;Jul-Dec 2022 Actuals'!AX14</f>
        <v>83000</v>
      </c>
      <c r="AY14" s="46">
        <f>+'UPDATE&gt;&gt;Jul2022-Mar2023 Actuals'!AY14-'UPDATE&gt;&gt;Jul-Dec 2022 Actuals'!AY14</f>
        <v>415000</v>
      </c>
      <c r="AZ14" s="46">
        <f>+'UPDATE&gt;&gt;Jul2022-Mar2023 Actuals'!AZ14-'UPDATE&gt;&gt;Jul-Dec 2022 Actuals'!AZ14</f>
        <v>0</v>
      </c>
      <c r="BA14" s="46">
        <f>+'UPDATE&gt;&gt;Jul2022-Mar2023 Actuals'!BA14-'UPDATE&gt;&gt;Jul-Dec 2022 Actuals'!BA14</f>
        <v>0</v>
      </c>
      <c r="BB14" s="46">
        <f>+'UPDATE&gt;&gt;Jul2022-Mar2023 Actuals'!BB14-'UPDATE&gt;&gt;Jul-Dec 2022 Actuals'!BB14</f>
        <v>0</v>
      </c>
      <c r="BC14" s="46">
        <f>+'UPDATE&gt;&gt;Jul2022-Mar2023 Actuals'!BC14-'UPDATE&gt;&gt;Jul-Dec 2022 Actuals'!BC14</f>
        <v>2652000</v>
      </c>
      <c r="BD14" s="46">
        <f>+'UPDATE&gt;&gt;Jul2022-Mar2023 Actuals'!BD14-'UPDATE&gt;&gt;Jul-Dec 2022 Actuals'!BD14</f>
        <v>662000</v>
      </c>
      <c r="BE14" s="46">
        <f>+'UPDATE&gt;&gt;Jul2022-Mar2023 Actuals'!BE14-'UPDATE&gt;&gt;Jul-Dec 2022 Actuals'!BE14</f>
        <v>3314000</v>
      </c>
      <c r="BF14" s="46">
        <f>+'UPDATE&gt;&gt;Jul2022-Mar2023 Actuals'!BF14-'UPDATE&gt;&gt;Jul-Dec 2022 Actuals'!BF14</f>
        <v>0</v>
      </c>
      <c r="BG14" s="46">
        <f>+'UPDATE&gt;&gt;Jul2022-Mar2023 Actuals'!BG14-'UPDATE&gt;&gt;Jul-Dec 2022 Actuals'!BG14</f>
        <v>0</v>
      </c>
      <c r="BH14" s="46">
        <f>+'UPDATE&gt;&gt;Jul2022-Mar2023 Actuals'!BH14-'UPDATE&gt;&gt;Jul-Dec 2022 Actuals'!BH14</f>
        <v>0</v>
      </c>
      <c r="BI14" s="46">
        <f>+'UPDATE&gt;&gt;Jul2022-Mar2023 Actuals'!BI14-'UPDATE&gt;&gt;Jul-Dec 2022 Actuals'!BI14</f>
        <v>0</v>
      </c>
      <c r="BJ14" s="46">
        <f>+'UPDATE&gt;&gt;Jul2022-Mar2023 Actuals'!BJ14-'UPDATE&gt;&gt;Jul-Dec 2022 Actuals'!BJ14</f>
        <v>0</v>
      </c>
      <c r="BK14" s="46">
        <f>+'UPDATE&gt;&gt;Jul2022-Mar2023 Actuals'!BK14-'UPDATE&gt;&gt;Jul-Dec 2022 Actuals'!BK14</f>
        <v>0</v>
      </c>
      <c r="BL14" s="46">
        <f>+'UPDATE&gt;&gt;Jul2022-Mar2023 Actuals'!BL14-'UPDATE&gt;&gt;Jul-Dec 2022 Actuals'!BL14</f>
        <v>0</v>
      </c>
      <c r="BM14" s="46">
        <f>+'UPDATE&gt;&gt;Jul2022-Mar2023 Actuals'!BM14-'UPDATE&gt;&gt;Jul-Dec 2022 Actuals'!BM14</f>
        <v>0</v>
      </c>
      <c r="BN14" s="46">
        <f>+'UPDATE&gt;&gt;Jul2022-Mar2023 Actuals'!BN14-'UPDATE&gt;&gt;Jul-Dec 2022 Actuals'!BN14</f>
        <v>0</v>
      </c>
      <c r="BO14" s="46">
        <f>+'UPDATE&gt;&gt;Jul2022-Mar2023 Actuals'!BO14-'UPDATE&gt;&gt;Jul-Dec 2022 Actuals'!BO14</f>
        <v>0</v>
      </c>
      <c r="BP14" s="46">
        <f>+'UPDATE&gt;&gt;Jul2022-Mar2023 Actuals'!BP14-'UPDATE&gt;&gt;Jul-Dec 2022 Actuals'!BP14</f>
        <v>0</v>
      </c>
      <c r="BQ14" s="46">
        <f>+'UPDATE&gt;&gt;Jul2022-Mar2023 Actuals'!BQ14-'UPDATE&gt;&gt;Jul-Dec 2022 Actuals'!BQ14</f>
        <v>0</v>
      </c>
      <c r="BR14" s="46">
        <f>+'UPDATE&gt;&gt;Jul2022-Mar2023 Actuals'!BR14-'UPDATE&gt;&gt;Jul-Dec 2022 Actuals'!BR14</f>
        <v>0</v>
      </c>
      <c r="BS14" s="46">
        <f>+'UPDATE&gt;&gt;Jul2022-Mar2023 Actuals'!BS14-'UPDATE&gt;&gt;Jul-Dec 2022 Actuals'!BS14</f>
        <v>0</v>
      </c>
      <c r="BT14" s="46">
        <f>+'UPDATE&gt;&gt;Jul2022-Mar2023 Actuals'!BT14-'UPDATE&gt;&gt;Jul-Dec 2022 Actuals'!BT14</f>
        <v>0</v>
      </c>
      <c r="BU14" s="46">
        <f>+'UPDATE&gt;&gt;Jul2022-Mar2023 Actuals'!BU14-'UPDATE&gt;&gt;Jul-Dec 2022 Actuals'!BU14</f>
        <v>-14214</v>
      </c>
      <c r="BV14" s="46">
        <f>+'UPDATE&gt;&gt;Jul2022-Mar2023 Actuals'!BV14-'UPDATE&gt;&gt;Jul-Dec 2022 Actuals'!BV14</f>
        <v>-2553</v>
      </c>
      <c r="BW14" s="46">
        <f>+'UPDATE&gt;&gt;Jul2022-Mar2023 Actuals'!BW14-'UPDATE&gt;&gt;Jul-Dec 2022 Actuals'!BW14</f>
        <v>-16767</v>
      </c>
      <c r="BX14" s="46">
        <f>+'UPDATE&gt;&gt;Jul2022-Mar2023 Actuals'!BX14-'UPDATE&gt;&gt;Jul-Dec 2022 Actuals'!BX14</f>
        <v>-2637786</v>
      </c>
      <c r="BY14" s="46">
        <f>+'UPDATE&gt;&gt;Jul2022-Mar2023 Actuals'!BY14-'UPDATE&gt;&gt;Jul-Dec 2022 Actuals'!BY14</f>
        <v>-659447</v>
      </c>
      <c r="BZ14" s="46">
        <f>+'UPDATE&gt;&gt;Jul2022-Mar2023 Actuals'!BZ14-'UPDATE&gt;&gt;Jul-Dec 2022 Actuals'!BZ14</f>
        <v>-3297233</v>
      </c>
      <c r="CA14" s="46">
        <f>+'UPDATE&gt;&gt;Jul2022-Mar2023 Actuals'!CA14-'UPDATE&gt;&gt;Jul-Dec 2022 Actuals'!CA14</f>
        <v>2652000</v>
      </c>
      <c r="CB14" s="46">
        <f>+'UPDATE&gt;&gt;Jul2022-Mar2023 Actuals'!CB14-'UPDATE&gt;&gt;Jul-Dec 2022 Actuals'!CB14</f>
        <v>662000</v>
      </c>
      <c r="CC14" s="46">
        <f>+'UPDATE&gt;&gt;Jul2022-Mar2023 Actuals'!CC14-'UPDATE&gt;&gt;Jul-Dec 2022 Actuals'!CC14</f>
        <v>3314000</v>
      </c>
      <c r="CD14" s="46">
        <f>+'UPDATE&gt;&gt;Jul2022-Mar2023 Actuals'!CD14-'UPDATE&gt;&gt;Jul-Dec 2022 Actuals'!CD14</f>
        <v>0</v>
      </c>
      <c r="CE14" s="46">
        <f>+'UPDATE&gt;&gt;Jul2022-Mar2023 Actuals'!CE14-'UPDATE&gt;&gt;Jul-Dec 2022 Actuals'!CE14</f>
        <v>0</v>
      </c>
      <c r="CF14" s="46">
        <f>+'UPDATE&gt;&gt;Jul2022-Mar2023 Actuals'!CF14-'UPDATE&gt;&gt;Jul-Dec 2022 Actuals'!CF14</f>
        <v>0</v>
      </c>
      <c r="CG14" s="46">
        <f>+'UPDATE&gt;&gt;Jul2022-Mar2023 Actuals'!CG14-'UPDATE&gt;&gt;Jul-Dec 2022 Actuals'!CG14</f>
        <v>0</v>
      </c>
      <c r="CH14" s="46">
        <f>+'UPDATE&gt;&gt;Jul2022-Mar2023 Actuals'!CH14-'UPDATE&gt;&gt;Jul-Dec 2022 Actuals'!CH14</f>
        <v>0</v>
      </c>
      <c r="CI14" s="46">
        <f>+'UPDATE&gt;&gt;Jul2022-Mar2023 Actuals'!CI14-'UPDATE&gt;&gt;Jul-Dec 2022 Actuals'!CI14</f>
        <v>0</v>
      </c>
    </row>
    <row r="15" spans="1:88" x14ac:dyDescent="0.25">
      <c r="B15" s="48" t="s">
        <v>141</v>
      </c>
      <c r="C15" s="48" t="s">
        <v>142</v>
      </c>
      <c r="D15" s="48" t="s">
        <v>121</v>
      </c>
      <c r="F15" s="48" t="s">
        <v>143</v>
      </c>
      <c r="H15" s="48" t="s">
        <v>144</v>
      </c>
      <c r="I15" s="48">
        <v>30</v>
      </c>
      <c r="J15" s="46">
        <f>+'UPDATE&gt;&gt;Jul2022-Mar2023 Actuals'!J15-'UPDATE&gt;&gt;Jul-Dec 2022 Actuals'!J15</f>
        <v>0</v>
      </c>
      <c r="K15" s="46">
        <f>+'UPDATE&gt;&gt;Jul2022-Mar2023 Actuals'!K15-'UPDATE&gt;&gt;Jul-Dec 2022 Actuals'!K15</f>
        <v>0</v>
      </c>
      <c r="L15" s="46">
        <f>+'UPDATE&gt;&gt;Jul2022-Mar2023 Actuals'!L15-'UPDATE&gt;&gt;Jul-Dec 2022 Actuals'!L15</f>
        <v>0</v>
      </c>
      <c r="M15" s="46">
        <f>+'UPDATE&gt;&gt;Jul2022-Mar2023 Actuals'!M15-'UPDATE&gt;&gt;Jul-Dec 2022 Actuals'!M15</f>
        <v>0</v>
      </c>
      <c r="N15" s="46">
        <f>+'UPDATE&gt;&gt;Jul2022-Mar2023 Actuals'!N15-'UPDATE&gt;&gt;Jul-Dec 2022 Actuals'!N15</f>
        <v>0</v>
      </c>
      <c r="O15" s="46">
        <f>+'UPDATE&gt;&gt;Jul2022-Mar2023 Actuals'!O15-'UPDATE&gt;&gt;Jul-Dec 2022 Actuals'!O15</f>
        <v>0</v>
      </c>
      <c r="P15" s="46">
        <f>+'UPDATE&gt;&gt;Jul2022-Mar2023 Actuals'!P15-'UPDATE&gt;&gt;Jul-Dec 2022 Actuals'!P15</f>
        <v>0</v>
      </c>
      <c r="Q15" s="46">
        <f>+'UPDATE&gt;&gt;Jul2022-Mar2023 Actuals'!Q15-'UPDATE&gt;&gt;Jul-Dec 2022 Actuals'!Q15</f>
        <v>0</v>
      </c>
      <c r="R15" s="46">
        <f>+'UPDATE&gt;&gt;Jul2022-Mar2023 Actuals'!R15-'UPDATE&gt;&gt;Jul-Dec 2022 Actuals'!R15</f>
        <v>0</v>
      </c>
      <c r="S15" s="46">
        <f>+'UPDATE&gt;&gt;Jul2022-Mar2023 Actuals'!S15-'UPDATE&gt;&gt;Jul-Dec 2022 Actuals'!S15</f>
        <v>0</v>
      </c>
      <c r="T15" s="46">
        <f>+'UPDATE&gt;&gt;Jul2022-Mar2023 Actuals'!T15-'UPDATE&gt;&gt;Jul-Dec 2022 Actuals'!T15</f>
        <v>0</v>
      </c>
      <c r="U15" s="46">
        <f>+'UPDATE&gt;&gt;Jul2022-Mar2023 Actuals'!U15-'UPDATE&gt;&gt;Jul-Dec 2022 Actuals'!U15</f>
        <v>0</v>
      </c>
      <c r="V15" s="46">
        <f>+'UPDATE&gt;&gt;Jul2022-Mar2023 Actuals'!V15-'UPDATE&gt;&gt;Jul-Dec 2022 Actuals'!V15</f>
        <v>0</v>
      </c>
      <c r="W15" s="46">
        <f>+'UPDATE&gt;&gt;Jul2022-Mar2023 Actuals'!W15-'UPDATE&gt;&gt;Jul-Dec 2022 Actuals'!W15</f>
        <v>0</v>
      </c>
      <c r="X15" s="46">
        <f>+'UPDATE&gt;&gt;Jul2022-Mar2023 Actuals'!X15-'UPDATE&gt;&gt;Jul-Dec 2022 Actuals'!X15</f>
        <v>0</v>
      </c>
      <c r="Y15" s="46">
        <f>+'UPDATE&gt;&gt;Jul2022-Mar2023 Actuals'!Y15-'UPDATE&gt;&gt;Jul-Dec 2022 Actuals'!Y15</f>
        <v>0</v>
      </c>
      <c r="Z15" s="46">
        <f>+'UPDATE&gt;&gt;Jul2022-Mar2023 Actuals'!Z15-'UPDATE&gt;&gt;Jul-Dec 2022 Actuals'!Z15</f>
        <v>0</v>
      </c>
      <c r="AA15" s="46">
        <f>+'UPDATE&gt;&gt;Jul2022-Mar2023 Actuals'!AA15-'UPDATE&gt;&gt;Jul-Dec 2022 Actuals'!AA15</f>
        <v>0</v>
      </c>
      <c r="AB15" s="46">
        <f>+'UPDATE&gt;&gt;Jul2022-Mar2023 Actuals'!AB15-'UPDATE&gt;&gt;Jul-Dec 2022 Actuals'!AB15</f>
        <v>0</v>
      </c>
      <c r="AC15" s="46">
        <f>+'UPDATE&gt;&gt;Jul2022-Mar2023 Actuals'!AC15-'UPDATE&gt;&gt;Jul-Dec 2022 Actuals'!AC15</f>
        <v>0</v>
      </c>
      <c r="AD15" s="46">
        <f>+'UPDATE&gt;&gt;Jul2022-Mar2023 Actuals'!AD15-'UPDATE&gt;&gt;Jul-Dec 2022 Actuals'!AD15</f>
        <v>0</v>
      </c>
      <c r="AE15" s="46">
        <f>+'UPDATE&gt;&gt;Jul2022-Mar2023 Actuals'!AE15-'UPDATE&gt;&gt;Jul-Dec 2022 Actuals'!AE15</f>
        <v>-599000</v>
      </c>
      <c r="AF15" s="46">
        <f>+'UPDATE&gt;&gt;Jul2022-Mar2023 Actuals'!AF15-'UPDATE&gt;&gt;Jul-Dec 2022 Actuals'!AF15</f>
        <v>0</v>
      </c>
      <c r="AG15" s="46">
        <f>+'UPDATE&gt;&gt;Jul2022-Mar2023 Actuals'!AG15-'UPDATE&gt;&gt;Jul-Dec 2022 Actuals'!AG15</f>
        <v>-599000</v>
      </c>
      <c r="AH15" s="46">
        <f>+'UPDATE&gt;&gt;Jul2022-Mar2023 Actuals'!AH15-'UPDATE&gt;&gt;Jul-Dec 2022 Actuals'!AH15</f>
        <v>-403000</v>
      </c>
      <c r="AI15" s="46">
        <f>+'UPDATE&gt;&gt;Jul2022-Mar2023 Actuals'!AI15-'UPDATE&gt;&gt;Jul-Dec 2022 Actuals'!AI15</f>
        <v>0</v>
      </c>
      <c r="AJ15" s="46">
        <f>+'UPDATE&gt;&gt;Jul2022-Mar2023 Actuals'!AJ15-'UPDATE&gt;&gt;Jul-Dec 2022 Actuals'!AJ15</f>
        <v>-403000</v>
      </c>
      <c r="AK15" s="46">
        <f>+'UPDATE&gt;&gt;Jul2022-Mar2023 Actuals'!AK15-'UPDATE&gt;&gt;Jul-Dec 2022 Actuals'!AK15</f>
        <v>345000</v>
      </c>
      <c r="AL15" s="46">
        <f>+'UPDATE&gt;&gt;Jul2022-Mar2023 Actuals'!AL15-'UPDATE&gt;&gt;Jul-Dec 2022 Actuals'!AL15</f>
        <v>0</v>
      </c>
      <c r="AM15" s="46">
        <f>+'UPDATE&gt;&gt;Jul2022-Mar2023 Actuals'!AM15-'UPDATE&gt;&gt;Jul-Dec 2022 Actuals'!AM15</f>
        <v>345000</v>
      </c>
      <c r="AN15" s="46">
        <f>+'UPDATE&gt;&gt;Jul2022-Mar2023 Actuals'!AN15-'UPDATE&gt;&gt;Jul-Dec 2022 Actuals'!AN15</f>
        <v>-657000</v>
      </c>
      <c r="AO15" s="46">
        <f>+'UPDATE&gt;&gt;Jul2022-Mar2023 Actuals'!AO15-'UPDATE&gt;&gt;Jul-Dec 2022 Actuals'!AO15</f>
        <v>0</v>
      </c>
      <c r="AP15" s="46">
        <f>+'UPDATE&gt;&gt;Jul2022-Mar2023 Actuals'!AP15-'UPDATE&gt;&gt;Jul-Dec 2022 Actuals'!AP15</f>
        <v>-657000</v>
      </c>
      <c r="AQ15" s="46">
        <f>+'UPDATE&gt;&gt;Jul2022-Mar2023 Actuals'!AQ15-'UPDATE&gt;&gt;Jul-Dec 2022 Actuals'!AQ15</f>
        <v>219000</v>
      </c>
      <c r="AR15" s="46">
        <f>+'UPDATE&gt;&gt;Jul2022-Mar2023 Actuals'!AR15-'UPDATE&gt;&gt;Jul-Dec 2022 Actuals'!AR15</f>
        <v>0</v>
      </c>
      <c r="AS15" s="46">
        <f>+'UPDATE&gt;&gt;Jul2022-Mar2023 Actuals'!AS15-'UPDATE&gt;&gt;Jul-Dec 2022 Actuals'!AS15</f>
        <v>219000</v>
      </c>
      <c r="AT15" s="46">
        <f>+'UPDATE&gt;&gt;Jul2022-Mar2023 Actuals'!AT15-'UPDATE&gt;&gt;Jul-Dec 2022 Actuals'!AT15</f>
        <v>218000</v>
      </c>
      <c r="AU15" s="46">
        <f>+'UPDATE&gt;&gt;Jul2022-Mar2023 Actuals'!AU15-'UPDATE&gt;&gt;Jul-Dec 2022 Actuals'!AU15</f>
        <v>0</v>
      </c>
      <c r="AV15" s="46">
        <f>+'UPDATE&gt;&gt;Jul2022-Mar2023 Actuals'!AV15-'UPDATE&gt;&gt;Jul-Dec 2022 Actuals'!AV15</f>
        <v>218000</v>
      </c>
      <c r="AW15" s="46">
        <f>+'UPDATE&gt;&gt;Jul2022-Mar2023 Actuals'!AW15-'UPDATE&gt;&gt;Jul-Dec 2022 Actuals'!AW15</f>
        <v>220000</v>
      </c>
      <c r="AX15" s="46">
        <f>+'UPDATE&gt;&gt;Jul2022-Mar2023 Actuals'!AX15-'UPDATE&gt;&gt;Jul-Dec 2022 Actuals'!AX15</f>
        <v>0</v>
      </c>
      <c r="AY15" s="46">
        <f>+'UPDATE&gt;&gt;Jul2022-Mar2023 Actuals'!AY15-'UPDATE&gt;&gt;Jul-Dec 2022 Actuals'!AY15</f>
        <v>220000</v>
      </c>
      <c r="AZ15" s="46">
        <f>+'UPDATE&gt;&gt;Jul2022-Mar2023 Actuals'!AZ15-'UPDATE&gt;&gt;Jul-Dec 2022 Actuals'!AZ15</f>
        <v>0</v>
      </c>
      <c r="BA15" s="46">
        <f>+'UPDATE&gt;&gt;Jul2022-Mar2023 Actuals'!BA15-'UPDATE&gt;&gt;Jul-Dec 2022 Actuals'!BA15</f>
        <v>0</v>
      </c>
      <c r="BB15" s="46">
        <f>+'UPDATE&gt;&gt;Jul2022-Mar2023 Actuals'!BB15-'UPDATE&gt;&gt;Jul-Dec 2022 Actuals'!BB15</f>
        <v>0</v>
      </c>
      <c r="BC15" s="46">
        <f>+'UPDATE&gt;&gt;Jul2022-Mar2023 Actuals'!BC15-'UPDATE&gt;&gt;Jul-Dec 2022 Actuals'!BC15</f>
        <v>657000</v>
      </c>
      <c r="BD15" s="46">
        <f>+'UPDATE&gt;&gt;Jul2022-Mar2023 Actuals'!BD15-'UPDATE&gt;&gt;Jul-Dec 2022 Actuals'!BD15</f>
        <v>0</v>
      </c>
      <c r="BE15" s="46">
        <f>+'UPDATE&gt;&gt;Jul2022-Mar2023 Actuals'!BE15-'UPDATE&gt;&gt;Jul-Dec 2022 Actuals'!BE15</f>
        <v>657000</v>
      </c>
      <c r="BF15" s="46">
        <f>+'UPDATE&gt;&gt;Jul2022-Mar2023 Actuals'!BF15-'UPDATE&gt;&gt;Jul-Dec 2022 Actuals'!BF15</f>
        <v>0</v>
      </c>
      <c r="BG15" s="46">
        <f>+'UPDATE&gt;&gt;Jul2022-Mar2023 Actuals'!BG15-'UPDATE&gt;&gt;Jul-Dec 2022 Actuals'!BG15</f>
        <v>0</v>
      </c>
      <c r="BH15" s="46">
        <f>+'UPDATE&gt;&gt;Jul2022-Mar2023 Actuals'!BH15-'UPDATE&gt;&gt;Jul-Dec 2022 Actuals'!BH15</f>
        <v>0</v>
      </c>
      <c r="BI15" s="46">
        <f>+'UPDATE&gt;&gt;Jul2022-Mar2023 Actuals'!BI15-'UPDATE&gt;&gt;Jul-Dec 2022 Actuals'!BI15</f>
        <v>0</v>
      </c>
      <c r="BJ15" s="46">
        <f>+'UPDATE&gt;&gt;Jul2022-Mar2023 Actuals'!BJ15-'UPDATE&gt;&gt;Jul-Dec 2022 Actuals'!BJ15</f>
        <v>0</v>
      </c>
      <c r="BK15" s="46">
        <f>+'UPDATE&gt;&gt;Jul2022-Mar2023 Actuals'!BK15-'UPDATE&gt;&gt;Jul-Dec 2022 Actuals'!BK15</f>
        <v>0</v>
      </c>
      <c r="BL15" s="46">
        <f>+'UPDATE&gt;&gt;Jul2022-Mar2023 Actuals'!BL15-'UPDATE&gt;&gt;Jul-Dec 2022 Actuals'!BL15</f>
        <v>0</v>
      </c>
      <c r="BM15" s="46">
        <f>+'UPDATE&gt;&gt;Jul2022-Mar2023 Actuals'!BM15-'UPDATE&gt;&gt;Jul-Dec 2022 Actuals'!BM15</f>
        <v>0</v>
      </c>
      <c r="BN15" s="46">
        <f>+'UPDATE&gt;&gt;Jul2022-Mar2023 Actuals'!BN15-'UPDATE&gt;&gt;Jul-Dec 2022 Actuals'!BN15</f>
        <v>0</v>
      </c>
      <c r="BO15" s="46">
        <f>+'UPDATE&gt;&gt;Jul2022-Mar2023 Actuals'!BO15-'UPDATE&gt;&gt;Jul-Dec 2022 Actuals'!BO15</f>
        <v>0</v>
      </c>
      <c r="BP15" s="46">
        <f>+'UPDATE&gt;&gt;Jul2022-Mar2023 Actuals'!BP15-'UPDATE&gt;&gt;Jul-Dec 2022 Actuals'!BP15</f>
        <v>0</v>
      </c>
      <c r="BQ15" s="46">
        <f>+'UPDATE&gt;&gt;Jul2022-Mar2023 Actuals'!BQ15-'UPDATE&gt;&gt;Jul-Dec 2022 Actuals'!BQ15</f>
        <v>0</v>
      </c>
      <c r="BR15" s="46">
        <f>+'UPDATE&gt;&gt;Jul2022-Mar2023 Actuals'!BR15-'UPDATE&gt;&gt;Jul-Dec 2022 Actuals'!BR15</f>
        <v>0</v>
      </c>
      <c r="BS15" s="46">
        <f>+'UPDATE&gt;&gt;Jul2022-Mar2023 Actuals'!BS15-'UPDATE&gt;&gt;Jul-Dec 2022 Actuals'!BS15</f>
        <v>0</v>
      </c>
      <c r="BT15" s="46">
        <f>+'UPDATE&gt;&gt;Jul2022-Mar2023 Actuals'!BT15-'UPDATE&gt;&gt;Jul-Dec 2022 Actuals'!BT15</f>
        <v>0</v>
      </c>
      <c r="BU15" s="46">
        <f>+'UPDATE&gt;&gt;Jul2022-Mar2023 Actuals'!BU15-'UPDATE&gt;&gt;Jul-Dec 2022 Actuals'!BU15</f>
        <v>0</v>
      </c>
      <c r="BV15" s="46">
        <f>+'UPDATE&gt;&gt;Jul2022-Mar2023 Actuals'!BV15-'UPDATE&gt;&gt;Jul-Dec 2022 Actuals'!BV15</f>
        <v>0</v>
      </c>
      <c r="BW15" s="46">
        <f>+'UPDATE&gt;&gt;Jul2022-Mar2023 Actuals'!BW15-'UPDATE&gt;&gt;Jul-Dec 2022 Actuals'!BW15</f>
        <v>0</v>
      </c>
      <c r="BX15" s="46">
        <f>+'UPDATE&gt;&gt;Jul2022-Mar2023 Actuals'!BX15-'UPDATE&gt;&gt;Jul-Dec 2022 Actuals'!BX15</f>
        <v>0</v>
      </c>
      <c r="BY15" s="46">
        <f>+'UPDATE&gt;&gt;Jul2022-Mar2023 Actuals'!BY15-'UPDATE&gt;&gt;Jul-Dec 2022 Actuals'!BY15</f>
        <v>0</v>
      </c>
      <c r="BZ15" s="46">
        <f>+'UPDATE&gt;&gt;Jul2022-Mar2023 Actuals'!BZ15-'UPDATE&gt;&gt;Jul-Dec 2022 Actuals'!BZ15</f>
        <v>0</v>
      </c>
      <c r="CA15" s="46">
        <f>+'UPDATE&gt;&gt;Jul2022-Mar2023 Actuals'!CA15-'UPDATE&gt;&gt;Jul-Dec 2022 Actuals'!CA15</f>
        <v>0</v>
      </c>
      <c r="CB15" s="46">
        <f>+'UPDATE&gt;&gt;Jul2022-Mar2023 Actuals'!CB15-'UPDATE&gt;&gt;Jul-Dec 2022 Actuals'!CB15</f>
        <v>0</v>
      </c>
      <c r="CC15" s="46">
        <f>+'UPDATE&gt;&gt;Jul2022-Mar2023 Actuals'!CC15-'UPDATE&gt;&gt;Jul-Dec 2022 Actuals'!CC15</f>
        <v>0</v>
      </c>
      <c r="CD15" s="46">
        <f>+'UPDATE&gt;&gt;Jul2022-Mar2023 Actuals'!CD15-'UPDATE&gt;&gt;Jul-Dec 2022 Actuals'!CD15</f>
        <v>0</v>
      </c>
      <c r="CE15" s="46">
        <f>+'UPDATE&gt;&gt;Jul2022-Mar2023 Actuals'!CE15-'UPDATE&gt;&gt;Jul-Dec 2022 Actuals'!CE15</f>
        <v>0</v>
      </c>
      <c r="CF15" s="46">
        <f>+'UPDATE&gt;&gt;Jul2022-Mar2023 Actuals'!CF15-'UPDATE&gt;&gt;Jul-Dec 2022 Actuals'!CF15</f>
        <v>0</v>
      </c>
      <c r="CG15" s="46">
        <f>+'UPDATE&gt;&gt;Jul2022-Mar2023 Actuals'!CG15-'UPDATE&gt;&gt;Jul-Dec 2022 Actuals'!CG15</f>
        <v>0</v>
      </c>
      <c r="CH15" s="46">
        <f>+'UPDATE&gt;&gt;Jul2022-Mar2023 Actuals'!CH15-'UPDATE&gt;&gt;Jul-Dec 2022 Actuals'!CH15</f>
        <v>0</v>
      </c>
      <c r="CI15" s="46">
        <f>+'UPDATE&gt;&gt;Jul2022-Mar2023 Actuals'!CI15-'UPDATE&gt;&gt;Jul-Dec 2022 Actuals'!CI15</f>
        <v>0</v>
      </c>
    </row>
    <row r="16" spans="1:88" x14ac:dyDescent="0.25">
      <c r="B16" s="48" t="s">
        <v>146</v>
      </c>
      <c r="C16" s="48" t="s">
        <v>147</v>
      </c>
      <c r="D16" s="48" t="s">
        <v>117</v>
      </c>
      <c r="F16" s="48" t="s">
        <v>148</v>
      </c>
      <c r="G16" s="48" t="s">
        <v>149</v>
      </c>
      <c r="H16" s="48" t="s">
        <v>150</v>
      </c>
      <c r="I16" s="48">
        <v>25.15</v>
      </c>
      <c r="J16" s="46">
        <f>+'UPDATE&gt;&gt;Jul2022-Mar2023 Actuals'!J16-'UPDATE&gt;&gt;Jul-Dec 2022 Actuals'!J16</f>
        <v>-3141153</v>
      </c>
      <c r="K16" s="46">
        <f>+'UPDATE&gt;&gt;Jul2022-Mar2023 Actuals'!K16-'UPDATE&gt;&gt;Jul-Dec 2022 Actuals'!K16</f>
        <v>-4466847</v>
      </c>
      <c r="L16" s="46">
        <f>+'UPDATE&gt;&gt;Jul2022-Mar2023 Actuals'!L16-'UPDATE&gt;&gt;Jul-Dec 2022 Actuals'!L16</f>
        <v>-7608000</v>
      </c>
      <c r="M16" s="46">
        <f>+'UPDATE&gt;&gt;Jul2022-Mar2023 Actuals'!M16-'UPDATE&gt;&gt;Jul-Dec 2022 Actuals'!M16</f>
        <v>0</v>
      </c>
      <c r="N16" s="46">
        <f>+'UPDATE&gt;&gt;Jul2022-Mar2023 Actuals'!N16-'UPDATE&gt;&gt;Jul-Dec 2022 Actuals'!N16</f>
        <v>0</v>
      </c>
      <c r="O16" s="46">
        <f>+'UPDATE&gt;&gt;Jul2022-Mar2023 Actuals'!O16-'UPDATE&gt;&gt;Jul-Dec 2022 Actuals'!O16</f>
        <v>0</v>
      </c>
      <c r="P16" s="46">
        <f>+'UPDATE&gt;&gt;Jul2022-Mar2023 Actuals'!P16-'UPDATE&gt;&gt;Jul-Dec 2022 Actuals'!P16</f>
        <v>0</v>
      </c>
      <c r="Q16" s="46">
        <f>+'UPDATE&gt;&gt;Jul2022-Mar2023 Actuals'!Q16-'UPDATE&gt;&gt;Jul-Dec 2022 Actuals'!Q16</f>
        <v>0</v>
      </c>
      <c r="R16" s="46">
        <f>+'UPDATE&gt;&gt;Jul2022-Mar2023 Actuals'!R16-'UPDATE&gt;&gt;Jul-Dec 2022 Actuals'!R16</f>
        <v>0</v>
      </c>
      <c r="S16" s="46">
        <f>+'UPDATE&gt;&gt;Jul2022-Mar2023 Actuals'!S16-'UPDATE&gt;&gt;Jul-Dec 2022 Actuals'!S16</f>
        <v>0</v>
      </c>
      <c r="T16" s="46">
        <f>+'UPDATE&gt;&gt;Jul2022-Mar2023 Actuals'!T16-'UPDATE&gt;&gt;Jul-Dec 2022 Actuals'!T16</f>
        <v>0</v>
      </c>
      <c r="U16" s="46">
        <f>+'UPDATE&gt;&gt;Jul2022-Mar2023 Actuals'!U16-'UPDATE&gt;&gt;Jul-Dec 2022 Actuals'!U16</f>
        <v>0</v>
      </c>
      <c r="V16" s="46">
        <f>+'UPDATE&gt;&gt;Jul2022-Mar2023 Actuals'!V16-'UPDATE&gt;&gt;Jul-Dec 2022 Actuals'!V16</f>
        <v>0</v>
      </c>
      <c r="W16" s="46">
        <f>+'UPDATE&gt;&gt;Jul2022-Mar2023 Actuals'!W16-'UPDATE&gt;&gt;Jul-Dec 2022 Actuals'!W16</f>
        <v>0</v>
      </c>
      <c r="X16" s="46">
        <f>+'UPDATE&gt;&gt;Jul2022-Mar2023 Actuals'!X16-'UPDATE&gt;&gt;Jul-Dec 2022 Actuals'!X16</f>
        <v>0</v>
      </c>
      <c r="Y16" s="46">
        <f>+'UPDATE&gt;&gt;Jul2022-Mar2023 Actuals'!Y16-'UPDATE&gt;&gt;Jul-Dec 2022 Actuals'!Y16</f>
        <v>0</v>
      </c>
      <c r="Z16" s="46">
        <f>+'UPDATE&gt;&gt;Jul2022-Mar2023 Actuals'!Z16-'UPDATE&gt;&gt;Jul-Dec 2022 Actuals'!Z16</f>
        <v>0</v>
      </c>
      <c r="AA16" s="46">
        <f>+'UPDATE&gt;&gt;Jul2022-Mar2023 Actuals'!AA16-'UPDATE&gt;&gt;Jul-Dec 2022 Actuals'!AA16</f>
        <v>0</v>
      </c>
      <c r="AB16" s="46">
        <f>+'UPDATE&gt;&gt;Jul2022-Mar2023 Actuals'!AB16-'UPDATE&gt;&gt;Jul-Dec 2022 Actuals'!AB16</f>
        <v>0</v>
      </c>
      <c r="AC16" s="46">
        <f>+'UPDATE&gt;&gt;Jul2022-Mar2023 Actuals'!AC16-'UPDATE&gt;&gt;Jul-Dec 2022 Actuals'!AC16</f>
        <v>0</v>
      </c>
      <c r="AD16" s="46">
        <f>+'UPDATE&gt;&gt;Jul2022-Mar2023 Actuals'!AD16-'UPDATE&gt;&gt;Jul-Dec 2022 Actuals'!AD16</f>
        <v>0</v>
      </c>
      <c r="AE16" s="46">
        <f>+'UPDATE&gt;&gt;Jul2022-Mar2023 Actuals'!AE16-'UPDATE&gt;&gt;Jul-Dec 2022 Actuals'!AE16</f>
        <v>-1048000</v>
      </c>
      <c r="AF16" s="46">
        <f>+'UPDATE&gt;&gt;Jul2022-Mar2023 Actuals'!AF16-'UPDATE&gt;&gt;Jul-Dec 2022 Actuals'!AF16</f>
        <v>-1489000</v>
      </c>
      <c r="AG16" s="46">
        <f>+'UPDATE&gt;&gt;Jul2022-Mar2023 Actuals'!AG16-'UPDATE&gt;&gt;Jul-Dec 2022 Actuals'!AG16</f>
        <v>-2537000</v>
      </c>
      <c r="AH16" s="46">
        <f>+'UPDATE&gt;&gt;Jul2022-Mar2023 Actuals'!AH16-'UPDATE&gt;&gt;Jul-Dec 2022 Actuals'!AH16</f>
        <v>-1048000</v>
      </c>
      <c r="AI16" s="46">
        <f>+'UPDATE&gt;&gt;Jul2022-Mar2023 Actuals'!AI16-'UPDATE&gt;&gt;Jul-Dec 2022 Actuals'!AI16</f>
        <v>-1490000</v>
      </c>
      <c r="AJ16" s="46">
        <f>+'UPDATE&gt;&gt;Jul2022-Mar2023 Actuals'!AJ16-'UPDATE&gt;&gt;Jul-Dec 2022 Actuals'!AJ16</f>
        <v>-2538000</v>
      </c>
      <c r="AK16" s="46">
        <f>+'UPDATE&gt;&gt;Jul2022-Mar2023 Actuals'!AK16-'UPDATE&gt;&gt;Jul-Dec 2022 Actuals'!AK16</f>
        <v>-1046000</v>
      </c>
      <c r="AL16" s="46">
        <f>+'UPDATE&gt;&gt;Jul2022-Mar2023 Actuals'!AL16-'UPDATE&gt;&gt;Jul-Dec 2022 Actuals'!AL16</f>
        <v>-1487000</v>
      </c>
      <c r="AM16" s="46">
        <f>+'UPDATE&gt;&gt;Jul2022-Mar2023 Actuals'!AM16-'UPDATE&gt;&gt;Jul-Dec 2022 Actuals'!AM16</f>
        <v>-2533000</v>
      </c>
      <c r="AN16" s="46">
        <f>+'UPDATE&gt;&gt;Jul2022-Mar2023 Actuals'!AN16-'UPDATE&gt;&gt;Jul-Dec 2022 Actuals'!AN16</f>
        <v>-3142000</v>
      </c>
      <c r="AO16" s="46">
        <f>+'UPDATE&gt;&gt;Jul2022-Mar2023 Actuals'!AO16-'UPDATE&gt;&gt;Jul-Dec 2022 Actuals'!AO16</f>
        <v>-4466000</v>
      </c>
      <c r="AP16" s="46">
        <f>+'UPDATE&gt;&gt;Jul2022-Mar2023 Actuals'!AP16-'UPDATE&gt;&gt;Jul-Dec 2022 Actuals'!AP16</f>
        <v>-7608000</v>
      </c>
      <c r="AQ16" s="46">
        <f>+'UPDATE&gt;&gt;Jul2022-Mar2023 Actuals'!AQ16-'UPDATE&gt;&gt;Jul-Dec 2022 Actuals'!AQ16</f>
        <v>0</v>
      </c>
      <c r="AR16" s="46">
        <f>+'UPDATE&gt;&gt;Jul2022-Mar2023 Actuals'!AR16-'UPDATE&gt;&gt;Jul-Dec 2022 Actuals'!AR16</f>
        <v>0</v>
      </c>
      <c r="AS16" s="46">
        <f>+'UPDATE&gt;&gt;Jul2022-Mar2023 Actuals'!AS16-'UPDATE&gt;&gt;Jul-Dec 2022 Actuals'!AS16</f>
        <v>0</v>
      </c>
      <c r="AT16" s="46">
        <f>+'UPDATE&gt;&gt;Jul2022-Mar2023 Actuals'!AT16-'UPDATE&gt;&gt;Jul-Dec 2022 Actuals'!AT16</f>
        <v>0</v>
      </c>
      <c r="AU16" s="46">
        <f>+'UPDATE&gt;&gt;Jul2022-Mar2023 Actuals'!AU16-'UPDATE&gt;&gt;Jul-Dec 2022 Actuals'!AU16</f>
        <v>0</v>
      </c>
      <c r="AV16" s="46">
        <f>+'UPDATE&gt;&gt;Jul2022-Mar2023 Actuals'!AV16-'UPDATE&gt;&gt;Jul-Dec 2022 Actuals'!AV16</f>
        <v>0</v>
      </c>
      <c r="AW16" s="46">
        <f>+'UPDATE&gt;&gt;Jul2022-Mar2023 Actuals'!AW16-'UPDATE&gt;&gt;Jul-Dec 2022 Actuals'!AW16</f>
        <v>0</v>
      </c>
      <c r="AX16" s="46">
        <f>+'UPDATE&gt;&gt;Jul2022-Mar2023 Actuals'!AX16-'UPDATE&gt;&gt;Jul-Dec 2022 Actuals'!AX16</f>
        <v>0</v>
      </c>
      <c r="AY16" s="46">
        <f>+'UPDATE&gt;&gt;Jul2022-Mar2023 Actuals'!AY16-'UPDATE&gt;&gt;Jul-Dec 2022 Actuals'!AY16</f>
        <v>0</v>
      </c>
      <c r="AZ16" s="46">
        <f>+'UPDATE&gt;&gt;Jul2022-Mar2023 Actuals'!AZ16-'UPDATE&gt;&gt;Jul-Dec 2022 Actuals'!AZ16</f>
        <v>0</v>
      </c>
      <c r="BA16" s="46">
        <f>+'UPDATE&gt;&gt;Jul2022-Mar2023 Actuals'!BA16-'UPDATE&gt;&gt;Jul-Dec 2022 Actuals'!BA16</f>
        <v>0</v>
      </c>
      <c r="BB16" s="46">
        <f>+'UPDATE&gt;&gt;Jul2022-Mar2023 Actuals'!BB16-'UPDATE&gt;&gt;Jul-Dec 2022 Actuals'!BB16</f>
        <v>0</v>
      </c>
      <c r="BC16" s="46">
        <f>+'UPDATE&gt;&gt;Jul2022-Mar2023 Actuals'!BC16-'UPDATE&gt;&gt;Jul-Dec 2022 Actuals'!BC16</f>
        <v>0</v>
      </c>
      <c r="BD16" s="46">
        <f>+'UPDATE&gt;&gt;Jul2022-Mar2023 Actuals'!BD16-'UPDATE&gt;&gt;Jul-Dec 2022 Actuals'!BD16</f>
        <v>0</v>
      </c>
      <c r="BE16" s="46">
        <f>+'UPDATE&gt;&gt;Jul2022-Mar2023 Actuals'!BE16-'UPDATE&gt;&gt;Jul-Dec 2022 Actuals'!BE16</f>
        <v>0</v>
      </c>
      <c r="BF16" s="46">
        <f>+'UPDATE&gt;&gt;Jul2022-Mar2023 Actuals'!BF16-'UPDATE&gt;&gt;Jul-Dec 2022 Actuals'!BF16</f>
        <v>0</v>
      </c>
      <c r="BG16" s="46">
        <f>+'UPDATE&gt;&gt;Jul2022-Mar2023 Actuals'!BG16-'UPDATE&gt;&gt;Jul-Dec 2022 Actuals'!BG16</f>
        <v>0</v>
      </c>
      <c r="BH16" s="46">
        <f>+'UPDATE&gt;&gt;Jul2022-Mar2023 Actuals'!BH16-'UPDATE&gt;&gt;Jul-Dec 2022 Actuals'!BH16</f>
        <v>0</v>
      </c>
      <c r="BI16" s="46">
        <f>+'UPDATE&gt;&gt;Jul2022-Mar2023 Actuals'!BI16-'UPDATE&gt;&gt;Jul-Dec 2022 Actuals'!BI16</f>
        <v>0</v>
      </c>
      <c r="BJ16" s="46">
        <f>+'UPDATE&gt;&gt;Jul2022-Mar2023 Actuals'!BJ16-'UPDATE&gt;&gt;Jul-Dec 2022 Actuals'!BJ16</f>
        <v>0</v>
      </c>
      <c r="BK16" s="46">
        <f>+'UPDATE&gt;&gt;Jul2022-Mar2023 Actuals'!BK16-'UPDATE&gt;&gt;Jul-Dec 2022 Actuals'!BK16</f>
        <v>0</v>
      </c>
      <c r="BL16" s="46">
        <f>+'UPDATE&gt;&gt;Jul2022-Mar2023 Actuals'!BL16-'UPDATE&gt;&gt;Jul-Dec 2022 Actuals'!BL16</f>
        <v>0</v>
      </c>
      <c r="BM16" s="46">
        <f>+'UPDATE&gt;&gt;Jul2022-Mar2023 Actuals'!BM16-'UPDATE&gt;&gt;Jul-Dec 2022 Actuals'!BM16</f>
        <v>0</v>
      </c>
      <c r="BN16" s="46">
        <f>+'UPDATE&gt;&gt;Jul2022-Mar2023 Actuals'!BN16-'UPDATE&gt;&gt;Jul-Dec 2022 Actuals'!BN16</f>
        <v>0</v>
      </c>
      <c r="BO16" s="46">
        <f>+'UPDATE&gt;&gt;Jul2022-Mar2023 Actuals'!BO16-'UPDATE&gt;&gt;Jul-Dec 2022 Actuals'!BO16</f>
        <v>0</v>
      </c>
      <c r="BP16" s="46">
        <f>+'UPDATE&gt;&gt;Jul2022-Mar2023 Actuals'!BP16-'UPDATE&gt;&gt;Jul-Dec 2022 Actuals'!BP16</f>
        <v>0</v>
      </c>
      <c r="BQ16" s="46">
        <f>+'UPDATE&gt;&gt;Jul2022-Mar2023 Actuals'!BQ16-'UPDATE&gt;&gt;Jul-Dec 2022 Actuals'!BQ16</f>
        <v>0</v>
      </c>
      <c r="BR16" s="46">
        <f>+'UPDATE&gt;&gt;Jul2022-Mar2023 Actuals'!BR16-'UPDATE&gt;&gt;Jul-Dec 2022 Actuals'!BR16</f>
        <v>-3142000</v>
      </c>
      <c r="BS16" s="46">
        <f>+'UPDATE&gt;&gt;Jul2022-Mar2023 Actuals'!BS16-'UPDATE&gt;&gt;Jul-Dec 2022 Actuals'!BS16</f>
        <v>-4466000</v>
      </c>
      <c r="BT16" s="46">
        <f>+'UPDATE&gt;&gt;Jul2022-Mar2023 Actuals'!BT16-'UPDATE&gt;&gt;Jul-Dec 2022 Actuals'!BT16</f>
        <v>-7608000</v>
      </c>
      <c r="BU16" s="46">
        <f>+'UPDATE&gt;&gt;Jul2022-Mar2023 Actuals'!BU16-'UPDATE&gt;&gt;Jul-Dec 2022 Actuals'!BU16</f>
        <v>-431</v>
      </c>
      <c r="BV16" s="46">
        <f>+'UPDATE&gt;&gt;Jul2022-Mar2023 Actuals'!BV16-'UPDATE&gt;&gt;Jul-Dec 2022 Actuals'!BV16</f>
        <v>431</v>
      </c>
      <c r="BW16" s="46">
        <f>+'UPDATE&gt;&gt;Jul2022-Mar2023 Actuals'!BW16-'UPDATE&gt;&gt;Jul-Dec 2022 Actuals'!BW16</f>
        <v>0</v>
      </c>
      <c r="BX16" s="46">
        <f>+'UPDATE&gt;&gt;Jul2022-Mar2023 Actuals'!BX16-'UPDATE&gt;&gt;Jul-Dec 2022 Actuals'!BX16</f>
        <v>-416</v>
      </c>
      <c r="BY16" s="46">
        <f>+'UPDATE&gt;&gt;Jul2022-Mar2023 Actuals'!BY16-'UPDATE&gt;&gt;Jul-Dec 2022 Actuals'!BY16</f>
        <v>416</v>
      </c>
      <c r="BZ16" s="46">
        <f>+'UPDATE&gt;&gt;Jul2022-Mar2023 Actuals'!BZ16-'UPDATE&gt;&gt;Jul-Dec 2022 Actuals'!BZ16</f>
        <v>0</v>
      </c>
      <c r="CA16" s="46">
        <f>+'UPDATE&gt;&gt;Jul2022-Mar2023 Actuals'!CA16-'UPDATE&gt;&gt;Jul-Dec 2022 Actuals'!CA16</f>
        <v>0</v>
      </c>
      <c r="CB16" s="46">
        <f>+'UPDATE&gt;&gt;Jul2022-Mar2023 Actuals'!CB16-'UPDATE&gt;&gt;Jul-Dec 2022 Actuals'!CB16</f>
        <v>0</v>
      </c>
      <c r="CC16" s="46">
        <f>+'UPDATE&gt;&gt;Jul2022-Mar2023 Actuals'!CC16-'UPDATE&gt;&gt;Jul-Dec 2022 Actuals'!CC16</f>
        <v>0</v>
      </c>
      <c r="CD16" s="46">
        <f>+'UPDATE&gt;&gt;Jul2022-Mar2023 Actuals'!CD16-'UPDATE&gt;&gt;Jul-Dec 2022 Actuals'!CD16</f>
        <v>0</v>
      </c>
      <c r="CE16" s="46">
        <f>+'UPDATE&gt;&gt;Jul2022-Mar2023 Actuals'!CE16-'UPDATE&gt;&gt;Jul-Dec 2022 Actuals'!CE16</f>
        <v>0</v>
      </c>
      <c r="CF16" s="46">
        <f>+'UPDATE&gt;&gt;Jul2022-Mar2023 Actuals'!CF16-'UPDATE&gt;&gt;Jul-Dec 2022 Actuals'!CF16</f>
        <v>0</v>
      </c>
      <c r="CG16" s="46">
        <f>+'UPDATE&gt;&gt;Jul2022-Mar2023 Actuals'!CG16-'UPDATE&gt;&gt;Jul-Dec 2022 Actuals'!CG16</f>
        <v>-847</v>
      </c>
      <c r="CH16" s="46">
        <f>+'UPDATE&gt;&gt;Jul2022-Mar2023 Actuals'!CH16-'UPDATE&gt;&gt;Jul-Dec 2022 Actuals'!CH16</f>
        <v>847</v>
      </c>
      <c r="CI16" s="46">
        <f>+'UPDATE&gt;&gt;Jul2022-Mar2023 Actuals'!CI16-'UPDATE&gt;&gt;Jul-Dec 2022 Actuals'!CI16</f>
        <v>0</v>
      </c>
    </row>
    <row r="17" spans="2:87" x14ac:dyDescent="0.25">
      <c r="B17" s="48" t="s">
        <v>146</v>
      </c>
      <c r="C17" s="48" t="s">
        <v>151</v>
      </c>
      <c r="D17" s="48" t="s">
        <v>117</v>
      </c>
      <c r="F17" s="48" t="s">
        <v>148</v>
      </c>
      <c r="G17" s="48" t="s">
        <v>149</v>
      </c>
      <c r="H17" s="48" t="s">
        <v>150</v>
      </c>
      <c r="I17" s="48">
        <v>25.15</v>
      </c>
      <c r="J17" s="46">
        <f>+'UPDATE&gt;&gt;Jul2022-Mar2023 Actuals'!J17-'UPDATE&gt;&gt;Jul-Dec 2022 Actuals'!J17</f>
        <v>-2200000</v>
      </c>
      <c r="K17" s="46">
        <f>+'UPDATE&gt;&gt;Jul2022-Mar2023 Actuals'!K17-'UPDATE&gt;&gt;Jul-Dec 2022 Actuals'!K17</f>
        <v>0</v>
      </c>
      <c r="L17" s="46">
        <f>+'UPDATE&gt;&gt;Jul2022-Mar2023 Actuals'!L17-'UPDATE&gt;&gt;Jul-Dec 2022 Actuals'!L17</f>
        <v>-2200000</v>
      </c>
      <c r="M17" s="46">
        <f>+'UPDATE&gt;&gt;Jul2022-Mar2023 Actuals'!M17-'UPDATE&gt;&gt;Jul-Dec 2022 Actuals'!M17</f>
        <v>0</v>
      </c>
      <c r="N17" s="46">
        <f>+'UPDATE&gt;&gt;Jul2022-Mar2023 Actuals'!N17-'UPDATE&gt;&gt;Jul-Dec 2022 Actuals'!N17</f>
        <v>0</v>
      </c>
      <c r="O17" s="46">
        <f>+'UPDATE&gt;&gt;Jul2022-Mar2023 Actuals'!O17-'UPDATE&gt;&gt;Jul-Dec 2022 Actuals'!O17</f>
        <v>0</v>
      </c>
      <c r="P17" s="46">
        <f>+'UPDATE&gt;&gt;Jul2022-Mar2023 Actuals'!P17-'UPDATE&gt;&gt;Jul-Dec 2022 Actuals'!P17</f>
        <v>0</v>
      </c>
      <c r="Q17" s="46">
        <f>+'UPDATE&gt;&gt;Jul2022-Mar2023 Actuals'!Q17-'UPDATE&gt;&gt;Jul-Dec 2022 Actuals'!Q17</f>
        <v>0</v>
      </c>
      <c r="R17" s="46">
        <f>+'UPDATE&gt;&gt;Jul2022-Mar2023 Actuals'!R17-'UPDATE&gt;&gt;Jul-Dec 2022 Actuals'!R17</f>
        <v>0</v>
      </c>
      <c r="S17" s="46">
        <f>+'UPDATE&gt;&gt;Jul2022-Mar2023 Actuals'!S17-'UPDATE&gt;&gt;Jul-Dec 2022 Actuals'!S17</f>
        <v>-102000</v>
      </c>
      <c r="T17" s="46">
        <f>+'UPDATE&gt;&gt;Jul2022-Mar2023 Actuals'!T17-'UPDATE&gt;&gt;Jul-Dec 2022 Actuals'!T17</f>
        <v>0</v>
      </c>
      <c r="U17" s="46">
        <f>+'UPDATE&gt;&gt;Jul2022-Mar2023 Actuals'!U17-'UPDATE&gt;&gt;Jul-Dec 2022 Actuals'!U17</f>
        <v>-102000</v>
      </c>
      <c r="V17" s="46">
        <f>+'UPDATE&gt;&gt;Jul2022-Mar2023 Actuals'!V17-'UPDATE&gt;&gt;Jul-Dec 2022 Actuals'!V17</f>
        <v>-267000</v>
      </c>
      <c r="W17" s="46">
        <f>+'UPDATE&gt;&gt;Jul2022-Mar2023 Actuals'!W17-'UPDATE&gt;&gt;Jul-Dec 2022 Actuals'!W17</f>
        <v>0</v>
      </c>
      <c r="X17" s="46">
        <f>+'UPDATE&gt;&gt;Jul2022-Mar2023 Actuals'!X17-'UPDATE&gt;&gt;Jul-Dec 2022 Actuals'!X17</f>
        <v>-267000</v>
      </c>
      <c r="Y17" s="46">
        <f>+'UPDATE&gt;&gt;Jul2022-Mar2023 Actuals'!Y17-'UPDATE&gt;&gt;Jul-Dec 2022 Actuals'!Y17</f>
        <v>-369000</v>
      </c>
      <c r="Z17" s="46">
        <f>+'UPDATE&gt;&gt;Jul2022-Mar2023 Actuals'!Z17-'UPDATE&gt;&gt;Jul-Dec 2022 Actuals'!Z17</f>
        <v>0</v>
      </c>
      <c r="AA17" s="46">
        <f>+'UPDATE&gt;&gt;Jul2022-Mar2023 Actuals'!AA17-'UPDATE&gt;&gt;Jul-Dec 2022 Actuals'!AA17</f>
        <v>-369000</v>
      </c>
      <c r="AB17" s="46">
        <f>+'UPDATE&gt;&gt;Jul2022-Mar2023 Actuals'!AB17-'UPDATE&gt;&gt;Jul-Dec 2022 Actuals'!AB17</f>
        <v>-721000</v>
      </c>
      <c r="AC17" s="46">
        <f>+'UPDATE&gt;&gt;Jul2022-Mar2023 Actuals'!AC17-'UPDATE&gt;&gt;Jul-Dec 2022 Actuals'!AC17</f>
        <v>0</v>
      </c>
      <c r="AD17" s="46">
        <f>+'UPDATE&gt;&gt;Jul2022-Mar2023 Actuals'!AD17-'UPDATE&gt;&gt;Jul-Dec 2022 Actuals'!AD17</f>
        <v>-721000</v>
      </c>
      <c r="AE17" s="46">
        <f>+'UPDATE&gt;&gt;Jul2022-Mar2023 Actuals'!AE17-'UPDATE&gt;&gt;Jul-Dec 2022 Actuals'!AE17</f>
        <v>-28674000</v>
      </c>
      <c r="AF17" s="46">
        <f>+'UPDATE&gt;&gt;Jul2022-Mar2023 Actuals'!AF17-'UPDATE&gt;&gt;Jul-Dec 2022 Actuals'!AF17</f>
        <v>0</v>
      </c>
      <c r="AG17" s="46">
        <f>+'UPDATE&gt;&gt;Jul2022-Mar2023 Actuals'!AG17-'UPDATE&gt;&gt;Jul-Dec 2022 Actuals'!AG17</f>
        <v>-28674000</v>
      </c>
      <c r="AH17" s="46">
        <f>+'UPDATE&gt;&gt;Jul2022-Mar2023 Actuals'!AH17-'UPDATE&gt;&gt;Jul-Dec 2022 Actuals'!AH17</f>
        <v>-41851000</v>
      </c>
      <c r="AI17" s="46">
        <f>+'UPDATE&gt;&gt;Jul2022-Mar2023 Actuals'!AI17-'UPDATE&gt;&gt;Jul-Dec 2022 Actuals'!AI17</f>
        <v>0</v>
      </c>
      <c r="AJ17" s="46">
        <f>+'UPDATE&gt;&gt;Jul2022-Mar2023 Actuals'!AJ17-'UPDATE&gt;&gt;Jul-Dec 2022 Actuals'!AJ17</f>
        <v>-41851000</v>
      </c>
      <c r="AK17" s="46">
        <f>+'UPDATE&gt;&gt;Jul2022-Mar2023 Actuals'!AK17-'UPDATE&gt;&gt;Jul-Dec 2022 Actuals'!AK17</f>
        <v>4463000</v>
      </c>
      <c r="AL17" s="46">
        <f>+'UPDATE&gt;&gt;Jul2022-Mar2023 Actuals'!AL17-'UPDATE&gt;&gt;Jul-Dec 2022 Actuals'!AL17</f>
        <v>0</v>
      </c>
      <c r="AM17" s="46">
        <f>+'UPDATE&gt;&gt;Jul2022-Mar2023 Actuals'!AM17-'UPDATE&gt;&gt;Jul-Dec 2022 Actuals'!AM17</f>
        <v>4463000</v>
      </c>
      <c r="AN17" s="46">
        <f>+'UPDATE&gt;&gt;Jul2022-Mar2023 Actuals'!AN17-'UPDATE&gt;&gt;Jul-Dec 2022 Actuals'!AN17</f>
        <v>-66783000</v>
      </c>
      <c r="AO17" s="46">
        <f>+'UPDATE&gt;&gt;Jul2022-Mar2023 Actuals'!AO17-'UPDATE&gt;&gt;Jul-Dec 2022 Actuals'!AO17</f>
        <v>0</v>
      </c>
      <c r="AP17" s="46">
        <f>+'UPDATE&gt;&gt;Jul2022-Mar2023 Actuals'!AP17-'UPDATE&gt;&gt;Jul-Dec 2022 Actuals'!AP17</f>
        <v>-66783000</v>
      </c>
      <c r="AQ17" s="46">
        <f>+'UPDATE&gt;&gt;Jul2022-Mar2023 Actuals'!AQ17-'UPDATE&gt;&gt;Jul-Dec 2022 Actuals'!AQ17</f>
        <v>-14526000</v>
      </c>
      <c r="AR17" s="46">
        <f>+'UPDATE&gt;&gt;Jul2022-Mar2023 Actuals'!AR17-'UPDATE&gt;&gt;Jul-Dec 2022 Actuals'!AR17</f>
        <v>0</v>
      </c>
      <c r="AS17" s="46">
        <f>+'UPDATE&gt;&gt;Jul2022-Mar2023 Actuals'!AS17-'UPDATE&gt;&gt;Jul-Dec 2022 Actuals'!AS17</f>
        <v>-14526000</v>
      </c>
      <c r="AT17" s="46">
        <f>+'UPDATE&gt;&gt;Jul2022-Mar2023 Actuals'!AT17-'UPDATE&gt;&gt;Jul-Dec 2022 Actuals'!AT17</f>
        <v>-14526000</v>
      </c>
      <c r="AU17" s="46">
        <f>+'UPDATE&gt;&gt;Jul2022-Mar2023 Actuals'!AU17-'UPDATE&gt;&gt;Jul-Dec 2022 Actuals'!AU17</f>
        <v>0</v>
      </c>
      <c r="AV17" s="46">
        <f>+'UPDATE&gt;&gt;Jul2022-Mar2023 Actuals'!AV17-'UPDATE&gt;&gt;Jul-Dec 2022 Actuals'!AV17</f>
        <v>-14526000</v>
      </c>
      <c r="AW17" s="46">
        <f>+'UPDATE&gt;&gt;Jul2022-Mar2023 Actuals'!AW17-'UPDATE&gt;&gt;Jul-Dec 2022 Actuals'!AW17</f>
        <v>-14526000</v>
      </c>
      <c r="AX17" s="46">
        <f>+'UPDATE&gt;&gt;Jul2022-Mar2023 Actuals'!AX17-'UPDATE&gt;&gt;Jul-Dec 2022 Actuals'!AX17</f>
        <v>0</v>
      </c>
      <c r="AY17" s="46">
        <f>+'UPDATE&gt;&gt;Jul2022-Mar2023 Actuals'!AY17-'UPDATE&gt;&gt;Jul-Dec 2022 Actuals'!AY17</f>
        <v>-14526000</v>
      </c>
      <c r="AZ17" s="46">
        <f>+'UPDATE&gt;&gt;Jul2022-Mar2023 Actuals'!AZ17-'UPDATE&gt;&gt;Jul-Dec 2022 Actuals'!AZ17</f>
        <v>36590000</v>
      </c>
      <c r="BA17" s="46">
        <f>+'UPDATE&gt;&gt;Jul2022-Mar2023 Actuals'!BA17-'UPDATE&gt;&gt;Jul-Dec 2022 Actuals'!BA17</f>
        <v>0</v>
      </c>
      <c r="BB17" s="46">
        <f>+'UPDATE&gt;&gt;Jul2022-Mar2023 Actuals'!BB17-'UPDATE&gt;&gt;Jul-Dec 2022 Actuals'!BB17</f>
        <v>36590000</v>
      </c>
      <c r="BC17" s="46">
        <f>+'UPDATE&gt;&gt;Jul2022-Mar2023 Actuals'!BC17-'UPDATE&gt;&gt;Jul-Dec 2022 Actuals'!BC17</f>
        <v>-6988000</v>
      </c>
      <c r="BD17" s="46">
        <f>+'UPDATE&gt;&gt;Jul2022-Mar2023 Actuals'!BD17-'UPDATE&gt;&gt;Jul-Dec 2022 Actuals'!BD17</f>
        <v>0</v>
      </c>
      <c r="BE17" s="46">
        <f>+'UPDATE&gt;&gt;Jul2022-Mar2023 Actuals'!BE17-'UPDATE&gt;&gt;Jul-Dec 2022 Actuals'!BE17</f>
        <v>-6988000</v>
      </c>
      <c r="BF17" s="46">
        <f>+'UPDATE&gt;&gt;Jul2022-Mar2023 Actuals'!BF17-'UPDATE&gt;&gt;Jul-Dec 2022 Actuals'!BF17</f>
        <v>71941000</v>
      </c>
      <c r="BG17" s="46">
        <f>+'UPDATE&gt;&gt;Jul2022-Mar2023 Actuals'!BG17-'UPDATE&gt;&gt;Jul-Dec 2022 Actuals'!BG17</f>
        <v>0</v>
      </c>
      <c r="BH17" s="46">
        <f>+'UPDATE&gt;&gt;Jul2022-Mar2023 Actuals'!BH17-'UPDATE&gt;&gt;Jul-Dec 2022 Actuals'!BH17</f>
        <v>71941000</v>
      </c>
      <c r="BI17" s="46">
        <f>+'UPDATE&gt;&gt;Jul2022-Mar2023 Actuals'!BI17-'UPDATE&gt;&gt;Jul-Dec 2022 Actuals'!BI17</f>
        <v>0</v>
      </c>
      <c r="BJ17" s="46">
        <f>+'UPDATE&gt;&gt;Jul2022-Mar2023 Actuals'!BJ17-'UPDATE&gt;&gt;Jul-Dec 2022 Actuals'!BJ17</f>
        <v>0</v>
      </c>
      <c r="BK17" s="46">
        <f>+'UPDATE&gt;&gt;Jul2022-Mar2023 Actuals'!BK17-'UPDATE&gt;&gt;Jul-Dec 2022 Actuals'!BK17</f>
        <v>0</v>
      </c>
      <c r="BL17" s="46">
        <f>+'UPDATE&gt;&gt;Jul2022-Mar2023 Actuals'!BL17-'UPDATE&gt;&gt;Jul-Dec 2022 Actuals'!BL17</f>
        <v>0</v>
      </c>
      <c r="BM17" s="46">
        <f>+'UPDATE&gt;&gt;Jul2022-Mar2023 Actuals'!BM17-'UPDATE&gt;&gt;Jul-Dec 2022 Actuals'!BM17</f>
        <v>0</v>
      </c>
      <c r="BN17" s="46">
        <f>+'UPDATE&gt;&gt;Jul2022-Mar2023 Actuals'!BN17-'UPDATE&gt;&gt;Jul-Dec 2022 Actuals'!BN17</f>
        <v>0</v>
      </c>
      <c r="BO17" s="46">
        <f>+'UPDATE&gt;&gt;Jul2022-Mar2023 Actuals'!BO17-'UPDATE&gt;&gt;Jul-Dec 2022 Actuals'!BO17</f>
        <v>71941000</v>
      </c>
      <c r="BP17" s="46">
        <f>+'UPDATE&gt;&gt;Jul2022-Mar2023 Actuals'!BP17-'UPDATE&gt;&gt;Jul-Dec 2022 Actuals'!BP17</f>
        <v>0</v>
      </c>
      <c r="BQ17" s="46">
        <f>+'UPDATE&gt;&gt;Jul2022-Mar2023 Actuals'!BQ17-'UPDATE&gt;&gt;Jul-Dec 2022 Actuals'!BQ17</f>
        <v>71941000</v>
      </c>
      <c r="BR17" s="46">
        <f>+'UPDATE&gt;&gt;Jul2022-Mar2023 Actuals'!BR17-'UPDATE&gt;&gt;Jul-Dec 2022 Actuals'!BR17</f>
        <v>-2199000</v>
      </c>
      <c r="BS17" s="46">
        <f>+'UPDATE&gt;&gt;Jul2022-Mar2023 Actuals'!BS17-'UPDATE&gt;&gt;Jul-Dec 2022 Actuals'!BS17</f>
        <v>0</v>
      </c>
      <c r="BT17" s="46">
        <f>+'UPDATE&gt;&gt;Jul2022-Mar2023 Actuals'!BT17-'UPDATE&gt;&gt;Jul-Dec 2022 Actuals'!BT17</f>
        <v>-2199000</v>
      </c>
      <c r="BU17" s="46">
        <f>+'UPDATE&gt;&gt;Jul2022-Mar2023 Actuals'!BU17-'UPDATE&gt;&gt;Jul-Dec 2022 Actuals'!BU17</f>
        <v>0</v>
      </c>
      <c r="BV17" s="46">
        <f>+'UPDATE&gt;&gt;Jul2022-Mar2023 Actuals'!BV17-'UPDATE&gt;&gt;Jul-Dec 2022 Actuals'!BV17</f>
        <v>0</v>
      </c>
      <c r="BW17" s="46">
        <f>+'UPDATE&gt;&gt;Jul2022-Mar2023 Actuals'!BW17-'UPDATE&gt;&gt;Jul-Dec 2022 Actuals'!BW17</f>
        <v>0</v>
      </c>
      <c r="BX17" s="46">
        <f>+'UPDATE&gt;&gt;Jul2022-Mar2023 Actuals'!BX17-'UPDATE&gt;&gt;Jul-Dec 2022 Actuals'!BX17</f>
        <v>0</v>
      </c>
      <c r="BY17" s="46">
        <f>+'UPDATE&gt;&gt;Jul2022-Mar2023 Actuals'!BY17-'UPDATE&gt;&gt;Jul-Dec 2022 Actuals'!BY17</f>
        <v>0</v>
      </c>
      <c r="BZ17" s="46">
        <f>+'UPDATE&gt;&gt;Jul2022-Mar2023 Actuals'!BZ17-'UPDATE&gt;&gt;Jul-Dec 2022 Actuals'!BZ17</f>
        <v>0</v>
      </c>
      <c r="CA17" s="46">
        <f>+'UPDATE&gt;&gt;Jul2022-Mar2023 Actuals'!CA17-'UPDATE&gt;&gt;Jul-Dec 2022 Actuals'!CA17</f>
        <v>1000</v>
      </c>
      <c r="CB17" s="46">
        <f>+'UPDATE&gt;&gt;Jul2022-Mar2023 Actuals'!CB17-'UPDATE&gt;&gt;Jul-Dec 2022 Actuals'!CB17</f>
        <v>0</v>
      </c>
      <c r="CC17" s="46">
        <f>+'UPDATE&gt;&gt;Jul2022-Mar2023 Actuals'!CC17-'UPDATE&gt;&gt;Jul-Dec 2022 Actuals'!CC17</f>
        <v>1000</v>
      </c>
      <c r="CD17" s="46">
        <f>+'UPDATE&gt;&gt;Jul2022-Mar2023 Actuals'!CD17-'UPDATE&gt;&gt;Jul-Dec 2022 Actuals'!CD17</f>
        <v>0</v>
      </c>
      <c r="CE17" s="46">
        <f>+'UPDATE&gt;&gt;Jul2022-Mar2023 Actuals'!CE17-'UPDATE&gt;&gt;Jul-Dec 2022 Actuals'!CE17</f>
        <v>0</v>
      </c>
      <c r="CF17" s="46">
        <f>+'UPDATE&gt;&gt;Jul2022-Mar2023 Actuals'!CF17-'UPDATE&gt;&gt;Jul-Dec 2022 Actuals'!CF17</f>
        <v>0</v>
      </c>
      <c r="CG17" s="46">
        <f>+'UPDATE&gt;&gt;Jul2022-Mar2023 Actuals'!CG17-'UPDATE&gt;&gt;Jul-Dec 2022 Actuals'!CG17</f>
        <v>1000</v>
      </c>
      <c r="CH17" s="46">
        <f>+'UPDATE&gt;&gt;Jul2022-Mar2023 Actuals'!CH17-'UPDATE&gt;&gt;Jul-Dec 2022 Actuals'!CH17</f>
        <v>0</v>
      </c>
      <c r="CI17" s="46">
        <f>+'UPDATE&gt;&gt;Jul2022-Mar2023 Actuals'!CI17-'UPDATE&gt;&gt;Jul-Dec 2022 Actuals'!CI17</f>
        <v>1000</v>
      </c>
    </row>
    <row r="18" spans="2:87" x14ac:dyDescent="0.25">
      <c r="B18" s="48" t="s">
        <v>146</v>
      </c>
      <c r="C18" s="48" t="s">
        <v>151</v>
      </c>
      <c r="D18" s="48" t="s">
        <v>121</v>
      </c>
      <c r="F18" s="48" t="s">
        <v>152</v>
      </c>
      <c r="H18" s="48" t="s">
        <v>153</v>
      </c>
      <c r="I18" s="48">
        <v>25</v>
      </c>
      <c r="J18" s="46">
        <f>+'UPDATE&gt;&gt;Jul2022-Mar2023 Actuals'!J18-'UPDATE&gt;&gt;Jul-Dec 2022 Actuals'!J18</f>
        <v>2200000</v>
      </c>
      <c r="K18" s="46">
        <f>+'UPDATE&gt;&gt;Jul2022-Mar2023 Actuals'!K18-'UPDATE&gt;&gt;Jul-Dec 2022 Actuals'!K18</f>
        <v>0</v>
      </c>
      <c r="L18" s="46">
        <f>+'UPDATE&gt;&gt;Jul2022-Mar2023 Actuals'!L18-'UPDATE&gt;&gt;Jul-Dec 2022 Actuals'!L18</f>
        <v>2200000</v>
      </c>
      <c r="M18" s="46">
        <f>+'UPDATE&gt;&gt;Jul2022-Mar2023 Actuals'!M18-'UPDATE&gt;&gt;Jul-Dec 2022 Actuals'!M18</f>
        <v>0</v>
      </c>
      <c r="N18" s="46">
        <f>+'UPDATE&gt;&gt;Jul2022-Mar2023 Actuals'!N18-'UPDATE&gt;&gt;Jul-Dec 2022 Actuals'!N18</f>
        <v>0</v>
      </c>
      <c r="O18" s="46">
        <f>+'UPDATE&gt;&gt;Jul2022-Mar2023 Actuals'!O18-'UPDATE&gt;&gt;Jul-Dec 2022 Actuals'!O18</f>
        <v>0</v>
      </c>
      <c r="P18" s="46">
        <f>+'UPDATE&gt;&gt;Jul2022-Mar2023 Actuals'!P18-'UPDATE&gt;&gt;Jul-Dec 2022 Actuals'!P18</f>
        <v>0</v>
      </c>
      <c r="Q18" s="46">
        <f>+'UPDATE&gt;&gt;Jul2022-Mar2023 Actuals'!Q18-'UPDATE&gt;&gt;Jul-Dec 2022 Actuals'!Q18</f>
        <v>0</v>
      </c>
      <c r="R18" s="46">
        <f>+'UPDATE&gt;&gt;Jul2022-Mar2023 Actuals'!R18-'UPDATE&gt;&gt;Jul-Dec 2022 Actuals'!R18</f>
        <v>0</v>
      </c>
      <c r="S18" s="46">
        <f>+'UPDATE&gt;&gt;Jul2022-Mar2023 Actuals'!S18-'UPDATE&gt;&gt;Jul-Dec 2022 Actuals'!S18</f>
        <v>0</v>
      </c>
      <c r="T18" s="46">
        <f>+'UPDATE&gt;&gt;Jul2022-Mar2023 Actuals'!T18-'UPDATE&gt;&gt;Jul-Dec 2022 Actuals'!T18</f>
        <v>0</v>
      </c>
      <c r="U18" s="46">
        <f>+'UPDATE&gt;&gt;Jul2022-Mar2023 Actuals'!U18-'UPDATE&gt;&gt;Jul-Dec 2022 Actuals'!U18</f>
        <v>0</v>
      </c>
      <c r="V18" s="46">
        <f>+'UPDATE&gt;&gt;Jul2022-Mar2023 Actuals'!V18-'UPDATE&gt;&gt;Jul-Dec 2022 Actuals'!V18</f>
        <v>2000</v>
      </c>
      <c r="W18" s="46">
        <f>+'UPDATE&gt;&gt;Jul2022-Mar2023 Actuals'!W18-'UPDATE&gt;&gt;Jul-Dec 2022 Actuals'!W18</f>
        <v>0</v>
      </c>
      <c r="X18" s="46">
        <f>+'UPDATE&gt;&gt;Jul2022-Mar2023 Actuals'!X18-'UPDATE&gt;&gt;Jul-Dec 2022 Actuals'!X18</f>
        <v>2000</v>
      </c>
      <c r="Y18" s="46">
        <f>+'UPDATE&gt;&gt;Jul2022-Mar2023 Actuals'!Y18-'UPDATE&gt;&gt;Jul-Dec 2022 Actuals'!Y18</f>
        <v>2000</v>
      </c>
      <c r="Z18" s="46">
        <f>+'UPDATE&gt;&gt;Jul2022-Mar2023 Actuals'!Z18-'UPDATE&gt;&gt;Jul-Dec 2022 Actuals'!Z18</f>
        <v>0</v>
      </c>
      <c r="AA18" s="46">
        <f>+'UPDATE&gt;&gt;Jul2022-Mar2023 Actuals'!AA18-'UPDATE&gt;&gt;Jul-Dec 2022 Actuals'!AA18</f>
        <v>2000</v>
      </c>
      <c r="AB18" s="46">
        <f>+'UPDATE&gt;&gt;Jul2022-Mar2023 Actuals'!AB18-'UPDATE&gt;&gt;Jul-Dec 2022 Actuals'!AB18</f>
        <v>0</v>
      </c>
      <c r="AC18" s="46">
        <f>+'UPDATE&gt;&gt;Jul2022-Mar2023 Actuals'!AC18-'UPDATE&gt;&gt;Jul-Dec 2022 Actuals'!AC18</f>
        <v>0</v>
      </c>
      <c r="AD18" s="46">
        <f>+'UPDATE&gt;&gt;Jul2022-Mar2023 Actuals'!AD18-'UPDATE&gt;&gt;Jul-Dec 2022 Actuals'!AD18</f>
        <v>0</v>
      </c>
      <c r="AE18" s="46">
        <f>+'UPDATE&gt;&gt;Jul2022-Mar2023 Actuals'!AE18-'UPDATE&gt;&gt;Jul-Dec 2022 Actuals'!AE18</f>
        <v>-449000</v>
      </c>
      <c r="AF18" s="46">
        <f>+'UPDATE&gt;&gt;Jul2022-Mar2023 Actuals'!AF18-'UPDATE&gt;&gt;Jul-Dec 2022 Actuals'!AF18</f>
        <v>0</v>
      </c>
      <c r="AG18" s="46">
        <f>+'UPDATE&gt;&gt;Jul2022-Mar2023 Actuals'!AG18-'UPDATE&gt;&gt;Jul-Dec 2022 Actuals'!AG18</f>
        <v>-449000</v>
      </c>
      <c r="AH18" s="46">
        <f>+'UPDATE&gt;&gt;Jul2022-Mar2023 Actuals'!AH18-'UPDATE&gt;&gt;Jul-Dec 2022 Actuals'!AH18</f>
        <v>-427000</v>
      </c>
      <c r="AI18" s="46">
        <f>+'UPDATE&gt;&gt;Jul2022-Mar2023 Actuals'!AI18-'UPDATE&gt;&gt;Jul-Dec 2022 Actuals'!AI18</f>
        <v>0</v>
      </c>
      <c r="AJ18" s="46">
        <f>+'UPDATE&gt;&gt;Jul2022-Mar2023 Actuals'!AJ18-'UPDATE&gt;&gt;Jul-Dec 2022 Actuals'!AJ18</f>
        <v>-427000</v>
      </c>
      <c r="AK18" s="46">
        <f>+'UPDATE&gt;&gt;Jul2022-Mar2023 Actuals'!AK18-'UPDATE&gt;&gt;Jul-Dec 2022 Actuals'!AK18</f>
        <v>874000</v>
      </c>
      <c r="AL18" s="46">
        <f>+'UPDATE&gt;&gt;Jul2022-Mar2023 Actuals'!AL18-'UPDATE&gt;&gt;Jul-Dec 2022 Actuals'!AL18</f>
        <v>0</v>
      </c>
      <c r="AM18" s="46">
        <f>+'UPDATE&gt;&gt;Jul2022-Mar2023 Actuals'!AM18-'UPDATE&gt;&gt;Jul-Dec 2022 Actuals'!AM18</f>
        <v>874000</v>
      </c>
      <c r="AN18" s="46">
        <f>+'UPDATE&gt;&gt;Jul2022-Mar2023 Actuals'!AN18-'UPDATE&gt;&gt;Jul-Dec 2022 Actuals'!AN18</f>
        <v>-2000</v>
      </c>
      <c r="AO18" s="46">
        <f>+'UPDATE&gt;&gt;Jul2022-Mar2023 Actuals'!AO18-'UPDATE&gt;&gt;Jul-Dec 2022 Actuals'!AO18</f>
        <v>0</v>
      </c>
      <c r="AP18" s="46">
        <f>+'UPDATE&gt;&gt;Jul2022-Mar2023 Actuals'!AP18-'UPDATE&gt;&gt;Jul-Dec 2022 Actuals'!AP18</f>
        <v>-2000</v>
      </c>
      <c r="AQ18" s="46">
        <f>+'UPDATE&gt;&gt;Jul2022-Mar2023 Actuals'!AQ18-'UPDATE&gt;&gt;Jul-Dec 2022 Actuals'!AQ18</f>
        <v>0</v>
      </c>
      <c r="AR18" s="46">
        <f>+'UPDATE&gt;&gt;Jul2022-Mar2023 Actuals'!AR18-'UPDATE&gt;&gt;Jul-Dec 2022 Actuals'!AR18</f>
        <v>0</v>
      </c>
      <c r="AS18" s="46">
        <f>+'UPDATE&gt;&gt;Jul2022-Mar2023 Actuals'!AS18-'UPDATE&gt;&gt;Jul-Dec 2022 Actuals'!AS18</f>
        <v>0</v>
      </c>
      <c r="AT18" s="46">
        <f>+'UPDATE&gt;&gt;Jul2022-Mar2023 Actuals'!AT18-'UPDATE&gt;&gt;Jul-Dec 2022 Actuals'!AT18</f>
        <v>0</v>
      </c>
      <c r="AU18" s="46">
        <f>+'UPDATE&gt;&gt;Jul2022-Mar2023 Actuals'!AU18-'UPDATE&gt;&gt;Jul-Dec 2022 Actuals'!AU18</f>
        <v>0</v>
      </c>
      <c r="AV18" s="46">
        <f>+'UPDATE&gt;&gt;Jul2022-Mar2023 Actuals'!AV18-'UPDATE&gt;&gt;Jul-Dec 2022 Actuals'!AV18</f>
        <v>0</v>
      </c>
      <c r="AW18" s="46">
        <f>+'UPDATE&gt;&gt;Jul2022-Mar2023 Actuals'!AW18-'UPDATE&gt;&gt;Jul-Dec 2022 Actuals'!AW18</f>
        <v>0</v>
      </c>
      <c r="AX18" s="46">
        <f>+'UPDATE&gt;&gt;Jul2022-Mar2023 Actuals'!AX18-'UPDATE&gt;&gt;Jul-Dec 2022 Actuals'!AX18</f>
        <v>0</v>
      </c>
      <c r="AY18" s="46">
        <f>+'UPDATE&gt;&gt;Jul2022-Mar2023 Actuals'!AY18-'UPDATE&gt;&gt;Jul-Dec 2022 Actuals'!AY18</f>
        <v>0</v>
      </c>
      <c r="AZ18" s="46">
        <f>+'UPDATE&gt;&gt;Jul2022-Mar2023 Actuals'!AZ18-'UPDATE&gt;&gt;Jul-Dec 2022 Actuals'!AZ18</f>
        <v>1100000</v>
      </c>
      <c r="BA18" s="46">
        <f>+'UPDATE&gt;&gt;Jul2022-Mar2023 Actuals'!BA18-'UPDATE&gt;&gt;Jul-Dec 2022 Actuals'!BA18</f>
        <v>0</v>
      </c>
      <c r="BB18" s="46">
        <f>+'UPDATE&gt;&gt;Jul2022-Mar2023 Actuals'!BB18-'UPDATE&gt;&gt;Jul-Dec 2022 Actuals'!BB18</f>
        <v>1100000</v>
      </c>
      <c r="BC18" s="46">
        <f>+'UPDATE&gt;&gt;Jul2022-Mar2023 Actuals'!BC18-'UPDATE&gt;&gt;Jul-Dec 2022 Actuals'!BC18</f>
        <v>1100000</v>
      </c>
      <c r="BD18" s="46">
        <f>+'UPDATE&gt;&gt;Jul2022-Mar2023 Actuals'!BD18-'UPDATE&gt;&gt;Jul-Dec 2022 Actuals'!BD18</f>
        <v>0</v>
      </c>
      <c r="BE18" s="46">
        <f>+'UPDATE&gt;&gt;Jul2022-Mar2023 Actuals'!BE18-'UPDATE&gt;&gt;Jul-Dec 2022 Actuals'!BE18</f>
        <v>1100000</v>
      </c>
      <c r="BF18" s="46">
        <f>+'UPDATE&gt;&gt;Jul2022-Mar2023 Actuals'!BF18-'UPDATE&gt;&gt;Jul-Dec 2022 Actuals'!BF18</f>
        <v>1100000</v>
      </c>
      <c r="BG18" s="46">
        <f>+'UPDATE&gt;&gt;Jul2022-Mar2023 Actuals'!BG18-'UPDATE&gt;&gt;Jul-Dec 2022 Actuals'!BG18</f>
        <v>0</v>
      </c>
      <c r="BH18" s="46">
        <f>+'UPDATE&gt;&gt;Jul2022-Mar2023 Actuals'!BH18-'UPDATE&gt;&gt;Jul-Dec 2022 Actuals'!BH18</f>
        <v>1100000</v>
      </c>
      <c r="BI18" s="46">
        <f>+'UPDATE&gt;&gt;Jul2022-Mar2023 Actuals'!BI18-'UPDATE&gt;&gt;Jul-Dec 2022 Actuals'!BI18</f>
        <v>0</v>
      </c>
      <c r="BJ18" s="46">
        <f>+'UPDATE&gt;&gt;Jul2022-Mar2023 Actuals'!BJ18-'UPDATE&gt;&gt;Jul-Dec 2022 Actuals'!BJ18</f>
        <v>0</v>
      </c>
      <c r="BK18" s="46">
        <f>+'UPDATE&gt;&gt;Jul2022-Mar2023 Actuals'!BK18-'UPDATE&gt;&gt;Jul-Dec 2022 Actuals'!BK18</f>
        <v>0</v>
      </c>
      <c r="BL18" s="46">
        <f>+'UPDATE&gt;&gt;Jul2022-Mar2023 Actuals'!BL18-'UPDATE&gt;&gt;Jul-Dec 2022 Actuals'!BL18</f>
        <v>0</v>
      </c>
      <c r="BM18" s="46">
        <f>+'UPDATE&gt;&gt;Jul2022-Mar2023 Actuals'!BM18-'UPDATE&gt;&gt;Jul-Dec 2022 Actuals'!BM18</f>
        <v>0</v>
      </c>
      <c r="BN18" s="46">
        <f>+'UPDATE&gt;&gt;Jul2022-Mar2023 Actuals'!BN18-'UPDATE&gt;&gt;Jul-Dec 2022 Actuals'!BN18</f>
        <v>0</v>
      </c>
      <c r="BO18" s="46">
        <f>+'UPDATE&gt;&gt;Jul2022-Mar2023 Actuals'!BO18-'UPDATE&gt;&gt;Jul-Dec 2022 Actuals'!BO18</f>
        <v>1100000</v>
      </c>
      <c r="BP18" s="46">
        <f>+'UPDATE&gt;&gt;Jul2022-Mar2023 Actuals'!BP18-'UPDATE&gt;&gt;Jul-Dec 2022 Actuals'!BP18</f>
        <v>0</v>
      </c>
      <c r="BQ18" s="46">
        <f>+'UPDATE&gt;&gt;Jul2022-Mar2023 Actuals'!BQ18-'UPDATE&gt;&gt;Jul-Dec 2022 Actuals'!BQ18</f>
        <v>1100000</v>
      </c>
      <c r="BR18" s="46">
        <f>+'UPDATE&gt;&gt;Jul2022-Mar2023 Actuals'!BR18-'UPDATE&gt;&gt;Jul-Dec 2022 Actuals'!BR18</f>
        <v>2200000</v>
      </c>
      <c r="BS18" s="46">
        <f>+'UPDATE&gt;&gt;Jul2022-Mar2023 Actuals'!BS18-'UPDATE&gt;&gt;Jul-Dec 2022 Actuals'!BS18</f>
        <v>0</v>
      </c>
      <c r="BT18" s="46">
        <f>+'UPDATE&gt;&gt;Jul2022-Mar2023 Actuals'!BT18-'UPDATE&gt;&gt;Jul-Dec 2022 Actuals'!BT18</f>
        <v>2200000</v>
      </c>
      <c r="BU18" s="46">
        <f>+'UPDATE&gt;&gt;Jul2022-Mar2023 Actuals'!BU18-'UPDATE&gt;&gt;Jul-Dec 2022 Actuals'!BU18</f>
        <v>0</v>
      </c>
      <c r="BV18" s="46">
        <f>+'UPDATE&gt;&gt;Jul2022-Mar2023 Actuals'!BV18-'UPDATE&gt;&gt;Jul-Dec 2022 Actuals'!BV18</f>
        <v>0</v>
      </c>
      <c r="BW18" s="46">
        <f>+'UPDATE&gt;&gt;Jul2022-Mar2023 Actuals'!BW18-'UPDATE&gt;&gt;Jul-Dec 2022 Actuals'!BW18</f>
        <v>0</v>
      </c>
      <c r="BX18" s="46">
        <f>+'UPDATE&gt;&gt;Jul2022-Mar2023 Actuals'!BX18-'UPDATE&gt;&gt;Jul-Dec 2022 Actuals'!BX18</f>
        <v>0</v>
      </c>
      <c r="BY18" s="46">
        <f>+'UPDATE&gt;&gt;Jul2022-Mar2023 Actuals'!BY18-'UPDATE&gt;&gt;Jul-Dec 2022 Actuals'!BY18</f>
        <v>0</v>
      </c>
      <c r="BZ18" s="46">
        <f>+'UPDATE&gt;&gt;Jul2022-Mar2023 Actuals'!BZ18-'UPDATE&gt;&gt;Jul-Dec 2022 Actuals'!BZ18</f>
        <v>0</v>
      </c>
      <c r="CA18" s="46">
        <f>+'UPDATE&gt;&gt;Jul2022-Mar2023 Actuals'!CA18-'UPDATE&gt;&gt;Jul-Dec 2022 Actuals'!CA18</f>
        <v>0</v>
      </c>
      <c r="CB18" s="46">
        <f>+'UPDATE&gt;&gt;Jul2022-Mar2023 Actuals'!CB18-'UPDATE&gt;&gt;Jul-Dec 2022 Actuals'!CB18</f>
        <v>0</v>
      </c>
      <c r="CC18" s="46">
        <f>+'UPDATE&gt;&gt;Jul2022-Mar2023 Actuals'!CC18-'UPDATE&gt;&gt;Jul-Dec 2022 Actuals'!CC18</f>
        <v>0</v>
      </c>
      <c r="CD18" s="46">
        <f>+'UPDATE&gt;&gt;Jul2022-Mar2023 Actuals'!CD18-'UPDATE&gt;&gt;Jul-Dec 2022 Actuals'!CD18</f>
        <v>0</v>
      </c>
      <c r="CE18" s="46">
        <f>+'UPDATE&gt;&gt;Jul2022-Mar2023 Actuals'!CE18-'UPDATE&gt;&gt;Jul-Dec 2022 Actuals'!CE18</f>
        <v>0</v>
      </c>
      <c r="CF18" s="46">
        <f>+'UPDATE&gt;&gt;Jul2022-Mar2023 Actuals'!CF18-'UPDATE&gt;&gt;Jul-Dec 2022 Actuals'!CF18</f>
        <v>0</v>
      </c>
      <c r="CG18" s="46">
        <f>+'UPDATE&gt;&gt;Jul2022-Mar2023 Actuals'!CG18-'UPDATE&gt;&gt;Jul-Dec 2022 Actuals'!CG18</f>
        <v>0</v>
      </c>
      <c r="CH18" s="46">
        <f>+'UPDATE&gt;&gt;Jul2022-Mar2023 Actuals'!CH18-'UPDATE&gt;&gt;Jul-Dec 2022 Actuals'!CH18</f>
        <v>0</v>
      </c>
      <c r="CI18" s="46">
        <f>+'UPDATE&gt;&gt;Jul2022-Mar2023 Actuals'!CI18-'UPDATE&gt;&gt;Jul-Dec 2022 Actuals'!CI18</f>
        <v>0</v>
      </c>
    </row>
    <row r="19" spans="2:87" x14ac:dyDescent="0.25">
      <c r="B19" s="48" t="s">
        <v>146</v>
      </c>
      <c r="C19" s="48" t="s">
        <v>154</v>
      </c>
      <c r="D19" s="48" t="s">
        <v>117</v>
      </c>
      <c r="E19" s="48" t="s">
        <v>139</v>
      </c>
      <c r="F19" s="48" t="s">
        <v>148</v>
      </c>
      <c r="G19" s="48" t="s">
        <v>149</v>
      </c>
      <c r="H19" s="48" t="s">
        <v>155</v>
      </c>
      <c r="I19" s="48">
        <v>25.35</v>
      </c>
      <c r="J19" s="46">
        <f>+'UPDATE&gt;&gt;Jul2022-Mar2023 Actuals'!J19-'UPDATE&gt;&gt;Jul-Dec 2022 Actuals'!J19</f>
        <v>0</v>
      </c>
      <c r="K19" s="46">
        <f>+'UPDATE&gt;&gt;Jul2022-Mar2023 Actuals'!K19-'UPDATE&gt;&gt;Jul-Dec 2022 Actuals'!K19</f>
        <v>0</v>
      </c>
      <c r="L19" s="46">
        <f>+'UPDATE&gt;&gt;Jul2022-Mar2023 Actuals'!L19-'UPDATE&gt;&gt;Jul-Dec 2022 Actuals'!L19</f>
        <v>0</v>
      </c>
      <c r="M19" s="46">
        <f>+'UPDATE&gt;&gt;Jul2022-Mar2023 Actuals'!M19-'UPDATE&gt;&gt;Jul-Dec 2022 Actuals'!M19</f>
        <v>0</v>
      </c>
      <c r="N19" s="46">
        <f>+'UPDATE&gt;&gt;Jul2022-Mar2023 Actuals'!N19-'UPDATE&gt;&gt;Jul-Dec 2022 Actuals'!N19</f>
        <v>0</v>
      </c>
      <c r="O19" s="46">
        <f>+'UPDATE&gt;&gt;Jul2022-Mar2023 Actuals'!O19-'UPDATE&gt;&gt;Jul-Dec 2022 Actuals'!O19</f>
        <v>0</v>
      </c>
      <c r="P19" s="46">
        <f>+'UPDATE&gt;&gt;Jul2022-Mar2023 Actuals'!P19-'UPDATE&gt;&gt;Jul-Dec 2022 Actuals'!P19</f>
        <v>0</v>
      </c>
      <c r="Q19" s="46">
        <f>+'UPDATE&gt;&gt;Jul2022-Mar2023 Actuals'!Q19-'UPDATE&gt;&gt;Jul-Dec 2022 Actuals'!Q19</f>
        <v>0</v>
      </c>
      <c r="R19" s="46">
        <f>+'UPDATE&gt;&gt;Jul2022-Mar2023 Actuals'!R19-'UPDATE&gt;&gt;Jul-Dec 2022 Actuals'!R19</f>
        <v>0</v>
      </c>
      <c r="S19" s="46">
        <f>+'UPDATE&gt;&gt;Jul2022-Mar2023 Actuals'!S19-'UPDATE&gt;&gt;Jul-Dec 2022 Actuals'!S19</f>
        <v>0</v>
      </c>
      <c r="T19" s="46">
        <f>+'UPDATE&gt;&gt;Jul2022-Mar2023 Actuals'!T19-'UPDATE&gt;&gt;Jul-Dec 2022 Actuals'!T19</f>
        <v>0</v>
      </c>
      <c r="U19" s="46">
        <f>+'UPDATE&gt;&gt;Jul2022-Mar2023 Actuals'!U19-'UPDATE&gt;&gt;Jul-Dec 2022 Actuals'!U19</f>
        <v>0</v>
      </c>
      <c r="V19" s="46">
        <f>+'UPDATE&gt;&gt;Jul2022-Mar2023 Actuals'!V19-'UPDATE&gt;&gt;Jul-Dec 2022 Actuals'!V19</f>
        <v>0</v>
      </c>
      <c r="W19" s="46">
        <f>+'UPDATE&gt;&gt;Jul2022-Mar2023 Actuals'!W19-'UPDATE&gt;&gt;Jul-Dec 2022 Actuals'!W19</f>
        <v>0</v>
      </c>
      <c r="X19" s="46">
        <f>+'UPDATE&gt;&gt;Jul2022-Mar2023 Actuals'!X19-'UPDATE&gt;&gt;Jul-Dec 2022 Actuals'!X19</f>
        <v>0</v>
      </c>
      <c r="Y19" s="46">
        <f>+'UPDATE&gt;&gt;Jul2022-Mar2023 Actuals'!Y19-'UPDATE&gt;&gt;Jul-Dec 2022 Actuals'!Y19</f>
        <v>0</v>
      </c>
      <c r="Z19" s="46">
        <f>+'UPDATE&gt;&gt;Jul2022-Mar2023 Actuals'!Z19-'UPDATE&gt;&gt;Jul-Dec 2022 Actuals'!Z19</f>
        <v>0</v>
      </c>
      <c r="AA19" s="46">
        <f>+'UPDATE&gt;&gt;Jul2022-Mar2023 Actuals'!AA19-'UPDATE&gt;&gt;Jul-Dec 2022 Actuals'!AA19</f>
        <v>0</v>
      </c>
      <c r="AB19" s="46">
        <f>+'UPDATE&gt;&gt;Jul2022-Mar2023 Actuals'!AB19-'UPDATE&gt;&gt;Jul-Dec 2022 Actuals'!AB19</f>
        <v>0</v>
      </c>
      <c r="AC19" s="46">
        <f>+'UPDATE&gt;&gt;Jul2022-Mar2023 Actuals'!AC19-'UPDATE&gt;&gt;Jul-Dec 2022 Actuals'!AC19</f>
        <v>0</v>
      </c>
      <c r="AD19" s="46">
        <f>+'UPDATE&gt;&gt;Jul2022-Mar2023 Actuals'!AD19-'UPDATE&gt;&gt;Jul-Dec 2022 Actuals'!AD19</f>
        <v>0</v>
      </c>
      <c r="AE19" s="46">
        <f>+'UPDATE&gt;&gt;Jul2022-Mar2023 Actuals'!AE19-'UPDATE&gt;&gt;Jul-Dec 2022 Actuals'!AE19</f>
        <v>4976000</v>
      </c>
      <c r="AF19" s="46">
        <f>+'UPDATE&gt;&gt;Jul2022-Mar2023 Actuals'!AF19-'UPDATE&gt;&gt;Jul-Dec 2022 Actuals'!AF19</f>
        <v>0</v>
      </c>
      <c r="AG19" s="46">
        <f>+'UPDATE&gt;&gt;Jul2022-Mar2023 Actuals'!AG19-'UPDATE&gt;&gt;Jul-Dec 2022 Actuals'!AG19</f>
        <v>4976000</v>
      </c>
      <c r="AH19" s="46">
        <f>+'UPDATE&gt;&gt;Jul2022-Mar2023 Actuals'!AH19-'UPDATE&gt;&gt;Jul-Dec 2022 Actuals'!AH19</f>
        <v>-8459000</v>
      </c>
      <c r="AI19" s="46">
        <f>+'UPDATE&gt;&gt;Jul2022-Mar2023 Actuals'!AI19-'UPDATE&gt;&gt;Jul-Dec 2022 Actuals'!AI19</f>
        <v>0</v>
      </c>
      <c r="AJ19" s="46">
        <f>+'UPDATE&gt;&gt;Jul2022-Mar2023 Actuals'!AJ19-'UPDATE&gt;&gt;Jul-Dec 2022 Actuals'!AJ19</f>
        <v>-8459000</v>
      </c>
      <c r="AK19" s="46">
        <f>+'UPDATE&gt;&gt;Jul2022-Mar2023 Actuals'!AK19-'UPDATE&gt;&gt;Jul-Dec 2022 Actuals'!AK19</f>
        <v>1425000</v>
      </c>
      <c r="AL19" s="46">
        <f>+'UPDATE&gt;&gt;Jul2022-Mar2023 Actuals'!AL19-'UPDATE&gt;&gt;Jul-Dec 2022 Actuals'!AL19</f>
        <v>0</v>
      </c>
      <c r="AM19" s="46">
        <f>+'UPDATE&gt;&gt;Jul2022-Mar2023 Actuals'!AM19-'UPDATE&gt;&gt;Jul-Dec 2022 Actuals'!AM19</f>
        <v>1425000</v>
      </c>
      <c r="AN19" s="46">
        <f>+'UPDATE&gt;&gt;Jul2022-Mar2023 Actuals'!AN19-'UPDATE&gt;&gt;Jul-Dec 2022 Actuals'!AN19</f>
        <v>-2058000</v>
      </c>
      <c r="AO19" s="46">
        <f>+'UPDATE&gt;&gt;Jul2022-Mar2023 Actuals'!AO19-'UPDATE&gt;&gt;Jul-Dec 2022 Actuals'!AO19</f>
        <v>0</v>
      </c>
      <c r="AP19" s="46">
        <f>+'UPDATE&gt;&gt;Jul2022-Mar2023 Actuals'!AP19-'UPDATE&gt;&gt;Jul-Dec 2022 Actuals'!AP19</f>
        <v>-2058000</v>
      </c>
      <c r="AQ19" s="46">
        <f>+'UPDATE&gt;&gt;Jul2022-Mar2023 Actuals'!AQ19-'UPDATE&gt;&gt;Jul-Dec 2022 Actuals'!AQ19</f>
        <v>3301000</v>
      </c>
      <c r="AR19" s="46">
        <f>+'UPDATE&gt;&gt;Jul2022-Mar2023 Actuals'!AR19-'UPDATE&gt;&gt;Jul-Dec 2022 Actuals'!AR19</f>
        <v>0</v>
      </c>
      <c r="AS19" s="46">
        <f>+'UPDATE&gt;&gt;Jul2022-Mar2023 Actuals'!AS19-'UPDATE&gt;&gt;Jul-Dec 2022 Actuals'!AS19</f>
        <v>3301000</v>
      </c>
      <c r="AT19" s="46">
        <f>+'UPDATE&gt;&gt;Jul2022-Mar2023 Actuals'!AT19-'UPDATE&gt;&gt;Jul-Dec 2022 Actuals'!AT19</f>
        <v>-1243000</v>
      </c>
      <c r="AU19" s="46">
        <f>+'UPDATE&gt;&gt;Jul2022-Mar2023 Actuals'!AU19-'UPDATE&gt;&gt;Jul-Dec 2022 Actuals'!AU19</f>
        <v>0</v>
      </c>
      <c r="AV19" s="46">
        <f>+'UPDATE&gt;&gt;Jul2022-Mar2023 Actuals'!AV19-'UPDATE&gt;&gt;Jul-Dec 2022 Actuals'!AV19</f>
        <v>-1243000</v>
      </c>
      <c r="AW19" s="46">
        <f>+'UPDATE&gt;&gt;Jul2022-Mar2023 Actuals'!AW19-'UPDATE&gt;&gt;Jul-Dec 2022 Actuals'!AW19</f>
        <v>0</v>
      </c>
      <c r="AX19" s="46">
        <f>+'UPDATE&gt;&gt;Jul2022-Mar2023 Actuals'!AX19-'UPDATE&gt;&gt;Jul-Dec 2022 Actuals'!AX19</f>
        <v>0</v>
      </c>
      <c r="AY19" s="46">
        <f>+'UPDATE&gt;&gt;Jul2022-Mar2023 Actuals'!AY19-'UPDATE&gt;&gt;Jul-Dec 2022 Actuals'!AY19</f>
        <v>0</v>
      </c>
      <c r="AZ19" s="46">
        <f>+'UPDATE&gt;&gt;Jul2022-Mar2023 Actuals'!AZ19-'UPDATE&gt;&gt;Jul-Dec 2022 Actuals'!AZ19</f>
        <v>0</v>
      </c>
      <c r="BA19" s="46">
        <f>+'UPDATE&gt;&gt;Jul2022-Mar2023 Actuals'!BA19-'UPDATE&gt;&gt;Jul-Dec 2022 Actuals'!BA19</f>
        <v>0</v>
      </c>
      <c r="BB19" s="46">
        <f>+'UPDATE&gt;&gt;Jul2022-Mar2023 Actuals'!BB19-'UPDATE&gt;&gt;Jul-Dec 2022 Actuals'!BB19</f>
        <v>0</v>
      </c>
      <c r="BC19" s="46">
        <f>+'UPDATE&gt;&gt;Jul2022-Mar2023 Actuals'!BC19-'UPDATE&gt;&gt;Jul-Dec 2022 Actuals'!BC19</f>
        <v>2058000</v>
      </c>
      <c r="BD19" s="46">
        <f>+'UPDATE&gt;&gt;Jul2022-Mar2023 Actuals'!BD19-'UPDATE&gt;&gt;Jul-Dec 2022 Actuals'!BD19</f>
        <v>0</v>
      </c>
      <c r="BE19" s="46">
        <f>+'UPDATE&gt;&gt;Jul2022-Mar2023 Actuals'!BE19-'UPDATE&gt;&gt;Jul-Dec 2022 Actuals'!BE19</f>
        <v>2058000</v>
      </c>
      <c r="BF19" s="46">
        <f>+'UPDATE&gt;&gt;Jul2022-Mar2023 Actuals'!BF19-'UPDATE&gt;&gt;Jul-Dec 2022 Actuals'!BF19</f>
        <v>0</v>
      </c>
      <c r="BG19" s="46">
        <f>+'UPDATE&gt;&gt;Jul2022-Mar2023 Actuals'!BG19-'UPDATE&gt;&gt;Jul-Dec 2022 Actuals'!BG19</f>
        <v>0</v>
      </c>
      <c r="BH19" s="46">
        <f>+'UPDATE&gt;&gt;Jul2022-Mar2023 Actuals'!BH19-'UPDATE&gt;&gt;Jul-Dec 2022 Actuals'!BH19</f>
        <v>0</v>
      </c>
      <c r="BI19" s="46">
        <f>+'UPDATE&gt;&gt;Jul2022-Mar2023 Actuals'!BI19-'UPDATE&gt;&gt;Jul-Dec 2022 Actuals'!BI19</f>
        <v>0</v>
      </c>
      <c r="BJ19" s="46">
        <f>+'UPDATE&gt;&gt;Jul2022-Mar2023 Actuals'!BJ19-'UPDATE&gt;&gt;Jul-Dec 2022 Actuals'!BJ19</f>
        <v>0</v>
      </c>
      <c r="BK19" s="46">
        <f>+'UPDATE&gt;&gt;Jul2022-Mar2023 Actuals'!BK19-'UPDATE&gt;&gt;Jul-Dec 2022 Actuals'!BK19</f>
        <v>0</v>
      </c>
      <c r="BL19" s="46">
        <f>+'UPDATE&gt;&gt;Jul2022-Mar2023 Actuals'!BL19-'UPDATE&gt;&gt;Jul-Dec 2022 Actuals'!BL19</f>
        <v>0</v>
      </c>
      <c r="BM19" s="46">
        <f>+'UPDATE&gt;&gt;Jul2022-Mar2023 Actuals'!BM19-'UPDATE&gt;&gt;Jul-Dec 2022 Actuals'!BM19</f>
        <v>0</v>
      </c>
      <c r="BN19" s="46">
        <f>+'UPDATE&gt;&gt;Jul2022-Mar2023 Actuals'!BN19-'UPDATE&gt;&gt;Jul-Dec 2022 Actuals'!BN19</f>
        <v>0</v>
      </c>
      <c r="BO19" s="46">
        <f>+'UPDATE&gt;&gt;Jul2022-Mar2023 Actuals'!BO19-'UPDATE&gt;&gt;Jul-Dec 2022 Actuals'!BO19</f>
        <v>0</v>
      </c>
      <c r="BP19" s="46">
        <f>+'UPDATE&gt;&gt;Jul2022-Mar2023 Actuals'!BP19-'UPDATE&gt;&gt;Jul-Dec 2022 Actuals'!BP19</f>
        <v>0</v>
      </c>
      <c r="BQ19" s="46">
        <f>+'UPDATE&gt;&gt;Jul2022-Mar2023 Actuals'!BQ19-'UPDATE&gt;&gt;Jul-Dec 2022 Actuals'!BQ19</f>
        <v>0</v>
      </c>
      <c r="BR19" s="46">
        <f>+'UPDATE&gt;&gt;Jul2022-Mar2023 Actuals'!BR19-'UPDATE&gt;&gt;Jul-Dec 2022 Actuals'!BR19</f>
        <v>0</v>
      </c>
      <c r="BS19" s="46">
        <f>+'UPDATE&gt;&gt;Jul2022-Mar2023 Actuals'!BS19-'UPDATE&gt;&gt;Jul-Dec 2022 Actuals'!BS19</f>
        <v>0</v>
      </c>
      <c r="BT19" s="46">
        <f>+'UPDATE&gt;&gt;Jul2022-Mar2023 Actuals'!BT19-'UPDATE&gt;&gt;Jul-Dec 2022 Actuals'!BT19</f>
        <v>0</v>
      </c>
      <c r="BU19" s="46">
        <f>+'UPDATE&gt;&gt;Jul2022-Mar2023 Actuals'!BU19-'UPDATE&gt;&gt;Jul-Dec 2022 Actuals'!BU19</f>
        <v>0</v>
      </c>
      <c r="BV19" s="46">
        <f>+'UPDATE&gt;&gt;Jul2022-Mar2023 Actuals'!BV19-'UPDATE&gt;&gt;Jul-Dec 2022 Actuals'!BV19</f>
        <v>0</v>
      </c>
      <c r="BW19" s="46">
        <f>+'UPDATE&gt;&gt;Jul2022-Mar2023 Actuals'!BW19-'UPDATE&gt;&gt;Jul-Dec 2022 Actuals'!BW19</f>
        <v>0</v>
      </c>
      <c r="BX19" s="46">
        <f>+'UPDATE&gt;&gt;Jul2022-Mar2023 Actuals'!BX19-'UPDATE&gt;&gt;Jul-Dec 2022 Actuals'!BX19</f>
        <v>0</v>
      </c>
      <c r="BY19" s="46">
        <f>+'UPDATE&gt;&gt;Jul2022-Mar2023 Actuals'!BY19-'UPDATE&gt;&gt;Jul-Dec 2022 Actuals'!BY19</f>
        <v>0</v>
      </c>
      <c r="BZ19" s="46">
        <f>+'UPDATE&gt;&gt;Jul2022-Mar2023 Actuals'!BZ19-'UPDATE&gt;&gt;Jul-Dec 2022 Actuals'!BZ19</f>
        <v>0</v>
      </c>
      <c r="CA19" s="46">
        <f>+'UPDATE&gt;&gt;Jul2022-Mar2023 Actuals'!CA19-'UPDATE&gt;&gt;Jul-Dec 2022 Actuals'!CA19</f>
        <v>0</v>
      </c>
      <c r="CB19" s="46">
        <f>+'UPDATE&gt;&gt;Jul2022-Mar2023 Actuals'!CB19-'UPDATE&gt;&gt;Jul-Dec 2022 Actuals'!CB19</f>
        <v>0</v>
      </c>
      <c r="CC19" s="46">
        <f>+'UPDATE&gt;&gt;Jul2022-Mar2023 Actuals'!CC19-'UPDATE&gt;&gt;Jul-Dec 2022 Actuals'!CC19</f>
        <v>0</v>
      </c>
      <c r="CD19" s="46">
        <f>+'UPDATE&gt;&gt;Jul2022-Mar2023 Actuals'!CD19-'UPDATE&gt;&gt;Jul-Dec 2022 Actuals'!CD19</f>
        <v>0</v>
      </c>
      <c r="CE19" s="46">
        <f>+'UPDATE&gt;&gt;Jul2022-Mar2023 Actuals'!CE19-'UPDATE&gt;&gt;Jul-Dec 2022 Actuals'!CE19</f>
        <v>0</v>
      </c>
      <c r="CF19" s="46">
        <f>+'UPDATE&gt;&gt;Jul2022-Mar2023 Actuals'!CF19-'UPDATE&gt;&gt;Jul-Dec 2022 Actuals'!CF19</f>
        <v>0</v>
      </c>
      <c r="CG19" s="46">
        <f>+'UPDATE&gt;&gt;Jul2022-Mar2023 Actuals'!CG19-'UPDATE&gt;&gt;Jul-Dec 2022 Actuals'!CG19</f>
        <v>0</v>
      </c>
      <c r="CH19" s="46">
        <f>+'UPDATE&gt;&gt;Jul2022-Mar2023 Actuals'!CH19-'UPDATE&gt;&gt;Jul-Dec 2022 Actuals'!CH19</f>
        <v>0</v>
      </c>
      <c r="CI19" s="46">
        <f>+'UPDATE&gt;&gt;Jul2022-Mar2023 Actuals'!CI19-'UPDATE&gt;&gt;Jul-Dec 2022 Actuals'!CI19</f>
        <v>0</v>
      </c>
    </row>
    <row r="20" spans="2:87" x14ac:dyDescent="0.25">
      <c r="B20" s="48" t="s">
        <v>156</v>
      </c>
      <c r="C20" s="48" t="s">
        <v>157</v>
      </c>
      <c r="D20" s="48" t="s">
        <v>121</v>
      </c>
      <c r="F20" s="48" t="s">
        <v>158</v>
      </c>
      <c r="H20" s="48" t="s">
        <v>159</v>
      </c>
      <c r="I20" s="48">
        <v>30</v>
      </c>
      <c r="J20" s="46">
        <f>+'UPDATE&gt;&gt;Jul2022-Mar2023 Actuals'!J20-'UPDATE&gt;&gt;Jul-Dec 2022 Actuals'!J20</f>
        <v>0</v>
      </c>
      <c r="K20" s="46">
        <f>+'UPDATE&gt;&gt;Jul2022-Mar2023 Actuals'!K20-'UPDATE&gt;&gt;Jul-Dec 2022 Actuals'!K20</f>
        <v>0</v>
      </c>
      <c r="L20" s="46">
        <f>+'UPDATE&gt;&gt;Jul2022-Mar2023 Actuals'!L20-'UPDATE&gt;&gt;Jul-Dec 2022 Actuals'!L20</f>
        <v>0</v>
      </c>
      <c r="M20" s="46">
        <f>+'UPDATE&gt;&gt;Jul2022-Mar2023 Actuals'!M20-'UPDATE&gt;&gt;Jul-Dec 2022 Actuals'!M20</f>
        <v>0</v>
      </c>
      <c r="N20" s="46">
        <f>+'UPDATE&gt;&gt;Jul2022-Mar2023 Actuals'!N20-'UPDATE&gt;&gt;Jul-Dec 2022 Actuals'!N20</f>
        <v>0</v>
      </c>
      <c r="O20" s="46">
        <f>+'UPDATE&gt;&gt;Jul2022-Mar2023 Actuals'!O20-'UPDATE&gt;&gt;Jul-Dec 2022 Actuals'!O20</f>
        <v>0</v>
      </c>
      <c r="P20" s="46">
        <f>+'UPDATE&gt;&gt;Jul2022-Mar2023 Actuals'!P20-'UPDATE&gt;&gt;Jul-Dec 2022 Actuals'!P20</f>
        <v>0</v>
      </c>
      <c r="Q20" s="46">
        <f>+'UPDATE&gt;&gt;Jul2022-Mar2023 Actuals'!Q20-'UPDATE&gt;&gt;Jul-Dec 2022 Actuals'!Q20</f>
        <v>0</v>
      </c>
      <c r="R20" s="46">
        <f>+'UPDATE&gt;&gt;Jul2022-Mar2023 Actuals'!R20-'UPDATE&gt;&gt;Jul-Dec 2022 Actuals'!R20</f>
        <v>0</v>
      </c>
      <c r="S20" s="46">
        <f>+'UPDATE&gt;&gt;Jul2022-Mar2023 Actuals'!S20-'UPDATE&gt;&gt;Jul-Dec 2022 Actuals'!S20</f>
        <v>0</v>
      </c>
      <c r="T20" s="46">
        <f>+'UPDATE&gt;&gt;Jul2022-Mar2023 Actuals'!T20-'UPDATE&gt;&gt;Jul-Dec 2022 Actuals'!T20</f>
        <v>0</v>
      </c>
      <c r="U20" s="46">
        <f>+'UPDATE&gt;&gt;Jul2022-Mar2023 Actuals'!U20-'UPDATE&gt;&gt;Jul-Dec 2022 Actuals'!U20</f>
        <v>0</v>
      </c>
      <c r="V20" s="46">
        <f>+'UPDATE&gt;&gt;Jul2022-Mar2023 Actuals'!V20-'UPDATE&gt;&gt;Jul-Dec 2022 Actuals'!V20</f>
        <v>0</v>
      </c>
      <c r="W20" s="46">
        <f>+'UPDATE&gt;&gt;Jul2022-Mar2023 Actuals'!W20-'UPDATE&gt;&gt;Jul-Dec 2022 Actuals'!W20</f>
        <v>0</v>
      </c>
      <c r="X20" s="46">
        <f>+'UPDATE&gt;&gt;Jul2022-Mar2023 Actuals'!X20-'UPDATE&gt;&gt;Jul-Dec 2022 Actuals'!X20</f>
        <v>0</v>
      </c>
      <c r="Y20" s="46">
        <f>+'UPDATE&gt;&gt;Jul2022-Mar2023 Actuals'!Y20-'UPDATE&gt;&gt;Jul-Dec 2022 Actuals'!Y20</f>
        <v>0</v>
      </c>
      <c r="Z20" s="46">
        <f>+'UPDATE&gt;&gt;Jul2022-Mar2023 Actuals'!Z20-'UPDATE&gt;&gt;Jul-Dec 2022 Actuals'!Z20</f>
        <v>0</v>
      </c>
      <c r="AA20" s="46">
        <f>+'UPDATE&gt;&gt;Jul2022-Mar2023 Actuals'!AA20-'UPDATE&gt;&gt;Jul-Dec 2022 Actuals'!AA20</f>
        <v>0</v>
      </c>
      <c r="AB20" s="46">
        <f>+'UPDATE&gt;&gt;Jul2022-Mar2023 Actuals'!AB20-'UPDATE&gt;&gt;Jul-Dec 2022 Actuals'!AB20</f>
        <v>0</v>
      </c>
      <c r="AC20" s="46">
        <f>+'UPDATE&gt;&gt;Jul2022-Mar2023 Actuals'!AC20-'UPDATE&gt;&gt;Jul-Dec 2022 Actuals'!AC20</f>
        <v>0</v>
      </c>
      <c r="AD20" s="46">
        <f>+'UPDATE&gt;&gt;Jul2022-Mar2023 Actuals'!AD20-'UPDATE&gt;&gt;Jul-Dec 2022 Actuals'!AD20</f>
        <v>0</v>
      </c>
      <c r="AE20" s="46">
        <f>+'UPDATE&gt;&gt;Jul2022-Mar2023 Actuals'!AE20-'UPDATE&gt;&gt;Jul-Dec 2022 Actuals'!AE20</f>
        <v>-1250000</v>
      </c>
      <c r="AF20" s="46">
        <f>+'UPDATE&gt;&gt;Jul2022-Mar2023 Actuals'!AF20-'UPDATE&gt;&gt;Jul-Dec 2022 Actuals'!AF20</f>
        <v>0</v>
      </c>
      <c r="AG20" s="46">
        <f>+'UPDATE&gt;&gt;Jul2022-Mar2023 Actuals'!AG20-'UPDATE&gt;&gt;Jul-Dec 2022 Actuals'!AG20</f>
        <v>-1250000</v>
      </c>
      <c r="AH20" s="46">
        <f>+'UPDATE&gt;&gt;Jul2022-Mar2023 Actuals'!AH20-'UPDATE&gt;&gt;Jul-Dec 2022 Actuals'!AH20</f>
        <v>-1250000</v>
      </c>
      <c r="AI20" s="46">
        <f>+'UPDATE&gt;&gt;Jul2022-Mar2023 Actuals'!AI20-'UPDATE&gt;&gt;Jul-Dec 2022 Actuals'!AI20</f>
        <v>0</v>
      </c>
      <c r="AJ20" s="46">
        <f>+'UPDATE&gt;&gt;Jul2022-Mar2023 Actuals'!AJ20-'UPDATE&gt;&gt;Jul-Dec 2022 Actuals'!AJ20</f>
        <v>-1250000</v>
      </c>
      <c r="AK20" s="46">
        <f>+'UPDATE&gt;&gt;Jul2022-Mar2023 Actuals'!AK20-'UPDATE&gt;&gt;Jul-Dec 2022 Actuals'!AK20</f>
        <v>1750000</v>
      </c>
      <c r="AL20" s="46">
        <f>+'UPDATE&gt;&gt;Jul2022-Mar2023 Actuals'!AL20-'UPDATE&gt;&gt;Jul-Dec 2022 Actuals'!AL20</f>
        <v>0</v>
      </c>
      <c r="AM20" s="46">
        <f>+'UPDATE&gt;&gt;Jul2022-Mar2023 Actuals'!AM20-'UPDATE&gt;&gt;Jul-Dec 2022 Actuals'!AM20</f>
        <v>1750000</v>
      </c>
      <c r="AN20" s="46">
        <f>+'UPDATE&gt;&gt;Jul2022-Mar2023 Actuals'!AN20-'UPDATE&gt;&gt;Jul-Dec 2022 Actuals'!AN20</f>
        <v>-750000</v>
      </c>
      <c r="AO20" s="46">
        <f>+'UPDATE&gt;&gt;Jul2022-Mar2023 Actuals'!AO20-'UPDATE&gt;&gt;Jul-Dec 2022 Actuals'!AO20</f>
        <v>0</v>
      </c>
      <c r="AP20" s="46">
        <f>+'UPDATE&gt;&gt;Jul2022-Mar2023 Actuals'!AP20-'UPDATE&gt;&gt;Jul-Dec 2022 Actuals'!AP20</f>
        <v>-750000</v>
      </c>
      <c r="AQ20" s="46">
        <f>+'UPDATE&gt;&gt;Jul2022-Mar2023 Actuals'!AQ20-'UPDATE&gt;&gt;Jul-Dec 2022 Actuals'!AQ20</f>
        <v>-125000</v>
      </c>
      <c r="AR20" s="46">
        <f>+'UPDATE&gt;&gt;Jul2022-Mar2023 Actuals'!AR20-'UPDATE&gt;&gt;Jul-Dec 2022 Actuals'!AR20</f>
        <v>0</v>
      </c>
      <c r="AS20" s="46">
        <f>+'UPDATE&gt;&gt;Jul2022-Mar2023 Actuals'!AS20-'UPDATE&gt;&gt;Jul-Dec 2022 Actuals'!AS20</f>
        <v>-125000</v>
      </c>
      <c r="AT20" s="46">
        <f>+'UPDATE&gt;&gt;Jul2022-Mar2023 Actuals'!AT20-'UPDATE&gt;&gt;Jul-Dec 2022 Actuals'!AT20</f>
        <v>-125000</v>
      </c>
      <c r="AU20" s="46">
        <f>+'UPDATE&gt;&gt;Jul2022-Mar2023 Actuals'!AU20-'UPDATE&gt;&gt;Jul-Dec 2022 Actuals'!AU20</f>
        <v>0</v>
      </c>
      <c r="AV20" s="46">
        <f>+'UPDATE&gt;&gt;Jul2022-Mar2023 Actuals'!AV20-'UPDATE&gt;&gt;Jul-Dec 2022 Actuals'!AV20</f>
        <v>-125000</v>
      </c>
      <c r="AW20" s="46">
        <f>+'UPDATE&gt;&gt;Jul2022-Mar2023 Actuals'!AW20-'UPDATE&gt;&gt;Jul-Dec 2022 Actuals'!AW20</f>
        <v>-125000</v>
      </c>
      <c r="AX20" s="46">
        <f>+'UPDATE&gt;&gt;Jul2022-Mar2023 Actuals'!AX20-'UPDATE&gt;&gt;Jul-Dec 2022 Actuals'!AX20</f>
        <v>0</v>
      </c>
      <c r="AY20" s="46">
        <f>+'UPDATE&gt;&gt;Jul2022-Mar2023 Actuals'!AY20-'UPDATE&gt;&gt;Jul-Dec 2022 Actuals'!AY20</f>
        <v>-125000</v>
      </c>
      <c r="AZ20" s="46">
        <f>+'UPDATE&gt;&gt;Jul2022-Mar2023 Actuals'!AZ20-'UPDATE&gt;&gt;Jul-Dec 2022 Actuals'!AZ20</f>
        <v>1125000</v>
      </c>
      <c r="BA20" s="46">
        <f>+'UPDATE&gt;&gt;Jul2022-Mar2023 Actuals'!BA20-'UPDATE&gt;&gt;Jul-Dec 2022 Actuals'!BA20</f>
        <v>0</v>
      </c>
      <c r="BB20" s="46">
        <f>+'UPDATE&gt;&gt;Jul2022-Mar2023 Actuals'!BB20-'UPDATE&gt;&gt;Jul-Dec 2022 Actuals'!BB20</f>
        <v>1125000</v>
      </c>
      <c r="BC20" s="46">
        <f>+'UPDATE&gt;&gt;Jul2022-Mar2023 Actuals'!BC20-'UPDATE&gt;&gt;Jul-Dec 2022 Actuals'!BC20</f>
        <v>750000</v>
      </c>
      <c r="BD20" s="46">
        <f>+'UPDATE&gt;&gt;Jul2022-Mar2023 Actuals'!BD20-'UPDATE&gt;&gt;Jul-Dec 2022 Actuals'!BD20</f>
        <v>0</v>
      </c>
      <c r="BE20" s="46">
        <f>+'UPDATE&gt;&gt;Jul2022-Mar2023 Actuals'!BE20-'UPDATE&gt;&gt;Jul-Dec 2022 Actuals'!BE20</f>
        <v>750000</v>
      </c>
      <c r="BF20" s="46">
        <f>+'UPDATE&gt;&gt;Jul2022-Mar2023 Actuals'!BF20-'UPDATE&gt;&gt;Jul-Dec 2022 Actuals'!BF20</f>
        <v>0</v>
      </c>
      <c r="BG20" s="46">
        <f>+'UPDATE&gt;&gt;Jul2022-Mar2023 Actuals'!BG20-'UPDATE&gt;&gt;Jul-Dec 2022 Actuals'!BG20</f>
        <v>0</v>
      </c>
      <c r="BH20" s="46">
        <f>+'UPDATE&gt;&gt;Jul2022-Mar2023 Actuals'!BH20-'UPDATE&gt;&gt;Jul-Dec 2022 Actuals'!BH20</f>
        <v>0</v>
      </c>
      <c r="BI20" s="46">
        <f>+'UPDATE&gt;&gt;Jul2022-Mar2023 Actuals'!BI20-'UPDATE&gt;&gt;Jul-Dec 2022 Actuals'!BI20</f>
        <v>0</v>
      </c>
      <c r="BJ20" s="46">
        <f>+'UPDATE&gt;&gt;Jul2022-Mar2023 Actuals'!BJ20-'UPDATE&gt;&gt;Jul-Dec 2022 Actuals'!BJ20</f>
        <v>0</v>
      </c>
      <c r="BK20" s="46">
        <f>+'UPDATE&gt;&gt;Jul2022-Mar2023 Actuals'!BK20-'UPDATE&gt;&gt;Jul-Dec 2022 Actuals'!BK20</f>
        <v>0</v>
      </c>
      <c r="BL20" s="46">
        <f>+'UPDATE&gt;&gt;Jul2022-Mar2023 Actuals'!BL20-'UPDATE&gt;&gt;Jul-Dec 2022 Actuals'!BL20</f>
        <v>0</v>
      </c>
      <c r="BM20" s="46">
        <f>+'UPDATE&gt;&gt;Jul2022-Mar2023 Actuals'!BM20-'UPDATE&gt;&gt;Jul-Dec 2022 Actuals'!BM20</f>
        <v>0</v>
      </c>
      <c r="BN20" s="46">
        <f>+'UPDATE&gt;&gt;Jul2022-Mar2023 Actuals'!BN20-'UPDATE&gt;&gt;Jul-Dec 2022 Actuals'!BN20</f>
        <v>0</v>
      </c>
      <c r="BO20" s="46">
        <f>+'UPDATE&gt;&gt;Jul2022-Mar2023 Actuals'!BO20-'UPDATE&gt;&gt;Jul-Dec 2022 Actuals'!BO20</f>
        <v>0</v>
      </c>
      <c r="BP20" s="46">
        <f>+'UPDATE&gt;&gt;Jul2022-Mar2023 Actuals'!BP20-'UPDATE&gt;&gt;Jul-Dec 2022 Actuals'!BP20</f>
        <v>0</v>
      </c>
      <c r="BQ20" s="46">
        <f>+'UPDATE&gt;&gt;Jul2022-Mar2023 Actuals'!BQ20-'UPDATE&gt;&gt;Jul-Dec 2022 Actuals'!BQ20</f>
        <v>0</v>
      </c>
      <c r="BR20" s="46">
        <f>+'UPDATE&gt;&gt;Jul2022-Mar2023 Actuals'!BR20-'UPDATE&gt;&gt;Jul-Dec 2022 Actuals'!BR20</f>
        <v>0</v>
      </c>
      <c r="BS20" s="46">
        <f>+'UPDATE&gt;&gt;Jul2022-Mar2023 Actuals'!BS20-'UPDATE&gt;&gt;Jul-Dec 2022 Actuals'!BS20</f>
        <v>0</v>
      </c>
      <c r="BT20" s="46">
        <f>+'UPDATE&gt;&gt;Jul2022-Mar2023 Actuals'!BT20-'UPDATE&gt;&gt;Jul-Dec 2022 Actuals'!BT20</f>
        <v>0</v>
      </c>
      <c r="BU20" s="46">
        <f>+'UPDATE&gt;&gt;Jul2022-Mar2023 Actuals'!BU20-'UPDATE&gt;&gt;Jul-Dec 2022 Actuals'!BU20</f>
        <v>0</v>
      </c>
      <c r="BV20" s="46">
        <f>+'UPDATE&gt;&gt;Jul2022-Mar2023 Actuals'!BV20-'UPDATE&gt;&gt;Jul-Dec 2022 Actuals'!BV20</f>
        <v>0</v>
      </c>
      <c r="BW20" s="46">
        <f>+'UPDATE&gt;&gt;Jul2022-Mar2023 Actuals'!BW20-'UPDATE&gt;&gt;Jul-Dec 2022 Actuals'!BW20</f>
        <v>0</v>
      </c>
      <c r="BX20" s="46">
        <f>+'UPDATE&gt;&gt;Jul2022-Mar2023 Actuals'!BX20-'UPDATE&gt;&gt;Jul-Dec 2022 Actuals'!BX20</f>
        <v>0</v>
      </c>
      <c r="BY20" s="46">
        <f>+'UPDATE&gt;&gt;Jul2022-Mar2023 Actuals'!BY20-'UPDATE&gt;&gt;Jul-Dec 2022 Actuals'!BY20</f>
        <v>0</v>
      </c>
      <c r="BZ20" s="46">
        <f>+'UPDATE&gt;&gt;Jul2022-Mar2023 Actuals'!BZ20-'UPDATE&gt;&gt;Jul-Dec 2022 Actuals'!BZ20</f>
        <v>0</v>
      </c>
      <c r="CA20" s="46">
        <f>+'UPDATE&gt;&gt;Jul2022-Mar2023 Actuals'!CA20-'UPDATE&gt;&gt;Jul-Dec 2022 Actuals'!CA20</f>
        <v>0</v>
      </c>
      <c r="CB20" s="46">
        <f>+'UPDATE&gt;&gt;Jul2022-Mar2023 Actuals'!CB20-'UPDATE&gt;&gt;Jul-Dec 2022 Actuals'!CB20</f>
        <v>0</v>
      </c>
      <c r="CC20" s="46">
        <f>+'UPDATE&gt;&gt;Jul2022-Mar2023 Actuals'!CC20-'UPDATE&gt;&gt;Jul-Dec 2022 Actuals'!CC20</f>
        <v>0</v>
      </c>
      <c r="CD20" s="46">
        <f>+'UPDATE&gt;&gt;Jul2022-Mar2023 Actuals'!CD20-'UPDATE&gt;&gt;Jul-Dec 2022 Actuals'!CD20</f>
        <v>0</v>
      </c>
      <c r="CE20" s="46">
        <f>+'UPDATE&gt;&gt;Jul2022-Mar2023 Actuals'!CE20-'UPDATE&gt;&gt;Jul-Dec 2022 Actuals'!CE20</f>
        <v>0</v>
      </c>
      <c r="CF20" s="46">
        <f>+'UPDATE&gt;&gt;Jul2022-Mar2023 Actuals'!CF20-'UPDATE&gt;&gt;Jul-Dec 2022 Actuals'!CF20</f>
        <v>0</v>
      </c>
      <c r="CG20" s="46">
        <f>+'UPDATE&gt;&gt;Jul2022-Mar2023 Actuals'!CG20-'UPDATE&gt;&gt;Jul-Dec 2022 Actuals'!CG20</f>
        <v>0</v>
      </c>
      <c r="CH20" s="46">
        <f>+'UPDATE&gt;&gt;Jul2022-Mar2023 Actuals'!CH20-'UPDATE&gt;&gt;Jul-Dec 2022 Actuals'!CH20</f>
        <v>0</v>
      </c>
      <c r="CI20" s="46">
        <f>+'UPDATE&gt;&gt;Jul2022-Mar2023 Actuals'!CI20-'UPDATE&gt;&gt;Jul-Dec 2022 Actuals'!CI20</f>
        <v>0</v>
      </c>
    </row>
    <row r="21" spans="2:87" x14ac:dyDescent="0.25">
      <c r="B21" s="48" t="s">
        <v>156</v>
      </c>
      <c r="C21" s="48" t="s">
        <v>157</v>
      </c>
      <c r="D21" s="48" t="s">
        <v>117</v>
      </c>
      <c r="F21" s="48" t="s">
        <v>160</v>
      </c>
      <c r="H21" s="48" t="s">
        <v>159</v>
      </c>
      <c r="I21" s="48">
        <v>30</v>
      </c>
      <c r="J21" s="46">
        <f>+'UPDATE&gt;&gt;Jul2022-Mar2023 Actuals'!J21-'UPDATE&gt;&gt;Jul-Dec 2022 Actuals'!J21</f>
        <v>0</v>
      </c>
      <c r="K21" s="46">
        <f>+'UPDATE&gt;&gt;Jul2022-Mar2023 Actuals'!K21-'UPDATE&gt;&gt;Jul-Dec 2022 Actuals'!K21</f>
        <v>0</v>
      </c>
      <c r="L21" s="46">
        <f>+'UPDATE&gt;&gt;Jul2022-Mar2023 Actuals'!L21-'UPDATE&gt;&gt;Jul-Dec 2022 Actuals'!L21</f>
        <v>0</v>
      </c>
      <c r="M21" s="46">
        <f>+'UPDATE&gt;&gt;Jul2022-Mar2023 Actuals'!M21-'UPDATE&gt;&gt;Jul-Dec 2022 Actuals'!M21</f>
        <v>0</v>
      </c>
      <c r="N21" s="46">
        <f>+'UPDATE&gt;&gt;Jul2022-Mar2023 Actuals'!N21-'UPDATE&gt;&gt;Jul-Dec 2022 Actuals'!N21</f>
        <v>0</v>
      </c>
      <c r="O21" s="46">
        <f>+'UPDATE&gt;&gt;Jul2022-Mar2023 Actuals'!O21-'UPDATE&gt;&gt;Jul-Dec 2022 Actuals'!O21</f>
        <v>0</v>
      </c>
      <c r="P21" s="46">
        <f>+'UPDATE&gt;&gt;Jul2022-Mar2023 Actuals'!P21-'UPDATE&gt;&gt;Jul-Dec 2022 Actuals'!P21</f>
        <v>0</v>
      </c>
      <c r="Q21" s="46">
        <f>+'UPDATE&gt;&gt;Jul2022-Mar2023 Actuals'!Q21-'UPDATE&gt;&gt;Jul-Dec 2022 Actuals'!Q21</f>
        <v>0</v>
      </c>
      <c r="R21" s="46">
        <f>+'UPDATE&gt;&gt;Jul2022-Mar2023 Actuals'!R21-'UPDATE&gt;&gt;Jul-Dec 2022 Actuals'!R21</f>
        <v>0</v>
      </c>
      <c r="S21" s="46">
        <f>+'UPDATE&gt;&gt;Jul2022-Mar2023 Actuals'!S21-'UPDATE&gt;&gt;Jul-Dec 2022 Actuals'!S21</f>
        <v>0</v>
      </c>
      <c r="T21" s="46">
        <f>+'UPDATE&gt;&gt;Jul2022-Mar2023 Actuals'!T21-'UPDATE&gt;&gt;Jul-Dec 2022 Actuals'!T21</f>
        <v>0</v>
      </c>
      <c r="U21" s="46">
        <f>+'UPDATE&gt;&gt;Jul2022-Mar2023 Actuals'!U21-'UPDATE&gt;&gt;Jul-Dec 2022 Actuals'!U21</f>
        <v>0</v>
      </c>
      <c r="V21" s="46">
        <f>+'UPDATE&gt;&gt;Jul2022-Mar2023 Actuals'!V21-'UPDATE&gt;&gt;Jul-Dec 2022 Actuals'!V21</f>
        <v>0</v>
      </c>
      <c r="W21" s="46">
        <f>+'UPDATE&gt;&gt;Jul2022-Mar2023 Actuals'!W21-'UPDATE&gt;&gt;Jul-Dec 2022 Actuals'!W21</f>
        <v>0</v>
      </c>
      <c r="X21" s="46">
        <f>+'UPDATE&gt;&gt;Jul2022-Mar2023 Actuals'!X21-'UPDATE&gt;&gt;Jul-Dec 2022 Actuals'!X21</f>
        <v>0</v>
      </c>
      <c r="Y21" s="46">
        <f>+'UPDATE&gt;&gt;Jul2022-Mar2023 Actuals'!Y21-'UPDATE&gt;&gt;Jul-Dec 2022 Actuals'!Y21</f>
        <v>0</v>
      </c>
      <c r="Z21" s="46">
        <f>+'UPDATE&gt;&gt;Jul2022-Mar2023 Actuals'!Z21-'UPDATE&gt;&gt;Jul-Dec 2022 Actuals'!Z21</f>
        <v>0</v>
      </c>
      <c r="AA21" s="46">
        <f>+'UPDATE&gt;&gt;Jul2022-Mar2023 Actuals'!AA21-'UPDATE&gt;&gt;Jul-Dec 2022 Actuals'!AA21</f>
        <v>0</v>
      </c>
      <c r="AB21" s="46">
        <f>+'UPDATE&gt;&gt;Jul2022-Mar2023 Actuals'!AB21-'UPDATE&gt;&gt;Jul-Dec 2022 Actuals'!AB21</f>
        <v>1789000</v>
      </c>
      <c r="AC21" s="46">
        <f>+'UPDATE&gt;&gt;Jul2022-Mar2023 Actuals'!AC21-'UPDATE&gt;&gt;Jul-Dec 2022 Actuals'!AC21</f>
        <v>0</v>
      </c>
      <c r="AD21" s="46">
        <f>+'UPDATE&gt;&gt;Jul2022-Mar2023 Actuals'!AD21-'UPDATE&gt;&gt;Jul-Dec 2022 Actuals'!AD21</f>
        <v>1789000</v>
      </c>
      <c r="AE21" s="46">
        <f>+'UPDATE&gt;&gt;Jul2022-Mar2023 Actuals'!AE21-'UPDATE&gt;&gt;Jul-Dec 2022 Actuals'!AE21</f>
        <v>-22780000</v>
      </c>
      <c r="AF21" s="46">
        <f>+'UPDATE&gt;&gt;Jul2022-Mar2023 Actuals'!AF21-'UPDATE&gt;&gt;Jul-Dec 2022 Actuals'!AF21</f>
        <v>0</v>
      </c>
      <c r="AG21" s="46">
        <f>+'UPDATE&gt;&gt;Jul2022-Mar2023 Actuals'!AG21-'UPDATE&gt;&gt;Jul-Dec 2022 Actuals'!AG21</f>
        <v>-22780000</v>
      </c>
      <c r="AH21" s="46">
        <f>+'UPDATE&gt;&gt;Jul2022-Mar2023 Actuals'!AH21-'UPDATE&gt;&gt;Jul-Dec 2022 Actuals'!AH21</f>
        <v>-21419000</v>
      </c>
      <c r="AI21" s="46">
        <f>+'UPDATE&gt;&gt;Jul2022-Mar2023 Actuals'!AI21-'UPDATE&gt;&gt;Jul-Dec 2022 Actuals'!AI21</f>
        <v>0</v>
      </c>
      <c r="AJ21" s="46">
        <f>+'UPDATE&gt;&gt;Jul2022-Mar2023 Actuals'!AJ21-'UPDATE&gt;&gt;Jul-Dec 2022 Actuals'!AJ21</f>
        <v>-21419000</v>
      </c>
      <c r="AK21" s="46">
        <f>+'UPDATE&gt;&gt;Jul2022-Mar2023 Actuals'!AK21-'UPDATE&gt;&gt;Jul-Dec 2022 Actuals'!AK21</f>
        <v>29815000</v>
      </c>
      <c r="AL21" s="46">
        <f>+'UPDATE&gt;&gt;Jul2022-Mar2023 Actuals'!AL21-'UPDATE&gt;&gt;Jul-Dec 2022 Actuals'!AL21</f>
        <v>0</v>
      </c>
      <c r="AM21" s="46">
        <f>+'UPDATE&gt;&gt;Jul2022-Mar2023 Actuals'!AM21-'UPDATE&gt;&gt;Jul-Dec 2022 Actuals'!AM21</f>
        <v>29815000</v>
      </c>
      <c r="AN21" s="46">
        <f>+'UPDATE&gt;&gt;Jul2022-Mar2023 Actuals'!AN21-'UPDATE&gt;&gt;Jul-Dec 2022 Actuals'!AN21</f>
        <v>-12595000</v>
      </c>
      <c r="AO21" s="46">
        <f>+'UPDATE&gt;&gt;Jul2022-Mar2023 Actuals'!AO21-'UPDATE&gt;&gt;Jul-Dec 2022 Actuals'!AO21</f>
        <v>0</v>
      </c>
      <c r="AP21" s="46">
        <f>+'UPDATE&gt;&gt;Jul2022-Mar2023 Actuals'!AP21-'UPDATE&gt;&gt;Jul-Dec 2022 Actuals'!AP21</f>
        <v>-12595000</v>
      </c>
      <c r="AQ21" s="46">
        <f>+'UPDATE&gt;&gt;Jul2022-Mar2023 Actuals'!AQ21-'UPDATE&gt;&gt;Jul-Dec 2022 Actuals'!AQ21</f>
        <v>-2789000</v>
      </c>
      <c r="AR21" s="46">
        <f>+'UPDATE&gt;&gt;Jul2022-Mar2023 Actuals'!AR21-'UPDATE&gt;&gt;Jul-Dec 2022 Actuals'!AR21</f>
        <v>0</v>
      </c>
      <c r="AS21" s="46">
        <f>+'UPDATE&gt;&gt;Jul2022-Mar2023 Actuals'!AS21-'UPDATE&gt;&gt;Jul-Dec 2022 Actuals'!AS21</f>
        <v>-2789000</v>
      </c>
      <c r="AT21" s="46">
        <f>+'UPDATE&gt;&gt;Jul2022-Mar2023 Actuals'!AT21-'UPDATE&gt;&gt;Jul-Dec 2022 Actuals'!AT21</f>
        <v>-2789000</v>
      </c>
      <c r="AU21" s="46">
        <f>+'UPDATE&gt;&gt;Jul2022-Mar2023 Actuals'!AU21-'UPDATE&gt;&gt;Jul-Dec 2022 Actuals'!AU21</f>
        <v>0</v>
      </c>
      <c r="AV21" s="46">
        <f>+'UPDATE&gt;&gt;Jul2022-Mar2023 Actuals'!AV21-'UPDATE&gt;&gt;Jul-Dec 2022 Actuals'!AV21</f>
        <v>-2789000</v>
      </c>
      <c r="AW21" s="46">
        <f>+'UPDATE&gt;&gt;Jul2022-Mar2023 Actuals'!AW21-'UPDATE&gt;&gt;Jul-Dec 2022 Actuals'!AW21</f>
        <v>-2789000</v>
      </c>
      <c r="AX21" s="46">
        <f>+'UPDATE&gt;&gt;Jul2022-Mar2023 Actuals'!AX21-'UPDATE&gt;&gt;Jul-Dec 2022 Actuals'!AX21</f>
        <v>0</v>
      </c>
      <c r="AY21" s="46">
        <f>+'UPDATE&gt;&gt;Jul2022-Mar2023 Actuals'!AY21-'UPDATE&gt;&gt;Jul-Dec 2022 Actuals'!AY21</f>
        <v>-2789000</v>
      </c>
      <c r="AZ21" s="46">
        <f>+'UPDATE&gt;&gt;Jul2022-Mar2023 Actuals'!AZ21-'UPDATE&gt;&gt;Jul-Dec 2022 Actuals'!AZ21</f>
        <v>20962000</v>
      </c>
      <c r="BA21" s="46">
        <f>+'UPDATE&gt;&gt;Jul2022-Mar2023 Actuals'!BA21-'UPDATE&gt;&gt;Jul-Dec 2022 Actuals'!BA21</f>
        <v>0</v>
      </c>
      <c r="BB21" s="46">
        <f>+'UPDATE&gt;&gt;Jul2022-Mar2023 Actuals'!BB21-'UPDATE&gt;&gt;Jul-Dec 2022 Actuals'!BB21</f>
        <v>20962000</v>
      </c>
      <c r="BC21" s="46">
        <f>+'UPDATE&gt;&gt;Jul2022-Mar2023 Actuals'!BC21-'UPDATE&gt;&gt;Jul-Dec 2022 Actuals'!BC21</f>
        <v>12595000</v>
      </c>
      <c r="BD21" s="46">
        <f>+'UPDATE&gt;&gt;Jul2022-Mar2023 Actuals'!BD21-'UPDATE&gt;&gt;Jul-Dec 2022 Actuals'!BD21</f>
        <v>0</v>
      </c>
      <c r="BE21" s="46">
        <f>+'UPDATE&gt;&gt;Jul2022-Mar2023 Actuals'!BE21-'UPDATE&gt;&gt;Jul-Dec 2022 Actuals'!BE21</f>
        <v>12595000</v>
      </c>
      <c r="BF21" s="46">
        <f>+'UPDATE&gt;&gt;Jul2022-Mar2023 Actuals'!BF21-'UPDATE&gt;&gt;Jul-Dec 2022 Actuals'!BF21</f>
        <v>0</v>
      </c>
      <c r="BG21" s="46">
        <f>+'UPDATE&gt;&gt;Jul2022-Mar2023 Actuals'!BG21-'UPDATE&gt;&gt;Jul-Dec 2022 Actuals'!BG21</f>
        <v>0</v>
      </c>
      <c r="BH21" s="46">
        <f>+'UPDATE&gt;&gt;Jul2022-Mar2023 Actuals'!BH21-'UPDATE&gt;&gt;Jul-Dec 2022 Actuals'!BH21</f>
        <v>0</v>
      </c>
      <c r="BI21" s="46">
        <f>+'UPDATE&gt;&gt;Jul2022-Mar2023 Actuals'!BI21-'UPDATE&gt;&gt;Jul-Dec 2022 Actuals'!BI21</f>
        <v>0</v>
      </c>
      <c r="BJ21" s="46">
        <f>+'UPDATE&gt;&gt;Jul2022-Mar2023 Actuals'!BJ21-'UPDATE&gt;&gt;Jul-Dec 2022 Actuals'!BJ21</f>
        <v>0</v>
      </c>
      <c r="BK21" s="46">
        <f>+'UPDATE&gt;&gt;Jul2022-Mar2023 Actuals'!BK21-'UPDATE&gt;&gt;Jul-Dec 2022 Actuals'!BK21</f>
        <v>0</v>
      </c>
      <c r="BL21" s="46">
        <f>+'UPDATE&gt;&gt;Jul2022-Mar2023 Actuals'!BL21-'UPDATE&gt;&gt;Jul-Dec 2022 Actuals'!BL21</f>
        <v>0</v>
      </c>
      <c r="BM21" s="46">
        <f>+'UPDATE&gt;&gt;Jul2022-Mar2023 Actuals'!BM21-'UPDATE&gt;&gt;Jul-Dec 2022 Actuals'!BM21</f>
        <v>0</v>
      </c>
      <c r="BN21" s="46">
        <f>+'UPDATE&gt;&gt;Jul2022-Mar2023 Actuals'!BN21-'UPDATE&gt;&gt;Jul-Dec 2022 Actuals'!BN21</f>
        <v>0</v>
      </c>
      <c r="BO21" s="46">
        <f>+'UPDATE&gt;&gt;Jul2022-Mar2023 Actuals'!BO21-'UPDATE&gt;&gt;Jul-Dec 2022 Actuals'!BO21</f>
        <v>0</v>
      </c>
      <c r="BP21" s="46">
        <f>+'UPDATE&gt;&gt;Jul2022-Mar2023 Actuals'!BP21-'UPDATE&gt;&gt;Jul-Dec 2022 Actuals'!BP21</f>
        <v>0</v>
      </c>
      <c r="BQ21" s="46">
        <f>+'UPDATE&gt;&gt;Jul2022-Mar2023 Actuals'!BQ21-'UPDATE&gt;&gt;Jul-Dec 2022 Actuals'!BQ21</f>
        <v>0</v>
      </c>
      <c r="BR21" s="46">
        <f>+'UPDATE&gt;&gt;Jul2022-Mar2023 Actuals'!BR21-'UPDATE&gt;&gt;Jul-Dec 2022 Actuals'!BR21</f>
        <v>0</v>
      </c>
      <c r="BS21" s="46">
        <f>+'UPDATE&gt;&gt;Jul2022-Mar2023 Actuals'!BS21-'UPDATE&gt;&gt;Jul-Dec 2022 Actuals'!BS21</f>
        <v>0</v>
      </c>
      <c r="BT21" s="46">
        <f>+'UPDATE&gt;&gt;Jul2022-Mar2023 Actuals'!BT21-'UPDATE&gt;&gt;Jul-Dec 2022 Actuals'!BT21</f>
        <v>0</v>
      </c>
      <c r="BU21" s="46">
        <f>+'UPDATE&gt;&gt;Jul2022-Mar2023 Actuals'!BU21-'UPDATE&gt;&gt;Jul-Dec 2022 Actuals'!BU21</f>
        <v>0</v>
      </c>
      <c r="BV21" s="46">
        <f>+'UPDATE&gt;&gt;Jul2022-Mar2023 Actuals'!BV21-'UPDATE&gt;&gt;Jul-Dec 2022 Actuals'!BV21</f>
        <v>0</v>
      </c>
      <c r="BW21" s="46">
        <f>+'UPDATE&gt;&gt;Jul2022-Mar2023 Actuals'!BW21-'UPDATE&gt;&gt;Jul-Dec 2022 Actuals'!BW21</f>
        <v>0</v>
      </c>
      <c r="BX21" s="46">
        <f>+'UPDATE&gt;&gt;Jul2022-Mar2023 Actuals'!BX21-'UPDATE&gt;&gt;Jul-Dec 2022 Actuals'!BX21</f>
        <v>0</v>
      </c>
      <c r="BY21" s="46">
        <f>+'UPDATE&gt;&gt;Jul2022-Mar2023 Actuals'!BY21-'UPDATE&gt;&gt;Jul-Dec 2022 Actuals'!BY21</f>
        <v>0</v>
      </c>
      <c r="BZ21" s="46">
        <f>+'UPDATE&gt;&gt;Jul2022-Mar2023 Actuals'!BZ21-'UPDATE&gt;&gt;Jul-Dec 2022 Actuals'!BZ21</f>
        <v>0</v>
      </c>
      <c r="CA21" s="46">
        <f>+'UPDATE&gt;&gt;Jul2022-Mar2023 Actuals'!CA21-'UPDATE&gt;&gt;Jul-Dec 2022 Actuals'!CA21</f>
        <v>0</v>
      </c>
      <c r="CB21" s="46">
        <f>+'UPDATE&gt;&gt;Jul2022-Mar2023 Actuals'!CB21-'UPDATE&gt;&gt;Jul-Dec 2022 Actuals'!CB21</f>
        <v>0</v>
      </c>
      <c r="CC21" s="46">
        <f>+'UPDATE&gt;&gt;Jul2022-Mar2023 Actuals'!CC21-'UPDATE&gt;&gt;Jul-Dec 2022 Actuals'!CC21</f>
        <v>0</v>
      </c>
      <c r="CD21" s="46">
        <f>+'UPDATE&gt;&gt;Jul2022-Mar2023 Actuals'!CD21-'UPDATE&gt;&gt;Jul-Dec 2022 Actuals'!CD21</f>
        <v>0</v>
      </c>
      <c r="CE21" s="46">
        <f>+'UPDATE&gt;&gt;Jul2022-Mar2023 Actuals'!CE21-'UPDATE&gt;&gt;Jul-Dec 2022 Actuals'!CE21</f>
        <v>0</v>
      </c>
      <c r="CF21" s="46">
        <f>+'UPDATE&gt;&gt;Jul2022-Mar2023 Actuals'!CF21-'UPDATE&gt;&gt;Jul-Dec 2022 Actuals'!CF21</f>
        <v>0</v>
      </c>
      <c r="CG21" s="46">
        <f>+'UPDATE&gt;&gt;Jul2022-Mar2023 Actuals'!CG21-'UPDATE&gt;&gt;Jul-Dec 2022 Actuals'!CG21</f>
        <v>0</v>
      </c>
      <c r="CH21" s="46">
        <f>+'UPDATE&gt;&gt;Jul2022-Mar2023 Actuals'!CH21-'UPDATE&gt;&gt;Jul-Dec 2022 Actuals'!CH21</f>
        <v>0</v>
      </c>
      <c r="CI21" s="46">
        <f>+'UPDATE&gt;&gt;Jul2022-Mar2023 Actuals'!CI21-'UPDATE&gt;&gt;Jul-Dec 2022 Actuals'!CI21</f>
        <v>0</v>
      </c>
    </row>
    <row r="22" spans="2:87" x14ac:dyDescent="0.25">
      <c r="B22" s="48" t="s">
        <v>156</v>
      </c>
      <c r="C22" s="48" t="s">
        <v>161</v>
      </c>
      <c r="D22" s="48" t="s">
        <v>121</v>
      </c>
      <c r="F22" s="48" t="s">
        <v>158</v>
      </c>
      <c r="H22" s="48" t="s">
        <v>159</v>
      </c>
      <c r="I22" s="48">
        <v>30</v>
      </c>
      <c r="J22" s="46">
        <f>+'UPDATE&gt;&gt;Jul2022-Mar2023 Actuals'!J22-'UPDATE&gt;&gt;Jul-Dec 2022 Actuals'!J22</f>
        <v>0</v>
      </c>
      <c r="K22" s="46">
        <f>+'UPDATE&gt;&gt;Jul2022-Mar2023 Actuals'!K22-'UPDATE&gt;&gt;Jul-Dec 2022 Actuals'!K22</f>
        <v>0</v>
      </c>
      <c r="L22" s="46">
        <f>+'UPDATE&gt;&gt;Jul2022-Mar2023 Actuals'!L22-'UPDATE&gt;&gt;Jul-Dec 2022 Actuals'!L22</f>
        <v>0</v>
      </c>
      <c r="M22" s="46">
        <f>+'UPDATE&gt;&gt;Jul2022-Mar2023 Actuals'!M22-'UPDATE&gt;&gt;Jul-Dec 2022 Actuals'!M22</f>
        <v>0</v>
      </c>
      <c r="N22" s="46">
        <f>+'UPDATE&gt;&gt;Jul2022-Mar2023 Actuals'!N22-'UPDATE&gt;&gt;Jul-Dec 2022 Actuals'!N22</f>
        <v>0</v>
      </c>
      <c r="O22" s="46">
        <f>+'UPDATE&gt;&gt;Jul2022-Mar2023 Actuals'!O22-'UPDATE&gt;&gt;Jul-Dec 2022 Actuals'!O22</f>
        <v>0</v>
      </c>
      <c r="P22" s="46">
        <f>+'UPDATE&gt;&gt;Jul2022-Mar2023 Actuals'!P22-'UPDATE&gt;&gt;Jul-Dec 2022 Actuals'!P22</f>
        <v>0</v>
      </c>
      <c r="Q22" s="46">
        <f>+'UPDATE&gt;&gt;Jul2022-Mar2023 Actuals'!Q22-'UPDATE&gt;&gt;Jul-Dec 2022 Actuals'!Q22</f>
        <v>0</v>
      </c>
      <c r="R22" s="46">
        <f>+'UPDATE&gt;&gt;Jul2022-Mar2023 Actuals'!R22-'UPDATE&gt;&gt;Jul-Dec 2022 Actuals'!R22</f>
        <v>0</v>
      </c>
      <c r="S22" s="46">
        <f>+'UPDATE&gt;&gt;Jul2022-Mar2023 Actuals'!S22-'UPDATE&gt;&gt;Jul-Dec 2022 Actuals'!S22</f>
        <v>0</v>
      </c>
      <c r="T22" s="46">
        <f>+'UPDATE&gt;&gt;Jul2022-Mar2023 Actuals'!T22-'UPDATE&gt;&gt;Jul-Dec 2022 Actuals'!T22</f>
        <v>0</v>
      </c>
      <c r="U22" s="46">
        <f>+'UPDATE&gt;&gt;Jul2022-Mar2023 Actuals'!U22-'UPDATE&gt;&gt;Jul-Dec 2022 Actuals'!U22</f>
        <v>0</v>
      </c>
      <c r="V22" s="46">
        <f>+'UPDATE&gt;&gt;Jul2022-Mar2023 Actuals'!V22-'UPDATE&gt;&gt;Jul-Dec 2022 Actuals'!V22</f>
        <v>0</v>
      </c>
      <c r="W22" s="46">
        <f>+'UPDATE&gt;&gt;Jul2022-Mar2023 Actuals'!W22-'UPDATE&gt;&gt;Jul-Dec 2022 Actuals'!W22</f>
        <v>0</v>
      </c>
      <c r="X22" s="46">
        <f>+'UPDATE&gt;&gt;Jul2022-Mar2023 Actuals'!X22-'UPDATE&gt;&gt;Jul-Dec 2022 Actuals'!X22</f>
        <v>0</v>
      </c>
      <c r="Y22" s="46">
        <f>+'UPDATE&gt;&gt;Jul2022-Mar2023 Actuals'!Y22-'UPDATE&gt;&gt;Jul-Dec 2022 Actuals'!Y22</f>
        <v>0</v>
      </c>
      <c r="Z22" s="46">
        <f>+'UPDATE&gt;&gt;Jul2022-Mar2023 Actuals'!Z22-'UPDATE&gt;&gt;Jul-Dec 2022 Actuals'!Z22</f>
        <v>0</v>
      </c>
      <c r="AA22" s="46">
        <f>+'UPDATE&gt;&gt;Jul2022-Mar2023 Actuals'!AA22-'UPDATE&gt;&gt;Jul-Dec 2022 Actuals'!AA22</f>
        <v>0</v>
      </c>
      <c r="AB22" s="46">
        <f>+'UPDATE&gt;&gt;Jul2022-Mar2023 Actuals'!AB22-'UPDATE&gt;&gt;Jul-Dec 2022 Actuals'!AB22</f>
        <v>-595000</v>
      </c>
      <c r="AC22" s="46">
        <f>+'UPDATE&gt;&gt;Jul2022-Mar2023 Actuals'!AC22-'UPDATE&gt;&gt;Jul-Dec 2022 Actuals'!AC22</f>
        <v>0</v>
      </c>
      <c r="AD22" s="46">
        <f>+'UPDATE&gt;&gt;Jul2022-Mar2023 Actuals'!AD22-'UPDATE&gt;&gt;Jul-Dec 2022 Actuals'!AD22</f>
        <v>-595000</v>
      </c>
      <c r="AE22" s="46">
        <f>+'UPDATE&gt;&gt;Jul2022-Mar2023 Actuals'!AE22-'UPDATE&gt;&gt;Jul-Dec 2022 Actuals'!AE22</f>
        <v>-632000</v>
      </c>
      <c r="AF22" s="46">
        <f>+'UPDATE&gt;&gt;Jul2022-Mar2023 Actuals'!AF22-'UPDATE&gt;&gt;Jul-Dec 2022 Actuals'!AF22</f>
        <v>0</v>
      </c>
      <c r="AG22" s="46">
        <f>+'UPDATE&gt;&gt;Jul2022-Mar2023 Actuals'!AG22-'UPDATE&gt;&gt;Jul-Dec 2022 Actuals'!AG22</f>
        <v>-632000</v>
      </c>
      <c r="AH22" s="46">
        <f>+'UPDATE&gt;&gt;Jul2022-Mar2023 Actuals'!AH22-'UPDATE&gt;&gt;Jul-Dec 2022 Actuals'!AH22</f>
        <v>-575000</v>
      </c>
      <c r="AI22" s="46">
        <f>+'UPDATE&gt;&gt;Jul2022-Mar2023 Actuals'!AI22-'UPDATE&gt;&gt;Jul-Dec 2022 Actuals'!AI22</f>
        <v>0</v>
      </c>
      <c r="AJ22" s="46">
        <f>+'UPDATE&gt;&gt;Jul2022-Mar2023 Actuals'!AJ22-'UPDATE&gt;&gt;Jul-Dec 2022 Actuals'!AJ22</f>
        <v>-575000</v>
      </c>
      <c r="AK22" s="46">
        <f>+'UPDATE&gt;&gt;Jul2022-Mar2023 Actuals'!AK22-'UPDATE&gt;&gt;Jul-Dec 2022 Actuals'!AK22</f>
        <v>1303000</v>
      </c>
      <c r="AL22" s="46">
        <f>+'UPDATE&gt;&gt;Jul2022-Mar2023 Actuals'!AL22-'UPDATE&gt;&gt;Jul-Dec 2022 Actuals'!AL22</f>
        <v>0</v>
      </c>
      <c r="AM22" s="46">
        <f>+'UPDATE&gt;&gt;Jul2022-Mar2023 Actuals'!AM22-'UPDATE&gt;&gt;Jul-Dec 2022 Actuals'!AM22</f>
        <v>1303000</v>
      </c>
      <c r="AN22" s="46">
        <f>+'UPDATE&gt;&gt;Jul2022-Mar2023 Actuals'!AN22-'UPDATE&gt;&gt;Jul-Dec 2022 Actuals'!AN22</f>
        <v>-499000</v>
      </c>
      <c r="AO22" s="46">
        <f>+'UPDATE&gt;&gt;Jul2022-Mar2023 Actuals'!AO22-'UPDATE&gt;&gt;Jul-Dec 2022 Actuals'!AO22</f>
        <v>0</v>
      </c>
      <c r="AP22" s="46">
        <f>+'UPDATE&gt;&gt;Jul2022-Mar2023 Actuals'!AP22-'UPDATE&gt;&gt;Jul-Dec 2022 Actuals'!AP22</f>
        <v>-499000</v>
      </c>
      <c r="AQ22" s="46">
        <f>+'UPDATE&gt;&gt;Jul2022-Mar2023 Actuals'!AQ22-'UPDATE&gt;&gt;Jul-Dec 2022 Actuals'!AQ22</f>
        <v>166000</v>
      </c>
      <c r="AR22" s="46">
        <f>+'UPDATE&gt;&gt;Jul2022-Mar2023 Actuals'!AR22-'UPDATE&gt;&gt;Jul-Dec 2022 Actuals'!AR22</f>
        <v>0</v>
      </c>
      <c r="AS22" s="46">
        <f>+'UPDATE&gt;&gt;Jul2022-Mar2023 Actuals'!AS22-'UPDATE&gt;&gt;Jul-Dec 2022 Actuals'!AS22</f>
        <v>166000</v>
      </c>
      <c r="AT22" s="46">
        <f>+'UPDATE&gt;&gt;Jul2022-Mar2023 Actuals'!AT22-'UPDATE&gt;&gt;Jul-Dec 2022 Actuals'!AT22</f>
        <v>167000</v>
      </c>
      <c r="AU22" s="46">
        <f>+'UPDATE&gt;&gt;Jul2022-Mar2023 Actuals'!AU22-'UPDATE&gt;&gt;Jul-Dec 2022 Actuals'!AU22</f>
        <v>0</v>
      </c>
      <c r="AV22" s="46">
        <f>+'UPDATE&gt;&gt;Jul2022-Mar2023 Actuals'!AV22-'UPDATE&gt;&gt;Jul-Dec 2022 Actuals'!AV22</f>
        <v>167000</v>
      </c>
      <c r="AW22" s="46">
        <f>+'UPDATE&gt;&gt;Jul2022-Mar2023 Actuals'!AW22-'UPDATE&gt;&gt;Jul-Dec 2022 Actuals'!AW22</f>
        <v>167000</v>
      </c>
      <c r="AX22" s="46">
        <f>+'UPDATE&gt;&gt;Jul2022-Mar2023 Actuals'!AX22-'UPDATE&gt;&gt;Jul-Dec 2022 Actuals'!AX22</f>
        <v>0</v>
      </c>
      <c r="AY22" s="46">
        <f>+'UPDATE&gt;&gt;Jul2022-Mar2023 Actuals'!AY22-'UPDATE&gt;&gt;Jul-Dec 2022 Actuals'!AY22</f>
        <v>167000</v>
      </c>
      <c r="AZ22" s="46">
        <f>+'UPDATE&gt;&gt;Jul2022-Mar2023 Actuals'!AZ22-'UPDATE&gt;&gt;Jul-Dec 2022 Actuals'!AZ22</f>
        <v>0</v>
      </c>
      <c r="BA22" s="46">
        <f>+'UPDATE&gt;&gt;Jul2022-Mar2023 Actuals'!BA22-'UPDATE&gt;&gt;Jul-Dec 2022 Actuals'!BA22</f>
        <v>0</v>
      </c>
      <c r="BB22" s="46">
        <f>+'UPDATE&gt;&gt;Jul2022-Mar2023 Actuals'!BB22-'UPDATE&gt;&gt;Jul-Dec 2022 Actuals'!BB22</f>
        <v>0</v>
      </c>
      <c r="BC22" s="46">
        <f>+'UPDATE&gt;&gt;Jul2022-Mar2023 Actuals'!BC22-'UPDATE&gt;&gt;Jul-Dec 2022 Actuals'!BC22</f>
        <v>500000</v>
      </c>
      <c r="BD22" s="46">
        <f>+'UPDATE&gt;&gt;Jul2022-Mar2023 Actuals'!BD22-'UPDATE&gt;&gt;Jul-Dec 2022 Actuals'!BD22</f>
        <v>0</v>
      </c>
      <c r="BE22" s="46">
        <f>+'UPDATE&gt;&gt;Jul2022-Mar2023 Actuals'!BE22-'UPDATE&gt;&gt;Jul-Dec 2022 Actuals'!BE22</f>
        <v>500000</v>
      </c>
      <c r="BF22" s="46">
        <f>+'UPDATE&gt;&gt;Jul2022-Mar2023 Actuals'!BF22-'UPDATE&gt;&gt;Jul-Dec 2022 Actuals'!BF22</f>
        <v>0</v>
      </c>
      <c r="BG22" s="46">
        <f>+'UPDATE&gt;&gt;Jul2022-Mar2023 Actuals'!BG22-'UPDATE&gt;&gt;Jul-Dec 2022 Actuals'!BG22</f>
        <v>0</v>
      </c>
      <c r="BH22" s="46">
        <f>+'UPDATE&gt;&gt;Jul2022-Mar2023 Actuals'!BH22-'UPDATE&gt;&gt;Jul-Dec 2022 Actuals'!BH22</f>
        <v>0</v>
      </c>
      <c r="BI22" s="46">
        <f>+'UPDATE&gt;&gt;Jul2022-Mar2023 Actuals'!BI22-'UPDATE&gt;&gt;Jul-Dec 2022 Actuals'!BI22</f>
        <v>0</v>
      </c>
      <c r="BJ22" s="46">
        <f>+'UPDATE&gt;&gt;Jul2022-Mar2023 Actuals'!BJ22-'UPDATE&gt;&gt;Jul-Dec 2022 Actuals'!BJ22</f>
        <v>0</v>
      </c>
      <c r="BK22" s="46">
        <f>+'UPDATE&gt;&gt;Jul2022-Mar2023 Actuals'!BK22-'UPDATE&gt;&gt;Jul-Dec 2022 Actuals'!BK22</f>
        <v>0</v>
      </c>
      <c r="BL22" s="46">
        <f>+'UPDATE&gt;&gt;Jul2022-Mar2023 Actuals'!BL22-'UPDATE&gt;&gt;Jul-Dec 2022 Actuals'!BL22</f>
        <v>0</v>
      </c>
      <c r="BM22" s="46">
        <f>+'UPDATE&gt;&gt;Jul2022-Mar2023 Actuals'!BM22-'UPDATE&gt;&gt;Jul-Dec 2022 Actuals'!BM22</f>
        <v>0</v>
      </c>
      <c r="BN22" s="46">
        <f>+'UPDATE&gt;&gt;Jul2022-Mar2023 Actuals'!BN22-'UPDATE&gt;&gt;Jul-Dec 2022 Actuals'!BN22</f>
        <v>0</v>
      </c>
      <c r="BO22" s="46">
        <f>+'UPDATE&gt;&gt;Jul2022-Mar2023 Actuals'!BO22-'UPDATE&gt;&gt;Jul-Dec 2022 Actuals'!BO22</f>
        <v>0</v>
      </c>
      <c r="BP22" s="46">
        <f>+'UPDATE&gt;&gt;Jul2022-Mar2023 Actuals'!BP22-'UPDATE&gt;&gt;Jul-Dec 2022 Actuals'!BP22</f>
        <v>0</v>
      </c>
      <c r="BQ22" s="46">
        <f>+'UPDATE&gt;&gt;Jul2022-Mar2023 Actuals'!BQ22-'UPDATE&gt;&gt;Jul-Dec 2022 Actuals'!BQ22</f>
        <v>0</v>
      </c>
      <c r="BR22" s="46">
        <f>+'UPDATE&gt;&gt;Jul2022-Mar2023 Actuals'!BR22-'UPDATE&gt;&gt;Jul-Dec 2022 Actuals'!BR22</f>
        <v>1000</v>
      </c>
      <c r="BS22" s="46">
        <f>+'UPDATE&gt;&gt;Jul2022-Mar2023 Actuals'!BS22-'UPDATE&gt;&gt;Jul-Dec 2022 Actuals'!BS22</f>
        <v>0</v>
      </c>
      <c r="BT22" s="46">
        <f>+'UPDATE&gt;&gt;Jul2022-Mar2023 Actuals'!BT22-'UPDATE&gt;&gt;Jul-Dec 2022 Actuals'!BT22</f>
        <v>1000</v>
      </c>
      <c r="BU22" s="46">
        <f>+'UPDATE&gt;&gt;Jul2022-Mar2023 Actuals'!BU22-'UPDATE&gt;&gt;Jul-Dec 2022 Actuals'!BU22</f>
        <v>0</v>
      </c>
      <c r="BV22" s="46">
        <f>+'UPDATE&gt;&gt;Jul2022-Mar2023 Actuals'!BV22-'UPDATE&gt;&gt;Jul-Dec 2022 Actuals'!BV22</f>
        <v>0</v>
      </c>
      <c r="BW22" s="46">
        <f>+'UPDATE&gt;&gt;Jul2022-Mar2023 Actuals'!BW22-'UPDATE&gt;&gt;Jul-Dec 2022 Actuals'!BW22</f>
        <v>0</v>
      </c>
      <c r="BX22" s="46">
        <f>+'UPDATE&gt;&gt;Jul2022-Mar2023 Actuals'!BX22-'UPDATE&gt;&gt;Jul-Dec 2022 Actuals'!BX22</f>
        <v>0</v>
      </c>
      <c r="BY22" s="46">
        <f>+'UPDATE&gt;&gt;Jul2022-Mar2023 Actuals'!BY22-'UPDATE&gt;&gt;Jul-Dec 2022 Actuals'!BY22</f>
        <v>0</v>
      </c>
      <c r="BZ22" s="46">
        <f>+'UPDATE&gt;&gt;Jul2022-Mar2023 Actuals'!BZ22-'UPDATE&gt;&gt;Jul-Dec 2022 Actuals'!BZ22</f>
        <v>0</v>
      </c>
      <c r="CA22" s="46">
        <f>+'UPDATE&gt;&gt;Jul2022-Mar2023 Actuals'!CA22-'UPDATE&gt;&gt;Jul-Dec 2022 Actuals'!CA22</f>
        <v>1000</v>
      </c>
      <c r="CB22" s="46">
        <f>+'UPDATE&gt;&gt;Jul2022-Mar2023 Actuals'!CB22-'UPDATE&gt;&gt;Jul-Dec 2022 Actuals'!CB22</f>
        <v>0</v>
      </c>
      <c r="CC22" s="46">
        <f>+'UPDATE&gt;&gt;Jul2022-Mar2023 Actuals'!CC22-'UPDATE&gt;&gt;Jul-Dec 2022 Actuals'!CC22</f>
        <v>1000</v>
      </c>
      <c r="CD22" s="46">
        <f>+'UPDATE&gt;&gt;Jul2022-Mar2023 Actuals'!CD22-'UPDATE&gt;&gt;Jul-Dec 2022 Actuals'!CD22</f>
        <v>0</v>
      </c>
      <c r="CE22" s="46">
        <f>+'UPDATE&gt;&gt;Jul2022-Mar2023 Actuals'!CE22-'UPDATE&gt;&gt;Jul-Dec 2022 Actuals'!CE22</f>
        <v>0</v>
      </c>
      <c r="CF22" s="46">
        <f>+'UPDATE&gt;&gt;Jul2022-Mar2023 Actuals'!CF22-'UPDATE&gt;&gt;Jul-Dec 2022 Actuals'!CF22</f>
        <v>0</v>
      </c>
      <c r="CG22" s="46">
        <f>+'UPDATE&gt;&gt;Jul2022-Mar2023 Actuals'!CG22-'UPDATE&gt;&gt;Jul-Dec 2022 Actuals'!CG22</f>
        <v>1000</v>
      </c>
      <c r="CH22" s="46">
        <f>+'UPDATE&gt;&gt;Jul2022-Mar2023 Actuals'!CH22-'UPDATE&gt;&gt;Jul-Dec 2022 Actuals'!CH22</f>
        <v>0</v>
      </c>
      <c r="CI22" s="46">
        <f>+'UPDATE&gt;&gt;Jul2022-Mar2023 Actuals'!CI22-'UPDATE&gt;&gt;Jul-Dec 2022 Actuals'!CI22</f>
        <v>1000</v>
      </c>
    </row>
    <row r="23" spans="2:87" x14ac:dyDescent="0.25">
      <c r="B23" s="48" t="s">
        <v>156</v>
      </c>
      <c r="C23" s="48" t="s">
        <v>162</v>
      </c>
      <c r="D23" s="48" t="s">
        <v>121</v>
      </c>
      <c r="F23" s="48" t="s">
        <v>158</v>
      </c>
      <c r="H23" s="48" t="s">
        <v>163</v>
      </c>
      <c r="I23" s="48">
        <v>40</v>
      </c>
      <c r="J23" s="46">
        <f>+'UPDATE&gt;&gt;Jul2022-Mar2023 Actuals'!J23-'UPDATE&gt;&gt;Jul-Dec 2022 Actuals'!J23</f>
        <v>0</v>
      </c>
      <c r="K23" s="46">
        <f>+'UPDATE&gt;&gt;Jul2022-Mar2023 Actuals'!K23-'UPDATE&gt;&gt;Jul-Dec 2022 Actuals'!K23</f>
        <v>0</v>
      </c>
      <c r="L23" s="46">
        <f>+'UPDATE&gt;&gt;Jul2022-Mar2023 Actuals'!L23-'UPDATE&gt;&gt;Jul-Dec 2022 Actuals'!L23</f>
        <v>0</v>
      </c>
      <c r="M23" s="46">
        <f>+'UPDATE&gt;&gt;Jul2022-Mar2023 Actuals'!M23-'UPDATE&gt;&gt;Jul-Dec 2022 Actuals'!M23</f>
        <v>0</v>
      </c>
      <c r="N23" s="46">
        <f>+'UPDATE&gt;&gt;Jul2022-Mar2023 Actuals'!N23-'UPDATE&gt;&gt;Jul-Dec 2022 Actuals'!N23</f>
        <v>0</v>
      </c>
      <c r="O23" s="46">
        <f>+'UPDATE&gt;&gt;Jul2022-Mar2023 Actuals'!O23-'UPDATE&gt;&gt;Jul-Dec 2022 Actuals'!O23</f>
        <v>0</v>
      </c>
      <c r="P23" s="46">
        <f>+'UPDATE&gt;&gt;Jul2022-Mar2023 Actuals'!P23-'UPDATE&gt;&gt;Jul-Dec 2022 Actuals'!P23</f>
        <v>0</v>
      </c>
      <c r="Q23" s="46">
        <f>+'UPDATE&gt;&gt;Jul2022-Mar2023 Actuals'!Q23-'UPDATE&gt;&gt;Jul-Dec 2022 Actuals'!Q23</f>
        <v>0</v>
      </c>
      <c r="R23" s="46">
        <f>+'UPDATE&gt;&gt;Jul2022-Mar2023 Actuals'!R23-'UPDATE&gt;&gt;Jul-Dec 2022 Actuals'!R23</f>
        <v>0</v>
      </c>
      <c r="S23" s="46">
        <f>+'UPDATE&gt;&gt;Jul2022-Mar2023 Actuals'!S23-'UPDATE&gt;&gt;Jul-Dec 2022 Actuals'!S23</f>
        <v>0</v>
      </c>
      <c r="T23" s="46">
        <f>+'UPDATE&gt;&gt;Jul2022-Mar2023 Actuals'!T23-'UPDATE&gt;&gt;Jul-Dec 2022 Actuals'!T23</f>
        <v>0</v>
      </c>
      <c r="U23" s="46">
        <f>+'UPDATE&gt;&gt;Jul2022-Mar2023 Actuals'!U23-'UPDATE&gt;&gt;Jul-Dec 2022 Actuals'!U23</f>
        <v>0</v>
      </c>
      <c r="V23" s="46">
        <f>+'UPDATE&gt;&gt;Jul2022-Mar2023 Actuals'!V23-'UPDATE&gt;&gt;Jul-Dec 2022 Actuals'!V23</f>
        <v>0</v>
      </c>
      <c r="W23" s="46">
        <f>+'UPDATE&gt;&gt;Jul2022-Mar2023 Actuals'!W23-'UPDATE&gt;&gt;Jul-Dec 2022 Actuals'!W23</f>
        <v>0</v>
      </c>
      <c r="X23" s="46">
        <f>+'UPDATE&gt;&gt;Jul2022-Mar2023 Actuals'!X23-'UPDATE&gt;&gt;Jul-Dec 2022 Actuals'!X23</f>
        <v>0</v>
      </c>
      <c r="Y23" s="46">
        <f>+'UPDATE&gt;&gt;Jul2022-Mar2023 Actuals'!Y23-'UPDATE&gt;&gt;Jul-Dec 2022 Actuals'!Y23</f>
        <v>0</v>
      </c>
      <c r="Z23" s="46">
        <f>+'UPDATE&gt;&gt;Jul2022-Mar2023 Actuals'!Z23-'UPDATE&gt;&gt;Jul-Dec 2022 Actuals'!Z23</f>
        <v>0</v>
      </c>
      <c r="AA23" s="46">
        <f>+'UPDATE&gt;&gt;Jul2022-Mar2023 Actuals'!AA23-'UPDATE&gt;&gt;Jul-Dec 2022 Actuals'!AA23</f>
        <v>0</v>
      </c>
      <c r="AB23" s="46">
        <f>+'UPDATE&gt;&gt;Jul2022-Mar2023 Actuals'!AB23-'UPDATE&gt;&gt;Jul-Dec 2022 Actuals'!AB23</f>
        <v>0</v>
      </c>
      <c r="AC23" s="46">
        <f>+'UPDATE&gt;&gt;Jul2022-Mar2023 Actuals'!AC23-'UPDATE&gt;&gt;Jul-Dec 2022 Actuals'!AC23</f>
        <v>0</v>
      </c>
      <c r="AD23" s="46">
        <f>+'UPDATE&gt;&gt;Jul2022-Mar2023 Actuals'!AD23-'UPDATE&gt;&gt;Jul-Dec 2022 Actuals'!AD23</f>
        <v>0</v>
      </c>
      <c r="AE23" s="46">
        <f>+'UPDATE&gt;&gt;Jul2022-Mar2023 Actuals'!AE23-'UPDATE&gt;&gt;Jul-Dec 2022 Actuals'!AE23</f>
        <v>-83000</v>
      </c>
      <c r="AF23" s="46">
        <f>+'UPDATE&gt;&gt;Jul2022-Mar2023 Actuals'!AF23-'UPDATE&gt;&gt;Jul-Dec 2022 Actuals'!AF23</f>
        <v>0</v>
      </c>
      <c r="AG23" s="46">
        <f>+'UPDATE&gt;&gt;Jul2022-Mar2023 Actuals'!AG23-'UPDATE&gt;&gt;Jul-Dec 2022 Actuals'!AG23</f>
        <v>-83000</v>
      </c>
      <c r="AH23" s="46">
        <f>+'UPDATE&gt;&gt;Jul2022-Mar2023 Actuals'!AH23-'UPDATE&gt;&gt;Jul-Dec 2022 Actuals'!AH23</f>
        <v>-83000</v>
      </c>
      <c r="AI23" s="46">
        <f>+'UPDATE&gt;&gt;Jul2022-Mar2023 Actuals'!AI23-'UPDATE&gt;&gt;Jul-Dec 2022 Actuals'!AI23</f>
        <v>0</v>
      </c>
      <c r="AJ23" s="46">
        <f>+'UPDATE&gt;&gt;Jul2022-Mar2023 Actuals'!AJ23-'UPDATE&gt;&gt;Jul-Dec 2022 Actuals'!AJ23</f>
        <v>-83000</v>
      </c>
      <c r="AK23" s="46">
        <f>+'UPDATE&gt;&gt;Jul2022-Mar2023 Actuals'!AK23-'UPDATE&gt;&gt;Jul-Dec 2022 Actuals'!AK23</f>
        <v>117000</v>
      </c>
      <c r="AL23" s="46">
        <f>+'UPDATE&gt;&gt;Jul2022-Mar2023 Actuals'!AL23-'UPDATE&gt;&gt;Jul-Dec 2022 Actuals'!AL23</f>
        <v>0</v>
      </c>
      <c r="AM23" s="46">
        <f>+'UPDATE&gt;&gt;Jul2022-Mar2023 Actuals'!AM23-'UPDATE&gt;&gt;Jul-Dec 2022 Actuals'!AM23</f>
        <v>117000</v>
      </c>
      <c r="AN23" s="46">
        <f>+'UPDATE&gt;&gt;Jul2022-Mar2023 Actuals'!AN23-'UPDATE&gt;&gt;Jul-Dec 2022 Actuals'!AN23</f>
        <v>-49000</v>
      </c>
      <c r="AO23" s="46">
        <f>+'UPDATE&gt;&gt;Jul2022-Mar2023 Actuals'!AO23-'UPDATE&gt;&gt;Jul-Dec 2022 Actuals'!AO23</f>
        <v>0</v>
      </c>
      <c r="AP23" s="46">
        <f>+'UPDATE&gt;&gt;Jul2022-Mar2023 Actuals'!AP23-'UPDATE&gt;&gt;Jul-Dec 2022 Actuals'!AP23</f>
        <v>-49000</v>
      </c>
      <c r="AQ23" s="46">
        <f>+'UPDATE&gt;&gt;Jul2022-Mar2023 Actuals'!AQ23-'UPDATE&gt;&gt;Jul-Dec 2022 Actuals'!AQ23</f>
        <v>16000</v>
      </c>
      <c r="AR23" s="46">
        <f>+'UPDATE&gt;&gt;Jul2022-Mar2023 Actuals'!AR23-'UPDATE&gt;&gt;Jul-Dec 2022 Actuals'!AR23</f>
        <v>0</v>
      </c>
      <c r="AS23" s="46">
        <f>+'UPDATE&gt;&gt;Jul2022-Mar2023 Actuals'!AS23-'UPDATE&gt;&gt;Jul-Dec 2022 Actuals'!AS23</f>
        <v>16000</v>
      </c>
      <c r="AT23" s="46">
        <f>+'UPDATE&gt;&gt;Jul2022-Mar2023 Actuals'!AT23-'UPDATE&gt;&gt;Jul-Dec 2022 Actuals'!AT23</f>
        <v>16000</v>
      </c>
      <c r="AU23" s="46">
        <f>+'UPDATE&gt;&gt;Jul2022-Mar2023 Actuals'!AU23-'UPDATE&gt;&gt;Jul-Dec 2022 Actuals'!AU23</f>
        <v>0</v>
      </c>
      <c r="AV23" s="46">
        <f>+'UPDATE&gt;&gt;Jul2022-Mar2023 Actuals'!AV23-'UPDATE&gt;&gt;Jul-Dec 2022 Actuals'!AV23</f>
        <v>16000</v>
      </c>
      <c r="AW23" s="46">
        <f>+'UPDATE&gt;&gt;Jul2022-Mar2023 Actuals'!AW23-'UPDATE&gt;&gt;Jul-Dec 2022 Actuals'!AW23</f>
        <v>17000</v>
      </c>
      <c r="AX23" s="46">
        <f>+'UPDATE&gt;&gt;Jul2022-Mar2023 Actuals'!AX23-'UPDATE&gt;&gt;Jul-Dec 2022 Actuals'!AX23</f>
        <v>0</v>
      </c>
      <c r="AY23" s="46">
        <f>+'UPDATE&gt;&gt;Jul2022-Mar2023 Actuals'!AY23-'UPDATE&gt;&gt;Jul-Dec 2022 Actuals'!AY23</f>
        <v>17000</v>
      </c>
      <c r="AZ23" s="46">
        <f>+'UPDATE&gt;&gt;Jul2022-Mar2023 Actuals'!AZ23-'UPDATE&gt;&gt;Jul-Dec 2022 Actuals'!AZ23</f>
        <v>0</v>
      </c>
      <c r="BA23" s="46">
        <f>+'UPDATE&gt;&gt;Jul2022-Mar2023 Actuals'!BA23-'UPDATE&gt;&gt;Jul-Dec 2022 Actuals'!BA23</f>
        <v>0</v>
      </c>
      <c r="BB23" s="46">
        <f>+'UPDATE&gt;&gt;Jul2022-Mar2023 Actuals'!BB23-'UPDATE&gt;&gt;Jul-Dec 2022 Actuals'!BB23</f>
        <v>0</v>
      </c>
      <c r="BC23" s="46">
        <f>+'UPDATE&gt;&gt;Jul2022-Mar2023 Actuals'!BC23-'UPDATE&gt;&gt;Jul-Dec 2022 Actuals'!BC23</f>
        <v>49000</v>
      </c>
      <c r="BD23" s="46">
        <f>+'UPDATE&gt;&gt;Jul2022-Mar2023 Actuals'!BD23-'UPDATE&gt;&gt;Jul-Dec 2022 Actuals'!BD23</f>
        <v>0</v>
      </c>
      <c r="BE23" s="46">
        <f>+'UPDATE&gt;&gt;Jul2022-Mar2023 Actuals'!BE23-'UPDATE&gt;&gt;Jul-Dec 2022 Actuals'!BE23</f>
        <v>49000</v>
      </c>
      <c r="BF23" s="46">
        <f>+'UPDATE&gt;&gt;Jul2022-Mar2023 Actuals'!BF23-'UPDATE&gt;&gt;Jul-Dec 2022 Actuals'!BF23</f>
        <v>0</v>
      </c>
      <c r="BG23" s="46">
        <f>+'UPDATE&gt;&gt;Jul2022-Mar2023 Actuals'!BG23-'UPDATE&gt;&gt;Jul-Dec 2022 Actuals'!BG23</f>
        <v>0</v>
      </c>
      <c r="BH23" s="46">
        <f>+'UPDATE&gt;&gt;Jul2022-Mar2023 Actuals'!BH23-'UPDATE&gt;&gt;Jul-Dec 2022 Actuals'!BH23</f>
        <v>0</v>
      </c>
      <c r="BI23" s="46">
        <f>+'UPDATE&gt;&gt;Jul2022-Mar2023 Actuals'!BI23-'UPDATE&gt;&gt;Jul-Dec 2022 Actuals'!BI23</f>
        <v>0</v>
      </c>
      <c r="BJ23" s="46">
        <f>+'UPDATE&gt;&gt;Jul2022-Mar2023 Actuals'!BJ23-'UPDATE&gt;&gt;Jul-Dec 2022 Actuals'!BJ23</f>
        <v>0</v>
      </c>
      <c r="BK23" s="46">
        <f>+'UPDATE&gt;&gt;Jul2022-Mar2023 Actuals'!BK23-'UPDATE&gt;&gt;Jul-Dec 2022 Actuals'!BK23</f>
        <v>0</v>
      </c>
      <c r="BL23" s="46">
        <f>+'UPDATE&gt;&gt;Jul2022-Mar2023 Actuals'!BL23-'UPDATE&gt;&gt;Jul-Dec 2022 Actuals'!BL23</f>
        <v>0</v>
      </c>
      <c r="BM23" s="46">
        <f>+'UPDATE&gt;&gt;Jul2022-Mar2023 Actuals'!BM23-'UPDATE&gt;&gt;Jul-Dec 2022 Actuals'!BM23</f>
        <v>0</v>
      </c>
      <c r="BN23" s="46">
        <f>+'UPDATE&gt;&gt;Jul2022-Mar2023 Actuals'!BN23-'UPDATE&gt;&gt;Jul-Dec 2022 Actuals'!BN23</f>
        <v>0</v>
      </c>
      <c r="BO23" s="46">
        <f>+'UPDATE&gt;&gt;Jul2022-Mar2023 Actuals'!BO23-'UPDATE&gt;&gt;Jul-Dec 2022 Actuals'!BO23</f>
        <v>0</v>
      </c>
      <c r="BP23" s="46">
        <f>+'UPDATE&gt;&gt;Jul2022-Mar2023 Actuals'!BP23-'UPDATE&gt;&gt;Jul-Dec 2022 Actuals'!BP23</f>
        <v>0</v>
      </c>
      <c r="BQ23" s="46">
        <f>+'UPDATE&gt;&gt;Jul2022-Mar2023 Actuals'!BQ23-'UPDATE&gt;&gt;Jul-Dec 2022 Actuals'!BQ23</f>
        <v>0</v>
      </c>
      <c r="BR23" s="46">
        <f>+'UPDATE&gt;&gt;Jul2022-Mar2023 Actuals'!BR23-'UPDATE&gt;&gt;Jul-Dec 2022 Actuals'!BR23</f>
        <v>0</v>
      </c>
      <c r="BS23" s="46">
        <f>+'UPDATE&gt;&gt;Jul2022-Mar2023 Actuals'!BS23-'UPDATE&gt;&gt;Jul-Dec 2022 Actuals'!BS23</f>
        <v>0</v>
      </c>
      <c r="BT23" s="46">
        <f>+'UPDATE&gt;&gt;Jul2022-Mar2023 Actuals'!BT23-'UPDATE&gt;&gt;Jul-Dec 2022 Actuals'!BT23</f>
        <v>0</v>
      </c>
      <c r="BU23" s="46">
        <f>+'UPDATE&gt;&gt;Jul2022-Mar2023 Actuals'!BU23-'UPDATE&gt;&gt;Jul-Dec 2022 Actuals'!BU23</f>
        <v>0</v>
      </c>
      <c r="BV23" s="46">
        <f>+'UPDATE&gt;&gt;Jul2022-Mar2023 Actuals'!BV23-'UPDATE&gt;&gt;Jul-Dec 2022 Actuals'!BV23</f>
        <v>0</v>
      </c>
      <c r="BW23" s="46">
        <f>+'UPDATE&gt;&gt;Jul2022-Mar2023 Actuals'!BW23-'UPDATE&gt;&gt;Jul-Dec 2022 Actuals'!BW23</f>
        <v>0</v>
      </c>
      <c r="BX23" s="46">
        <f>+'UPDATE&gt;&gt;Jul2022-Mar2023 Actuals'!BX23-'UPDATE&gt;&gt;Jul-Dec 2022 Actuals'!BX23</f>
        <v>0</v>
      </c>
      <c r="BY23" s="46">
        <f>+'UPDATE&gt;&gt;Jul2022-Mar2023 Actuals'!BY23-'UPDATE&gt;&gt;Jul-Dec 2022 Actuals'!BY23</f>
        <v>0</v>
      </c>
      <c r="BZ23" s="46">
        <f>+'UPDATE&gt;&gt;Jul2022-Mar2023 Actuals'!BZ23-'UPDATE&gt;&gt;Jul-Dec 2022 Actuals'!BZ23</f>
        <v>0</v>
      </c>
      <c r="CA23" s="46">
        <f>+'UPDATE&gt;&gt;Jul2022-Mar2023 Actuals'!CA23-'UPDATE&gt;&gt;Jul-Dec 2022 Actuals'!CA23</f>
        <v>0</v>
      </c>
      <c r="CB23" s="46">
        <f>+'UPDATE&gt;&gt;Jul2022-Mar2023 Actuals'!CB23-'UPDATE&gt;&gt;Jul-Dec 2022 Actuals'!CB23</f>
        <v>0</v>
      </c>
      <c r="CC23" s="46">
        <f>+'UPDATE&gt;&gt;Jul2022-Mar2023 Actuals'!CC23-'UPDATE&gt;&gt;Jul-Dec 2022 Actuals'!CC23</f>
        <v>0</v>
      </c>
      <c r="CD23" s="46">
        <f>+'UPDATE&gt;&gt;Jul2022-Mar2023 Actuals'!CD23-'UPDATE&gt;&gt;Jul-Dec 2022 Actuals'!CD23</f>
        <v>0</v>
      </c>
      <c r="CE23" s="46">
        <f>+'UPDATE&gt;&gt;Jul2022-Mar2023 Actuals'!CE23-'UPDATE&gt;&gt;Jul-Dec 2022 Actuals'!CE23</f>
        <v>0</v>
      </c>
      <c r="CF23" s="46">
        <f>+'UPDATE&gt;&gt;Jul2022-Mar2023 Actuals'!CF23-'UPDATE&gt;&gt;Jul-Dec 2022 Actuals'!CF23</f>
        <v>0</v>
      </c>
      <c r="CG23" s="46">
        <f>+'UPDATE&gt;&gt;Jul2022-Mar2023 Actuals'!CG23-'UPDATE&gt;&gt;Jul-Dec 2022 Actuals'!CG23</f>
        <v>0</v>
      </c>
      <c r="CH23" s="46">
        <f>+'UPDATE&gt;&gt;Jul2022-Mar2023 Actuals'!CH23-'UPDATE&gt;&gt;Jul-Dec 2022 Actuals'!CH23</f>
        <v>0</v>
      </c>
      <c r="CI23" s="46">
        <f>+'UPDATE&gt;&gt;Jul2022-Mar2023 Actuals'!CI23-'UPDATE&gt;&gt;Jul-Dec 2022 Actuals'!CI23</f>
        <v>0</v>
      </c>
    </row>
    <row r="24" spans="2:87" x14ac:dyDescent="0.25">
      <c r="B24" s="48" t="s">
        <v>156</v>
      </c>
      <c r="C24" s="48" t="s">
        <v>162</v>
      </c>
      <c r="D24" s="48" t="s">
        <v>117</v>
      </c>
      <c r="F24" s="48" t="s">
        <v>160</v>
      </c>
      <c r="H24" s="48" t="s">
        <v>163</v>
      </c>
      <c r="I24" s="48">
        <v>40</v>
      </c>
      <c r="J24" s="46">
        <f>+'UPDATE&gt;&gt;Jul2022-Mar2023 Actuals'!J24-'UPDATE&gt;&gt;Jul-Dec 2022 Actuals'!J24</f>
        <v>0</v>
      </c>
      <c r="K24" s="46">
        <f>+'UPDATE&gt;&gt;Jul2022-Mar2023 Actuals'!K24-'UPDATE&gt;&gt;Jul-Dec 2022 Actuals'!K24</f>
        <v>0</v>
      </c>
      <c r="L24" s="46">
        <f>+'UPDATE&gt;&gt;Jul2022-Mar2023 Actuals'!L24-'UPDATE&gt;&gt;Jul-Dec 2022 Actuals'!L24</f>
        <v>0</v>
      </c>
      <c r="M24" s="46">
        <f>+'UPDATE&gt;&gt;Jul2022-Mar2023 Actuals'!M24-'UPDATE&gt;&gt;Jul-Dec 2022 Actuals'!M24</f>
        <v>0</v>
      </c>
      <c r="N24" s="46">
        <f>+'UPDATE&gt;&gt;Jul2022-Mar2023 Actuals'!N24-'UPDATE&gt;&gt;Jul-Dec 2022 Actuals'!N24</f>
        <v>0</v>
      </c>
      <c r="O24" s="46">
        <f>+'UPDATE&gt;&gt;Jul2022-Mar2023 Actuals'!O24-'UPDATE&gt;&gt;Jul-Dec 2022 Actuals'!O24</f>
        <v>0</v>
      </c>
      <c r="P24" s="46">
        <f>+'UPDATE&gt;&gt;Jul2022-Mar2023 Actuals'!P24-'UPDATE&gt;&gt;Jul-Dec 2022 Actuals'!P24</f>
        <v>0</v>
      </c>
      <c r="Q24" s="46">
        <f>+'UPDATE&gt;&gt;Jul2022-Mar2023 Actuals'!Q24-'UPDATE&gt;&gt;Jul-Dec 2022 Actuals'!Q24</f>
        <v>0</v>
      </c>
      <c r="R24" s="46">
        <f>+'UPDATE&gt;&gt;Jul2022-Mar2023 Actuals'!R24-'UPDATE&gt;&gt;Jul-Dec 2022 Actuals'!R24</f>
        <v>0</v>
      </c>
      <c r="S24" s="46">
        <f>+'UPDATE&gt;&gt;Jul2022-Mar2023 Actuals'!S24-'UPDATE&gt;&gt;Jul-Dec 2022 Actuals'!S24</f>
        <v>0</v>
      </c>
      <c r="T24" s="46">
        <f>+'UPDATE&gt;&gt;Jul2022-Mar2023 Actuals'!T24-'UPDATE&gt;&gt;Jul-Dec 2022 Actuals'!T24</f>
        <v>0</v>
      </c>
      <c r="U24" s="46">
        <f>+'UPDATE&gt;&gt;Jul2022-Mar2023 Actuals'!U24-'UPDATE&gt;&gt;Jul-Dec 2022 Actuals'!U24</f>
        <v>0</v>
      </c>
      <c r="V24" s="46">
        <f>+'UPDATE&gt;&gt;Jul2022-Mar2023 Actuals'!V24-'UPDATE&gt;&gt;Jul-Dec 2022 Actuals'!V24</f>
        <v>0</v>
      </c>
      <c r="W24" s="46">
        <f>+'UPDATE&gt;&gt;Jul2022-Mar2023 Actuals'!W24-'UPDATE&gt;&gt;Jul-Dec 2022 Actuals'!W24</f>
        <v>0</v>
      </c>
      <c r="X24" s="46">
        <f>+'UPDATE&gt;&gt;Jul2022-Mar2023 Actuals'!X24-'UPDATE&gt;&gt;Jul-Dec 2022 Actuals'!X24</f>
        <v>0</v>
      </c>
      <c r="Y24" s="46">
        <f>+'UPDATE&gt;&gt;Jul2022-Mar2023 Actuals'!Y24-'UPDATE&gt;&gt;Jul-Dec 2022 Actuals'!Y24</f>
        <v>0</v>
      </c>
      <c r="Z24" s="46">
        <f>+'UPDATE&gt;&gt;Jul2022-Mar2023 Actuals'!Z24-'UPDATE&gt;&gt;Jul-Dec 2022 Actuals'!Z24</f>
        <v>0</v>
      </c>
      <c r="AA24" s="46">
        <f>+'UPDATE&gt;&gt;Jul2022-Mar2023 Actuals'!AA24-'UPDATE&gt;&gt;Jul-Dec 2022 Actuals'!AA24</f>
        <v>0</v>
      </c>
      <c r="AB24" s="46">
        <f>+'UPDATE&gt;&gt;Jul2022-Mar2023 Actuals'!AB24-'UPDATE&gt;&gt;Jul-Dec 2022 Actuals'!AB24</f>
        <v>173000</v>
      </c>
      <c r="AC24" s="46">
        <f>+'UPDATE&gt;&gt;Jul2022-Mar2023 Actuals'!AC24-'UPDATE&gt;&gt;Jul-Dec 2022 Actuals'!AC24</f>
        <v>0</v>
      </c>
      <c r="AD24" s="46">
        <f>+'UPDATE&gt;&gt;Jul2022-Mar2023 Actuals'!AD24-'UPDATE&gt;&gt;Jul-Dec 2022 Actuals'!AD24</f>
        <v>173000</v>
      </c>
      <c r="AE24" s="46">
        <f>+'UPDATE&gt;&gt;Jul2022-Mar2023 Actuals'!AE24-'UPDATE&gt;&gt;Jul-Dec 2022 Actuals'!AE24</f>
        <v>-614000</v>
      </c>
      <c r="AF24" s="46">
        <f>+'UPDATE&gt;&gt;Jul2022-Mar2023 Actuals'!AF24-'UPDATE&gt;&gt;Jul-Dec 2022 Actuals'!AF24</f>
        <v>0</v>
      </c>
      <c r="AG24" s="46">
        <f>+'UPDATE&gt;&gt;Jul2022-Mar2023 Actuals'!AG24-'UPDATE&gt;&gt;Jul-Dec 2022 Actuals'!AG24</f>
        <v>-614000</v>
      </c>
      <c r="AH24" s="46">
        <f>+'UPDATE&gt;&gt;Jul2022-Mar2023 Actuals'!AH24-'UPDATE&gt;&gt;Jul-Dec 2022 Actuals'!AH24</f>
        <v>-414000</v>
      </c>
      <c r="AI24" s="46">
        <f>+'UPDATE&gt;&gt;Jul2022-Mar2023 Actuals'!AI24-'UPDATE&gt;&gt;Jul-Dec 2022 Actuals'!AI24</f>
        <v>0</v>
      </c>
      <c r="AJ24" s="46">
        <f>+'UPDATE&gt;&gt;Jul2022-Mar2023 Actuals'!AJ24-'UPDATE&gt;&gt;Jul-Dec 2022 Actuals'!AJ24</f>
        <v>-414000</v>
      </c>
      <c r="AK24" s="46">
        <f>+'UPDATE&gt;&gt;Jul2022-Mar2023 Actuals'!AK24-'UPDATE&gt;&gt;Jul-Dec 2022 Actuals'!AK24</f>
        <v>230000</v>
      </c>
      <c r="AL24" s="46">
        <f>+'UPDATE&gt;&gt;Jul2022-Mar2023 Actuals'!AL24-'UPDATE&gt;&gt;Jul-Dec 2022 Actuals'!AL24</f>
        <v>0</v>
      </c>
      <c r="AM24" s="46">
        <f>+'UPDATE&gt;&gt;Jul2022-Mar2023 Actuals'!AM24-'UPDATE&gt;&gt;Jul-Dec 2022 Actuals'!AM24</f>
        <v>230000</v>
      </c>
      <c r="AN24" s="46">
        <f>+'UPDATE&gt;&gt;Jul2022-Mar2023 Actuals'!AN24-'UPDATE&gt;&gt;Jul-Dec 2022 Actuals'!AN24</f>
        <v>-625000</v>
      </c>
      <c r="AO24" s="46">
        <f>+'UPDATE&gt;&gt;Jul2022-Mar2023 Actuals'!AO24-'UPDATE&gt;&gt;Jul-Dec 2022 Actuals'!AO24</f>
        <v>0</v>
      </c>
      <c r="AP24" s="46">
        <f>+'UPDATE&gt;&gt;Jul2022-Mar2023 Actuals'!AP24-'UPDATE&gt;&gt;Jul-Dec 2022 Actuals'!AP24</f>
        <v>-625000</v>
      </c>
      <c r="AQ24" s="46">
        <f>+'UPDATE&gt;&gt;Jul2022-Mar2023 Actuals'!AQ24-'UPDATE&gt;&gt;Jul-Dec 2022 Actuals'!AQ24</f>
        <v>-92000</v>
      </c>
      <c r="AR24" s="46">
        <f>+'UPDATE&gt;&gt;Jul2022-Mar2023 Actuals'!AR24-'UPDATE&gt;&gt;Jul-Dec 2022 Actuals'!AR24</f>
        <v>0</v>
      </c>
      <c r="AS24" s="46">
        <f>+'UPDATE&gt;&gt;Jul2022-Mar2023 Actuals'!AS24-'UPDATE&gt;&gt;Jul-Dec 2022 Actuals'!AS24</f>
        <v>-92000</v>
      </c>
      <c r="AT24" s="46">
        <f>+'UPDATE&gt;&gt;Jul2022-Mar2023 Actuals'!AT24-'UPDATE&gt;&gt;Jul-Dec 2022 Actuals'!AT24</f>
        <v>-92000</v>
      </c>
      <c r="AU24" s="46">
        <f>+'UPDATE&gt;&gt;Jul2022-Mar2023 Actuals'!AU24-'UPDATE&gt;&gt;Jul-Dec 2022 Actuals'!AU24</f>
        <v>0</v>
      </c>
      <c r="AV24" s="46">
        <f>+'UPDATE&gt;&gt;Jul2022-Mar2023 Actuals'!AV24-'UPDATE&gt;&gt;Jul-Dec 2022 Actuals'!AV24</f>
        <v>-92000</v>
      </c>
      <c r="AW24" s="46">
        <f>+'UPDATE&gt;&gt;Jul2022-Mar2023 Actuals'!AW24-'UPDATE&gt;&gt;Jul-Dec 2022 Actuals'!AW24</f>
        <v>809000</v>
      </c>
      <c r="AX24" s="46">
        <f>+'UPDATE&gt;&gt;Jul2022-Mar2023 Actuals'!AX24-'UPDATE&gt;&gt;Jul-Dec 2022 Actuals'!AX24</f>
        <v>0</v>
      </c>
      <c r="AY24" s="46">
        <f>+'UPDATE&gt;&gt;Jul2022-Mar2023 Actuals'!AY24-'UPDATE&gt;&gt;Jul-Dec 2022 Actuals'!AY24</f>
        <v>809000</v>
      </c>
      <c r="AZ24" s="46">
        <f>+'UPDATE&gt;&gt;Jul2022-Mar2023 Actuals'!AZ24-'UPDATE&gt;&gt;Jul-Dec 2022 Actuals'!AZ24</f>
        <v>0</v>
      </c>
      <c r="BA24" s="46">
        <f>+'UPDATE&gt;&gt;Jul2022-Mar2023 Actuals'!BA24-'UPDATE&gt;&gt;Jul-Dec 2022 Actuals'!BA24</f>
        <v>0</v>
      </c>
      <c r="BB24" s="46">
        <f>+'UPDATE&gt;&gt;Jul2022-Mar2023 Actuals'!BB24-'UPDATE&gt;&gt;Jul-Dec 2022 Actuals'!BB24</f>
        <v>0</v>
      </c>
      <c r="BC24" s="46">
        <f>+'UPDATE&gt;&gt;Jul2022-Mar2023 Actuals'!BC24-'UPDATE&gt;&gt;Jul-Dec 2022 Actuals'!BC24</f>
        <v>625000</v>
      </c>
      <c r="BD24" s="46">
        <f>+'UPDATE&gt;&gt;Jul2022-Mar2023 Actuals'!BD24-'UPDATE&gt;&gt;Jul-Dec 2022 Actuals'!BD24</f>
        <v>0</v>
      </c>
      <c r="BE24" s="46">
        <f>+'UPDATE&gt;&gt;Jul2022-Mar2023 Actuals'!BE24-'UPDATE&gt;&gt;Jul-Dec 2022 Actuals'!BE24</f>
        <v>625000</v>
      </c>
      <c r="BF24" s="46">
        <f>+'UPDATE&gt;&gt;Jul2022-Mar2023 Actuals'!BF24-'UPDATE&gt;&gt;Jul-Dec 2022 Actuals'!BF24</f>
        <v>0</v>
      </c>
      <c r="BG24" s="46">
        <f>+'UPDATE&gt;&gt;Jul2022-Mar2023 Actuals'!BG24-'UPDATE&gt;&gt;Jul-Dec 2022 Actuals'!BG24</f>
        <v>0</v>
      </c>
      <c r="BH24" s="46">
        <f>+'UPDATE&gt;&gt;Jul2022-Mar2023 Actuals'!BH24-'UPDATE&gt;&gt;Jul-Dec 2022 Actuals'!BH24</f>
        <v>0</v>
      </c>
      <c r="BI24" s="46">
        <f>+'UPDATE&gt;&gt;Jul2022-Mar2023 Actuals'!BI24-'UPDATE&gt;&gt;Jul-Dec 2022 Actuals'!BI24</f>
        <v>0</v>
      </c>
      <c r="BJ24" s="46">
        <f>+'UPDATE&gt;&gt;Jul2022-Mar2023 Actuals'!BJ24-'UPDATE&gt;&gt;Jul-Dec 2022 Actuals'!BJ24</f>
        <v>0</v>
      </c>
      <c r="BK24" s="46">
        <f>+'UPDATE&gt;&gt;Jul2022-Mar2023 Actuals'!BK24-'UPDATE&gt;&gt;Jul-Dec 2022 Actuals'!BK24</f>
        <v>0</v>
      </c>
      <c r="BL24" s="46">
        <f>+'UPDATE&gt;&gt;Jul2022-Mar2023 Actuals'!BL24-'UPDATE&gt;&gt;Jul-Dec 2022 Actuals'!BL24</f>
        <v>0</v>
      </c>
      <c r="BM24" s="46">
        <f>+'UPDATE&gt;&gt;Jul2022-Mar2023 Actuals'!BM24-'UPDATE&gt;&gt;Jul-Dec 2022 Actuals'!BM24</f>
        <v>0</v>
      </c>
      <c r="BN24" s="46">
        <f>+'UPDATE&gt;&gt;Jul2022-Mar2023 Actuals'!BN24-'UPDATE&gt;&gt;Jul-Dec 2022 Actuals'!BN24</f>
        <v>0</v>
      </c>
      <c r="BO24" s="46">
        <f>+'UPDATE&gt;&gt;Jul2022-Mar2023 Actuals'!BO24-'UPDATE&gt;&gt;Jul-Dec 2022 Actuals'!BO24</f>
        <v>0</v>
      </c>
      <c r="BP24" s="46">
        <f>+'UPDATE&gt;&gt;Jul2022-Mar2023 Actuals'!BP24-'UPDATE&gt;&gt;Jul-Dec 2022 Actuals'!BP24</f>
        <v>0</v>
      </c>
      <c r="BQ24" s="46">
        <f>+'UPDATE&gt;&gt;Jul2022-Mar2023 Actuals'!BQ24-'UPDATE&gt;&gt;Jul-Dec 2022 Actuals'!BQ24</f>
        <v>0</v>
      </c>
      <c r="BR24" s="46">
        <f>+'UPDATE&gt;&gt;Jul2022-Mar2023 Actuals'!BR24-'UPDATE&gt;&gt;Jul-Dec 2022 Actuals'!BR24</f>
        <v>0</v>
      </c>
      <c r="BS24" s="46">
        <f>+'UPDATE&gt;&gt;Jul2022-Mar2023 Actuals'!BS24-'UPDATE&gt;&gt;Jul-Dec 2022 Actuals'!BS24</f>
        <v>0</v>
      </c>
      <c r="BT24" s="46">
        <f>+'UPDATE&gt;&gt;Jul2022-Mar2023 Actuals'!BT24-'UPDATE&gt;&gt;Jul-Dec 2022 Actuals'!BT24</f>
        <v>0</v>
      </c>
      <c r="BU24" s="46">
        <f>+'UPDATE&gt;&gt;Jul2022-Mar2023 Actuals'!BU24-'UPDATE&gt;&gt;Jul-Dec 2022 Actuals'!BU24</f>
        <v>0</v>
      </c>
      <c r="BV24" s="46">
        <f>+'UPDATE&gt;&gt;Jul2022-Mar2023 Actuals'!BV24-'UPDATE&gt;&gt;Jul-Dec 2022 Actuals'!BV24</f>
        <v>0</v>
      </c>
      <c r="BW24" s="46">
        <f>+'UPDATE&gt;&gt;Jul2022-Mar2023 Actuals'!BW24-'UPDATE&gt;&gt;Jul-Dec 2022 Actuals'!BW24</f>
        <v>0</v>
      </c>
      <c r="BX24" s="46">
        <f>+'UPDATE&gt;&gt;Jul2022-Mar2023 Actuals'!BX24-'UPDATE&gt;&gt;Jul-Dec 2022 Actuals'!BX24</f>
        <v>0</v>
      </c>
      <c r="BY24" s="46">
        <f>+'UPDATE&gt;&gt;Jul2022-Mar2023 Actuals'!BY24-'UPDATE&gt;&gt;Jul-Dec 2022 Actuals'!BY24</f>
        <v>0</v>
      </c>
      <c r="BZ24" s="46">
        <f>+'UPDATE&gt;&gt;Jul2022-Mar2023 Actuals'!BZ24-'UPDATE&gt;&gt;Jul-Dec 2022 Actuals'!BZ24</f>
        <v>0</v>
      </c>
      <c r="CA24" s="46">
        <f>+'UPDATE&gt;&gt;Jul2022-Mar2023 Actuals'!CA24-'UPDATE&gt;&gt;Jul-Dec 2022 Actuals'!CA24</f>
        <v>0</v>
      </c>
      <c r="CB24" s="46">
        <f>+'UPDATE&gt;&gt;Jul2022-Mar2023 Actuals'!CB24-'UPDATE&gt;&gt;Jul-Dec 2022 Actuals'!CB24</f>
        <v>0</v>
      </c>
      <c r="CC24" s="46">
        <f>+'UPDATE&gt;&gt;Jul2022-Mar2023 Actuals'!CC24-'UPDATE&gt;&gt;Jul-Dec 2022 Actuals'!CC24</f>
        <v>0</v>
      </c>
      <c r="CD24" s="46">
        <f>+'UPDATE&gt;&gt;Jul2022-Mar2023 Actuals'!CD24-'UPDATE&gt;&gt;Jul-Dec 2022 Actuals'!CD24</f>
        <v>0</v>
      </c>
      <c r="CE24" s="46">
        <f>+'UPDATE&gt;&gt;Jul2022-Mar2023 Actuals'!CE24-'UPDATE&gt;&gt;Jul-Dec 2022 Actuals'!CE24</f>
        <v>0</v>
      </c>
      <c r="CF24" s="46">
        <f>+'UPDATE&gt;&gt;Jul2022-Mar2023 Actuals'!CF24-'UPDATE&gt;&gt;Jul-Dec 2022 Actuals'!CF24</f>
        <v>0</v>
      </c>
      <c r="CG24" s="46">
        <f>+'UPDATE&gt;&gt;Jul2022-Mar2023 Actuals'!CG24-'UPDATE&gt;&gt;Jul-Dec 2022 Actuals'!CG24</f>
        <v>0</v>
      </c>
      <c r="CH24" s="46">
        <f>+'UPDATE&gt;&gt;Jul2022-Mar2023 Actuals'!CH24-'UPDATE&gt;&gt;Jul-Dec 2022 Actuals'!CH24</f>
        <v>0</v>
      </c>
      <c r="CI24" s="46">
        <f>+'UPDATE&gt;&gt;Jul2022-Mar2023 Actuals'!CI24-'UPDATE&gt;&gt;Jul-Dec 2022 Actuals'!CI24</f>
        <v>0</v>
      </c>
    </row>
    <row r="25" spans="2:87" x14ac:dyDescent="0.25">
      <c r="B25" s="48" t="s">
        <v>156</v>
      </c>
      <c r="C25" s="48" t="s">
        <v>164</v>
      </c>
      <c r="D25" s="48" t="s">
        <v>121</v>
      </c>
      <c r="E25" s="48" t="s">
        <v>165</v>
      </c>
      <c r="F25" s="48" t="s">
        <v>158</v>
      </c>
      <c r="H25" s="48" t="s">
        <v>159</v>
      </c>
      <c r="I25" s="48">
        <v>30</v>
      </c>
      <c r="J25" s="46">
        <f>+'UPDATE&gt;&gt;Jul2022-Mar2023 Actuals'!J25-'UPDATE&gt;&gt;Jul-Dec 2022 Actuals'!J25</f>
        <v>0</v>
      </c>
      <c r="K25" s="46">
        <f>+'UPDATE&gt;&gt;Jul2022-Mar2023 Actuals'!K25-'UPDATE&gt;&gt;Jul-Dec 2022 Actuals'!K25</f>
        <v>0</v>
      </c>
      <c r="L25" s="46">
        <f>+'UPDATE&gt;&gt;Jul2022-Mar2023 Actuals'!L25-'UPDATE&gt;&gt;Jul-Dec 2022 Actuals'!L25</f>
        <v>0</v>
      </c>
      <c r="M25" s="46">
        <f>+'UPDATE&gt;&gt;Jul2022-Mar2023 Actuals'!M25-'UPDATE&gt;&gt;Jul-Dec 2022 Actuals'!M25</f>
        <v>0</v>
      </c>
      <c r="N25" s="46">
        <f>+'UPDATE&gt;&gt;Jul2022-Mar2023 Actuals'!N25-'UPDATE&gt;&gt;Jul-Dec 2022 Actuals'!N25</f>
        <v>0</v>
      </c>
      <c r="O25" s="46">
        <f>+'UPDATE&gt;&gt;Jul2022-Mar2023 Actuals'!O25-'UPDATE&gt;&gt;Jul-Dec 2022 Actuals'!O25</f>
        <v>0</v>
      </c>
      <c r="P25" s="46">
        <f>+'UPDATE&gt;&gt;Jul2022-Mar2023 Actuals'!P25-'UPDATE&gt;&gt;Jul-Dec 2022 Actuals'!P25</f>
        <v>0</v>
      </c>
      <c r="Q25" s="46">
        <f>+'UPDATE&gt;&gt;Jul2022-Mar2023 Actuals'!Q25-'UPDATE&gt;&gt;Jul-Dec 2022 Actuals'!Q25</f>
        <v>0</v>
      </c>
      <c r="R25" s="46">
        <f>+'UPDATE&gt;&gt;Jul2022-Mar2023 Actuals'!R25-'UPDATE&gt;&gt;Jul-Dec 2022 Actuals'!R25</f>
        <v>0</v>
      </c>
      <c r="S25" s="46">
        <f>+'UPDATE&gt;&gt;Jul2022-Mar2023 Actuals'!S25-'UPDATE&gt;&gt;Jul-Dec 2022 Actuals'!S25</f>
        <v>0</v>
      </c>
      <c r="T25" s="46">
        <f>+'UPDATE&gt;&gt;Jul2022-Mar2023 Actuals'!T25-'UPDATE&gt;&gt;Jul-Dec 2022 Actuals'!T25</f>
        <v>0</v>
      </c>
      <c r="U25" s="46">
        <f>+'UPDATE&gt;&gt;Jul2022-Mar2023 Actuals'!U25-'UPDATE&gt;&gt;Jul-Dec 2022 Actuals'!U25</f>
        <v>0</v>
      </c>
      <c r="V25" s="46">
        <f>+'UPDATE&gt;&gt;Jul2022-Mar2023 Actuals'!V25-'UPDATE&gt;&gt;Jul-Dec 2022 Actuals'!V25</f>
        <v>0</v>
      </c>
      <c r="W25" s="46">
        <f>+'UPDATE&gt;&gt;Jul2022-Mar2023 Actuals'!W25-'UPDATE&gt;&gt;Jul-Dec 2022 Actuals'!W25</f>
        <v>0</v>
      </c>
      <c r="X25" s="46">
        <f>+'UPDATE&gt;&gt;Jul2022-Mar2023 Actuals'!X25-'UPDATE&gt;&gt;Jul-Dec 2022 Actuals'!X25</f>
        <v>0</v>
      </c>
      <c r="Y25" s="46">
        <f>+'UPDATE&gt;&gt;Jul2022-Mar2023 Actuals'!Y25-'UPDATE&gt;&gt;Jul-Dec 2022 Actuals'!Y25</f>
        <v>0</v>
      </c>
      <c r="Z25" s="46">
        <f>+'UPDATE&gt;&gt;Jul2022-Mar2023 Actuals'!Z25-'UPDATE&gt;&gt;Jul-Dec 2022 Actuals'!Z25</f>
        <v>0</v>
      </c>
      <c r="AA25" s="46">
        <f>+'UPDATE&gt;&gt;Jul2022-Mar2023 Actuals'!AA25-'UPDATE&gt;&gt;Jul-Dec 2022 Actuals'!AA25</f>
        <v>0</v>
      </c>
      <c r="AB25" s="46">
        <f>+'UPDATE&gt;&gt;Jul2022-Mar2023 Actuals'!AB25-'UPDATE&gt;&gt;Jul-Dec 2022 Actuals'!AB25</f>
        <v>0</v>
      </c>
      <c r="AC25" s="46">
        <f>+'UPDATE&gt;&gt;Jul2022-Mar2023 Actuals'!AC25-'UPDATE&gt;&gt;Jul-Dec 2022 Actuals'!AC25</f>
        <v>0</v>
      </c>
      <c r="AD25" s="46">
        <f>+'UPDATE&gt;&gt;Jul2022-Mar2023 Actuals'!AD25-'UPDATE&gt;&gt;Jul-Dec 2022 Actuals'!AD25</f>
        <v>0</v>
      </c>
      <c r="AE25" s="46">
        <f>+'UPDATE&gt;&gt;Jul2022-Mar2023 Actuals'!AE25-'UPDATE&gt;&gt;Jul-Dec 2022 Actuals'!AE25</f>
        <v>-616000</v>
      </c>
      <c r="AF25" s="46">
        <f>+'UPDATE&gt;&gt;Jul2022-Mar2023 Actuals'!AF25-'UPDATE&gt;&gt;Jul-Dec 2022 Actuals'!AF25</f>
        <v>0</v>
      </c>
      <c r="AG25" s="46">
        <f>+'UPDATE&gt;&gt;Jul2022-Mar2023 Actuals'!AG25-'UPDATE&gt;&gt;Jul-Dec 2022 Actuals'!AG25</f>
        <v>-616000</v>
      </c>
      <c r="AH25" s="46">
        <f>+'UPDATE&gt;&gt;Jul2022-Mar2023 Actuals'!AH25-'UPDATE&gt;&gt;Jul-Dec 2022 Actuals'!AH25</f>
        <v>-599000</v>
      </c>
      <c r="AI25" s="46">
        <f>+'UPDATE&gt;&gt;Jul2022-Mar2023 Actuals'!AI25-'UPDATE&gt;&gt;Jul-Dec 2022 Actuals'!AI25</f>
        <v>0</v>
      </c>
      <c r="AJ25" s="46">
        <f>+'UPDATE&gt;&gt;Jul2022-Mar2023 Actuals'!AJ25-'UPDATE&gt;&gt;Jul-Dec 2022 Actuals'!AJ25</f>
        <v>-599000</v>
      </c>
      <c r="AK25" s="46">
        <f>+'UPDATE&gt;&gt;Jul2022-Mar2023 Actuals'!AK25-'UPDATE&gt;&gt;Jul-Dec 2022 Actuals'!AK25</f>
        <v>846000</v>
      </c>
      <c r="AL25" s="46">
        <f>+'UPDATE&gt;&gt;Jul2022-Mar2023 Actuals'!AL25-'UPDATE&gt;&gt;Jul-Dec 2022 Actuals'!AL25</f>
        <v>0</v>
      </c>
      <c r="AM25" s="46">
        <f>+'UPDATE&gt;&gt;Jul2022-Mar2023 Actuals'!AM25-'UPDATE&gt;&gt;Jul-Dec 2022 Actuals'!AM25</f>
        <v>846000</v>
      </c>
      <c r="AN25" s="46">
        <f>+'UPDATE&gt;&gt;Jul2022-Mar2023 Actuals'!AN25-'UPDATE&gt;&gt;Jul-Dec 2022 Actuals'!AN25</f>
        <v>-369000</v>
      </c>
      <c r="AO25" s="46">
        <f>+'UPDATE&gt;&gt;Jul2022-Mar2023 Actuals'!AO25-'UPDATE&gt;&gt;Jul-Dec 2022 Actuals'!AO25</f>
        <v>0</v>
      </c>
      <c r="AP25" s="46">
        <f>+'UPDATE&gt;&gt;Jul2022-Mar2023 Actuals'!AP25-'UPDATE&gt;&gt;Jul-Dec 2022 Actuals'!AP25</f>
        <v>-369000</v>
      </c>
      <c r="AQ25" s="46">
        <f>+'UPDATE&gt;&gt;Jul2022-Mar2023 Actuals'!AQ25-'UPDATE&gt;&gt;Jul-Dec 2022 Actuals'!AQ25</f>
        <v>-62000</v>
      </c>
      <c r="AR25" s="46">
        <f>+'UPDATE&gt;&gt;Jul2022-Mar2023 Actuals'!AR25-'UPDATE&gt;&gt;Jul-Dec 2022 Actuals'!AR25</f>
        <v>0</v>
      </c>
      <c r="AS25" s="46">
        <f>+'UPDATE&gt;&gt;Jul2022-Mar2023 Actuals'!AS25-'UPDATE&gt;&gt;Jul-Dec 2022 Actuals'!AS25</f>
        <v>-62000</v>
      </c>
      <c r="AT25" s="46">
        <f>+'UPDATE&gt;&gt;Jul2022-Mar2023 Actuals'!AT25-'UPDATE&gt;&gt;Jul-Dec 2022 Actuals'!AT25</f>
        <v>-62000</v>
      </c>
      <c r="AU25" s="46">
        <f>+'UPDATE&gt;&gt;Jul2022-Mar2023 Actuals'!AU25-'UPDATE&gt;&gt;Jul-Dec 2022 Actuals'!AU25</f>
        <v>0</v>
      </c>
      <c r="AV25" s="46">
        <f>+'UPDATE&gt;&gt;Jul2022-Mar2023 Actuals'!AV25-'UPDATE&gt;&gt;Jul-Dec 2022 Actuals'!AV25</f>
        <v>-62000</v>
      </c>
      <c r="AW25" s="46">
        <f>+'UPDATE&gt;&gt;Jul2022-Mar2023 Actuals'!AW25-'UPDATE&gt;&gt;Jul-Dec 2022 Actuals'!AW25</f>
        <v>-62000</v>
      </c>
      <c r="AX25" s="46">
        <f>+'UPDATE&gt;&gt;Jul2022-Mar2023 Actuals'!AX25-'UPDATE&gt;&gt;Jul-Dec 2022 Actuals'!AX25</f>
        <v>0</v>
      </c>
      <c r="AY25" s="46">
        <f>+'UPDATE&gt;&gt;Jul2022-Mar2023 Actuals'!AY25-'UPDATE&gt;&gt;Jul-Dec 2022 Actuals'!AY25</f>
        <v>-62000</v>
      </c>
      <c r="AZ25" s="46">
        <f>+'UPDATE&gt;&gt;Jul2022-Mar2023 Actuals'!AZ25-'UPDATE&gt;&gt;Jul-Dec 2022 Actuals'!AZ25</f>
        <v>554000</v>
      </c>
      <c r="BA25" s="46">
        <f>+'UPDATE&gt;&gt;Jul2022-Mar2023 Actuals'!BA25-'UPDATE&gt;&gt;Jul-Dec 2022 Actuals'!BA25</f>
        <v>0</v>
      </c>
      <c r="BB25" s="46">
        <f>+'UPDATE&gt;&gt;Jul2022-Mar2023 Actuals'!BB25-'UPDATE&gt;&gt;Jul-Dec 2022 Actuals'!BB25</f>
        <v>554000</v>
      </c>
      <c r="BC25" s="46">
        <f>+'UPDATE&gt;&gt;Jul2022-Mar2023 Actuals'!BC25-'UPDATE&gt;&gt;Jul-Dec 2022 Actuals'!BC25</f>
        <v>368000</v>
      </c>
      <c r="BD25" s="46">
        <f>+'UPDATE&gt;&gt;Jul2022-Mar2023 Actuals'!BD25-'UPDATE&gt;&gt;Jul-Dec 2022 Actuals'!BD25</f>
        <v>0</v>
      </c>
      <c r="BE25" s="46">
        <f>+'UPDATE&gt;&gt;Jul2022-Mar2023 Actuals'!BE25-'UPDATE&gt;&gt;Jul-Dec 2022 Actuals'!BE25</f>
        <v>368000</v>
      </c>
      <c r="BF25" s="46">
        <f>+'UPDATE&gt;&gt;Jul2022-Mar2023 Actuals'!BF25-'UPDATE&gt;&gt;Jul-Dec 2022 Actuals'!BF25</f>
        <v>0</v>
      </c>
      <c r="BG25" s="46">
        <f>+'UPDATE&gt;&gt;Jul2022-Mar2023 Actuals'!BG25-'UPDATE&gt;&gt;Jul-Dec 2022 Actuals'!BG25</f>
        <v>0</v>
      </c>
      <c r="BH25" s="46">
        <f>+'UPDATE&gt;&gt;Jul2022-Mar2023 Actuals'!BH25-'UPDATE&gt;&gt;Jul-Dec 2022 Actuals'!BH25</f>
        <v>0</v>
      </c>
      <c r="BI25" s="46">
        <f>+'UPDATE&gt;&gt;Jul2022-Mar2023 Actuals'!BI25-'UPDATE&gt;&gt;Jul-Dec 2022 Actuals'!BI25</f>
        <v>0</v>
      </c>
      <c r="BJ25" s="46">
        <f>+'UPDATE&gt;&gt;Jul2022-Mar2023 Actuals'!BJ25-'UPDATE&gt;&gt;Jul-Dec 2022 Actuals'!BJ25</f>
        <v>0</v>
      </c>
      <c r="BK25" s="46">
        <f>+'UPDATE&gt;&gt;Jul2022-Mar2023 Actuals'!BK25-'UPDATE&gt;&gt;Jul-Dec 2022 Actuals'!BK25</f>
        <v>0</v>
      </c>
      <c r="BL25" s="46">
        <f>+'UPDATE&gt;&gt;Jul2022-Mar2023 Actuals'!BL25-'UPDATE&gt;&gt;Jul-Dec 2022 Actuals'!BL25</f>
        <v>0</v>
      </c>
      <c r="BM25" s="46">
        <f>+'UPDATE&gt;&gt;Jul2022-Mar2023 Actuals'!BM25-'UPDATE&gt;&gt;Jul-Dec 2022 Actuals'!BM25</f>
        <v>0</v>
      </c>
      <c r="BN25" s="46">
        <f>+'UPDATE&gt;&gt;Jul2022-Mar2023 Actuals'!BN25-'UPDATE&gt;&gt;Jul-Dec 2022 Actuals'!BN25</f>
        <v>0</v>
      </c>
      <c r="BO25" s="46">
        <f>+'UPDATE&gt;&gt;Jul2022-Mar2023 Actuals'!BO25-'UPDATE&gt;&gt;Jul-Dec 2022 Actuals'!BO25</f>
        <v>0</v>
      </c>
      <c r="BP25" s="46">
        <f>+'UPDATE&gt;&gt;Jul2022-Mar2023 Actuals'!BP25-'UPDATE&gt;&gt;Jul-Dec 2022 Actuals'!BP25</f>
        <v>0</v>
      </c>
      <c r="BQ25" s="46">
        <f>+'UPDATE&gt;&gt;Jul2022-Mar2023 Actuals'!BQ25-'UPDATE&gt;&gt;Jul-Dec 2022 Actuals'!BQ25</f>
        <v>0</v>
      </c>
      <c r="BR25" s="46">
        <f>+'UPDATE&gt;&gt;Jul2022-Mar2023 Actuals'!BR25-'UPDATE&gt;&gt;Jul-Dec 2022 Actuals'!BR25</f>
        <v>-1000</v>
      </c>
      <c r="BS25" s="46">
        <f>+'UPDATE&gt;&gt;Jul2022-Mar2023 Actuals'!BS25-'UPDATE&gt;&gt;Jul-Dec 2022 Actuals'!BS25</f>
        <v>0</v>
      </c>
      <c r="BT25" s="46">
        <f>+'UPDATE&gt;&gt;Jul2022-Mar2023 Actuals'!BT25-'UPDATE&gt;&gt;Jul-Dec 2022 Actuals'!BT25</f>
        <v>-1000</v>
      </c>
      <c r="BU25" s="46">
        <f>+'UPDATE&gt;&gt;Jul2022-Mar2023 Actuals'!BU25-'UPDATE&gt;&gt;Jul-Dec 2022 Actuals'!BU25</f>
        <v>0</v>
      </c>
      <c r="BV25" s="46">
        <f>+'UPDATE&gt;&gt;Jul2022-Mar2023 Actuals'!BV25-'UPDATE&gt;&gt;Jul-Dec 2022 Actuals'!BV25</f>
        <v>0</v>
      </c>
      <c r="BW25" s="46">
        <f>+'UPDATE&gt;&gt;Jul2022-Mar2023 Actuals'!BW25-'UPDATE&gt;&gt;Jul-Dec 2022 Actuals'!BW25</f>
        <v>0</v>
      </c>
      <c r="BX25" s="46">
        <f>+'UPDATE&gt;&gt;Jul2022-Mar2023 Actuals'!BX25-'UPDATE&gt;&gt;Jul-Dec 2022 Actuals'!BX25</f>
        <v>0</v>
      </c>
      <c r="BY25" s="46">
        <f>+'UPDATE&gt;&gt;Jul2022-Mar2023 Actuals'!BY25-'UPDATE&gt;&gt;Jul-Dec 2022 Actuals'!BY25</f>
        <v>0</v>
      </c>
      <c r="BZ25" s="46">
        <f>+'UPDATE&gt;&gt;Jul2022-Mar2023 Actuals'!BZ25-'UPDATE&gt;&gt;Jul-Dec 2022 Actuals'!BZ25</f>
        <v>0</v>
      </c>
      <c r="CA25" s="46">
        <f>+'UPDATE&gt;&gt;Jul2022-Mar2023 Actuals'!CA25-'UPDATE&gt;&gt;Jul-Dec 2022 Actuals'!CA25</f>
        <v>-1000</v>
      </c>
      <c r="CB25" s="46">
        <f>+'UPDATE&gt;&gt;Jul2022-Mar2023 Actuals'!CB25-'UPDATE&gt;&gt;Jul-Dec 2022 Actuals'!CB25</f>
        <v>0</v>
      </c>
      <c r="CC25" s="46">
        <f>+'UPDATE&gt;&gt;Jul2022-Mar2023 Actuals'!CC25-'UPDATE&gt;&gt;Jul-Dec 2022 Actuals'!CC25</f>
        <v>-1000</v>
      </c>
      <c r="CD25" s="46">
        <f>+'UPDATE&gt;&gt;Jul2022-Mar2023 Actuals'!CD25-'UPDATE&gt;&gt;Jul-Dec 2022 Actuals'!CD25</f>
        <v>0</v>
      </c>
      <c r="CE25" s="46">
        <f>+'UPDATE&gt;&gt;Jul2022-Mar2023 Actuals'!CE25-'UPDATE&gt;&gt;Jul-Dec 2022 Actuals'!CE25</f>
        <v>0</v>
      </c>
      <c r="CF25" s="46">
        <f>+'UPDATE&gt;&gt;Jul2022-Mar2023 Actuals'!CF25-'UPDATE&gt;&gt;Jul-Dec 2022 Actuals'!CF25</f>
        <v>0</v>
      </c>
      <c r="CG25" s="46">
        <f>+'UPDATE&gt;&gt;Jul2022-Mar2023 Actuals'!CG25-'UPDATE&gt;&gt;Jul-Dec 2022 Actuals'!CG25</f>
        <v>-1000</v>
      </c>
      <c r="CH25" s="46">
        <f>+'UPDATE&gt;&gt;Jul2022-Mar2023 Actuals'!CH25-'UPDATE&gt;&gt;Jul-Dec 2022 Actuals'!CH25</f>
        <v>0</v>
      </c>
      <c r="CI25" s="46">
        <f>+'UPDATE&gt;&gt;Jul2022-Mar2023 Actuals'!CI25-'UPDATE&gt;&gt;Jul-Dec 2022 Actuals'!CI25</f>
        <v>-1000</v>
      </c>
    </row>
    <row r="26" spans="2:87" x14ac:dyDescent="0.25">
      <c r="B26" s="48" t="s">
        <v>156</v>
      </c>
      <c r="C26" s="48" t="s">
        <v>164</v>
      </c>
      <c r="D26" s="48" t="s">
        <v>121</v>
      </c>
      <c r="E26" s="48" t="s">
        <v>165</v>
      </c>
      <c r="F26" s="48" t="s">
        <v>158</v>
      </c>
      <c r="H26" s="48" t="s">
        <v>166</v>
      </c>
      <c r="I26" s="48">
        <v>10</v>
      </c>
      <c r="J26" s="46">
        <f>+'UPDATE&gt;&gt;Jul2022-Mar2023 Actuals'!J26-'UPDATE&gt;&gt;Jul-Dec 2022 Actuals'!J26</f>
        <v>0</v>
      </c>
      <c r="K26" s="46">
        <f>+'UPDATE&gt;&gt;Jul2022-Mar2023 Actuals'!K26-'UPDATE&gt;&gt;Jul-Dec 2022 Actuals'!K26</f>
        <v>0</v>
      </c>
      <c r="L26" s="46">
        <f>+'UPDATE&gt;&gt;Jul2022-Mar2023 Actuals'!L26-'UPDATE&gt;&gt;Jul-Dec 2022 Actuals'!L26</f>
        <v>0</v>
      </c>
      <c r="M26" s="46">
        <f>+'UPDATE&gt;&gt;Jul2022-Mar2023 Actuals'!M26-'UPDATE&gt;&gt;Jul-Dec 2022 Actuals'!M26</f>
        <v>0</v>
      </c>
      <c r="N26" s="46">
        <f>+'UPDATE&gt;&gt;Jul2022-Mar2023 Actuals'!N26-'UPDATE&gt;&gt;Jul-Dec 2022 Actuals'!N26</f>
        <v>0</v>
      </c>
      <c r="O26" s="46">
        <f>+'UPDATE&gt;&gt;Jul2022-Mar2023 Actuals'!O26-'UPDATE&gt;&gt;Jul-Dec 2022 Actuals'!O26</f>
        <v>0</v>
      </c>
      <c r="P26" s="46">
        <f>+'UPDATE&gt;&gt;Jul2022-Mar2023 Actuals'!P26-'UPDATE&gt;&gt;Jul-Dec 2022 Actuals'!P26</f>
        <v>0</v>
      </c>
      <c r="Q26" s="46">
        <f>+'UPDATE&gt;&gt;Jul2022-Mar2023 Actuals'!Q26-'UPDATE&gt;&gt;Jul-Dec 2022 Actuals'!Q26</f>
        <v>0</v>
      </c>
      <c r="R26" s="46">
        <f>+'UPDATE&gt;&gt;Jul2022-Mar2023 Actuals'!R26-'UPDATE&gt;&gt;Jul-Dec 2022 Actuals'!R26</f>
        <v>0</v>
      </c>
      <c r="S26" s="46">
        <f>+'UPDATE&gt;&gt;Jul2022-Mar2023 Actuals'!S26-'UPDATE&gt;&gt;Jul-Dec 2022 Actuals'!S26</f>
        <v>0</v>
      </c>
      <c r="T26" s="46">
        <f>+'UPDATE&gt;&gt;Jul2022-Mar2023 Actuals'!T26-'UPDATE&gt;&gt;Jul-Dec 2022 Actuals'!T26</f>
        <v>0</v>
      </c>
      <c r="U26" s="46">
        <f>+'UPDATE&gt;&gt;Jul2022-Mar2023 Actuals'!U26-'UPDATE&gt;&gt;Jul-Dec 2022 Actuals'!U26</f>
        <v>0</v>
      </c>
      <c r="V26" s="46">
        <f>+'UPDATE&gt;&gt;Jul2022-Mar2023 Actuals'!V26-'UPDATE&gt;&gt;Jul-Dec 2022 Actuals'!V26</f>
        <v>0</v>
      </c>
      <c r="W26" s="46">
        <f>+'UPDATE&gt;&gt;Jul2022-Mar2023 Actuals'!W26-'UPDATE&gt;&gt;Jul-Dec 2022 Actuals'!W26</f>
        <v>0</v>
      </c>
      <c r="X26" s="46">
        <f>+'UPDATE&gt;&gt;Jul2022-Mar2023 Actuals'!X26-'UPDATE&gt;&gt;Jul-Dec 2022 Actuals'!X26</f>
        <v>0</v>
      </c>
      <c r="Y26" s="46">
        <f>+'UPDATE&gt;&gt;Jul2022-Mar2023 Actuals'!Y26-'UPDATE&gt;&gt;Jul-Dec 2022 Actuals'!Y26</f>
        <v>0</v>
      </c>
      <c r="Z26" s="46">
        <f>+'UPDATE&gt;&gt;Jul2022-Mar2023 Actuals'!Z26-'UPDATE&gt;&gt;Jul-Dec 2022 Actuals'!Z26</f>
        <v>0</v>
      </c>
      <c r="AA26" s="46">
        <f>+'UPDATE&gt;&gt;Jul2022-Mar2023 Actuals'!AA26-'UPDATE&gt;&gt;Jul-Dec 2022 Actuals'!AA26</f>
        <v>0</v>
      </c>
      <c r="AB26" s="46">
        <f>+'UPDATE&gt;&gt;Jul2022-Mar2023 Actuals'!AB26-'UPDATE&gt;&gt;Jul-Dec 2022 Actuals'!AB26</f>
        <v>73000</v>
      </c>
      <c r="AC26" s="46">
        <f>+'UPDATE&gt;&gt;Jul2022-Mar2023 Actuals'!AC26-'UPDATE&gt;&gt;Jul-Dec 2022 Actuals'!AC26</f>
        <v>0</v>
      </c>
      <c r="AD26" s="46">
        <f>+'UPDATE&gt;&gt;Jul2022-Mar2023 Actuals'!AD26-'UPDATE&gt;&gt;Jul-Dec 2022 Actuals'!AD26</f>
        <v>73000</v>
      </c>
      <c r="AE26" s="46">
        <f>+'UPDATE&gt;&gt;Jul2022-Mar2023 Actuals'!AE26-'UPDATE&gt;&gt;Jul-Dec 2022 Actuals'!AE26</f>
        <v>145000</v>
      </c>
      <c r="AF26" s="46">
        <f>+'UPDATE&gt;&gt;Jul2022-Mar2023 Actuals'!AF26-'UPDATE&gt;&gt;Jul-Dec 2022 Actuals'!AF26</f>
        <v>0</v>
      </c>
      <c r="AG26" s="46">
        <f>+'UPDATE&gt;&gt;Jul2022-Mar2023 Actuals'!AG26-'UPDATE&gt;&gt;Jul-Dec 2022 Actuals'!AG26</f>
        <v>145000</v>
      </c>
      <c r="AH26" s="46">
        <f>+'UPDATE&gt;&gt;Jul2022-Mar2023 Actuals'!AH26-'UPDATE&gt;&gt;Jul-Dec 2022 Actuals'!AH26</f>
        <v>540000</v>
      </c>
      <c r="AI26" s="46">
        <f>+'UPDATE&gt;&gt;Jul2022-Mar2023 Actuals'!AI26-'UPDATE&gt;&gt;Jul-Dec 2022 Actuals'!AI26</f>
        <v>0</v>
      </c>
      <c r="AJ26" s="46">
        <f>+'UPDATE&gt;&gt;Jul2022-Mar2023 Actuals'!AJ26-'UPDATE&gt;&gt;Jul-Dec 2022 Actuals'!AJ26</f>
        <v>540000</v>
      </c>
      <c r="AK26" s="46">
        <f>+'UPDATE&gt;&gt;Jul2022-Mar2023 Actuals'!AK26-'UPDATE&gt;&gt;Jul-Dec 2022 Actuals'!AK26</f>
        <v>-216000</v>
      </c>
      <c r="AL26" s="46">
        <f>+'UPDATE&gt;&gt;Jul2022-Mar2023 Actuals'!AL26-'UPDATE&gt;&gt;Jul-Dec 2022 Actuals'!AL26</f>
        <v>0</v>
      </c>
      <c r="AM26" s="46">
        <f>+'UPDATE&gt;&gt;Jul2022-Mar2023 Actuals'!AM26-'UPDATE&gt;&gt;Jul-Dec 2022 Actuals'!AM26</f>
        <v>-216000</v>
      </c>
      <c r="AN26" s="46">
        <f>+'UPDATE&gt;&gt;Jul2022-Mar2023 Actuals'!AN26-'UPDATE&gt;&gt;Jul-Dec 2022 Actuals'!AN26</f>
        <v>542000</v>
      </c>
      <c r="AO26" s="46">
        <f>+'UPDATE&gt;&gt;Jul2022-Mar2023 Actuals'!AO26-'UPDATE&gt;&gt;Jul-Dec 2022 Actuals'!AO26</f>
        <v>0</v>
      </c>
      <c r="AP26" s="46">
        <f>+'UPDATE&gt;&gt;Jul2022-Mar2023 Actuals'!AP26-'UPDATE&gt;&gt;Jul-Dec 2022 Actuals'!AP26</f>
        <v>542000</v>
      </c>
      <c r="AQ26" s="46">
        <f>+'UPDATE&gt;&gt;Jul2022-Mar2023 Actuals'!AQ26-'UPDATE&gt;&gt;Jul-Dec 2022 Actuals'!AQ26</f>
        <v>-181000</v>
      </c>
      <c r="AR26" s="46">
        <f>+'UPDATE&gt;&gt;Jul2022-Mar2023 Actuals'!AR26-'UPDATE&gt;&gt;Jul-Dec 2022 Actuals'!AR26</f>
        <v>0</v>
      </c>
      <c r="AS26" s="46">
        <f>+'UPDATE&gt;&gt;Jul2022-Mar2023 Actuals'!AS26-'UPDATE&gt;&gt;Jul-Dec 2022 Actuals'!AS26</f>
        <v>-181000</v>
      </c>
      <c r="AT26" s="46">
        <f>+'UPDATE&gt;&gt;Jul2022-Mar2023 Actuals'!AT26-'UPDATE&gt;&gt;Jul-Dec 2022 Actuals'!AT26</f>
        <v>-181000</v>
      </c>
      <c r="AU26" s="46">
        <f>+'UPDATE&gt;&gt;Jul2022-Mar2023 Actuals'!AU26-'UPDATE&gt;&gt;Jul-Dec 2022 Actuals'!AU26</f>
        <v>0</v>
      </c>
      <c r="AV26" s="46">
        <f>+'UPDATE&gt;&gt;Jul2022-Mar2023 Actuals'!AV26-'UPDATE&gt;&gt;Jul-Dec 2022 Actuals'!AV26</f>
        <v>-181000</v>
      </c>
      <c r="AW26" s="46">
        <f>+'UPDATE&gt;&gt;Jul2022-Mar2023 Actuals'!AW26-'UPDATE&gt;&gt;Jul-Dec 2022 Actuals'!AW26</f>
        <v>-181000</v>
      </c>
      <c r="AX26" s="46">
        <f>+'UPDATE&gt;&gt;Jul2022-Mar2023 Actuals'!AX26-'UPDATE&gt;&gt;Jul-Dec 2022 Actuals'!AX26</f>
        <v>0</v>
      </c>
      <c r="AY26" s="46">
        <f>+'UPDATE&gt;&gt;Jul2022-Mar2023 Actuals'!AY26-'UPDATE&gt;&gt;Jul-Dec 2022 Actuals'!AY26</f>
        <v>-181000</v>
      </c>
      <c r="AZ26" s="46">
        <f>+'UPDATE&gt;&gt;Jul2022-Mar2023 Actuals'!AZ26-'UPDATE&gt;&gt;Jul-Dec 2022 Actuals'!AZ26</f>
        <v>0</v>
      </c>
      <c r="BA26" s="46">
        <f>+'UPDATE&gt;&gt;Jul2022-Mar2023 Actuals'!BA26-'UPDATE&gt;&gt;Jul-Dec 2022 Actuals'!BA26</f>
        <v>0</v>
      </c>
      <c r="BB26" s="46">
        <f>+'UPDATE&gt;&gt;Jul2022-Mar2023 Actuals'!BB26-'UPDATE&gt;&gt;Jul-Dec 2022 Actuals'!BB26</f>
        <v>0</v>
      </c>
      <c r="BC26" s="46">
        <f>+'UPDATE&gt;&gt;Jul2022-Mar2023 Actuals'!BC26-'UPDATE&gt;&gt;Jul-Dec 2022 Actuals'!BC26</f>
        <v>-543000</v>
      </c>
      <c r="BD26" s="46">
        <f>+'UPDATE&gt;&gt;Jul2022-Mar2023 Actuals'!BD26-'UPDATE&gt;&gt;Jul-Dec 2022 Actuals'!BD26</f>
        <v>0</v>
      </c>
      <c r="BE26" s="46">
        <f>+'UPDATE&gt;&gt;Jul2022-Mar2023 Actuals'!BE26-'UPDATE&gt;&gt;Jul-Dec 2022 Actuals'!BE26</f>
        <v>-543000</v>
      </c>
      <c r="BF26" s="46">
        <f>+'UPDATE&gt;&gt;Jul2022-Mar2023 Actuals'!BF26-'UPDATE&gt;&gt;Jul-Dec 2022 Actuals'!BF26</f>
        <v>0</v>
      </c>
      <c r="BG26" s="46">
        <f>+'UPDATE&gt;&gt;Jul2022-Mar2023 Actuals'!BG26-'UPDATE&gt;&gt;Jul-Dec 2022 Actuals'!BG26</f>
        <v>0</v>
      </c>
      <c r="BH26" s="46">
        <f>+'UPDATE&gt;&gt;Jul2022-Mar2023 Actuals'!BH26-'UPDATE&gt;&gt;Jul-Dec 2022 Actuals'!BH26</f>
        <v>0</v>
      </c>
      <c r="BI26" s="46">
        <f>+'UPDATE&gt;&gt;Jul2022-Mar2023 Actuals'!BI26-'UPDATE&gt;&gt;Jul-Dec 2022 Actuals'!BI26</f>
        <v>0</v>
      </c>
      <c r="BJ26" s="46">
        <f>+'UPDATE&gt;&gt;Jul2022-Mar2023 Actuals'!BJ26-'UPDATE&gt;&gt;Jul-Dec 2022 Actuals'!BJ26</f>
        <v>0</v>
      </c>
      <c r="BK26" s="46">
        <f>+'UPDATE&gt;&gt;Jul2022-Mar2023 Actuals'!BK26-'UPDATE&gt;&gt;Jul-Dec 2022 Actuals'!BK26</f>
        <v>0</v>
      </c>
      <c r="BL26" s="46">
        <f>+'UPDATE&gt;&gt;Jul2022-Mar2023 Actuals'!BL26-'UPDATE&gt;&gt;Jul-Dec 2022 Actuals'!BL26</f>
        <v>0</v>
      </c>
      <c r="BM26" s="46">
        <f>+'UPDATE&gt;&gt;Jul2022-Mar2023 Actuals'!BM26-'UPDATE&gt;&gt;Jul-Dec 2022 Actuals'!BM26</f>
        <v>0</v>
      </c>
      <c r="BN26" s="46">
        <f>+'UPDATE&gt;&gt;Jul2022-Mar2023 Actuals'!BN26-'UPDATE&gt;&gt;Jul-Dec 2022 Actuals'!BN26</f>
        <v>0</v>
      </c>
      <c r="BO26" s="46">
        <f>+'UPDATE&gt;&gt;Jul2022-Mar2023 Actuals'!BO26-'UPDATE&gt;&gt;Jul-Dec 2022 Actuals'!BO26</f>
        <v>0</v>
      </c>
      <c r="BP26" s="46">
        <f>+'UPDATE&gt;&gt;Jul2022-Mar2023 Actuals'!BP26-'UPDATE&gt;&gt;Jul-Dec 2022 Actuals'!BP26</f>
        <v>0</v>
      </c>
      <c r="BQ26" s="46">
        <f>+'UPDATE&gt;&gt;Jul2022-Mar2023 Actuals'!BQ26-'UPDATE&gt;&gt;Jul-Dec 2022 Actuals'!BQ26</f>
        <v>0</v>
      </c>
      <c r="BR26" s="46">
        <f>+'UPDATE&gt;&gt;Jul2022-Mar2023 Actuals'!BR26-'UPDATE&gt;&gt;Jul-Dec 2022 Actuals'!BR26</f>
        <v>-1000</v>
      </c>
      <c r="BS26" s="46">
        <f>+'UPDATE&gt;&gt;Jul2022-Mar2023 Actuals'!BS26-'UPDATE&gt;&gt;Jul-Dec 2022 Actuals'!BS26</f>
        <v>0</v>
      </c>
      <c r="BT26" s="46">
        <f>+'UPDATE&gt;&gt;Jul2022-Mar2023 Actuals'!BT26-'UPDATE&gt;&gt;Jul-Dec 2022 Actuals'!BT26</f>
        <v>-1000</v>
      </c>
      <c r="BU26" s="46">
        <f>+'UPDATE&gt;&gt;Jul2022-Mar2023 Actuals'!BU26-'UPDATE&gt;&gt;Jul-Dec 2022 Actuals'!BU26</f>
        <v>0</v>
      </c>
      <c r="BV26" s="46">
        <f>+'UPDATE&gt;&gt;Jul2022-Mar2023 Actuals'!BV26-'UPDATE&gt;&gt;Jul-Dec 2022 Actuals'!BV26</f>
        <v>0</v>
      </c>
      <c r="BW26" s="46">
        <f>+'UPDATE&gt;&gt;Jul2022-Mar2023 Actuals'!BW26-'UPDATE&gt;&gt;Jul-Dec 2022 Actuals'!BW26</f>
        <v>0</v>
      </c>
      <c r="BX26" s="46">
        <f>+'UPDATE&gt;&gt;Jul2022-Mar2023 Actuals'!BX26-'UPDATE&gt;&gt;Jul-Dec 2022 Actuals'!BX26</f>
        <v>414000</v>
      </c>
      <c r="BY26" s="46">
        <f>+'UPDATE&gt;&gt;Jul2022-Mar2023 Actuals'!BY26-'UPDATE&gt;&gt;Jul-Dec 2022 Actuals'!BY26</f>
        <v>0</v>
      </c>
      <c r="BZ26" s="46">
        <f>+'UPDATE&gt;&gt;Jul2022-Mar2023 Actuals'!BZ26-'UPDATE&gt;&gt;Jul-Dec 2022 Actuals'!BZ26</f>
        <v>414000</v>
      </c>
      <c r="CA26" s="46">
        <f>+'UPDATE&gt;&gt;Jul2022-Mar2023 Actuals'!CA26-'UPDATE&gt;&gt;Jul-Dec 2022 Actuals'!CA26</f>
        <v>-415000</v>
      </c>
      <c r="CB26" s="46">
        <f>+'UPDATE&gt;&gt;Jul2022-Mar2023 Actuals'!CB26-'UPDATE&gt;&gt;Jul-Dec 2022 Actuals'!CB26</f>
        <v>0</v>
      </c>
      <c r="CC26" s="46">
        <f>+'UPDATE&gt;&gt;Jul2022-Mar2023 Actuals'!CC26-'UPDATE&gt;&gt;Jul-Dec 2022 Actuals'!CC26</f>
        <v>-415000</v>
      </c>
      <c r="CD26" s="46">
        <f>+'UPDATE&gt;&gt;Jul2022-Mar2023 Actuals'!CD26-'UPDATE&gt;&gt;Jul-Dec 2022 Actuals'!CD26</f>
        <v>0</v>
      </c>
      <c r="CE26" s="46">
        <f>+'UPDATE&gt;&gt;Jul2022-Mar2023 Actuals'!CE26-'UPDATE&gt;&gt;Jul-Dec 2022 Actuals'!CE26</f>
        <v>0</v>
      </c>
      <c r="CF26" s="46">
        <f>+'UPDATE&gt;&gt;Jul2022-Mar2023 Actuals'!CF26-'UPDATE&gt;&gt;Jul-Dec 2022 Actuals'!CF26</f>
        <v>0</v>
      </c>
      <c r="CG26" s="46">
        <f>+'UPDATE&gt;&gt;Jul2022-Mar2023 Actuals'!CG26-'UPDATE&gt;&gt;Jul-Dec 2022 Actuals'!CG26</f>
        <v>-1000</v>
      </c>
      <c r="CH26" s="46">
        <f>+'UPDATE&gt;&gt;Jul2022-Mar2023 Actuals'!CH26-'UPDATE&gt;&gt;Jul-Dec 2022 Actuals'!CH26</f>
        <v>0</v>
      </c>
      <c r="CI26" s="46">
        <f>+'UPDATE&gt;&gt;Jul2022-Mar2023 Actuals'!CI26-'UPDATE&gt;&gt;Jul-Dec 2022 Actuals'!CI26</f>
        <v>-1000</v>
      </c>
    </row>
    <row r="27" spans="2:87" x14ac:dyDescent="0.25">
      <c r="B27" s="48" t="s">
        <v>156</v>
      </c>
      <c r="C27" s="48" t="s">
        <v>164</v>
      </c>
      <c r="D27" s="48" t="s">
        <v>121</v>
      </c>
      <c r="E27" s="48" t="s">
        <v>165</v>
      </c>
      <c r="F27" s="48" t="s">
        <v>158</v>
      </c>
      <c r="H27" s="48" t="s">
        <v>167</v>
      </c>
      <c r="I27" s="48">
        <v>20</v>
      </c>
      <c r="J27" s="46">
        <f>+'UPDATE&gt;&gt;Jul2022-Mar2023 Actuals'!J27-'UPDATE&gt;&gt;Jul-Dec 2022 Actuals'!J27</f>
        <v>0</v>
      </c>
      <c r="K27" s="46">
        <f>+'UPDATE&gt;&gt;Jul2022-Mar2023 Actuals'!K27-'UPDATE&gt;&gt;Jul-Dec 2022 Actuals'!K27</f>
        <v>0</v>
      </c>
      <c r="L27" s="46">
        <f>+'UPDATE&gt;&gt;Jul2022-Mar2023 Actuals'!L27-'UPDATE&gt;&gt;Jul-Dec 2022 Actuals'!L27</f>
        <v>0</v>
      </c>
      <c r="M27" s="46">
        <f>+'UPDATE&gt;&gt;Jul2022-Mar2023 Actuals'!M27-'UPDATE&gt;&gt;Jul-Dec 2022 Actuals'!M27</f>
        <v>0</v>
      </c>
      <c r="N27" s="46">
        <f>+'UPDATE&gt;&gt;Jul2022-Mar2023 Actuals'!N27-'UPDATE&gt;&gt;Jul-Dec 2022 Actuals'!N27</f>
        <v>0</v>
      </c>
      <c r="O27" s="46">
        <f>+'UPDATE&gt;&gt;Jul2022-Mar2023 Actuals'!O27-'UPDATE&gt;&gt;Jul-Dec 2022 Actuals'!O27</f>
        <v>0</v>
      </c>
      <c r="P27" s="46">
        <f>+'UPDATE&gt;&gt;Jul2022-Mar2023 Actuals'!P27-'UPDATE&gt;&gt;Jul-Dec 2022 Actuals'!P27</f>
        <v>0</v>
      </c>
      <c r="Q27" s="46">
        <f>+'UPDATE&gt;&gt;Jul2022-Mar2023 Actuals'!Q27-'UPDATE&gt;&gt;Jul-Dec 2022 Actuals'!Q27</f>
        <v>0</v>
      </c>
      <c r="R27" s="46">
        <f>+'UPDATE&gt;&gt;Jul2022-Mar2023 Actuals'!R27-'UPDATE&gt;&gt;Jul-Dec 2022 Actuals'!R27</f>
        <v>0</v>
      </c>
      <c r="S27" s="46">
        <f>+'UPDATE&gt;&gt;Jul2022-Mar2023 Actuals'!S27-'UPDATE&gt;&gt;Jul-Dec 2022 Actuals'!S27</f>
        <v>0</v>
      </c>
      <c r="T27" s="46">
        <f>+'UPDATE&gt;&gt;Jul2022-Mar2023 Actuals'!T27-'UPDATE&gt;&gt;Jul-Dec 2022 Actuals'!T27</f>
        <v>0</v>
      </c>
      <c r="U27" s="46">
        <f>+'UPDATE&gt;&gt;Jul2022-Mar2023 Actuals'!U27-'UPDATE&gt;&gt;Jul-Dec 2022 Actuals'!U27</f>
        <v>0</v>
      </c>
      <c r="V27" s="46">
        <f>+'UPDATE&gt;&gt;Jul2022-Mar2023 Actuals'!V27-'UPDATE&gt;&gt;Jul-Dec 2022 Actuals'!V27</f>
        <v>0</v>
      </c>
      <c r="W27" s="46">
        <f>+'UPDATE&gt;&gt;Jul2022-Mar2023 Actuals'!W27-'UPDATE&gt;&gt;Jul-Dec 2022 Actuals'!W27</f>
        <v>0</v>
      </c>
      <c r="X27" s="46">
        <f>+'UPDATE&gt;&gt;Jul2022-Mar2023 Actuals'!X27-'UPDATE&gt;&gt;Jul-Dec 2022 Actuals'!X27</f>
        <v>0</v>
      </c>
      <c r="Y27" s="46">
        <f>+'UPDATE&gt;&gt;Jul2022-Mar2023 Actuals'!Y27-'UPDATE&gt;&gt;Jul-Dec 2022 Actuals'!Y27</f>
        <v>0</v>
      </c>
      <c r="Z27" s="46">
        <f>+'UPDATE&gt;&gt;Jul2022-Mar2023 Actuals'!Z27-'UPDATE&gt;&gt;Jul-Dec 2022 Actuals'!Z27</f>
        <v>0</v>
      </c>
      <c r="AA27" s="46">
        <f>+'UPDATE&gt;&gt;Jul2022-Mar2023 Actuals'!AA27-'UPDATE&gt;&gt;Jul-Dec 2022 Actuals'!AA27</f>
        <v>0</v>
      </c>
      <c r="AB27" s="46">
        <f>+'UPDATE&gt;&gt;Jul2022-Mar2023 Actuals'!AB27-'UPDATE&gt;&gt;Jul-Dec 2022 Actuals'!AB27</f>
        <v>0</v>
      </c>
      <c r="AC27" s="46">
        <f>+'UPDATE&gt;&gt;Jul2022-Mar2023 Actuals'!AC27-'UPDATE&gt;&gt;Jul-Dec 2022 Actuals'!AC27</f>
        <v>0</v>
      </c>
      <c r="AD27" s="46">
        <f>+'UPDATE&gt;&gt;Jul2022-Mar2023 Actuals'!AD27-'UPDATE&gt;&gt;Jul-Dec 2022 Actuals'!AD27</f>
        <v>0</v>
      </c>
      <c r="AE27" s="46">
        <f>+'UPDATE&gt;&gt;Jul2022-Mar2023 Actuals'!AE27-'UPDATE&gt;&gt;Jul-Dec 2022 Actuals'!AE27</f>
        <v>-167000</v>
      </c>
      <c r="AF27" s="46">
        <f>+'UPDATE&gt;&gt;Jul2022-Mar2023 Actuals'!AF27-'UPDATE&gt;&gt;Jul-Dec 2022 Actuals'!AF27</f>
        <v>0</v>
      </c>
      <c r="AG27" s="46">
        <f>+'UPDATE&gt;&gt;Jul2022-Mar2023 Actuals'!AG27-'UPDATE&gt;&gt;Jul-Dec 2022 Actuals'!AG27</f>
        <v>-167000</v>
      </c>
      <c r="AH27" s="46">
        <f>+'UPDATE&gt;&gt;Jul2022-Mar2023 Actuals'!AH27-'UPDATE&gt;&gt;Jul-Dec 2022 Actuals'!AH27</f>
        <v>-167000</v>
      </c>
      <c r="AI27" s="46">
        <f>+'UPDATE&gt;&gt;Jul2022-Mar2023 Actuals'!AI27-'UPDATE&gt;&gt;Jul-Dec 2022 Actuals'!AI27</f>
        <v>0</v>
      </c>
      <c r="AJ27" s="46">
        <f>+'UPDATE&gt;&gt;Jul2022-Mar2023 Actuals'!AJ27-'UPDATE&gt;&gt;Jul-Dec 2022 Actuals'!AJ27</f>
        <v>-167000</v>
      </c>
      <c r="AK27" s="46">
        <f>+'UPDATE&gt;&gt;Jul2022-Mar2023 Actuals'!AK27-'UPDATE&gt;&gt;Jul-Dec 2022 Actuals'!AK27</f>
        <v>234000</v>
      </c>
      <c r="AL27" s="46">
        <f>+'UPDATE&gt;&gt;Jul2022-Mar2023 Actuals'!AL27-'UPDATE&gt;&gt;Jul-Dec 2022 Actuals'!AL27</f>
        <v>0</v>
      </c>
      <c r="AM27" s="46">
        <f>+'UPDATE&gt;&gt;Jul2022-Mar2023 Actuals'!AM27-'UPDATE&gt;&gt;Jul-Dec 2022 Actuals'!AM27</f>
        <v>234000</v>
      </c>
      <c r="AN27" s="46">
        <f>+'UPDATE&gt;&gt;Jul2022-Mar2023 Actuals'!AN27-'UPDATE&gt;&gt;Jul-Dec 2022 Actuals'!AN27</f>
        <v>-100000</v>
      </c>
      <c r="AO27" s="46">
        <f>+'UPDATE&gt;&gt;Jul2022-Mar2023 Actuals'!AO27-'UPDATE&gt;&gt;Jul-Dec 2022 Actuals'!AO27</f>
        <v>0</v>
      </c>
      <c r="AP27" s="46">
        <f>+'UPDATE&gt;&gt;Jul2022-Mar2023 Actuals'!AP27-'UPDATE&gt;&gt;Jul-Dec 2022 Actuals'!AP27</f>
        <v>-100000</v>
      </c>
      <c r="AQ27" s="46">
        <f>+'UPDATE&gt;&gt;Jul2022-Mar2023 Actuals'!AQ27-'UPDATE&gt;&gt;Jul-Dec 2022 Actuals'!AQ27</f>
        <v>33000</v>
      </c>
      <c r="AR27" s="46">
        <f>+'UPDATE&gt;&gt;Jul2022-Mar2023 Actuals'!AR27-'UPDATE&gt;&gt;Jul-Dec 2022 Actuals'!AR27</f>
        <v>0</v>
      </c>
      <c r="AS27" s="46">
        <f>+'UPDATE&gt;&gt;Jul2022-Mar2023 Actuals'!AS27-'UPDATE&gt;&gt;Jul-Dec 2022 Actuals'!AS27</f>
        <v>33000</v>
      </c>
      <c r="AT27" s="46">
        <f>+'UPDATE&gt;&gt;Jul2022-Mar2023 Actuals'!AT27-'UPDATE&gt;&gt;Jul-Dec 2022 Actuals'!AT27</f>
        <v>33000</v>
      </c>
      <c r="AU27" s="46">
        <f>+'UPDATE&gt;&gt;Jul2022-Mar2023 Actuals'!AU27-'UPDATE&gt;&gt;Jul-Dec 2022 Actuals'!AU27</f>
        <v>0</v>
      </c>
      <c r="AV27" s="46">
        <f>+'UPDATE&gt;&gt;Jul2022-Mar2023 Actuals'!AV27-'UPDATE&gt;&gt;Jul-Dec 2022 Actuals'!AV27</f>
        <v>33000</v>
      </c>
      <c r="AW27" s="46">
        <f>+'UPDATE&gt;&gt;Jul2022-Mar2023 Actuals'!AW27-'UPDATE&gt;&gt;Jul-Dec 2022 Actuals'!AW27</f>
        <v>33000</v>
      </c>
      <c r="AX27" s="46">
        <f>+'UPDATE&gt;&gt;Jul2022-Mar2023 Actuals'!AX27-'UPDATE&gt;&gt;Jul-Dec 2022 Actuals'!AX27</f>
        <v>0</v>
      </c>
      <c r="AY27" s="46">
        <f>+'UPDATE&gt;&gt;Jul2022-Mar2023 Actuals'!AY27-'UPDATE&gt;&gt;Jul-Dec 2022 Actuals'!AY27</f>
        <v>33000</v>
      </c>
      <c r="AZ27" s="46">
        <f>+'UPDATE&gt;&gt;Jul2022-Mar2023 Actuals'!AZ27-'UPDATE&gt;&gt;Jul-Dec 2022 Actuals'!AZ27</f>
        <v>0</v>
      </c>
      <c r="BA27" s="46">
        <f>+'UPDATE&gt;&gt;Jul2022-Mar2023 Actuals'!BA27-'UPDATE&gt;&gt;Jul-Dec 2022 Actuals'!BA27</f>
        <v>0</v>
      </c>
      <c r="BB27" s="46">
        <f>+'UPDATE&gt;&gt;Jul2022-Mar2023 Actuals'!BB27-'UPDATE&gt;&gt;Jul-Dec 2022 Actuals'!BB27</f>
        <v>0</v>
      </c>
      <c r="BC27" s="46">
        <f>+'UPDATE&gt;&gt;Jul2022-Mar2023 Actuals'!BC27-'UPDATE&gt;&gt;Jul-Dec 2022 Actuals'!BC27</f>
        <v>99000</v>
      </c>
      <c r="BD27" s="46">
        <f>+'UPDATE&gt;&gt;Jul2022-Mar2023 Actuals'!BD27-'UPDATE&gt;&gt;Jul-Dec 2022 Actuals'!BD27</f>
        <v>0</v>
      </c>
      <c r="BE27" s="46">
        <f>+'UPDATE&gt;&gt;Jul2022-Mar2023 Actuals'!BE27-'UPDATE&gt;&gt;Jul-Dec 2022 Actuals'!BE27</f>
        <v>99000</v>
      </c>
      <c r="BF27" s="46">
        <f>+'UPDATE&gt;&gt;Jul2022-Mar2023 Actuals'!BF27-'UPDATE&gt;&gt;Jul-Dec 2022 Actuals'!BF27</f>
        <v>0</v>
      </c>
      <c r="BG27" s="46">
        <f>+'UPDATE&gt;&gt;Jul2022-Mar2023 Actuals'!BG27-'UPDATE&gt;&gt;Jul-Dec 2022 Actuals'!BG27</f>
        <v>0</v>
      </c>
      <c r="BH27" s="46">
        <f>+'UPDATE&gt;&gt;Jul2022-Mar2023 Actuals'!BH27-'UPDATE&gt;&gt;Jul-Dec 2022 Actuals'!BH27</f>
        <v>0</v>
      </c>
      <c r="BI27" s="46">
        <f>+'UPDATE&gt;&gt;Jul2022-Mar2023 Actuals'!BI27-'UPDATE&gt;&gt;Jul-Dec 2022 Actuals'!BI27</f>
        <v>0</v>
      </c>
      <c r="BJ27" s="46">
        <f>+'UPDATE&gt;&gt;Jul2022-Mar2023 Actuals'!BJ27-'UPDATE&gt;&gt;Jul-Dec 2022 Actuals'!BJ27</f>
        <v>0</v>
      </c>
      <c r="BK27" s="46">
        <f>+'UPDATE&gt;&gt;Jul2022-Mar2023 Actuals'!BK27-'UPDATE&gt;&gt;Jul-Dec 2022 Actuals'!BK27</f>
        <v>0</v>
      </c>
      <c r="BL27" s="46">
        <f>+'UPDATE&gt;&gt;Jul2022-Mar2023 Actuals'!BL27-'UPDATE&gt;&gt;Jul-Dec 2022 Actuals'!BL27</f>
        <v>0</v>
      </c>
      <c r="BM27" s="46">
        <f>+'UPDATE&gt;&gt;Jul2022-Mar2023 Actuals'!BM27-'UPDATE&gt;&gt;Jul-Dec 2022 Actuals'!BM27</f>
        <v>0</v>
      </c>
      <c r="BN27" s="46">
        <f>+'UPDATE&gt;&gt;Jul2022-Mar2023 Actuals'!BN27-'UPDATE&gt;&gt;Jul-Dec 2022 Actuals'!BN27</f>
        <v>0</v>
      </c>
      <c r="BO27" s="46">
        <f>+'UPDATE&gt;&gt;Jul2022-Mar2023 Actuals'!BO27-'UPDATE&gt;&gt;Jul-Dec 2022 Actuals'!BO27</f>
        <v>0</v>
      </c>
      <c r="BP27" s="46">
        <f>+'UPDATE&gt;&gt;Jul2022-Mar2023 Actuals'!BP27-'UPDATE&gt;&gt;Jul-Dec 2022 Actuals'!BP27</f>
        <v>0</v>
      </c>
      <c r="BQ27" s="46">
        <f>+'UPDATE&gt;&gt;Jul2022-Mar2023 Actuals'!BQ27-'UPDATE&gt;&gt;Jul-Dec 2022 Actuals'!BQ27</f>
        <v>0</v>
      </c>
      <c r="BR27" s="46">
        <f>+'UPDATE&gt;&gt;Jul2022-Mar2023 Actuals'!BR27-'UPDATE&gt;&gt;Jul-Dec 2022 Actuals'!BR27</f>
        <v>-1000</v>
      </c>
      <c r="BS27" s="46">
        <f>+'UPDATE&gt;&gt;Jul2022-Mar2023 Actuals'!BS27-'UPDATE&gt;&gt;Jul-Dec 2022 Actuals'!BS27</f>
        <v>0</v>
      </c>
      <c r="BT27" s="46">
        <f>+'UPDATE&gt;&gt;Jul2022-Mar2023 Actuals'!BT27-'UPDATE&gt;&gt;Jul-Dec 2022 Actuals'!BT27</f>
        <v>-1000</v>
      </c>
      <c r="BU27" s="46">
        <f>+'UPDATE&gt;&gt;Jul2022-Mar2023 Actuals'!BU27-'UPDATE&gt;&gt;Jul-Dec 2022 Actuals'!BU27</f>
        <v>0</v>
      </c>
      <c r="BV27" s="46">
        <f>+'UPDATE&gt;&gt;Jul2022-Mar2023 Actuals'!BV27-'UPDATE&gt;&gt;Jul-Dec 2022 Actuals'!BV27</f>
        <v>0</v>
      </c>
      <c r="BW27" s="46">
        <f>+'UPDATE&gt;&gt;Jul2022-Mar2023 Actuals'!BW27-'UPDATE&gt;&gt;Jul-Dec 2022 Actuals'!BW27</f>
        <v>0</v>
      </c>
      <c r="BX27" s="46">
        <f>+'UPDATE&gt;&gt;Jul2022-Mar2023 Actuals'!BX27-'UPDATE&gt;&gt;Jul-Dec 2022 Actuals'!BX27</f>
        <v>0</v>
      </c>
      <c r="BY27" s="46">
        <f>+'UPDATE&gt;&gt;Jul2022-Mar2023 Actuals'!BY27-'UPDATE&gt;&gt;Jul-Dec 2022 Actuals'!BY27</f>
        <v>0</v>
      </c>
      <c r="BZ27" s="46">
        <f>+'UPDATE&gt;&gt;Jul2022-Mar2023 Actuals'!BZ27-'UPDATE&gt;&gt;Jul-Dec 2022 Actuals'!BZ27</f>
        <v>0</v>
      </c>
      <c r="CA27" s="46">
        <f>+'UPDATE&gt;&gt;Jul2022-Mar2023 Actuals'!CA27-'UPDATE&gt;&gt;Jul-Dec 2022 Actuals'!CA27</f>
        <v>-1000</v>
      </c>
      <c r="CB27" s="46">
        <f>+'UPDATE&gt;&gt;Jul2022-Mar2023 Actuals'!CB27-'UPDATE&gt;&gt;Jul-Dec 2022 Actuals'!CB27</f>
        <v>0</v>
      </c>
      <c r="CC27" s="46">
        <f>+'UPDATE&gt;&gt;Jul2022-Mar2023 Actuals'!CC27-'UPDATE&gt;&gt;Jul-Dec 2022 Actuals'!CC27</f>
        <v>-1000</v>
      </c>
      <c r="CD27" s="46">
        <f>+'UPDATE&gt;&gt;Jul2022-Mar2023 Actuals'!CD27-'UPDATE&gt;&gt;Jul-Dec 2022 Actuals'!CD27</f>
        <v>0</v>
      </c>
      <c r="CE27" s="46">
        <f>+'UPDATE&gt;&gt;Jul2022-Mar2023 Actuals'!CE27-'UPDATE&gt;&gt;Jul-Dec 2022 Actuals'!CE27</f>
        <v>0</v>
      </c>
      <c r="CF27" s="46">
        <f>+'UPDATE&gt;&gt;Jul2022-Mar2023 Actuals'!CF27-'UPDATE&gt;&gt;Jul-Dec 2022 Actuals'!CF27</f>
        <v>0</v>
      </c>
      <c r="CG27" s="46">
        <f>+'UPDATE&gt;&gt;Jul2022-Mar2023 Actuals'!CG27-'UPDATE&gt;&gt;Jul-Dec 2022 Actuals'!CG27</f>
        <v>-1000</v>
      </c>
      <c r="CH27" s="46">
        <f>+'UPDATE&gt;&gt;Jul2022-Mar2023 Actuals'!CH27-'UPDATE&gt;&gt;Jul-Dec 2022 Actuals'!CH27</f>
        <v>0</v>
      </c>
      <c r="CI27" s="46">
        <f>+'UPDATE&gt;&gt;Jul2022-Mar2023 Actuals'!CI27-'UPDATE&gt;&gt;Jul-Dec 2022 Actuals'!CI27</f>
        <v>-1000</v>
      </c>
    </row>
    <row r="28" spans="2:87" x14ac:dyDescent="0.25">
      <c r="B28" s="48" t="s">
        <v>156</v>
      </c>
      <c r="C28" s="48" t="s">
        <v>164</v>
      </c>
      <c r="D28" s="48" t="s">
        <v>117</v>
      </c>
      <c r="E28" s="48" t="s">
        <v>165</v>
      </c>
      <c r="F28" s="48" t="s">
        <v>160</v>
      </c>
      <c r="H28" s="48" t="s">
        <v>159</v>
      </c>
      <c r="I28" s="48">
        <v>30</v>
      </c>
      <c r="J28" s="46">
        <f>+'UPDATE&gt;&gt;Jul2022-Mar2023 Actuals'!J28-'UPDATE&gt;&gt;Jul-Dec 2022 Actuals'!J28</f>
        <v>0</v>
      </c>
      <c r="K28" s="46">
        <f>+'UPDATE&gt;&gt;Jul2022-Mar2023 Actuals'!K28-'UPDATE&gt;&gt;Jul-Dec 2022 Actuals'!K28</f>
        <v>0</v>
      </c>
      <c r="L28" s="46">
        <f>+'UPDATE&gt;&gt;Jul2022-Mar2023 Actuals'!L28-'UPDATE&gt;&gt;Jul-Dec 2022 Actuals'!L28</f>
        <v>0</v>
      </c>
      <c r="M28" s="46">
        <f>+'UPDATE&gt;&gt;Jul2022-Mar2023 Actuals'!M28-'UPDATE&gt;&gt;Jul-Dec 2022 Actuals'!M28</f>
        <v>0</v>
      </c>
      <c r="N28" s="46">
        <f>+'UPDATE&gt;&gt;Jul2022-Mar2023 Actuals'!N28-'UPDATE&gt;&gt;Jul-Dec 2022 Actuals'!N28</f>
        <v>0</v>
      </c>
      <c r="O28" s="46">
        <f>+'UPDATE&gt;&gt;Jul2022-Mar2023 Actuals'!O28-'UPDATE&gt;&gt;Jul-Dec 2022 Actuals'!O28</f>
        <v>0</v>
      </c>
      <c r="P28" s="46">
        <f>+'UPDATE&gt;&gt;Jul2022-Mar2023 Actuals'!P28-'UPDATE&gt;&gt;Jul-Dec 2022 Actuals'!P28</f>
        <v>0</v>
      </c>
      <c r="Q28" s="46">
        <f>+'UPDATE&gt;&gt;Jul2022-Mar2023 Actuals'!Q28-'UPDATE&gt;&gt;Jul-Dec 2022 Actuals'!Q28</f>
        <v>0</v>
      </c>
      <c r="R28" s="46">
        <f>+'UPDATE&gt;&gt;Jul2022-Mar2023 Actuals'!R28-'UPDATE&gt;&gt;Jul-Dec 2022 Actuals'!R28</f>
        <v>0</v>
      </c>
      <c r="S28" s="46">
        <f>+'UPDATE&gt;&gt;Jul2022-Mar2023 Actuals'!S28-'UPDATE&gt;&gt;Jul-Dec 2022 Actuals'!S28</f>
        <v>0</v>
      </c>
      <c r="T28" s="46">
        <f>+'UPDATE&gt;&gt;Jul2022-Mar2023 Actuals'!T28-'UPDATE&gt;&gt;Jul-Dec 2022 Actuals'!T28</f>
        <v>0</v>
      </c>
      <c r="U28" s="46">
        <f>+'UPDATE&gt;&gt;Jul2022-Mar2023 Actuals'!U28-'UPDATE&gt;&gt;Jul-Dec 2022 Actuals'!U28</f>
        <v>0</v>
      </c>
      <c r="V28" s="46">
        <f>+'UPDATE&gt;&gt;Jul2022-Mar2023 Actuals'!V28-'UPDATE&gt;&gt;Jul-Dec 2022 Actuals'!V28</f>
        <v>0</v>
      </c>
      <c r="W28" s="46">
        <f>+'UPDATE&gt;&gt;Jul2022-Mar2023 Actuals'!W28-'UPDATE&gt;&gt;Jul-Dec 2022 Actuals'!W28</f>
        <v>0</v>
      </c>
      <c r="X28" s="46">
        <f>+'UPDATE&gt;&gt;Jul2022-Mar2023 Actuals'!X28-'UPDATE&gt;&gt;Jul-Dec 2022 Actuals'!X28</f>
        <v>0</v>
      </c>
      <c r="Y28" s="46">
        <f>+'UPDATE&gt;&gt;Jul2022-Mar2023 Actuals'!Y28-'UPDATE&gt;&gt;Jul-Dec 2022 Actuals'!Y28</f>
        <v>0</v>
      </c>
      <c r="Z28" s="46">
        <f>+'UPDATE&gt;&gt;Jul2022-Mar2023 Actuals'!Z28-'UPDATE&gt;&gt;Jul-Dec 2022 Actuals'!Z28</f>
        <v>0</v>
      </c>
      <c r="AA28" s="46">
        <f>+'UPDATE&gt;&gt;Jul2022-Mar2023 Actuals'!AA28-'UPDATE&gt;&gt;Jul-Dec 2022 Actuals'!AA28</f>
        <v>0</v>
      </c>
      <c r="AB28" s="46">
        <f>+'UPDATE&gt;&gt;Jul2022-Mar2023 Actuals'!AB28-'UPDATE&gt;&gt;Jul-Dec 2022 Actuals'!AB28</f>
        <v>0</v>
      </c>
      <c r="AC28" s="46">
        <f>+'UPDATE&gt;&gt;Jul2022-Mar2023 Actuals'!AC28-'UPDATE&gt;&gt;Jul-Dec 2022 Actuals'!AC28</f>
        <v>0</v>
      </c>
      <c r="AD28" s="46">
        <f>+'UPDATE&gt;&gt;Jul2022-Mar2023 Actuals'!AD28-'UPDATE&gt;&gt;Jul-Dec 2022 Actuals'!AD28</f>
        <v>0</v>
      </c>
      <c r="AE28" s="46">
        <f>+'UPDATE&gt;&gt;Jul2022-Mar2023 Actuals'!AE28-'UPDATE&gt;&gt;Jul-Dec 2022 Actuals'!AE28</f>
        <v>-8900000</v>
      </c>
      <c r="AF28" s="46">
        <f>+'UPDATE&gt;&gt;Jul2022-Mar2023 Actuals'!AF28-'UPDATE&gt;&gt;Jul-Dec 2022 Actuals'!AF28</f>
        <v>0</v>
      </c>
      <c r="AG28" s="46">
        <f>+'UPDATE&gt;&gt;Jul2022-Mar2023 Actuals'!AG28-'UPDATE&gt;&gt;Jul-Dec 2022 Actuals'!AG28</f>
        <v>-8900000</v>
      </c>
      <c r="AH28" s="46">
        <f>+'UPDATE&gt;&gt;Jul2022-Mar2023 Actuals'!AH28-'UPDATE&gt;&gt;Jul-Dec 2022 Actuals'!AH28</f>
        <v>-8362000</v>
      </c>
      <c r="AI28" s="46">
        <f>+'UPDATE&gt;&gt;Jul2022-Mar2023 Actuals'!AI28-'UPDATE&gt;&gt;Jul-Dec 2022 Actuals'!AI28</f>
        <v>0</v>
      </c>
      <c r="AJ28" s="46">
        <f>+'UPDATE&gt;&gt;Jul2022-Mar2023 Actuals'!AJ28-'UPDATE&gt;&gt;Jul-Dec 2022 Actuals'!AJ28</f>
        <v>-8362000</v>
      </c>
      <c r="AK28" s="46">
        <f>+'UPDATE&gt;&gt;Jul2022-Mar2023 Actuals'!AK28-'UPDATE&gt;&gt;Jul-Dec 2022 Actuals'!AK28</f>
        <v>11921000</v>
      </c>
      <c r="AL28" s="46">
        <f>+'UPDATE&gt;&gt;Jul2022-Mar2023 Actuals'!AL28-'UPDATE&gt;&gt;Jul-Dec 2022 Actuals'!AL28</f>
        <v>0</v>
      </c>
      <c r="AM28" s="46">
        <f>+'UPDATE&gt;&gt;Jul2022-Mar2023 Actuals'!AM28-'UPDATE&gt;&gt;Jul-Dec 2022 Actuals'!AM28</f>
        <v>11921000</v>
      </c>
      <c r="AN28" s="46">
        <f>+'UPDATE&gt;&gt;Jul2022-Mar2023 Actuals'!AN28-'UPDATE&gt;&gt;Jul-Dec 2022 Actuals'!AN28</f>
        <v>-5341000</v>
      </c>
      <c r="AO28" s="46">
        <f>+'UPDATE&gt;&gt;Jul2022-Mar2023 Actuals'!AO28-'UPDATE&gt;&gt;Jul-Dec 2022 Actuals'!AO28</f>
        <v>0</v>
      </c>
      <c r="AP28" s="46">
        <f>+'UPDATE&gt;&gt;Jul2022-Mar2023 Actuals'!AP28-'UPDATE&gt;&gt;Jul-Dec 2022 Actuals'!AP28</f>
        <v>-5341000</v>
      </c>
      <c r="AQ28" s="46">
        <f>+'UPDATE&gt;&gt;Jul2022-Mar2023 Actuals'!AQ28-'UPDATE&gt;&gt;Jul-Dec 2022 Actuals'!AQ28</f>
        <v>-1241000</v>
      </c>
      <c r="AR28" s="46">
        <f>+'UPDATE&gt;&gt;Jul2022-Mar2023 Actuals'!AR28-'UPDATE&gt;&gt;Jul-Dec 2022 Actuals'!AR28</f>
        <v>0</v>
      </c>
      <c r="AS28" s="46">
        <f>+'UPDATE&gt;&gt;Jul2022-Mar2023 Actuals'!AS28-'UPDATE&gt;&gt;Jul-Dec 2022 Actuals'!AS28</f>
        <v>-1241000</v>
      </c>
      <c r="AT28" s="46">
        <f>+'UPDATE&gt;&gt;Jul2022-Mar2023 Actuals'!AT28-'UPDATE&gt;&gt;Jul-Dec 2022 Actuals'!AT28</f>
        <v>-1241000</v>
      </c>
      <c r="AU28" s="46">
        <f>+'UPDATE&gt;&gt;Jul2022-Mar2023 Actuals'!AU28-'UPDATE&gt;&gt;Jul-Dec 2022 Actuals'!AU28</f>
        <v>0</v>
      </c>
      <c r="AV28" s="46">
        <f>+'UPDATE&gt;&gt;Jul2022-Mar2023 Actuals'!AV28-'UPDATE&gt;&gt;Jul-Dec 2022 Actuals'!AV28</f>
        <v>-1241000</v>
      </c>
      <c r="AW28" s="46">
        <f>+'UPDATE&gt;&gt;Jul2022-Mar2023 Actuals'!AW28-'UPDATE&gt;&gt;Jul-Dec 2022 Actuals'!AW28</f>
        <v>-1241000</v>
      </c>
      <c r="AX28" s="46">
        <f>+'UPDATE&gt;&gt;Jul2022-Mar2023 Actuals'!AX28-'UPDATE&gt;&gt;Jul-Dec 2022 Actuals'!AX28</f>
        <v>0</v>
      </c>
      <c r="AY28" s="46">
        <f>+'UPDATE&gt;&gt;Jul2022-Mar2023 Actuals'!AY28-'UPDATE&gt;&gt;Jul-Dec 2022 Actuals'!AY28</f>
        <v>-1241000</v>
      </c>
      <c r="AZ28" s="46">
        <f>+'UPDATE&gt;&gt;Jul2022-Mar2023 Actuals'!AZ28-'UPDATE&gt;&gt;Jul-Dec 2022 Actuals'!AZ28</f>
        <v>9065000</v>
      </c>
      <c r="BA28" s="46">
        <f>+'UPDATE&gt;&gt;Jul2022-Mar2023 Actuals'!BA28-'UPDATE&gt;&gt;Jul-Dec 2022 Actuals'!BA28</f>
        <v>0</v>
      </c>
      <c r="BB28" s="46">
        <f>+'UPDATE&gt;&gt;Jul2022-Mar2023 Actuals'!BB28-'UPDATE&gt;&gt;Jul-Dec 2022 Actuals'!BB28</f>
        <v>9065000</v>
      </c>
      <c r="BC28" s="46">
        <f>+'UPDATE&gt;&gt;Jul2022-Mar2023 Actuals'!BC28-'UPDATE&gt;&gt;Jul-Dec 2022 Actuals'!BC28</f>
        <v>5342000</v>
      </c>
      <c r="BD28" s="46">
        <f>+'UPDATE&gt;&gt;Jul2022-Mar2023 Actuals'!BD28-'UPDATE&gt;&gt;Jul-Dec 2022 Actuals'!BD28</f>
        <v>0</v>
      </c>
      <c r="BE28" s="46">
        <f>+'UPDATE&gt;&gt;Jul2022-Mar2023 Actuals'!BE28-'UPDATE&gt;&gt;Jul-Dec 2022 Actuals'!BE28</f>
        <v>5342000</v>
      </c>
      <c r="BF28" s="46">
        <f>+'UPDATE&gt;&gt;Jul2022-Mar2023 Actuals'!BF28-'UPDATE&gt;&gt;Jul-Dec 2022 Actuals'!BF28</f>
        <v>0</v>
      </c>
      <c r="BG28" s="46">
        <f>+'UPDATE&gt;&gt;Jul2022-Mar2023 Actuals'!BG28-'UPDATE&gt;&gt;Jul-Dec 2022 Actuals'!BG28</f>
        <v>0</v>
      </c>
      <c r="BH28" s="46">
        <f>+'UPDATE&gt;&gt;Jul2022-Mar2023 Actuals'!BH28-'UPDATE&gt;&gt;Jul-Dec 2022 Actuals'!BH28</f>
        <v>0</v>
      </c>
      <c r="BI28" s="46">
        <f>+'UPDATE&gt;&gt;Jul2022-Mar2023 Actuals'!BI28-'UPDATE&gt;&gt;Jul-Dec 2022 Actuals'!BI28</f>
        <v>0</v>
      </c>
      <c r="BJ28" s="46">
        <f>+'UPDATE&gt;&gt;Jul2022-Mar2023 Actuals'!BJ28-'UPDATE&gt;&gt;Jul-Dec 2022 Actuals'!BJ28</f>
        <v>0</v>
      </c>
      <c r="BK28" s="46">
        <f>+'UPDATE&gt;&gt;Jul2022-Mar2023 Actuals'!BK28-'UPDATE&gt;&gt;Jul-Dec 2022 Actuals'!BK28</f>
        <v>0</v>
      </c>
      <c r="BL28" s="46">
        <f>+'UPDATE&gt;&gt;Jul2022-Mar2023 Actuals'!BL28-'UPDATE&gt;&gt;Jul-Dec 2022 Actuals'!BL28</f>
        <v>0</v>
      </c>
      <c r="BM28" s="46">
        <f>+'UPDATE&gt;&gt;Jul2022-Mar2023 Actuals'!BM28-'UPDATE&gt;&gt;Jul-Dec 2022 Actuals'!BM28</f>
        <v>0</v>
      </c>
      <c r="BN28" s="46">
        <f>+'UPDATE&gt;&gt;Jul2022-Mar2023 Actuals'!BN28-'UPDATE&gt;&gt;Jul-Dec 2022 Actuals'!BN28</f>
        <v>0</v>
      </c>
      <c r="BO28" s="46">
        <f>+'UPDATE&gt;&gt;Jul2022-Mar2023 Actuals'!BO28-'UPDATE&gt;&gt;Jul-Dec 2022 Actuals'!BO28</f>
        <v>0</v>
      </c>
      <c r="BP28" s="46">
        <f>+'UPDATE&gt;&gt;Jul2022-Mar2023 Actuals'!BP28-'UPDATE&gt;&gt;Jul-Dec 2022 Actuals'!BP28</f>
        <v>0</v>
      </c>
      <c r="BQ28" s="46">
        <f>+'UPDATE&gt;&gt;Jul2022-Mar2023 Actuals'!BQ28-'UPDATE&gt;&gt;Jul-Dec 2022 Actuals'!BQ28</f>
        <v>0</v>
      </c>
      <c r="BR28" s="46">
        <f>+'UPDATE&gt;&gt;Jul2022-Mar2023 Actuals'!BR28-'UPDATE&gt;&gt;Jul-Dec 2022 Actuals'!BR28</f>
        <v>1000</v>
      </c>
      <c r="BS28" s="46">
        <f>+'UPDATE&gt;&gt;Jul2022-Mar2023 Actuals'!BS28-'UPDATE&gt;&gt;Jul-Dec 2022 Actuals'!BS28</f>
        <v>0</v>
      </c>
      <c r="BT28" s="46">
        <f>+'UPDATE&gt;&gt;Jul2022-Mar2023 Actuals'!BT28-'UPDATE&gt;&gt;Jul-Dec 2022 Actuals'!BT28</f>
        <v>1000</v>
      </c>
      <c r="BU28" s="46">
        <f>+'UPDATE&gt;&gt;Jul2022-Mar2023 Actuals'!BU28-'UPDATE&gt;&gt;Jul-Dec 2022 Actuals'!BU28</f>
        <v>286</v>
      </c>
      <c r="BV28" s="46">
        <f>+'UPDATE&gt;&gt;Jul2022-Mar2023 Actuals'!BV28-'UPDATE&gt;&gt;Jul-Dec 2022 Actuals'!BV28</f>
        <v>0</v>
      </c>
      <c r="BW28" s="46">
        <f>+'UPDATE&gt;&gt;Jul2022-Mar2023 Actuals'!BW28-'UPDATE&gt;&gt;Jul-Dec 2022 Actuals'!BW28</f>
        <v>286</v>
      </c>
      <c r="BX28" s="46">
        <f>+'UPDATE&gt;&gt;Jul2022-Mar2023 Actuals'!BX28-'UPDATE&gt;&gt;Jul-Dec 2022 Actuals'!BX28</f>
        <v>-142</v>
      </c>
      <c r="BY28" s="46">
        <f>+'UPDATE&gt;&gt;Jul2022-Mar2023 Actuals'!BY28-'UPDATE&gt;&gt;Jul-Dec 2022 Actuals'!BY28</f>
        <v>0</v>
      </c>
      <c r="BZ28" s="46">
        <f>+'UPDATE&gt;&gt;Jul2022-Mar2023 Actuals'!BZ28-'UPDATE&gt;&gt;Jul-Dec 2022 Actuals'!BZ28</f>
        <v>-142</v>
      </c>
      <c r="CA28" s="46">
        <f>+'UPDATE&gt;&gt;Jul2022-Mar2023 Actuals'!CA28-'UPDATE&gt;&gt;Jul-Dec 2022 Actuals'!CA28</f>
        <v>856</v>
      </c>
      <c r="CB28" s="46">
        <f>+'UPDATE&gt;&gt;Jul2022-Mar2023 Actuals'!CB28-'UPDATE&gt;&gt;Jul-Dec 2022 Actuals'!CB28</f>
        <v>0</v>
      </c>
      <c r="CC28" s="46">
        <f>+'UPDATE&gt;&gt;Jul2022-Mar2023 Actuals'!CC28-'UPDATE&gt;&gt;Jul-Dec 2022 Actuals'!CC28</f>
        <v>856</v>
      </c>
      <c r="CD28" s="46">
        <f>+'UPDATE&gt;&gt;Jul2022-Mar2023 Actuals'!CD28-'UPDATE&gt;&gt;Jul-Dec 2022 Actuals'!CD28</f>
        <v>0</v>
      </c>
      <c r="CE28" s="46">
        <f>+'UPDATE&gt;&gt;Jul2022-Mar2023 Actuals'!CE28-'UPDATE&gt;&gt;Jul-Dec 2022 Actuals'!CE28</f>
        <v>0</v>
      </c>
      <c r="CF28" s="46">
        <f>+'UPDATE&gt;&gt;Jul2022-Mar2023 Actuals'!CF28-'UPDATE&gt;&gt;Jul-Dec 2022 Actuals'!CF28</f>
        <v>0</v>
      </c>
      <c r="CG28" s="46">
        <f>+'UPDATE&gt;&gt;Jul2022-Mar2023 Actuals'!CG28-'UPDATE&gt;&gt;Jul-Dec 2022 Actuals'!CG28</f>
        <v>1000</v>
      </c>
      <c r="CH28" s="46">
        <f>+'UPDATE&gt;&gt;Jul2022-Mar2023 Actuals'!CH28-'UPDATE&gt;&gt;Jul-Dec 2022 Actuals'!CH28</f>
        <v>0</v>
      </c>
      <c r="CI28" s="46">
        <f>+'UPDATE&gt;&gt;Jul2022-Mar2023 Actuals'!CI28-'UPDATE&gt;&gt;Jul-Dec 2022 Actuals'!CI28</f>
        <v>1000</v>
      </c>
    </row>
    <row r="29" spans="2:87" x14ac:dyDescent="0.25">
      <c r="B29" s="48" t="s">
        <v>156</v>
      </c>
      <c r="C29" s="48" t="s">
        <v>164</v>
      </c>
      <c r="D29" s="48" t="s">
        <v>117</v>
      </c>
      <c r="E29" s="48" t="s">
        <v>165</v>
      </c>
      <c r="F29" s="48" t="s">
        <v>160</v>
      </c>
      <c r="H29" s="48" t="s">
        <v>166</v>
      </c>
      <c r="I29" s="48">
        <v>10</v>
      </c>
      <c r="J29" s="46">
        <f>+'UPDATE&gt;&gt;Jul2022-Mar2023 Actuals'!J29-'UPDATE&gt;&gt;Jul-Dec 2022 Actuals'!J29</f>
        <v>0</v>
      </c>
      <c r="K29" s="46">
        <f>+'UPDATE&gt;&gt;Jul2022-Mar2023 Actuals'!K29-'UPDATE&gt;&gt;Jul-Dec 2022 Actuals'!K29</f>
        <v>0</v>
      </c>
      <c r="L29" s="46">
        <f>+'UPDATE&gt;&gt;Jul2022-Mar2023 Actuals'!L29-'UPDATE&gt;&gt;Jul-Dec 2022 Actuals'!L29</f>
        <v>0</v>
      </c>
      <c r="M29" s="46">
        <f>+'UPDATE&gt;&gt;Jul2022-Mar2023 Actuals'!M29-'UPDATE&gt;&gt;Jul-Dec 2022 Actuals'!M29</f>
        <v>0</v>
      </c>
      <c r="N29" s="46">
        <f>+'UPDATE&gt;&gt;Jul2022-Mar2023 Actuals'!N29-'UPDATE&gt;&gt;Jul-Dec 2022 Actuals'!N29</f>
        <v>0</v>
      </c>
      <c r="O29" s="46">
        <f>+'UPDATE&gt;&gt;Jul2022-Mar2023 Actuals'!O29-'UPDATE&gt;&gt;Jul-Dec 2022 Actuals'!O29</f>
        <v>0</v>
      </c>
      <c r="P29" s="46">
        <f>+'UPDATE&gt;&gt;Jul2022-Mar2023 Actuals'!P29-'UPDATE&gt;&gt;Jul-Dec 2022 Actuals'!P29</f>
        <v>0</v>
      </c>
      <c r="Q29" s="46">
        <f>+'UPDATE&gt;&gt;Jul2022-Mar2023 Actuals'!Q29-'UPDATE&gt;&gt;Jul-Dec 2022 Actuals'!Q29</f>
        <v>0</v>
      </c>
      <c r="R29" s="46">
        <f>+'UPDATE&gt;&gt;Jul2022-Mar2023 Actuals'!R29-'UPDATE&gt;&gt;Jul-Dec 2022 Actuals'!R29</f>
        <v>0</v>
      </c>
      <c r="S29" s="46">
        <f>+'UPDATE&gt;&gt;Jul2022-Mar2023 Actuals'!S29-'UPDATE&gt;&gt;Jul-Dec 2022 Actuals'!S29</f>
        <v>0</v>
      </c>
      <c r="T29" s="46">
        <f>+'UPDATE&gt;&gt;Jul2022-Mar2023 Actuals'!T29-'UPDATE&gt;&gt;Jul-Dec 2022 Actuals'!T29</f>
        <v>0</v>
      </c>
      <c r="U29" s="46">
        <f>+'UPDATE&gt;&gt;Jul2022-Mar2023 Actuals'!U29-'UPDATE&gt;&gt;Jul-Dec 2022 Actuals'!U29</f>
        <v>0</v>
      </c>
      <c r="V29" s="46">
        <f>+'UPDATE&gt;&gt;Jul2022-Mar2023 Actuals'!V29-'UPDATE&gt;&gt;Jul-Dec 2022 Actuals'!V29</f>
        <v>0</v>
      </c>
      <c r="W29" s="46">
        <f>+'UPDATE&gt;&gt;Jul2022-Mar2023 Actuals'!W29-'UPDATE&gt;&gt;Jul-Dec 2022 Actuals'!W29</f>
        <v>0</v>
      </c>
      <c r="X29" s="46">
        <f>+'UPDATE&gt;&gt;Jul2022-Mar2023 Actuals'!X29-'UPDATE&gt;&gt;Jul-Dec 2022 Actuals'!X29</f>
        <v>0</v>
      </c>
      <c r="Y29" s="46">
        <f>+'UPDATE&gt;&gt;Jul2022-Mar2023 Actuals'!Y29-'UPDATE&gt;&gt;Jul-Dec 2022 Actuals'!Y29</f>
        <v>0</v>
      </c>
      <c r="Z29" s="46">
        <f>+'UPDATE&gt;&gt;Jul2022-Mar2023 Actuals'!Z29-'UPDATE&gt;&gt;Jul-Dec 2022 Actuals'!Z29</f>
        <v>0</v>
      </c>
      <c r="AA29" s="46">
        <f>+'UPDATE&gt;&gt;Jul2022-Mar2023 Actuals'!AA29-'UPDATE&gt;&gt;Jul-Dec 2022 Actuals'!AA29</f>
        <v>0</v>
      </c>
      <c r="AB29" s="46">
        <f>+'UPDATE&gt;&gt;Jul2022-Mar2023 Actuals'!AB29-'UPDATE&gt;&gt;Jul-Dec 2022 Actuals'!AB29</f>
        <v>0</v>
      </c>
      <c r="AC29" s="46">
        <f>+'UPDATE&gt;&gt;Jul2022-Mar2023 Actuals'!AC29-'UPDATE&gt;&gt;Jul-Dec 2022 Actuals'!AC29</f>
        <v>0</v>
      </c>
      <c r="AD29" s="46">
        <f>+'UPDATE&gt;&gt;Jul2022-Mar2023 Actuals'!AD29-'UPDATE&gt;&gt;Jul-Dec 2022 Actuals'!AD29</f>
        <v>0</v>
      </c>
      <c r="AE29" s="46">
        <f>+'UPDATE&gt;&gt;Jul2022-Mar2023 Actuals'!AE29-'UPDATE&gt;&gt;Jul-Dec 2022 Actuals'!AE29</f>
        <v>-2573000</v>
      </c>
      <c r="AF29" s="46">
        <f>+'UPDATE&gt;&gt;Jul2022-Mar2023 Actuals'!AF29-'UPDATE&gt;&gt;Jul-Dec 2022 Actuals'!AF29</f>
        <v>0</v>
      </c>
      <c r="AG29" s="46">
        <f>+'UPDATE&gt;&gt;Jul2022-Mar2023 Actuals'!AG29-'UPDATE&gt;&gt;Jul-Dec 2022 Actuals'!AG29</f>
        <v>-2573000</v>
      </c>
      <c r="AH29" s="46">
        <f>+'UPDATE&gt;&gt;Jul2022-Mar2023 Actuals'!AH29-'UPDATE&gt;&gt;Jul-Dec 2022 Actuals'!AH29</f>
        <v>-2582000</v>
      </c>
      <c r="AI29" s="46">
        <f>+'UPDATE&gt;&gt;Jul2022-Mar2023 Actuals'!AI29-'UPDATE&gt;&gt;Jul-Dec 2022 Actuals'!AI29</f>
        <v>0</v>
      </c>
      <c r="AJ29" s="46">
        <f>+'UPDATE&gt;&gt;Jul2022-Mar2023 Actuals'!AJ29-'UPDATE&gt;&gt;Jul-Dec 2022 Actuals'!AJ29</f>
        <v>-2582000</v>
      </c>
      <c r="AK29" s="46">
        <f>+'UPDATE&gt;&gt;Jul2022-Mar2023 Actuals'!AK29-'UPDATE&gt;&gt;Jul-Dec 2022 Actuals'!AK29</f>
        <v>3612000</v>
      </c>
      <c r="AL29" s="46">
        <f>+'UPDATE&gt;&gt;Jul2022-Mar2023 Actuals'!AL29-'UPDATE&gt;&gt;Jul-Dec 2022 Actuals'!AL29</f>
        <v>0</v>
      </c>
      <c r="AM29" s="46">
        <f>+'UPDATE&gt;&gt;Jul2022-Mar2023 Actuals'!AM29-'UPDATE&gt;&gt;Jul-Dec 2022 Actuals'!AM29</f>
        <v>3612000</v>
      </c>
      <c r="AN29" s="46">
        <f>+'UPDATE&gt;&gt;Jul2022-Mar2023 Actuals'!AN29-'UPDATE&gt;&gt;Jul-Dec 2022 Actuals'!AN29</f>
        <v>-1543000</v>
      </c>
      <c r="AO29" s="46">
        <f>+'UPDATE&gt;&gt;Jul2022-Mar2023 Actuals'!AO29-'UPDATE&gt;&gt;Jul-Dec 2022 Actuals'!AO29</f>
        <v>0</v>
      </c>
      <c r="AP29" s="46">
        <f>+'UPDATE&gt;&gt;Jul2022-Mar2023 Actuals'!AP29-'UPDATE&gt;&gt;Jul-Dec 2022 Actuals'!AP29</f>
        <v>-1543000</v>
      </c>
      <c r="AQ29" s="46">
        <f>+'UPDATE&gt;&gt;Jul2022-Mar2023 Actuals'!AQ29-'UPDATE&gt;&gt;Jul-Dec 2022 Actuals'!AQ29</f>
        <v>515000</v>
      </c>
      <c r="AR29" s="46">
        <f>+'UPDATE&gt;&gt;Jul2022-Mar2023 Actuals'!AR29-'UPDATE&gt;&gt;Jul-Dec 2022 Actuals'!AR29</f>
        <v>0</v>
      </c>
      <c r="AS29" s="46">
        <f>+'UPDATE&gt;&gt;Jul2022-Mar2023 Actuals'!AS29-'UPDATE&gt;&gt;Jul-Dec 2022 Actuals'!AS29</f>
        <v>515000</v>
      </c>
      <c r="AT29" s="46">
        <f>+'UPDATE&gt;&gt;Jul2022-Mar2023 Actuals'!AT29-'UPDATE&gt;&gt;Jul-Dec 2022 Actuals'!AT29</f>
        <v>515000</v>
      </c>
      <c r="AU29" s="46">
        <f>+'UPDATE&gt;&gt;Jul2022-Mar2023 Actuals'!AU29-'UPDATE&gt;&gt;Jul-Dec 2022 Actuals'!AU29</f>
        <v>0</v>
      </c>
      <c r="AV29" s="46">
        <f>+'UPDATE&gt;&gt;Jul2022-Mar2023 Actuals'!AV29-'UPDATE&gt;&gt;Jul-Dec 2022 Actuals'!AV29</f>
        <v>515000</v>
      </c>
      <c r="AW29" s="46">
        <f>+'UPDATE&gt;&gt;Jul2022-Mar2023 Actuals'!AW29-'UPDATE&gt;&gt;Jul-Dec 2022 Actuals'!AW29</f>
        <v>513000</v>
      </c>
      <c r="AX29" s="46">
        <f>+'UPDATE&gt;&gt;Jul2022-Mar2023 Actuals'!AX29-'UPDATE&gt;&gt;Jul-Dec 2022 Actuals'!AX29</f>
        <v>0</v>
      </c>
      <c r="AY29" s="46">
        <f>+'UPDATE&gt;&gt;Jul2022-Mar2023 Actuals'!AY29-'UPDATE&gt;&gt;Jul-Dec 2022 Actuals'!AY29</f>
        <v>513000</v>
      </c>
      <c r="AZ29" s="46">
        <f>+'UPDATE&gt;&gt;Jul2022-Mar2023 Actuals'!AZ29-'UPDATE&gt;&gt;Jul-Dec 2022 Actuals'!AZ29</f>
        <v>0</v>
      </c>
      <c r="BA29" s="46">
        <f>+'UPDATE&gt;&gt;Jul2022-Mar2023 Actuals'!BA29-'UPDATE&gt;&gt;Jul-Dec 2022 Actuals'!BA29</f>
        <v>0</v>
      </c>
      <c r="BB29" s="46">
        <f>+'UPDATE&gt;&gt;Jul2022-Mar2023 Actuals'!BB29-'UPDATE&gt;&gt;Jul-Dec 2022 Actuals'!BB29</f>
        <v>0</v>
      </c>
      <c r="BC29" s="46">
        <f>+'UPDATE&gt;&gt;Jul2022-Mar2023 Actuals'!BC29-'UPDATE&gt;&gt;Jul-Dec 2022 Actuals'!BC29</f>
        <v>1543000</v>
      </c>
      <c r="BD29" s="46">
        <f>+'UPDATE&gt;&gt;Jul2022-Mar2023 Actuals'!BD29-'UPDATE&gt;&gt;Jul-Dec 2022 Actuals'!BD29</f>
        <v>0</v>
      </c>
      <c r="BE29" s="46">
        <f>+'UPDATE&gt;&gt;Jul2022-Mar2023 Actuals'!BE29-'UPDATE&gt;&gt;Jul-Dec 2022 Actuals'!BE29</f>
        <v>1543000</v>
      </c>
      <c r="BF29" s="46">
        <f>+'UPDATE&gt;&gt;Jul2022-Mar2023 Actuals'!BF29-'UPDATE&gt;&gt;Jul-Dec 2022 Actuals'!BF29</f>
        <v>0</v>
      </c>
      <c r="BG29" s="46">
        <f>+'UPDATE&gt;&gt;Jul2022-Mar2023 Actuals'!BG29-'UPDATE&gt;&gt;Jul-Dec 2022 Actuals'!BG29</f>
        <v>0</v>
      </c>
      <c r="BH29" s="46">
        <f>+'UPDATE&gt;&gt;Jul2022-Mar2023 Actuals'!BH29-'UPDATE&gt;&gt;Jul-Dec 2022 Actuals'!BH29</f>
        <v>0</v>
      </c>
      <c r="BI29" s="46">
        <f>+'UPDATE&gt;&gt;Jul2022-Mar2023 Actuals'!BI29-'UPDATE&gt;&gt;Jul-Dec 2022 Actuals'!BI29</f>
        <v>0</v>
      </c>
      <c r="BJ29" s="46">
        <f>+'UPDATE&gt;&gt;Jul2022-Mar2023 Actuals'!BJ29-'UPDATE&gt;&gt;Jul-Dec 2022 Actuals'!BJ29</f>
        <v>0</v>
      </c>
      <c r="BK29" s="46">
        <f>+'UPDATE&gt;&gt;Jul2022-Mar2023 Actuals'!BK29-'UPDATE&gt;&gt;Jul-Dec 2022 Actuals'!BK29</f>
        <v>0</v>
      </c>
      <c r="BL29" s="46">
        <f>+'UPDATE&gt;&gt;Jul2022-Mar2023 Actuals'!BL29-'UPDATE&gt;&gt;Jul-Dec 2022 Actuals'!BL29</f>
        <v>0</v>
      </c>
      <c r="BM29" s="46">
        <f>+'UPDATE&gt;&gt;Jul2022-Mar2023 Actuals'!BM29-'UPDATE&gt;&gt;Jul-Dec 2022 Actuals'!BM29</f>
        <v>0</v>
      </c>
      <c r="BN29" s="46">
        <f>+'UPDATE&gt;&gt;Jul2022-Mar2023 Actuals'!BN29-'UPDATE&gt;&gt;Jul-Dec 2022 Actuals'!BN29</f>
        <v>0</v>
      </c>
      <c r="BO29" s="46">
        <f>+'UPDATE&gt;&gt;Jul2022-Mar2023 Actuals'!BO29-'UPDATE&gt;&gt;Jul-Dec 2022 Actuals'!BO29</f>
        <v>0</v>
      </c>
      <c r="BP29" s="46">
        <f>+'UPDATE&gt;&gt;Jul2022-Mar2023 Actuals'!BP29-'UPDATE&gt;&gt;Jul-Dec 2022 Actuals'!BP29</f>
        <v>0</v>
      </c>
      <c r="BQ29" s="46">
        <f>+'UPDATE&gt;&gt;Jul2022-Mar2023 Actuals'!BQ29-'UPDATE&gt;&gt;Jul-Dec 2022 Actuals'!BQ29</f>
        <v>0</v>
      </c>
      <c r="BR29" s="46">
        <f>+'UPDATE&gt;&gt;Jul2022-Mar2023 Actuals'!BR29-'UPDATE&gt;&gt;Jul-Dec 2022 Actuals'!BR29</f>
        <v>0</v>
      </c>
      <c r="BS29" s="46">
        <f>+'UPDATE&gt;&gt;Jul2022-Mar2023 Actuals'!BS29-'UPDATE&gt;&gt;Jul-Dec 2022 Actuals'!BS29</f>
        <v>0</v>
      </c>
      <c r="BT29" s="46">
        <f>+'UPDATE&gt;&gt;Jul2022-Mar2023 Actuals'!BT29-'UPDATE&gt;&gt;Jul-Dec 2022 Actuals'!BT29</f>
        <v>0</v>
      </c>
      <c r="BU29" s="46">
        <f>+'UPDATE&gt;&gt;Jul2022-Mar2023 Actuals'!BU29-'UPDATE&gt;&gt;Jul-Dec 2022 Actuals'!BU29</f>
        <v>0</v>
      </c>
      <c r="BV29" s="46">
        <f>+'UPDATE&gt;&gt;Jul2022-Mar2023 Actuals'!BV29-'UPDATE&gt;&gt;Jul-Dec 2022 Actuals'!BV29</f>
        <v>0</v>
      </c>
      <c r="BW29" s="46">
        <f>+'UPDATE&gt;&gt;Jul2022-Mar2023 Actuals'!BW29-'UPDATE&gt;&gt;Jul-Dec 2022 Actuals'!BW29</f>
        <v>0</v>
      </c>
      <c r="BX29" s="46">
        <f>+'UPDATE&gt;&gt;Jul2022-Mar2023 Actuals'!BX29-'UPDATE&gt;&gt;Jul-Dec 2022 Actuals'!BX29</f>
        <v>0</v>
      </c>
      <c r="BY29" s="46">
        <f>+'UPDATE&gt;&gt;Jul2022-Mar2023 Actuals'!BY29-'UPDATE&gt;&gt;Jul-Dec 2022 Actuals'!BY29</f>
        <v>0</v>
      </c>
      <c r="BZ29" s="46">
        <f>+'UPDATE&gt;&gt;Jul2022-Mar2023 Actuals'!BZ29-'UPDATE&gt;&gt;Jul-Dec 2022 Actuals'!BZ29</f>
        <v>0</v>
      </c>
      <c r="CA29" s="46">
        <f>+'UPDATE&gt;&gt;Jul2022-Mar2023 Actuals'!CA29-'UPDATE&gt;&gt;Jul-Dec 2022 Actuals'!CA29</f>
        <v>0</v>
      </c>
      <c r="CB29" s="46">
        <f>+'UPDATE&gt;&gt;Jul2022-Mar2023 Actuals'!CB29-'UPDATE&gt;&gt;Jul-Dec 2022 Actuals'!CB29</f>
        <v>0</v>
      </c>
      <c r="CC29" s="46">
        <f>+'UPDATE&gt;&gt;Jul2022-Mar2023 Actuals'!CC29-'UPDATE&gt;&gt;Jul-Dec 2022 Actuals'!CC29</f>
        <v>0</v>
      </c>
      <c r="CD29" s="46">
        <f>+'UPDATE&gt;&gt;Jul2022-Mar2023 Actuals'!CD29-'UPDATE&gt;&gt;Jul-Dec 2022 Actuals'!CD29</f>
        <v>0</v>
      </c>
      <c r="CE29" s="46">
        <f>+'UPDATE&gt;&gt;Jul2022-Mar2023 Actuals'!CE29-'UPDATE&gt;&gt;Jul-Dec 2022 Actuals'!CE29</f>
        <v>0</v>
      </c>
      <c r="CF29" s="46">
        <f>+'UPDATE&gt;&gt;Jul2022-Mar2023 Actuals'!CF29-'UPDATE&gt;&gt;Jul-Dec 2022 Actuals'!CF29</f>
        <v>0</v>
      </c>
      <c r="CG29" s="46">
        <f>+'UPDATE&gt;&gt;Jul2022-Mar2023 Actuals'!CG29-'UPDATE&gt;&gt;Jul-Dec 2022 Actuals'!CG29</f>
        <v>0</v>
      </c>
      <c r="CH29" s="46">
        <f>+'UPDATE&gt;&gt;Jul2022-Mar2023 Actuals'!CH29-'UPDATE&gt;&gt;Jul-Dec 2022 Actuals'!CH29</f>
        <v>0</v>
      </c>
      <c r="CI29" s="46">
        <f>+'UPDATE&gt;&gt;Jul2022-Mar2023 Actuals'!CI29-'UPDATE&gt;&gt;Jul-Dec 2022 Actuals'!CI29</f>
        <v>0</v>
      </c>
    </row>
    <row r="30" spans="2:87" x14ac:dyDescent="0.25">
      <c r="B30" s="48" t="s">
        <v>156</v>
      </c>
      <c r="C30" s="48" t="s">
        <v>164</v>
      </c>
      <c r="D30" s="48" t="s">
        <v>117</v>
      </c>
      <c r="E30" s="48" t="s">
        <v>165</v>
      </c>
      <c r="F30" s="48" t="s">
        <v>160</v>
      </c>
      <c r="H30" s="48" t="s">
        <v>167</v>
      </c>
      <c r="I30" s="48">
        <v>20</v>
      </c>
      <c r="J30" s="46">
        <f>+'UPDATE&gt;&gt;Jul2022-Mar2023 Actuals'!J30-'UPDATE&gt;&gt;Jul-Dec 2022 Actuals'!J30</f>
        <v>0</v>
      </c>
      <c r="K30" s="46">
        <f>+'UPDATE&gt;&gt;Jul2022-Mar2023 Actuals'!K30-'UPDATE&gt;&gt;Jul-Dec 2022 Actuals'!K30</f>
        <v>0</v>
      </c>
      <c r="L30" s="46">
        <f>+'UPDATE&gt;&gt;Jul2022-Mar2023 Actuals'!L30-'UPDATE&gt;&gt;Jul-Dec 2022 Actuals'!L30</f>
        <v>0</v>
      </c>
      <c r="M30" s="46">
        <f>+'UPDATE&gt;&gt;Jul2022-Mar2023 Actuals'!M30-'UPDATE&gt;&gt;Jul-Dec 2022 Actuals'!M30</f>
        <v>0</v>
      </c>
      <c r="N30" s="46">
        <f>+'UPDATE&gt;&gt;Jul2022-Mar2023 Actuals'!N30-'UPDATE&gt;&gt;Jul-Dec 2022 Actuals'!N30</f>
        <v>0</v>
      </c>
      <c r="O30" s="46">
        <f>+'UPDATE&gt;&gt;Jul2022-Mar2023 Actuals'!O30-'UPDATE&gt;&gt;Jul-Dec 2022 Actuals'!O30</f>
        <v>0</v>
      </c>
      <c r="P30" s="46">
        <f>+'UPDATE&gt;&gt;Jul2022-Mar2023 Actuals'!P30-'UPDATE&gt;&gt;Jul-Dec 2022 Actuals'!P30</f>
        <v>0</v>
      </c>
      <c r="Q30" s="46">
        <f>+'UPDATE&gt;&gt;Jul2022-Mar2023 Actuals'!Q30-'UPDATE&gt;&gt;Jul-Dec 2022 Actuals'!Q30</f>
        <v>0</v>
      </c>
      <c r="R30" s="46">
        <f>+'UPDATE&gt;&gt;Jul2022-Mar2023 Actuals'!R30-'UPDATE&gt;&gt;Jul-Dec 2022 Actuals'!R30</f>
        <v>0</v>
      </c>
      <c r="S30" s="46">
        <f>+'UPDATE&gt;&gt;Jul2022-Mar2023 Actuals'!S30-'UPDATE&gt;&gt;Jul-Dec 2022 Actuals'!S30</f>
        <v>0</v>
      </c>
      <c r="T30" s="46">
        <f>+'UPDATE&gt;&gt;Jul2022-Mar2023 Actuals'!T30-'UPDATE&gt;&gt;Jul-Dec 2022 Actuals'!T30</f>
        <v>0</v>
      </c>
      <c r="U30" s="46">
        <f>+'UPDATE&gt;&gt;Jul2022-Mar2023 Actuals'!U30-'UPDATE&gt;&gt;Jul-Dec 2022 Actuals'!U30</f>
        <v>0</v>
      </c>
      <c r="V30" s="46">
        <f>+'UPDATE&gt;&gt;Jul2022-Mar2023 Actuals'!V30-'UPDATE&gt;&gt;Jul-Dec 2022 Actuals'!V30</f>
        <v>0</v>
      </c>
      <c r="W30" s="46">
        <f>+'UPDATE&gt;&gt;Jul2022-Mar2023 Actuals'!W30-'UPDATE&gt;&gt;Jul-Dec 2022 Actuals'!W30</f>
        <v>0</v>
      </c>
      <c r="X30" s="46">
        <f>+'UPDATE&gt;&gt;Jul2022-Mar2023 Actuals'!X30-'UPDATE&gt;&gt;Jul-Dec 2022 Actuals'!X30</f>
        <v>0</v>
      </c>
      <c r="Y30" s="46">
        <f>+'UPDATE&gt;&gt;Jul2022-Mar2023 Actuals'!Y30-'UPDATE&gt;&gt;Jul-Dec 2022 Actuals'!Y30</f>
        <v>0</v>
      </c>
      <c r="Z30" s="46">
        <f>+'UPDATE&gt;&gt;Jul2022-Mar2023 Actuals'!Z30-'UPDATE&gt;&gt;Jul-Dec 2022 Actuals'!Z30</f>
        <v>0</v>
      </c>
      <c r="AA30" s="46">
        <f>+'UPDATE&gt;&gt;Jul2022-Mar2023 Actuals'!AA30-'UPDATE&gt;&gt;Jul-Dec 2022 Actuals'!AA30</f>
        <v>0</v>
      </c>
      <c r="AB30" s="46">
        <f>+'UPDATE&gt;&gt;Jul2022-Mar2023 Actuals'!AB30-'UPDATE&gt;&gt;Jul-Dec 2022 Actuals'!AB30</f>
        <v>326000</v>
      </c>
      <c r="AC30" s="46">
        <f>+'UPDATE&gt;&gt;Jul2022-Mar2023 Actuals'!AC30-'UPDATE&gt;&gt;Jul-Dec 2022 Actuals'!AC30</f>
        <v>0</v>
      </c>
      <c r="AD30" s="46">
        <f>+'UPDATE&gt;&gt;Jul2022-Mar2023 Actuals'!AD30-'UPDATE&gt;&gt;Jul-Dec 2022 Actuals'!AD30</f>
        <v>326000</v>
      </c>
      <c r="AE30" s="46">
        <f>+'UPDATE&gt;&gt;Jul2022-Mar2023 Actuals'!AE30-'UPDATE&gt;&gt;Jul-Dec 2022 Actuals'!AE30</f>
        <v>-2649000</v>
      </c>
      <c r="AF30" s="46">
        <f>+'UPDATE&gt;&gt;Jul2022-Mar2023 Actuals'!AF30-'UPDATE&gt;&gt;Jul-Dec 2022 Actuals'!AF30</f>
        <v>0</v>
      </c>
      <c r="AG30" s="46">
        <f>+'UPDATE&gt;&gt;Jul2022-Mar2023 Actuals'!AG30-'UPDATE&gt;&gt;Jul-Dec 2022 Actuals'!AG30</f>
        <v>-2649000</v>
      </c>
      <c r="AH30" s="46">
        <f>+'UPDATE&gt;&gt;Jul2022-Mar2023 Actuals'!AH30-'UPDATE&gt;&gt;Jul-Dec 2022 Actuals'!AH30</f>
        <v>-2492000</v>
      </c>
      <c r="AI30" s="46">
        <f>+'UPDATE&gt;&gt;Jul2022-Mar2023 Actuals'!AI30-'UPDATE&gt;&gt;Jul-Dec 2022 Actuals'!AI30</f>
        <v>0</v>
      </c>
      <c r="AJ30" s="46">
        <f>+'UPDATE&gt;&gt;Jul2022-Mar2023 Actuals'!AJ30-'UPDATE&gt;&gt;Jul-Dec 2022 Actuals'!AJ30</f>
        <v>-2492000</v>
      </c>
      <c r="AK30" s="46">
        <f>+'UPDATE&gt;&gt;Jul2022-Mar2023 Actuals'!AK30-'UPDATE&gt;&gt;Jul-Dec 2022 Actuals'!AK30</f>
        <v>3421000</v>
      </c>
      <c r="AL30" s="46">
        <f>+'UPDATE&gt;&gt;Jul2022-Mar2023 Actuals'!AL30-'UPDATE&gt;&gt;Jul-Dec 2022 Actuals'!AL30</f>
        <v>0</v>
      </c>
      <c r="AM30" s="46">
        <f>+'UPDATE&gt;&gt;Jul2022-Mar2023 Actuals'!AM30-'UPDATE&gt;&gt;Jul-Dec 2022 Actuals'!AM30</f>
        <v>3421000</v>
      </c>
      <c r="AN30" s="46">
        <f>+'UPDATE&gt;&gt;Jul2022-Mar2023 Actuals'!AN30-'UPDATE&gt;&gt;Jul-Dec 2022 Actuals'!AN30</f>
        <v>-1394000</v>
      </c>
      <c r="AO30" s="46">
        <f>+'UPDATE&gt;&gt;Jul2022-Mar2023 Actuals'!AO30-'UPDATE&gt;&gt;Jul-Dec 2022 Actuals'!AO30</f>
        <v>0</v>
      </c>
      <c r="AP30" s="46">
        <f>+'UPDATE&gt;&gt;Jul2022-Mar2023 Actuals'!AP30-'UPDATE&gt;&gt;Jul-Dec 2022 Actuals'!AP30</f>
        <v>-1394000</v>
      </c>
      <c r="AQ30" s="46">
        <f>+'UPDATE&gt;&gt;Jul2022-Mar2023 Actuals'!AQ30-'UPDATE&gt;&gt;Jul-Dec 2022 Actuals'!AQ30</f>
        <v>465000</v>
      </c>
      <c r="AR30" s="46">
        <f>+'UPDATE&gt;&gt;Jul2022-Mar2023 Actuals'!AR30-'UPDATE&gt;&gt;Jul-Dec 2022 Actuals'!AR30</f>
        <v>0</v>
      </c>
      <c r="AS30" s="46">
        <f>+'UPDATE&gt;&gt;Jul2022-Mar2023 Actuals'!AS30-'UPDATE&gt;&gt;Jul-Dec 2022 Actuals'!AS30</f>
        <v>465000</v>
      </c>
      <c r="AT30" s="46">
        <f>+'UPDATE&gt;&gt;Jul2022-Mar2023 Actuals'!AT30-'UPDATE&gt;&gt;Jul-Dec 2022 Actuals'!AT30</f>
        <v>465000</v>
      </c>
      <c r="AU30" s="46">
        <f>+'UPDATE&gt;&gt;Jul2022-Mar2023 Actuals'!AU30-'UPDATE&gt;&gt;Jul-Dec 2022 Actuals'!AU30</f>
        <v>0</v>
      </c>
      <c r="AV30" s="46">
        <f>+'UPDATE&gt;&gt;Jul2022-Mar2023 Actuals'!AV30-'UPDATE&gt;&gt;Jul-Dec 2022 Actuals'!AV30</f>
        <v>465000</v>
      </c>
      <c r="AW30" s="46">
        <f>+'UPDATE&gt;&gt;Jul2022-Mar2023 Actuals'!AW30-'UPDATE&gt;&gt;Jul-Dec 2022 Actuals'!AW30</f>
        <v>465000</v>
      </c>
      <c r="AX30" s="46">
        <f>+'UPDATE&gt;&gt;Jul2022-Mar2023 Actuals'!AX30-'UPDATE&gt;&gt;Jul-Dec 2022 Actuals'!AX30</f>
        <v>0</v>
      </c>
      <c r="AY30" s="46">
        <f>+'UPDATE&gt;&gt;Jul2022-Mar2023 Actuals'!AY30-'UPDATE&gt;&gt;Jul-Dec 2022 Actuals'!AY30</f>
        <v>465000</v>
      </c>
      <c r="AZ30" s="46">
        <f>+'UPDATE&gt;&gt;Jul2022-Mar2023 Actuals'!AZ30-'UPDATE&gt;&gt;Jul-Dec 2022 Actuals'!AZ30</f>
        <v>0</v>
      </c>
      <c r="BA30" s="46">
        <f>+'UPDATE&gt;&gt;Jul2022-Mar2023 Actuals'!BA30-'UPDATE&gt;&gt;Jul-Dec 2022 Actuals'!BA30</f>
        <v>0</v>
      </c>
      <c r="BB30" s="46">
        <f>+'UPDATE&gt;&gt;Jul2022-Mar2023 Actuals'!BB30-'UPDATE&gt;&gt;Jul-Dec 2022 Actuals'!BB30</f>
        <v>0</v>
      </c>
      <c r="BC30" s="46">
        <f>+'UPDATE&gt;&gt;Jul2022-Mar2023 Actuals'!BC30-'UPDATE&gt;&gt;Jul-Dec 2022 Actuals'!BC30</f>
        <v>1395000</v>
      </c>
      <c r="BD30" s="46">
        <f>+'UPDATE&gt;&gt;Jul2022-Mar2023 Actuals'!BD30-'UPDATE&gt;&gt;Jul-Dec 2022 Actuals'!BD30</f>
        <v>0</v>
      </c>
      <c r="BE30" s="46">
        <f>+'UPDATE&gt;&gt;Jul2022-Mar2023 Actuals'!BE30-'UPDATE&gt;&gt;Jul-Dec 2022 Actuals'!BE30</f>
        <v>1395000</v>
      </c>
      <c r="BF30" s="46">
        <f>+'UPDATE&gt;&gt;Jul2022-Mar2023 Actuals'!BF30-'UPDATE&gt;&gt;Jul-Dec 2022 Actuals'!BF30</f>
        <v>0</v>
      </c>
      <c r="BG30" s="46">
        <f>+'UPDATE&gt;&gt;Jul2022-Mar2023 Actuals'!BG30-'UPDATE&gt;&gt;Jul-Dec 2022 Actuals'!BG30</f>
        <v>0</v>
      </c>
      <c r="BH30" s="46">
        <f>+'UPDATE&gt;&gt;Jul2022-Mar2023 Actuals'!BH30-'UPDATE&gt;&gt;Jul-Dec 2022 Actuals'!BH30</f>
        <v>0</v>
      </c>
      <c r="BI30" s="46">
        <f>+'UPDATE&gt;&gt;Jul2022-Mar2023 Actuals'!BI30-'UPDATE&gt;&gt;Jul-Dec 2022 Actuals'!BI30</f>
        <v>0</v>
      </c>
      <c r="BJ30" s="46">
        <f>+'UPDATE&gt;&gt;Jul2022-Mar2023 Actuals'!BJ30-'UPDATE&gt;&gt;Jul-Dec 2022 Actuals'!BJ30</f>
        <v>0</v>
      </c>
      <c r="BK30" s="46">
        <f>+'UPDATE&gt;&gt;Jul2022-Mar2023 Actuals'!BK30-'UPDATE&gt;&gt;Jul-Dec 2022 Actuals'!BK30</f>
        <v>0</v>
      </c>
      <c r="BL30" s="46">
        <f>+'UPDATE&gt;&gt;Jul2022-Mar2023 Actuals'!BL30-'UPDATE&gt;&gt;Jul-Dec 2022 Actuals'!BL30</f>
        <v>0</v>
      </c>
      <c r="BM30" s="46">
        <f>+'UPDATE&gt;&gt;Jul2022-Mar2023 Actuals'!BM30-'UPDATE&gt;&gt;Jul-Dec 2022 Actuals'!BM30</f>
        <v>0</v>
      </c>
      <c r="BN30" s="46">
        <f>+'UPDATE&gt;&gt;Jul2022-Mar2023 Actuals'!BN30-'UPDATE&gt;&gt;Jul-Dec 2022 Actuals'!BN30</f>
        <v>0</v>
      </c>
      <c r="BO30" s="46">
        <f>+'UPDATE&gt;&gt;Jul2022-Mar2023 Actuals'!BO30-'UPDATE&gt;&gt;Jul-Dec 2022 Actuals'!BO30</f>
        <v>0</v>
      </c>
      <c r="BP30" s="46">
        <f>+'UPDATE&gt;&gt;Jul2022-Mar2023 Actuals'!BP30-'UPDATE&gt;&gt;Jul-Dec 2022 Actuals'!BP30</f>
        <v>0</v>
      </c>
      <c r="BQ30" s="46">
        <f>+'UPDATE&gt;&gt;Jul2022-Mar2023 Actuals'!BQ30-'UPDATE&gt;&gt;Jul-Dec 2022 Actuals'!BQ30</f>
        <v>0</v>
      </c>
      <c r="BR30" s="46">
        <f>+'UPDATE&gt;&gt;Jul2022-Mar2023 Actuals'!BR30-'UPDATE&gt;&gt;Jul-Dec 2022 Actuals'!BR30</f>
        <v>1000</v>
      </c>
      <c r="BS30" s="46">
        <f>+'UPDATE&gt;&gt;Jul2022-Mar2023 Actuals'!BS30-'UPDATE&gt;&gt;Jul-Dec 2022 Actuals'!BS30</f>
        <v>0</v>
      </c>
      <c r="BT30" s="46">
        <f>+'UPDATE&gt;&gt;Jul2022-Mar2023 Actuals'!BT30-'UPDATE&gt;&gt;Jul-Dec 2022 Actuals'!BT30</f>
        <v>1000</v>
      </c>
      <c r="BU30" s="46">
        <f>+'UPDATE&gt;&gt;Jul2022-Mar2023 Actuals'!BU30-'UPDATE&gt;&gt;Jul-Dec 2022 Actuals'!BU30</f>
        <v>0</v>
      </c>
      <c r="BV30" s="46">
        <f>+'UPDATE&gt;&gt;Jul2022-Mar2023 Actuals'!BV30-'UPDATE&gt;&gt;Jul-Dec 2022 Actuals'!BV30</f>
        <v>0</v>
      </c>
      <c r="BW30" s="46">
        <f>+'UPDATE&gt;&gt;Jul2022-Mar2023 Actuals'!BW30-'UPDATE&gt;&gt;Jul-Dec 2022 Actuals'!BW30</f>
        <v>0</v>
      </c>
      <c r="BX30" s="46">
        <f>+'UPDATE&gt;&gt;Jul2022-Mar2023 Actuals'!BX30-'UPDATE&gt;&gt;Jul-Dec 2022 Actuals'!BX30</f>
        <v>0</v>
      </c>
      <c r="BY30" s="46">
        <f>+'UPDATE&gt;&gt;Jul2022-Mar2023 Actuals'!BY30-'UPDATE&gt;&gt;Jul-Dec 2022 Actuals'!BY30</f>
        <v>0</v>
      </c>
      <c r="BZ30" s="46">
        <f>+'UPDATE&gt;&gt;Jul2022-Mar2023 Actuals'!BZ30-'UPDATE&gt;&gt;Jul-Dec 2022 Actuals'!BZ30</f>
        <v>0</v>
      </c>
      <c r="CA30" s="46">
        <f>+'UPDATE&gt;&gt;Jul2022-Mar2023 Actuals'!CA30-'UPDATE&gt;&gt;Jul-Dec 2022 Actuals'!CA30</f>
        <v>1000</v>
      </c>
      <c r="CB30" s="46">
        <f>+'UPDATE&gt;&gt;Jul2022-Mar2023 Actuals'!CB30-'UPDATE&gt;&gt;Jul-Dec 2022 Actuals'!CB30</f>
        <v>0</v>
      </c>
      <c r="CC30" s="46">
        <f>+'UPDATE&gt;&gt;Jul2022-Mar2023 Actuals'!CC30-'UPDATE&gt;&gt;Jul-Dec 2022 Actuals'!CC30</f>
        <v>1000</v>
      </c>
      <c r="CD30" s="46">
        <f>+'UPDATE&gt;&gt;Jul2022-Mar2023 Actuals'!CD30-'UPDATE&gt;&gt;Jul-Dec 2022 Actuals'!CD30</f>
        <v>0</v>
      </c>
      <c r="CE30" s="46">
        <f>+'UPDATE&gt;&gt;Jul2022-Mar2023 Actuals'!CE30-'UPDATE&gt;&gt;Jul-Dec 2022 Actuals'!CE30</f>
        <v>0</v>
      </c>
      <c r="CF30" s="46">
        <f>+'UPDATE&gt;&gt;Jul2022-Mar2023 Actuals'!CF30-'UPDATE&gt;&gt;Jul-Dec 2022 Actuals'!CF30</f>
        <v>0</v>
      </c>
      <c r="CG30" s="46">
        <f>+'UPDATE&gt;&gt;Jul2022-Mar2023 Actuals'!CG30-'UPDATE&gt;&gt;Jul-Dec 2022 Actuals'!CG30</f>
        <v>1000</v>
      </c>
      <c r="CH30" s="46">
        <f>+'UPDATE&gt;&gt;Jul2022-Mar2023 Actuals'!CH30-'UPDATE&gt;&gt;Jul-Dec 2022 Actuals'!CH30</f>
        <v>0</v>
      </c>
      <c r="CI30" s="46">
        <f>+'UPDATE&gt;&gt;Jul2022-Mar2023 Actuals'!CI30-'UPDATE&gt;&gt;Jul-Dec 2022 Actuals'!CI30</f>
        <v>1000</v>
      </c>
    </row>
    <row r="31" spans="2:87" x14ac:dyDescent="0.25">
      <c r="B31" s="48" t="s">
        <v>156</v>
      </c>
      <c r="C31" s="48" t="s">
        <v>168</v>
      </c>
      <c r="D31" s="48" t="s">
        <v>121</v>
      </c>
      <c r="F31" s="48" t="s">
        <v>158</v>
      </c>
      <c r="H31" s="48" t="s">
        <v>159</v>
      </c>
      <c r="I31" s="48">
        <v>30</v>
      </c>
      <c r="J31" s="46">
        <f>+'UPDATE&gt;&gt;Jul2022-Mar2023 Actuals'!J31-'UPDATE&gt;&gt;Jul-Dec 2022 Actuals'!J31</f>
        <v>0</v>
      </c>
      <c r="K31" s="46">
        <f>+'UPDATE&gt;&gt;Jul2022-Mar2023 Actuals'!K31-'UPDATE&gt;&gt;Jul-Dec 2022 Actuals'!K31</f>
        <v>0</v>
      </c>
      <c r="L31" s="46">
        <f>+'UPDATE&gt;&gt;Jul2022-Mar2023 Actuals'!L31-'UPDATE&gt;&gt;Jul-Dec 2022 Actuals'!L31</f>
        <v>0</v>
      </c>
      <c r="M31" s="46">
        <f>+'UPDATE&gt;&gt;Jul2022-Mar2023 Actuals'!M31-'UPDATE&gt;&gt;Jul-Dec 2022 Actuals'!M31</f>
        <v>0</v>
      </c>
      <c r="N31" s="46">
        <f>+'UPDATE&gt;&gt;Jul2022-Mar2023 Actuals'!N31-'UPDATE&gt;&gt;Jul-Dec 2022 Actuals'!N31</f>
        <v>0</v>
      </c>
      <c r="O31" s="46">
        <f>+'UPDATE&gt;&gt;Jul2022-Mar2023 Actuals'!O31-'UPDATE&gt;&gt;Jul-Dec 2022 Actuals'!O31</f>
        <v>0</v>
      </c>
      <c r="P31" s="46">
        <f>+'UPDATE&gt;&gt;Jul2022-Mar2023 Actuals'!P31-'UPDATE&gt;&gt;Jul-Dec 2022 Actuals'!P31</f>
        <v>0</v>
      </c>
      <c r="Q31" s="46">
        <f>+'UPDATE&gt;&gt;Jul2022-Mar2023 Actuals'!Q31-'UPDATE&gt;&gt;Jul-Dec 2022 Actuals'!Q31</f>
        <v>0</v>
      </c>
      <c r="R31" s="46">
        <f>+'UPDATE&gt;&gt;Jul2022-Mar2023 Actuals'!R31-'UPDATE&gt;&gt;Jul-Dec 2022 Actuals'!R31</f>
        <v>0</v>
      </c>
      <c r="S31" s="46">
        <f>+'UPDATE&gt;&gt;Jul2022-Mar2023 Actuals'!S31-'UPDATE&gt;&gt;Jul-Dec 2022 Actuals'!S31</f>
        <v>0</v>
      </c>
      <c r="T31" s="46">
        <f>+'UPDATE&gt;&gt;Jul2022-Mar2023 Actuals'!T31-'UPDATE&gt;&gt;Jul-Dec 2022 Actuals'!T31</f>
        <v>0</v>
      </c>
      <c r="U31" s="46">
        <f>+'UPDATE&gt;&gt;Jul2022-Mar2023 Actuals'!U31-'UPDATE&gt;&gt;Jul-Dec 2022 Actuals'!U31</f>
        <v>0</v>
      </c>
      <c r="V31" s="46">
        <f>+'UPDATE&gt;&gt;Jul2022-Mar2023 Actuals'!V31-'UPDATE&gt;&gt;Jul-Dec 2022 Actuals'!V31</f>
        <v>0</v>
      </c>
      <c r="W31" s="46">
        <f>+'UPDATE&gt;&gt;Jul2022-Mar2023 Actuals'!W31-'UPDATE&gt;&gt;Jul-Dec 2022 Actuals'!W31</f>
        <v>0</v>
      </c>
      <c r="X31" s="46">
        <f>+'UPDATE&gt;&gt;Jul2022-Mar2023 Actuals'!X31-'UPDATE&gt;&gt;Jul-Dec 2022 Actuals'!X31</f>
        <v>0</v>
      </c>
      <c r="Y31" s="46">
        <f>+'UPDATE&gt;&gt;Jul2022-Mar2023 Actuals'!Y31-'UPDATE&gt;&gt;Jul-Dec 2022 Actuals'!Y31</f>
        <v>0</v>
      </c>
      <c r="Z31" s="46">
        <f>+'UPDATE&gt;&gt;Jul2022-Mar2023 Actuals'!Z31-'UPDATE&gt;&gt;Jul-Dec 2022 Actuals'!Z31</f>
        <v>0</v>
      </c>
      <c r="AA31" s="46">
        <f>+'UPDATE&gt;&gt;Jul2022-Mar2023 Actuals'!AA31-'UPDATE&gt;&gt;Jul-Dec 2022 Actuals'!AA31</f>
        <v>0</v>
      </c>
      <c r="AB31" s="46">
        <f>+'UPDATE&gt;&gt;Jul2022-Mar2023 Actuals'!AB31-'UPDATE&gt;&gt;Jul-Dec 2022 Actuals'!AB31</f>
        <v>0</v>
      </c>
      <c r="AC31" s="46">
        <f>+'UPDATE&gt;&gt;Jul2022-Mar2023 Actuals'!AC31-'UPDATE&gt;&gt;Jul-Dec 2022 Actuals'!AC31</f>
        <v>0</v>
      </c>
      <c r="AD31" s="46">
        <f>+'UPDATE&gt;&gt;Jul2022-Mar2023 Actuals'!AD31-'UPDATE&gt;&gt;Jul-Dec 2022 Actuals'!AD31</f>
        <v>0</v>
      </c>
      <c r="AE31" s="46">
        <f>+'UPDATE&gt;&gt;Jul2022-Mar2023 Actuals'!AE31-'UPDATE&gt;&gt;Jul-Dec 2022 Actuals'!AE31</f>
        <v>0</v>
      </c>
      <c r="AF31" s="46">
        <f>+'UPDATE&gt;&gt;Jul2022-Mar2023 Actuals'!AF31-'UPDATE&gt;&gt;Jul-Dec 2022 Actuals'!AF31</f>
        <v>0</v>
      </c>
      <c r="AG31" s="46">
        <f>+'UPDATE&gt;&gt;Jul2022-Mar2023 Actuals'!AG31-'UPDATE&gt;&gt;Jul-Dec 2022 Actuals'!AG31</f>
        <v>0</v>
      </c>
      <c r="AH31" s="46">
        <f>+'UPDATE&gt;&gt;Jul2022-Mar2023 Actuals'!AH31-'UPDATE&gt;&gt;Jul-Dec 2022 Actuals'!AH31</f>
        <v>0</v>
      </c>
      <c r="AI31" s="46">
        <f>+'UPDATE&gt;&gt;Jul2022-Mar2023 Actuals'!AI31-'UPDATE&gt;&gt;Jul-Dec 2022 Actuals'!AI31</f>
        <v>0</v>
      </c>
      <c r="AJ31" s="46">
        <f>+'UPDATE&gt;&gt;Jul2022-Mar2023 Actuals'!AJ31-'UPDATE&gt;&gt;Jul-Dec 2022 Actuals'!AJ31</f>
        <v>0</v>
      </c>
      <c r="AK31" s="46">
        <f>+'UPDATE&gt;&gt;Jul2022-Mar2023 Actuals'!AK31-'UPDATE&gt;&gt;Jul-Dec 2022 Actuals'!AK31</f>
        <v>0</v>
      </c>
      <c r="AL31" s="46">
        <f>+'UPDATE&gt;&gt;Jul2022-Mar2023 Actuals'!AL31-'UPDATE&gt;&gt;Jul-Dec 2022 Actuals'!AL31</f>
        <v>0</v>
      </c>
      <c r="AM31" s="46">
        <f>+'UPDATE&gt;&gt;Jul2022-Mar2023 Actuals'!AM31-'UPDATE&gt;&gt;Jul-Dec 2022 Actuals'!AM31</f>
        <v>0</v>
      </c>
      <c r="AN31" s="46">
        <f>+'UPDATE&gt;&gt;Jul2022-Mar2023 Actuals'!AN31-'UPDATE&gt;&gt;Jul-Dec 2022 Actuals'!AN31</f>
        <v>0</v>
      </c>
      <c r="AO31" s="46">
        <f>+'UPDATE&gt;&gt;Jul2022-Mar2023 Actuals'!AO31-'UPDATE&gt;&gt;Jul-Dec 2022 Actuals'!AO31</f>
        <v>0</v>
      </c>
      <c r="AP31" s="46">
        <f>+'UPDATE&gt;&gt;Jul2022-Mar2023 Actuals'!AP31-'UPDATE&gt;&gt;Jul-Dec 2022 Actuals'!AP31</f>
        <v>0</v>
      </c>
      <c r="AQ31" s="46">
        <f>+'UPDATE&gt;&gt;Jul2022-Mar2023 Actuals'!AQ31-'UPDATE&gt;&gt;Jul-Dec 2022 Actuals'!AQ31</f>
        <v>0</v>
      </c>
      <c r="AR31" s="46">
        <f>+'UPDATE&gt;&gt;Jul2022-Mar2023 Actuals'!AR31-'UPDATE&gt;&gt;Jul-Dec 2022 Actuals'!AR31</f>
        <v>0</v>
      </c>
      <c r="AS31" s="46">
        <f>+'UPDATE&gt;&gt;Jul2022-Mar2023 Actuals'!AS31-'UPDATE&gt;&gt;Jul-Dec 2022 Actuals'!AS31</f>
        <v>0</v>
      </c>
      <c r="AT31" s="46">
        <f>+'UPDATE&gt;&gt;Jul2022-Mar2023 Actuals'!AT31-'UPDATE&gt;&gt;Jul-Dec 2022 Actuals'!AT31</f>
        <v>0</v>
      </c>
      <c r="AU31" s="46">
        <f>+'UPDATE&gt;&gt;Jul2022-Mar2023 Actuals'!AU31-'UPDATE&gt;&gt;Jul-Dec 2022 Actuals'!AU31</f>
        <v>0</v>
      </c>
      <c r="AV31" s="46">
        <f>+'UPDATE&gt;&gt;Jul2022-Mar2023 Actuals'!AV31-'UPDATE&gt;&gt;Jul-Dec 2022 Actuals'!AV31</f>
        <v>0</v>
      </c>
      <c r="AW31" s="46">
        <f>+'UPDATE&gt;&gt;Jul2022-Mar2023 Actuals'!AW31-'UPDATE&gt;&gt;Jul-Dec 2022 Actuals'!AW31</f>
        <v>0</v>
      </c>
      <c r="AX31" s="46">
        <f>+'UPDATE&gt;&gt;Jul2022-Mar2023 Actuals'!AX31-'UPDATE&gt;&gt;Jul-Dec 2022 Actuals'!AX31</f>
        <v>0</v>
      </c>
      <c r="AY31" s="46">
        <f>+'UPDATE&gt;&gt;Jul2022-Mar2023 Actuals'!AY31-'UPDATE&gt;&gt;Jul-Dec 2022 Actuals'!AY31</f>
        <v>0</v>
      </c>
      <c r="AZ31" s="46">
        <f>+'UPDATE&gt;&gt;Jul2022-Mar2023 Actuals'!AZ31-'UPDATE&gt;&gt;Jul-Dec 2022 Actuals'!AZ31</f>
        <v>0</v>
      </c>
      <c r="BA31" s="46">
        <f>+'UPDATE&gt;&gt;Jul2022-Mar2023 Actuals'!BA31-'UPDATE&gt;&gt;Jul-Dec 2022 Actuals'!BA31</f>
        <v>0</v>
      </c>
      <c r="BB31" s="46">
        <f>+'UPDATE&gt;&gt;Jul2022-Mar2023 Actuals'!BB31-'UPDATE&gt;&gt;Jul-Dec 2022 Actuals'!BB31</f>
        <v>0</v>
      </c>
      <c r="BC31" s="46">
        <f>+'UPDATE&gt;&gt;Jul2022-Mar2023 Actuals'!BC31-'UPDATE&gt;&gt;Jul-Dec 2022 Actuals'!BC31</f>
        <v>0</v>
      </c>
      <c r="BD31" s="46">
        <f>+'UPDATE&gt;&gt;Jul2022-Mar2023 Actuals'!BD31-'UPDATE&gt;&gt;Jul-Dec 2022 Actuals'!BD31</f>
        <v>0</v>
      </c>
      <c r="BE31" s="46">
        <f>+'UPDATE&gt;&gt;Jul2022-Mar2023 Actuals'!BE31-'UPDATE&gt;&gt;Jul-Dec 2022 Actuals'!BE31</f>
        <v>0</v>
      </c>
      <c r="BF31" s="46">
        <f>+'UPDATE&gt;&gt;Jul2022-Mar2023 Actuals'!BF31-'UPDATE&gt;&gt;Jul-Dec 2022 Actuals'!BF31</f>
        <v>0</v>
      </c>
      <c r="BG31" s="46">
        <f>+'UPDATE&gt;&gt;Jul2022-Mar2023 Actuals'!BG31-'UPDATE&gt;&gt;Jul-Dec 2022 Actuals'!BG31</f>
        <v>0</v>
      </c>
      <c r="BH31" s="46">
        <f>+'UPDATE&gt;&gt;Jul2022-Mar2023 Actuals'!BH31-'UPDATE&gt;&gt;Jul-Dec 2022 Actuals'!BH31</f>
        <v>0</v>
      </c>
      <c r="BI31" s="46">
        <f>+'UPDATE&gt;&gt;Jul2022-Mar2023 Actuals'!BI31-'UPDATE&gt;&gt;Jul-Dec 2022 Actuals'!BI31</f>
        <v>0</v>
      </c>
      <c r="BJ31" s="46">
        <f>+'UPDATE&gt;&gt;Jul2022-Mar2023 Actuals'!BJ31-'UPDATE&gt;&gt;Jul-Dec 2022 Actuals'!BJ31</f>
        <v>0</v>
      </c>
      <c r="BK31" s="46">
        <f>+'UPDATE&gt;&gt;Jul2022-Mar2023 Actuals'!BK31-'UPDATE&gt;&gt;Jul-Dec 2022 Actuals'!BK31</f>
        <v>0</v>
      </c>
      <c r="BL31" s="46">
        <f>+'UPDATE&gt;&gt;Jul2022-Mar2023 Actuals'!BL31-'UPDATE&gt;&gt;Jul-Dec 2022 Actuals'!BL31</f>
        <v>0</v>
      </c>
      <c r="BM31" s="46">
        <f>+'UPDATE&gt;&gt;Jul2022-Mar2023 Actuals'!BM31-'UPDATE&gt;&gt;Jul-Dec 2022 Actuals'!BM31</f>
        <v>0</v>
      </c>
      <c r="BN31" s="46">
        <f>+'UPDATE&gt;&gt;Jul2022-Mar2023 Actuals'!BN31-'UPDATE&gt;&gt;Jul-Dec 2022 Actuals'!BN31</f>
        <v>0</v>
      </c>
      <c r="BO31" s="46">
        <f>+'UPDATE&gt;&gt;Jul2022-Mar2023 Actuals'!BO31-'UPDATE&gt;&gt;Jul-Dec 2022 Actuals'!BO31</f>
        <v>0</v>
      </c>
      <c r="BP31" s="46">
        <f>+'UPDATE&gt;&gt;Jul2022-Mar2023 Actuals'!BP31-'UPDATE&gt;&gt;Jul-Dec 2022 Actuals'!BP31</f>
        <v>0</v>
      </c>
      <c r="BQ31" s="46">
        <f>+'UPDATE&gt;&gt;Jul2022-Mar2023 Actuals'!BQ31-'UPDATE&gt;&gt;Jul-Dec 2022 Actuals'!BQ31</f>
        <v>0</v>
      </c>
      <c r="BR31" s="46">
        <f>+'UPDATE&gt;&gt;Jul2022-Mar2023 Actuals'!BR31-'UPDATE&gt;&gt;Jul-Dec 2022 Actuals'!BR31</f>
        <v>0</v>
      </c>
      <c r="BS31" s="46">
        <f>+'UPDATE&gt;&gt;Jul2022-Mar2023 Actuals'!BS31-'UPDATE&gt;&gt;Jul-Dec 2022 Actuals'!BS31</f>
        <v>0</v>
      </c>
      <c r="BT31" s="46">
        <f>+'UPDATE&gt;&gt;Jul2022-Mar2023 Actuals'!BT31-'UPDATE&gt;&gt;Jul-Dec 2022 Actuals'!BT31</f>
        <v>0</v>
      </c>
      <c r="BU31" s="46">
        <f>+'UPDATE&gt;&gt;Jul2022-Mar2023 Actuals'!BU31-'UPDATE&gt;&gt;Jul-Dec 2022 Actuals'!BU31</f>
        <v>0</v>
      </c>
      <c r="BV31" s="46">
        <f>+'UPDATE&gt;&gt;Jul2022-Mar2023 Actuals'!BV31-'UPDATE&gt;&gt;Jul-Dec 2022 Actuals'!BV31</f>
        <v>0</v>
      </c>
      <c r="BW31" s="46">
        <f>+'UPDATE&gt;&gt;Jul2022-Mar2023 Actuals'!BW31-'UPDATE&gt;&gt;Jul-Dec 2022 Actuals'!BW31</f>
        <v>0</v>
      </c>
      <c r="BX31" s="46">
        <f>+'UPDATE&gt;&gt;Jul2022-Mar2023 Actuals'!BX31-'UPDATE&gt;&gt;Jul-Dec 2022 Actuals'!BX31</f>
        <v>0</v>
      </c>
      <c r="BY31" s="46">
        <f>+'UPDATE&gt;&gt;Jul2022-Mar2023 Actuals'!BY31-'UPDATE&gt;&gt;Jul-Dec 2022 Actuals'!BY31</f>
        <v>0</v>
      </c>
      <c r="BZ31" s="46">
        <f>+'UPDATE&gt;&gt;Jul2022-Mar2023 Actuals'!BZ31-'UPDATE&gt;&gt;Jul-Dec 2022 Actuals'!BZ31</f>
        <v>0</v>
      </c>
      <c r="CA31" s="46">
        <f>+'UPDATE&gt;&gt;Jul2022-Mar2023 Actuals'!CA31-'UPDATE&gt;&gt;Jul-Dec 2022 Actuals'!CA31</f>
        <v>0</v>
      </c>
      <c r="CB31" s="46">
        <f>+'UPDATE&gt;&gt;Jul2022-Mar2023 Actuals'!CB31-'UPDATE&gt;&gt;Jul-Dec 2022 Actuals'!CB31</f>
        <v>0</v>
      </c>
      <c r="CC31" s="46">
        <f>+'UPDATE&gt;&gt;Jul2022-Mar2023 Actuals'!CC31-'UPDATE&gt;&gt;Jul-Dec 2022 Actuals'!CC31</f>
        <v>0</v>
      </c>
      <c r="CD31" s="46">
        <f>+'UPDATE&gt;&gt;Jul2022-Mar2023 Actuals'!CD31-'UPDATE&gt;&gt;Jul-Dec 2022 Actuals'!CD31</f>
        <v>0</v>
      </c>
      <c r="CE31" s="46">
        <f>+'UPDATE&gt;&gt;Jul2022-Mar2023 Actuals'!CE31-'UPDATE&gt;&gt;Jul-Dec 2022 Actuals'!CE31</f>
        <v>0</v>
      </c>
      <c r="CF31" s="46">
        <f>+'UPDATE&gt;&gt;Jul2022-Mar2023 Actuals'!CF31-'UPDATE&gt;&gt;Jul-Dec 2022 Actuals'!CF31</f>
        <v>0</v>
      </c>
      <c r="CG31" s="46">
        <f>+'UPDATE&gt;&gt;Jul2022-Mar2023 Actuals'!CG31-'UPDATE&gt;&gt;Jul-Dec 2022 Actuals'!CG31</f>
        <v>0</v>
      </c>
      <c r="CH31" s="46">
        <f>+'UPDATE&gt;&gt;Jul2022-Mar2023 Actuals'!CH31-'UPDATE&gt;&gt;Jul-Dec 2022 Actuals'!CH31</f>
        <v>0</v>
      </c>
      <c r="CI31" s="46">
        <f>+'UPDATE&gt;&gt;Jul2022-Mar2023 Actuals'!CI31-'UPDATE&gt;&gt;Jul-Dec 2022 Actuals'!CI31</f>
        <v>0</v>
      </c>
    </row>
    <row r="32" spans="2:87" x14ac:dyDescent="0.25">
      <c r="B32" s="48" t="s">
        <v>156</v>
      </c>
      <c r="C32" s="48" t="s">
        <v>168</v>
      </c>
      <c r="D32" s="48" t="s">
        <v>117</v>
      </c>
      <c r="F32" s="48" t="s">
        <v>160</v>
      </c>
      <c r="H32" s="48" t="s">
        <v>159</v>
      </c>
      <c r="I32" s="48">
        <v>30</v>
      </c>
      <c r="J32" s="46">
        <f>+'UPDATE&gt;&gt;Jul2022-Mar2023 Actuals'!J32-'UPDATE&gt;&gt;Jul-Dec 2022 Actuals'!J32</f>
        <v>0</v>
      </c>
      <c r="K32" s="46">
        <f>+'UPDATE&gt;&gt;Jul2022-Mar2023 Actuals'!K32-'UPDATE&gt;&gt;Jul-Dec 2022 Actuals'!K32</f>
        <v>0</v>
      </c>
      <c r="L32" s="46">
        <f>+'UPDATE&gt;&gt;Jul2022-Mar2023 Actuals'!L32-'UPDATE&gt;&gt;Jul-Dec 2022 Actuals'!L32</f>
        <v>0</v>
      </c>
      <c r="M32" s="46">
        <f>+'UPDATE&gt;&gt;Jul2022-Mar2023 Actuals'!M32-'UPDATE&gt;&gt;Jul-Dec 2022 Actuals'!M32</f>
        <v>0</v>
      </c>
      <c r="N32" s="46">
        <f>+'UPDATE&gt;&gt;Jul2022-Mar2023 Actuals'!N32-'UPDATE&gt;&gt;Jul-Dec 2022 Actuals'!N32</f>
        <v>0</v>
      </c>
      <c r="O32" s="46">
        <f>+'UPDATE&gt;&gt;Jul2022-Mar2023 Actuals'!O32-'UPDATE&gt;&gt;Jul-Dec 2022 Actuals'!O32</f>
        <v>0</v>
      </c>
      <c r="P32" s="46">
        <f>+'UPDATE&gt;&gt;Jul2022-Mar2023 Actuals'!P32-'UPDATE&gt;&gt;Jul-Dec 2022 Actuals'!P32</f>
        <v>0</v>
      </c>
      <c r="Q32" s="46">
        <f>+'UPDATE&gt;&gt;Jul2022-Mar2023 Actuals'!Q32-'UPDATE&gt;&gt;Jul-Dec 2022 Actuals'!Q32</f>
        <v>0</v>
      </c>
      <c r="R32" s="46">
        <f>+'UPDATE&gt;&gt;Jul2022-Mar2023 Actuals'!R32-'UPDATE&gt;&gt;Jul-Dec 2022 Actuals'!R32</f>
        <v>0</v>
      </c>
      <c r="S32" s="46">
        <f>+'UPDATE&gt;&gt;Jul2022-Mar2023 Actuals'!S32-'UPDATE&gt;&gt;Jul-Dec 2022 Actuals'!S32</f>
        <v>0</v>
      </c>
      <c r="T32" s="46">
        <f>+'UPDATE&gt;&gt;Jul2022-Mar2023 Actuals'!T32-'UPDATE&gt;&gt;Jul-Dec 2022 Actuals'!T32</f>
        <v>0</v>
      </c>
      <c r="U32" s="46">
        <f>+'UPDATE&gt;&gt;Jul2022-Mar2023 Actuals'!U32-'UPDATE&gt;&gt;Jul-Dec 2022 Actuals'!U32</f>
        <v>0</v>
      </c>
      <c r="V32" s="46">
        <f>+'UPDATE&gt;&gt;Jul2022-Mar2023 Actuals'!V32-'UPDATE&gt;&gt;Jul-Dec 2022 Actuals'!V32</f>
        <v>0</v>
      </c>
      <c r="W32" s="46">
        <f>+'UPDATE&gt;&gt;Jul2022-Mar2023 Actuals'!W32-'UPDATE&gt;&gt;Jul-Dec 2022 Actuals'!W32</f>
        <v>0</v>
      </c>
      <c r="X32" s="46">
        <f>+'UPDATE&gt;&gt;Jul2022-Mar2023 Actuals'!X32-'UPDATE&gt;&gt;Jul-Dec 2022 Actuals'!X32</f>
        <v>0</v>
      </c>
      <c r="Y32" s="46">
        <f>+'UPDATE&gt;&gt;Jul2022-Mar2023 Actuals'!Y32-'UPDATE&gt;&gt;Jul-Dec 2022 Actuals'!Y32</f>
        <v>0</v>
      </c>
      <c r="Z32" s="46">
        <f>+'UPDATE&gt;&gt;Jul2022-Mar2023 Actuals'!Z32-'UPDATE&gt;&gt;Jul-Dec 2022 Actuals'!Z32</f>
        <v>0</v>
      </c>
      <c r="AA32" s="46">
        <f>+'UPDATE&gt;&gt;Jul2022-Mar2023 Actuals'!AA32-'UPDATE&gt;&gt;Jul-Dec 2022 Actuals'!AA32</f>
        <v>0</v>
      </c>
      <c r="AB32" s="46">
        <f>+'UPDATE&gt;&gt;Jul2022-Mar2023 Actuals'!AB32-'UPDATE&gt;&gt;Jul-Dec 2022 Actuals'!AB32</f>
        <v>0</v>
      </c>
      <c r="AC32" s="46">
        <f>+'UPDATE&gt;&gt;Jul2022-Mar2023 Actuals'!AC32-'UPDATE&gt;&gt;Jul-Dec 2022 Actuals'!AC32</f>
        <v>0</v>
      </c>
      <c r="AD32" s="46">
        <f>+'UPDATE&gt;&gt;Jul2022-Mar2023 Actuals'!AD32-'UPDATE&gt;&gt;Jul-Dec 2022 Actuals'!AD32</f>
        <v>0</v>
      </c>
      <c r="AE32" s="46">
        <f>+'UPDATE&gt;&gt;Jul2022-Mar2023 Actuals'!AE32-'UPDATE&gt;&gt;Jul-Dec 2022 Actuals'!AE32</f>
        <v>0</v>
      </c>
      <c r="AF32" s="46">
        <f>+'UPDATE&gt;&gt;Jul2022-Mar2023 Actuals'!AF32-'UPDATE&gt;&gt;Jul-Dec 2022 Actuals'!AF32</f>
        <v>0</v>
      </c>
      <c r="AG32" s="46">
        <f>+'UPDATE&gt;&gt;Jul2022-Mar2023 Actuals'!AG32-'UPDATE&gt;&gt;Jul-Dec 2022 Actuals'!AG32</f>
        <v>0</v>
      </c>
      <c r="AH32" s="46">
        <f>+'UPDATE&gt;&gt;Jul2022-Mar2023 Actuals'!AH32-'UPDATE&gt;&gt;Jul-Dec 2022 Actuals'!AH32</f>
        <v>0</v>
      </c>
      <c r="AI32" s="46">
        <f>+'UPDATE&gt;&gt;Jul2022-Mar2023 Actuals'!AI32-'UPDATE&gt;&gt;Jul-Dec 2022 Actuals'!AI32</f>
        <v>0</v>
      </c>
      <c r="AJ32" s="46">
        <f>+'UPDATE&gt;&gt;Jul2022-Mar2023 Actuals'!AJ32-'UPDATE&gt;&gt;Jul-Dec 2022 Actuals'!AJ32</f>
        <v>0</v>
      </c>
      <c r="AK32" s="46">
        <f>+'UPDATE&gt;&gt;Jul2022-Mar2023 Actuals'!AK32-'UPDATE&gt;&gt;Jul-Dec 2022 Actuals'!AK32</f>
        <v>0</v>
      </c>
      <c r="AL32" s="46">
        <f>+'UPDATE&gt;&gt;Jul2022-Mar2023 Actuals'!AL32-'UPDATE&gt;&gt;Jul-Dec 2022 Actuals'!AL32</f>
        <v>0</v>
      </c>
      <c r="AM32" s="46">
        <f>+'UPDATE&gt;&gt;Jul2022-Mar2023 Actuals'!AM32-'UPDATE&gt;&gt;Jul-Dec 2022 Actuals'!AM32</f>
        <v>0</v>
      </c>
      <c r="AN32" s="46">
        <f>+'UPDATE&gt;&gt;Jul2022-Mar2023 Actuals'!AN32-'UPDATE&gt;&gt;Jul-Dec 2022 Actuals'!AN32</f>
        <v>0</v>
      </c>
      <c r="AO32" s="46">
        <f>+'UPDATE&gt;&gt;Jul2022-Mar2023 Actuals'!AO32-'UPDATE&gt;&gt;Jul-Dec 2022 Actuals'!AO32</f>
        <v>0</v>
      </c>
      <c r="AP32" s="46">
        <f>+'UPDATE&gt;&gt;Jul2022-Mar2023 Actuals'!AP32-'UPDATE&gt;&gt;Jul-Dec 2022 Actuals'!AP32</f>
        <v>0</v>
      </c>
      <c r="AQ32" s="46">
        <f>+'UPDATE&gt;&gt;Jul2022-Mar2023 Actuals'!AQ32-'UPDATE&gt;&gt;Jul-Dec 2022 Actuals'!AQ32</f>
        <v>0</v>
      </c>
      <c r="AR32" s="46">
        <f>+'UPDATE&gt;&gt;Jul2022-Mar2023 Actuals'!AR32-'UPDATE&gt;&gt;Jul-Dec 2022 Actuals'!AR32</f>
        <v>0</v>
      </c>
      <c r="AS32" s="46">
        <f>+'UPDATE&gt;&gt;Jul2022-Mar2023 Actuals'!AS32-'UPDATE&gt;&gt;Jul-Dec 2022 Actuals'!AS32</f>
        <v>0</v>
      </c>
      <c r="AT32" s="46">
        <f>+'UPDATE&gt;&gt;Jul2022-Mar2023 Actuals'!AT32-'UPDATE&gt;&gt;Jul-Dec 2022 Actuals'!AT32</f>
        <v>0</v>
      </c>
      <c r="AU32" s="46">
        <f>+'UPDATE&gt;&gt;Jul2022-Mar2023 Actuals'!AU32-'UPDATE&gt;&gt;Jul-Dec 2022 Actuals'!AU32</f>
        <v>0</v>
      </c>
      <c r="AV32" s="46">
        <f>+'UPDATE&gt;&gt;Jul2022-Mar2023 Actuals'!AV32-'UPDATE&gt;&gt;Jul-Dec 2022 Actuals'!AV32</f>
        <v>0</v>
      </c>
      <c r="AW32" s="46">
        <f>+'UPDATE&gt;&gt;Jul2022-Mar2023 Actuals'!AW32-'UPDATE&gt;&gt;Jul-Dec 2022 Actuals'!AW32</f>
        <v>0</v>
      </c>
      <c r="AX32" s="46">
        <f>+'UPDATE&gt;&gt;Jul2022-Mar2023 Actuals'!AX32-'UPDATE&gt;&gt;Jul-Dec 2022 Actuals'!AX32</f>
        <v>0</v>
      </c>
      <c r="AY32" s="46">
        <f>+'UPDATE&gt;&gt;Jul2022-Mar2023 Actuals'!AY32-'UPDATE&gt;&gt;Jul-Dec 2022 Actuals'!AY32</f>
        <v>0</v>
      </c>
      <c r="AZ32" s="46">
        <f>+'UPDATE&gt;&gt;Jul2022-Mar2023 Actuals'!AZ32-'UPDATE&gt;&gt;Jul-Dec 2022 Actuals'!AZ32</f>
        <v>0</v>
      </c>
      <c r="BA32" s="46">
        <f>+'UPDATE&gt;&gt;Jul2022-Mar2023 Actuals'!BA32-'UPDATE&gt;&gt;Jul-Dec 2022 Actuals'!BA32</f>
        <v>0</v>
      </c>
      <c r="BB32" s="46">
        <f>+'UPDATE&gt;&gt;Jul2022-Mar2023 Actuals'!BB32-'UPDATE&gt;&gt;Jul-Dec 2022 Actuals'!BB32</f>
        <v>0</v>
      </c>
      <c r="BC32" s="46">
        <f>+'UPDATE&gt;&gt;Jul2022-Mar2023 Actuals'!BC32-'UPDATE&gt;&gt;Jul-Dec 2022 Actuals'!BC32</f>
        <v>0</v>
      </c>
      <c r="BD32" s="46">
        <f>+'UPDATE&gt;&gt;Jul2022-Mar2023 Actuals'!BD32-'UPDATE&gt;&gt;Jul-Dec 2022 Actuals'!BD32</f>
        <v>0</v>
      </c>
      <c r="BE32" s="46">
        <f>+'UPDATE&gt;&gt;Jul2022-Mar2023 Actuals'!BE32-'UPDATE&gt;&gt;Jul-Dec 2022 Actuals'!BE32</f>
        <v>0</v>
      </c>
      <c r="BF32" s="46">
        <f>+'UPDATE&gt;&gt;Jul2022-Mar2023 Actuals'!BF32-'UPDATE&gt;&gt;Jul-Dec 2022 Actuals'!BF32</f>
        <v>0</v>
      </c>
      <c r="BG32" s="46">
        <f>+'UPDATE&gt;&gt;Jul2022-Mar2023 Actuals'!BG32-'UPDATE&gt;&gt;Jul-Dec 2022 Actuals'!BG32</f>
        <v>0</v>
      </c>
      <c r="BH32" s="46">
        <f>+'UPDATE&gt;&gt;Jul2022-Mar2023 Actuals'!BH32-'UPDATE&gt;&gt;Jul-Dec 2022 Actuals'!BH32</f>
        <v>0</v>
      </c>
      <c r="BI32" s="46">
        <f>+'UPDATE&gt;&gt;Jul2022-Mar2023 Actuals'!BI32-'UPDATE&gt;&gt;Jul-Dec 2022 Actuals'!BI32</f>
        <v>0</v>
      </c>
      <c r="BJ32" s="46">
        <f>+'UPDATE&gt;&gt;Jul2022-Mar2023 Actuals'!BJ32-'UPDATE&gt;&gt;Jul-Dec 2022 Actuals'!BJ32</f>
        <v>0</v>
      </c>
      <c r="BK32" s="46">
        <f>+'UPDATE&gt;&gt;Jul2022-Mar2023 Actuals'!BK32-'UPDATE&gt;&gt;Jul-Dec 2022 Actuals'!BK32</f>
        <v>0</v>
      </c>
      <c r="BL32" s="46">
        <f>+'UPDATE&gt;&gt;Jul2022-Mar2023 Actuals'!BL32-'UPDATE&gt;&gt;Jul-Dec 2022 Actuals'!BL32</f>
        <v>0</v>
      </c>
      <c r="BM32" s="46">
        <f>+'UPDATE&gt;&gt;Jul2022-Mar2023 Actuals'!BM32-'UPDATE&gt;&gt;Jul-Dec 2022 Actuals'!BM32</f>
        <v>0</v>
      </c>
      <c r="BN32" s="46">
        <f>+'UPDATE&gt;&gt;Jul2022-Mar2023 Actuals'!BN32-'UPDATE&gt;&gt;Jul-Dec 2022 Actuals'!BN32</f>
        <v>0</v>
      </c>
      <c r="BO32" s="46">
        <f>+'UPDATE&gt;&gt;Jul2022-Mar2023 Actuals'!BO32-'UPDATE&gt;&gt;Jul-Dec 2022 Actuals'!BO32</f>
        <v>0</v>
      </c>
      <c r="BP32" s="46">
        <f>+'UPDATE&gt;&gt;Jul2022-Mar2023 Actuals'!BP32-'UPDATE&gt;&gt;Jul-Dec 2022 Actuals'!BP32</f>
        <v>0</v>
      </c>
      <c r="BQ32" s="46">
        <f>+'UPDATE&gt;&gt;Jul2022-Mar2023 Actuals'!BQ32-'UPDATE&gt;&gt;Jul-Dec 2022 Actuals'!BQ32</f>
        <v>0</v>
      </c>
      <c r="BR32" s="46">
        <f>+'UPDATE&gt;&gt;Jul2022-Mar2023 Actuals'!BR32-'UPDATE&gt;&gt;Jul-Dec 2022 Actuals'!BR32</f>
        <v>0</v>
      </c>
      <c r="BS32" s="46">
        <f>+'UPDATE&gt;&gt;Jul2022-Mar2023 Actuals'!BS32-'UPDATE&gt;&gt;Jul-Dec 2022 Actuals'!BS32</f>
        <v>0</v>
      </c>
      <c r="BT32" s="46">
        <f>+'UPDATE&gt;&gt;Jul2022-Mar2023 Actuals'!BT32-'UPDATE&gt;&gt;Jul-Dec 2022 Actuals'!BT32</f>
        <v>0</v>
      </c>
      <c r="BU32" s="46">
        <f>+'UPDATE&gt;&gt;Jul2022-Mar2023 Actuals'!BU32-'UPDATE&gt;&gt;Jul-Dec 2022 Actuals'!BU32</f>
        <v>0</v>
      </c>
      <c r="BV32" s="46">
        <f>+'UPDATE&gt;&gt;Jul2022-Mar2023 Actuals'!BV32-'UPDATE&gt;&gt;Jul-Dec 2022 Actuals'!BV32</f>
        <v>0</v>
      </c>
      <c r="BW32" s="46">
        <f>+'UPDATE&gt;&gt;Jul2022-Mar2023 Actuals'!BW32-'UPDATE&gt;&gt;Jul-Dec 2022 Actuals'!BW32</f>
        <v>0</v>
      </c>
      <c r="BX32" s="46">
        <f>+'UPDATE&gt;&gt;Jul2022-Mar2023 Actuals'!BX32-'UPDATE&gt;&gt;Jul-Dec 2022 Actuals'!BX32</f>
        <v>0</v>
      </c>
      <c r="BY32" s="46">
        <f>+'UPDATE&gt;&gt;Jul2022-Mar2023 Actuals'!BY32-'UPDATE&gt;&gt;Jul-Dec 2022 Actuals'!BY32</f>
        <v>0</v>
      </c>
      <c r="BZ32" s="46">
        <f>+'UPDATE&gt;&gt;Jul2022-Mar2023 Actuals'!BZ32-'UPDATE&gt;&gt;Jul-Dec 2022 Actuals'!BZ32</f>
        <v>0</v>
      </c>
      <c r="CA32" s="46">
        <f>+'UPDATE&gt;&gt;Jul2022-Mar2023 Actuals'!CA32-'UPDATE&gt;&gt;Jul-Dec 2022 Actuals'!CA32</f>
        <v>0</v>
      </c>
      <c r="CB32" s="46">
        <f>+'UPDATE&gt;&gt;Jul2022-Mar2023 Actuals'!CB32-'UPDATE&gt;&gt;Jul-Dec 2022 Actuals'!CB32</f>
        <v>0</v>
      </c>
      <c r="CC32" s="46">
        <f>+'UPDATE&gt;&gt;Jul2022-Mar2023 Actuals'!CC32-'UPDATE&gt;&gt;Jul-Dec 2022 Actuals'!CC32</f>
        <v>0</v>
      </c>
      <c r="CD32" s="46">
        <f>+'UPDATE&gt;&gt;Jul2022-Mar2023 Actuals'!CD32-'UPDATE&gt;&gt;Jul-Dec 2022 Actuals'!CD32</f>
        <v>0</v>
      </c>
      <c r="CE32" s="46">
        <f>+'UPDATE&gt;&gt;Jul2022-Mar2023 Actuals'!CE32-'UPDATE&gt;&gt;Jul-Dec 2022 Actuals'!CE32</f>
        <v>0</v>
      </c>
      <c r="CF32" s="46">
        <f>+'UPDATE&gt;&gt;Jul2022-Mar2023 Actuals'!CF32-'UPDATE&gt;&gt;Jul-Dec 2022 Actuals'!CF32</f>
        <v>0</v>
      </c>
      <c r="CG32" s="46">
        <f>+'UPDATE&gt;&gt;Jul2022-Mar2023 Actuals'!CG32-'UPDATE&gt;&gt;Jul-Dec 2022 Actuals'!CG32</f>
        <v>0</v>
      </c>
      <c r="CH32" s="46">
        <f>+'UPDATE&gt;&gt;Jul2022-Mar2023 Actuals'!CH32-'UPDATE&gt;&gt;Jul-Dec 2022 Actuals'!CH32</f>
        <v>0</v>
      </c>
      <c r="CI32" s="46">
        <f>+'UPDATE&gt;&gt;Jul2022-Mar2023 Actuals'!CI32-'UPDATE&gt;&gt;Jul-Dec 2022 Actuals'!CI32</f>
        <v>0</v>
      </c>
    </row>
    <row r="33" spans="1:88" x14ac:dyDescent="0.25">
      <c r="B33" s="48" t="s">
        <v>156</v>
      </c>
      <c r="C33" s="48" t="s">
        <v>170</v>
      </c>
      <c r="D33" s="48" t="s">
        <v>121</v>
      </c>
      <c r="E33" s="48" t="s">
        <v>165</v>
      </c>
      <c r="F33" s="48" t="s">
        <v>158</v>
      </c>
      <c r="H33" s="48" t="s">
        <v>159</v>
      </c>
      <c r="I33" s="48">
        <v>30</v>
      </c>
      <c r="J33" s="46">
        <f>+'UPDATE&gt;&gt;Jul2022-Mar2023 Actuals'!J33-'UPDATE&gt;&gt;Jul-Dec 2022 Actuals'!J33</f>
        <v>0</v>
      </c>
      <c r="K33" s="46">
        <f>+'UPDATE&gt;&gt;Jul2022-Mar2023 Actuals'!K33-'UPDATE&gt;&gt;Jul-Dec 2022 Actuals'!K33</f>
        <v>0</v>
      </c>
      <c r="L33" s="46">
        <f>+'UPDATE&gt;&gt;Jul2022-Mar2023 Actuals'!L33-'UPDATE&gt;&gt;Jul-Dec 2022 Actuals'!L33</f>
        <v>0</v>
      </c>
      <c r="M33" s="46">
        <f>+'UPDATE&gt;&gt;Jul2022-Mar2023 Actuals'!M33-'UPDATE&gt;&gt;Jul-Dec 2022 Actuals'!M33</f>
        <v>0</v>
      </c>
      <c r="N33" s="46">
        <f>+'UPDATE&gt;&gt;Jul2022-Mar2023 Actuals'!N33-'UPDATE&gt;&gt;Jul-Dec 2022 Actuals'!N33</f>
        <v>0</v>
      </c>
      <c r="O33" s="46">
        <f>+'UPDATE&gt;&gt;Jul2022-Mar2023 Actuals'!O33-'UPDATE&gt;&gt;Jul-Dec 2022 Actuals'!O33</f>
        <v>0</v>
      </c>
      <c r="P33" s="46">
        <f>+'UPDATE&gt;&gt;Jul2022-Mar2023 Actuals'!P33-'UPDATE&gt;&gt;Jul-Dec 2022 Actuals'!P33</f>
        <v>0</v>
      </c>
      <c r="Q33" s="46">
        <f>+'UPDATE&gt;&gt;Jul2022-Mar2023 Actuals'!Q33-'UPDATE&gt;&gt;Jul-Dec 2022 Actuals'!Q33</f>
        <v>0</v>
      </c>
      <c r="R33" s="46">
        <f>+'UPDATE&gt;&gt;Jul2022-Mar2023 Actuals'!R33-'UPDATE&gt;&gt;Jul-Dec 2022 Actuals'!R33</f>
        <v>0</v>
      </c>
      <c r="S33" s="46">
        <f>+'UPDATE&gt;&gt;Jul2022-Mar2023 Actuals'!S33-'UPDATE&gt;&gt;Jul-Dec 2022 Actuals'!S33</f>
        <v>0</v>
      </c>
      <c r="T33" s="46">
        <f>+'UPDATE&gt;&gt;Jul2022-Mar2023 Actuals'!T33-'UPDATE&gt;&gt;Jul-Dec 2022 Actuals'!T33</f>
        <v>0</v>
      </c>
      <c r="U33" s="46">
        <f>+'UPDATE&gt;&gt;Jul2022-Mar2023 Actuals'!U33-'UPDATE&gt;&gt;Jul-Dec 2022 Actuals'!U33</f>
        <v>0</v>
      </c>
      <c r="V33" s="46">
        <f>+'UPDATE&gt;&gt;Jul2022-Mar2023 Actuals'!V33-'UPDATE&gt;&gt;Jul-Dec 2022 Actuals'!V33</f>
        <v>0</v>
      </c>
      <c r="W33" s="46">
        <f>+'UPDATE&gt;&gt;Jul2022-Mar2023 Actuals'!W33-'UPDATE&gt;&gt;Jul-Dec 2022 Actuals'!W33</f>
        <v>0</v>
      </c>
      <c r="X33" s="46">
        <f>+'UPDATE&gt;&gt;Jul2022-Mar2023 Actuals'!X33-'UPDATE&gt;&gt;Jul-Dec 2022 Actuals'!X33</f>
        <v>0</v>
      </c>
      <c r="Y33" s="46">
        <f>+'UPDATE&gt;&gt;Jul2022-Mar2023 Actuals'!Y33-'UPDATE&gt;&gt;Jul-Dec 2022 Actuals'!Y33</f>
        <v>0</v>
      </c>
      <c r="Z33" s="46">
        <f>+'UPDATE&gt;&gt;Jul2022-Mar2023 Actuals'!Z33-'UPDATE&gt;&gt;Jul-Dec 2022 Actuals'!Z33</f>
        <v>0</v>
      </c>
      <c r="AA33" s="46">
        <f>+'UPDATE&gt;&gt;Jul2022-Mar2023 Actuals'!AA33-'UPDATE&gt;&gt;Jul-Dec 2022 Actuals'!AA33</f>
        <v>0</v>
      </c>
      <c r="AB33" s="46">
        <f>+'UPDATE&gt;&gt;Jul2022-Mar2023 Actuals'!AB33-'UPDATE&gt;&gt;Jul-Dec 2022 Actuals'!AB33</f>
        <v>-18000</v>
      </c>
      <c r="AC33" s="46">
        <f>+'UPDATE&gt;&gt;Jul2022-Mar2023 Actuals'!AC33-'UPDATE&gt;&gt;Jul-Dec 2022 Actuals'!AC33</f>
        <v>0</v>
      </c>
      <c r="AD33" s="46">
        <f>+'UPDATE&gt;&gt;Jul2022-Mar2023 Actuals'!AD33-'UPDATE&gt;&gt;Jul-Dec 2022 Actuals'!AD33</f>
        <v>-18000</v>
      </c>
      <c r="AE33" s="46">
        <f>+'UPDATE&gt;&gt;Jul2022-Mar2023 Actuals'!AE33-'UPDATE&gt;&gt;Jul-Dec 2022 Actuals'!AE33</f>
        <v>-244000</v>
      </c>
      <c r="AF33" s="46">
        <f>+'UPDATE&gt;&gt;Jul2022-Mar2023 Actuals'!AF33-'UPDATE&gt;&gt;Jul-Dec 2022 Actuals'!AF33</f>
        <v>0</v>
      </c>
      <c r="AG33" s="46">
        <f>+'UPDATE&gt;&gt;Jul2022-Mar2023 Actuals'!AG33-'UPDATE&gt;&gt;Jul-Dec 2022 Actuals'!AG33</f>
        <v>-244000</v>
      </c>
      <c r="AH33" s="46">
        <f>+'UPDATE&gt;&gt;Jul2022-Mar2023 Actuals'!AH33-'UPDATE&gt;&gt;Jul-Dec 2022 Actuals'!AH33</f>
        <v>-244000</v>
      </c>
      <c r="AI33" s="46">
        <f>+'UPDATE&gt;&gt;Jul2022-Mar2023 Actuals'!AI33-'UPDATE&gt;&gt;Jul-Dec 2022 Actuals'!AI33</f>
        <v>0</v>
      </c>
      <c r="AJ33" s="46">
        <f>+'UPDATE&gt;&gt;Jul2022-Mar2023 Actuals'!AJ33-'UPDATE&gt;&gt;Jul-Dec 2022 Actuals'!AJ33</f>
        <v>-244000</v>
      </c>
      <c r="AK33" s="46">
        <f>+'UPDATE&gt;&gt;Jul2022-Mar2023 Actuals'!AK33-'UPDATE&gt;&gt;Jul-Dec 2022 Actuals'!AK33</f>
        <v>356000</v>
      </c>
      <c r="AL33" s="46">
        <f>+'UPDATE&gt;&gt;Jul2022-Mar2023 Actuals'!AL33-'UPDATE&gt;&gt;Jul-Dec 2022 Actuals'!AL33</f>
        <v>0</v>
      </c>
      <c r="AM33" s="46">
        <f>+'UPDATE&gt;&gt;Jul2022-Mar2023 Actuals'!AM33-'UPDATE&gt;&gt;Jul-Dec 2022 Actuals'!AM33</f>
        <v>356000</v>
      </c>
      <c r="AN33" s="46">
        <f>+'UPDATE&gt;&gt;Jul2022-Mar2023 Actuals'!AN33-'UPDATE&gt;&gt;Jul-Dec 2022 Actuals'!AN33</f>
        <v>-150000</v>
      </c>
      <c r="AO33" s="46">
        <f>+'UPDATE&gt;&gt;Jul2022-Mar2023 Actuals'!AO33-'UPDATE&gt;&gt;Jul-Dec 2022 Actuals'!AO33</f>
        <v>0</v>
      </c>
      <c r="AP33" s="46">
        <f>+'UPDATE&gt;&gt;Jul2022-Mar2023 Actuals'!AP33-'UPDATE&gt;&gt;Jul-Dec 2022 Actuals'!AP33</f>
        <v>-150000</v>
      </c>
      <c r="AQ33" s="46">
        <f>+'UPDATE&gt;&gt;Jul2022-Mar2023 Actuals'!AQ33-'UPDATE&gt;&gt;Jul-Dec 2022 Actuals'!AQ33</f>
        <v>-25000</v>
      </c>
      <c r="AR33" s="46">
        <f>+'UPDATE&gt;&gt;Jul2022-Mar2023 Actuals'!AR33-'UPDATE&gt;&gt;Jul-Dec 2022 Actuals'!AR33</f>
        <v>0</v>
      </c>
      <c r="AS33" s="46">
        <f>+'UPDATE&gt;&gt;Jul2022-Mar2023 Actuals'!AS33-'UPDATE&gt;&gt;Jul-Dec 2022 Actuals'!AS33</f>
        <v>-25000</v>
      </c>
      <c r="AT33" s="46">
        <f>+'UPDATE&gt;&gt;Jul2022-Mar2023 Actuals'!AT33-'UPDATE&gt;&gt;Jul-Dec 2022 Actuals'!AT33</f>
        <v>-25000</v>
      </c>
      <c r="AU33" s="46">
        <f>+'UPDATE&gt;&gt;Jul2022-Mar2023 Actuals'!AU33-'UPDATE&gt;&gt;Jul-Dec 2022 Actuals'!AU33</f>
        <v>0</v>
      </c>
      <c r="AV33" s="46">
        <f>+'UPDATE&gt;&gt;Jul2022-Mar2023 Actuals'!AV33-'UPDATE&gt;&gt;Jul-Dec 2022 Actuals'!AV33</f>
        <v>-25000</v>
      </c>
      <c r="AW33" s="46">
        <f>+'UPDATE&gt;&gt;Jul2022-Mar2023 Actuals'!AW33-'UPDATE&gt;&gt;Jul-Dec 2022 Actuals'!AW33</f>
        <v>-25000</v>
      </c>
      <c r="AX33" s="46">
        <f>+'UPDATE&gt;&gt;Jul2022-Mar2023 Actuals'!AX33-'UPDATE&gt;&gt;Jul-Dec 2022 Actuals'!AX33</f>
        <v>0</v>
      </c>
      <c r="AY33" s="46">
        <f>+'UPDATE&gt;&gt;Jul2022-Mar2023 Actuals'!AY33-'UPDATE&gt;&gt;Jul-Dec 2022 Actuals'!AY33</f>
        <v>-25000</v>
      </c>
      <c r="AZ33" s="46">
        <f>+'UPDATE&gt;&gt;Jul2022-Mar2023 Actuals'!AZ33-'UPDATE&gt;&gt;Jul-Dec 2022 Actuals'!AZ33</f>
        <v>225000</v>
      </c>
      <c r="BA33" s="46">
        <f>+'UPDATE&gt;&gt;Jul2022-Mar2023 Actuals'!BA33-'UPDATE&gt;&gt;Jul-Dec 2022 Actuals'!BA33</f>
        <v>0</v>
      </c>
      <c r="BB33" s="46">
        <f>+'UPDATE&gt;&gt;Jul2022-Mar2023 Actuals'!BB33-'UPDATE&gt;&gt;Jul-Dec 2022 Actuals'!BB33</f>
        <v>225000</v>
      </c>
      <c r="BC33" s="46">
        <f>+'UPDATE&gt;&gt;Jul2022-Mar2023 Actuals'!BC33-'UPDATE&gt;&gt;Jul-Dec 2022 Actuals'!BC33</f>
        <v>150000</v>
      </c>
      <c r="BD33" s="46">
        <f>+'UPDATE&gt;&gt;Jul2022-Mar2023 Actuals'!BD33-'UPDATE&gt;&gt;Jul-Dec 2022 Actuals'!BD33</f>
        <v>0</v>
      </c>
      <c r="BE33" s="46">
        <f>+'UPDATE&gt;&gt;Jul2022-Mar2023 Actuals'!BE33-'UPDATE&gt;&gt;Jul-Dec 2022 Actuals'!BE33</f>
        <v>150000</v>
      </c>
      <c r="BF33" s="46">
        <f>+'UPDATE&gt;&gt;Jul2022-Mar2023 Actuals'!BF33-'UPDATE&gt;&gt;Jul-Dec 2022 Actuals'!BF33</f>
        <v>0</v>
      </c>
      <c r="BG33" s="46">
        <f>+'UPDATE&gt;&gt;Jul2022-Mar2023 Actuals'!BG33-'UPDATE&gt;&gt;Jul-Dec 2022 Actuals'!BG33</f>
        <v>0</v>
      </c>
      <c r="BH33" s="46">
        <f>+'UPDATE&gt;&gt;Jul2022-Mar2023 Actuals'!BH33-'UPDATE&gt;&gt;Jul-Dec 2022 Actuals'!BH33</f>
        <v>0</v>
      </c>
      <c r="BI33" s="46">
        <f>+'UPDATE&gt;&gt;Jul2022-Mar2023 Actuals'!BI33-'UPDATE&gt;&gt;Jul-Dec 2022 Actuals'!BI33</f>
        <v>0</v>
      </c>
      <c r="BJ33" s="46">
        <f>+'UPDATE&gt;&gt;Jul2022-Mar2023 Actuals'!BJ33-'UPDATE&gt;&gt;Jul-Dec 2022 Actuals'!BJ33</f>
        <v>0</v>
      </c>
      <c r="BK33" s="46">
        <f>+'UPDATE&gt;&gt;Jul2022-Mar2023 Actuals'!BK33-'UPDATE&gt;&gt;Jul-Dec 2022 Actuals'!BK33</f>
        <v>0</v>
      </c>
      <c r="BL33" s="46">
        <f>+'UPDATE&gt;&gt;Jul2022-Mar2023 Actuals'!BL33-'UPDATE&gt;&gt;Jul-Dec 2022 Actuals'!BL33</f>
        <v>0</v>
      </c>
      <c r="BM33" s="46">
        <f>+'UPDATE&gt;&gt;Jul2022-Mar2023 Actuals'!BM33-'UPDATE&gt;&gt;Jul-Dec 2022 Actuals'!BM33</f>
        <v>0</v>
      </c>
      <c r="BN33" s="46">
        <f>+'UPDATE&gt;&gt;Jul2022-Mar2023 Actuals'!BN33-'UPDATE&gt;&gt;Jul-Dec 2022 Actuals'!BN33</f>
        <v>0</v>
      </c>
      <c r="BO33" s="46">
        <f>+'UPDATE&gt;&gt;Jul2022-Mar2023 Actuals'!BO33-'UPDATE&gt;&gt;Jul-Dec 2022 Actuals'!BO33</f>
        <v>0</v>
      </c>
      <c r="BP33" s="46">
        <f>+'UPDATE&gt;&gt;Jul2022-Mar2023 Actuals'!BP33-'UPDATE&gt;&gt;Jul-Dec 2022 Actuals'!BP33</f>
        <v>0</v>
      </c>
      <c r="BQ33" s="46">
        <f>+'UPDATE&gt;&gt;Jul2022-Mar2023 Actuals'!BQ33-'UPDATE&gt;&gt;Jul-Dec 2022 Actuals'!BQ33</f>
        <v>0</v>
      </c>
      <c r="BR33" s="46">
        <f>+'UPDATE&gt;&gt;Jul2022-Mar2023 Actuals'!BR33-'UPDATE&gt;&gt;Jul-Dec 2022 Actuals'!BR33</f>
        <v>0</v>
      </c>
      <c r="BS33" s="46">
        <f>+'UPDATE&gt;&gt;Jul2022-Mar2023 Actuals'!BS33-'UPDATE&gt;&gt;Jul-Dec 2022 Actuals'!BS33</f>
        <v>0</v>
      </c>
      <c r="BT33" s="46">
        <f>+'UPDATE&gt;&gt;Jul2022-Mar2023 Actuals'!BT33-'UPDATE&gt;&gt;Jul-Dec 2022 Actuals'!BT33</f>
        <v>0</v>
      </c>
      <c r="BU33" s="46">
        <f>+'UPDATE&gt;&gt;Jul2022-Mar2023 Actuals'!BU33-'UPDATE&gt;&gt;Jul-Dec 2022 Actuals'!BU33</f>
        <v>0</v>
      </c>
      <c r="BV33" s="46">
        <f>+'UPDATE&gt;&gt;Jul2022-Mar2023 Actuals'!BV33-'UPDATE&gt;&gt;Jul-Dec 2022 Actuals'!BV33</f>
        <v>0</v>
      </c>
      <c r="BW33" s="46">
        <f>+'UPDATE&gt;&gt;Jul2022-Mar2023 Actuals'!BW33-'UPDATE&gt;&gt;Jul-Dec 2022 Actuals'!BW33</f>
        <v>0</v>
      </c>
      <c r="BX33" s="46">
        <f>+'UPDATE&gt;&gt;Jul2022-Mar2023 Actuals'!BX33-'UPDATE&gt;&gt;Jul-Dec 2022 Actuals'!BX33</f>
        <v>0</v>
      </c>
      <c r="BY33" s="46">
        <f>+'UPDATE&gt;&gt;Jul2022-Mar2023 Actuals'!BY33-'UPDATE&gt;&gt;Jul-Dec 2022 Actuals'!BY33</f>
        <v>0</v>
      </c>
      <c r="BZ33" s="46">
        <f>+'UPDATE&gt;&gt;Jul2022-Mar2023 Actuals'!BZ33-'UPDATE&gt;&gt;Jul-Dec 2022 Actuals'!BZ33</f>
        <v>0</v>
      </c>
      <c r="CA33" s="46">
        <f>+'UPDATE&gt;&gt;Jul2022-Mar2023 Actuals'!CA33-'UPDATE&gt;&gt;Jul-Dec 2022 Actuals'!CA33</f>
        <v>0</v>
      </c>
      <c r="CB33" s="46">
        <f>+'UPDATE&gt;&gt;Jul2022-Mar2023 Actuals'!CB33-'UPDATE&gt;&gt;Jul-Dec 2022 Actuals'!CB33</f>
        <v>0</v>
      </c>
      <c r="CC33" s="46">
        <f>+'UPDATE&gt;&gt;Jul2022-Mar2023 Actuals'!CC33-'UPDATE&gt;&gt;Jul-Dec 2022 Actuals'!CC33</f>
        <v>0</v>
      </c>
      <c r="CD33" s="46">
        <f>+'UPDATE&gt;&gt;Jul2022-Mar2023 Actuals'!CD33-'UPDATE&gt;&gt;Jul-Dec 2022 Actuals'!CD33</f>
        <v>0</v>
      </c>
      <c r="CE33" s="46">
        <f>+'UPDATE&gt;&gt;Jul2022-Mar2023 Actuals'!CE33-'UPDATE&gt;&gt;Jul-Dec 2022 Actuals'!CE33</f>
        <v>0</v>
      </c>
      <c r="CF33" s="46">
        <f>+'UPDATE&gt;&gt;Jul2022-Mar2023 Actuals'!CF33-'UPDATE&gt;&gt;Jul-Dec 2022 Actuals'!CF33</f>
        <v>0</v>
      </c>
      <c r="CG33" s="46">
        <f>+'UPDATE&gt;&gt;Jul2022-Mar2023 Actuals'!CG33-'UPDATE&gt;&gt;Jul-Dec 2022 Actuals'!CG33</f>
        <v>0</v>
      </c>
      <c r="CH33" s="46">
        <f>+'UPDATE&gt;&gt;Jul2022-Mar2023 Actuals'!CH33-'UPDATE&gt;&gt;Jul-Dec 2022 Actuals'!CH33</f>
        <v>0</v>
      </c>
      <c r="CI33" s="46">
        <f>+'UPDATE&gt;&gt;Jul2022-Mar2023 Actuals'!CI33-'UPDATE&gt;&gt;Jul-Dec 2022 Actuals'!CI33</f>
        <v>0</v>
      </c>
    </row>
    <row r="34" spans="1:88" x14ac:dyDescent="0.25">
      <c r="B34" s="48" t="s">
        <v>156</v>
      </c>
      <c r="C34" s="48" t="s">
        <v>170</v>
      </c>
      <c r="D34" s="48" t="s">
        <v>117</v>
      </c>
      <c r="E34" s="48" t="s">
        <v>165</v>
      </c>
      <c r="F34" s="48" t="s">
        <v>160</v>
      </c>
      <c r="H34" s="48" t="s">
        <v>159</v>
      </c>
      <c r="I34" s="48">
        <v>30</v>
      </c>
      <c r="J34" s="46">
        <f>+'UPDATE&gt;&gt;Jul2022-Mar2023 Actuals'!J34-'UPDATE&gt;&gt;Jul-Dec 2022 Actuals'!J34</f>
        <v>0</v>
      </c>
      <c r="K34" s="46">
        <f>+'UPDATE&gt;&gt;Jul2022-Mar2023 Actuals'!K34-'UPDATE&gt;&gt;Jul-Dec 2022 Actuals'!K34</f>
        <v>0</v>
      </c>
      <c r="L34" s="46">
        <f>+'UPDATE&gt;&gt;Jul2022-Mar2023 Actuals'!L34-'UPDATE&gt;&gt;Jul-Dec 2022 Actuals'!L34</f>
        <v>0</v>
      </c>
      <c r="M34" s="46">
        <f>+'UPDATE&gt;&gt;Jul2022-Mar2023 Actuals'!M34-'UPDATE&gt;&gt;Jul-Dec 2022 Actuals'!M34</f>
        <v>0</v>
      </c>
      <c r="N34" s="46">
        <f>+'UPDATE&gt;&gt;Jul2022-Mar2023 Actuals'!N34-'UPDATE&gt;&gt;Jul-Dec 2022 Actuals'!N34</f>
        <v>0</v>
      </c>
      <c r="O34" s="46">
        <f>+'UPDATE&gt;&gt;Jul2022-Mar2023 Actuals'!O34-'UPDATE&gt;&gt;Jul-Dec 2022 Actuals'!O34</f>
        <v>0</v>
      </c>
      <c r="P34" s="46">
        <f>+'UPDATE&gt;&gt;Jul2022-Mar2023 Actuals'!P34-'UPDATE&gt;&gt;Jul-Dec 2022 Actuals'!P34</f>
        <v>0</v>
      </c>
      <c r="Q34" s="46">
        <f>+'UPDATE&gt;&gt;Jul2022-Mar2023 Actuals'!Q34-'UPDATE&gt;&gt;Jul-Dec 2022 Actuals'!Q34</f>
        <v>0</v>
      </c>
      <c r="R34" s="46">
        <f>+'UPDATE&gt;&gt;Jul2022-Mar2023 Actuals'!R34-'UPDATE&gt;&gt;Jul-Dec 2022 Actuals'!R34</f>
        <v>0</v>
      </c>
      <c r="S34" s="46">
        <f>+'UPDATE&gt;&gt;Jul2022-Mar2023 Actuals'!S34-'UPDATE&gt;&gt;Jul-Dec 2022 Actuals'!S34</f>
        <v>0</v>
      </c>
      <c r="T34" s="46">
        <f>+'UPDATE&gt;&gt;Jul2022-Mar2023 Actuals'!T34-'UPDATE&gt;&gt;Jul-Dec 2022 Actuals'!T34</f>
        <v>0</v>
      </c>
      <c r="U34" s="46">
        <f>+'UPDATE&gt;&gt;Jul2022-Mar2023 Actuals'!U34-'UPDATE&gt;&gt;Jul-Dec 2022 Actuals'!U34</f>
        <v>0</v>
      </c>
      <c r="V34" s="46">
        <f>+'UPDATE&gt;&gt;Jul2022-Mar2023 Actuals'!V34-'UPDATE&gt;&gt;Jul-Dec 2022 Actuals'!V34</f>
        <v>0</v>
      </c>
      <c r="W34" s="46">
        <f>+'UPDATE&gt;&gt;Jul2022-Mar2023 Actuals'!W34-'UPDATE&gt;&gt;Jul-Dec 2022 Actuals'!W34</f>
        <v>0</v>
      </c>
      <c r="X34" s="46">
        <f>+'UPDATE&gt;&gt;Jul2022-Mar2023 Actuals'!X34-'UPDATE&gt;&gt;Jul-Dec 2022 Actuals'!X34</f>
        <v>0</v>
      </c>
      <c r="Y34" s="46">
        <f>+'UPDATE&gt;&gt;Jul2022-Mar2023 Actuals'!Y34-'UPDATE&gt;&gt;Jul-Dec 2022 Actuals'!Y34</f>
        <v>0</v>
      </c>
      <c r="Z34" s="46">
        <f>+'UPDATE&gt;&gt;Jul2022-Mar2023 Actuals'!Z34-'UPDATE&gt;&gt;Jul-Dec 2022 Actuals'!Z34</f>
        <v>0</v>
      </c>
      <c r="AA34" s="46">
        <f>+'UPDATE&gt;&gt;Jul2022-Mar2023 Actuals'!AA34-'UPDATE&gt;&gt;Jul-Dec 2022 Actuals'!AA34</f>
        <v>0</v>
      </c>
      <c r="AB34" s="46">
        <f>+'UPDATE&gt;&gt;Jul2022-Mar2023 Actuals'!AB34-'UPDATE&gt;&gt;Jul-Dec 2022 Actuals'!AB34</f>
        <v>0</v>
      </c>
      <c r="AC34" s="46">
        <f>+'UPDATE&gt;&gt;Jul2022-Mar2023 Actuals'!AC34-'UPDATE&gt;&gt;Jul-Dec 2022 Actuals'!AC34</f>
        <v>0</v>
      </c>
      <c r="AD34" s="46">
        <f>+'UPDATE&gt;&gt;Jul2022-Mar2023 Actuals'!AD34-'UPDATE&gt;&gt;Jul-Dec 2022 Actuals'!AD34</f>
        <v>0</v>
      </c>
      <c r="AE34" s="46">
        <f>+'UPDATE&gt;&gt;Jul2022-Mar2023 Actuals'!AE34-'UPDATE&gt;&gt;Jul-Dec 2022 Actuals'!AE34</f>
        <v>-9700000</v>
      </c>
      <c r="AF34" s="46">
        <f>+'UPDATE&gt;&gt;Jul2022-Mar2023 Actuals'!AF34-'UPDATE&gt;&gt;Jul-Dec 2022 Actuals'!AF34</f>
        <v>0</v>
      </c>
      <c r="AG34" s="46">
        <f>+'UPDATE&gt;&gt;Jul2022-Mar2023 Actuals'!AG34-'UPDATE&gt;&gt;Jul-Dec 2022 Actuals'!AG34</f>
        <v>-9700000</v>
      </c>
      <c r="AH34" s="46">
        <f>+'UPDATE&gt;&gt;Jul2022-Mar2023 Actuals'!AH34-'UPDATE&gt;&gt;Jul-Dec 2022 Actuals'!AH34</f>
        <v>-9700000</v>
      </c>
      <c r="AI34" s="46">
        <f>+'UPDATE&gt;&gt;Jul2022-Mar2023 Actuals'!AI34-'UPDATE&gt;&gt;Jul-Dec 2022 Actuals'!AI34</f>
        <v>0</v>
      </c>
      <c r="AJ34" s="46">
        <f>+'UPDATE&gt;&gt;Jul2022-Mar2023 Actuals'!AJ34-'UPDATE&gt;&gt;Jul-Dec 2022 Actuals'!AJ34</f>
        <v>-9700000</v>
      </c>
      <c r="AK34" s="46">
        <f>+'UPDATE&gt;&gt;Jul2022-Mar2023 Actuals'!AK34-'UPDATE&gt;&gt;Jul-Dec 2022 Actuals'!AK34</f>
        <v>9700000</v>
      </c>
      <c r="AL34" s="46">
        <f>+'UPDATE&gt;&gt;Jul2022-Mar2023 Actuals'!AL34-'UPDATE&gt;&gt;Jul-Dec 2022 Actuals'!AL34</f>
        <v>0</v>
      </c>
      <c r="AM34" s="46">
        <f>+'UPDATE&gt;&gt;Jul2022-Mar2023 Actuals'!AM34-'UPDATE&gt;&gt;Jul-Dec 2022 Actuals'!AM34</f>
        <v>9700000</v>
      </c>
      <c r="AN34" s="46">
        <f>+'UPDATE&gt;&gt;Jul2022-Mar2023 Actuals'!AN34-'UPDATE&gt;&gt;Jul-Dec 2022 Actuals'!AN34</f>
        <v>-9700000</v>
      </c>
      <c r="AO34" s="46">
        <f>+'UPDATE&gt;&gt;Jul2022-Mar2023 Actuals'!AO34-'UPDATE&gt;&gt;Jul-Dec 2022 Actuals'!AO34</f>
        <v>0</v>
      </c>
      <c r="AP34" s="46">
        <f>+'UPDATE&gt;&gt;Jul2022-Mar2023 Actuals'!AP34-'UPDATE&gt;&gt;Jul-Dec 2022 Actuals'!AP34</f>
        <v>-9700000</v>
      </c>
      <c r="AQ34" s="46">
        <f>+'UPDATE&gt;&gt;Jul2022-Mar2023 Actuals'!AQ34-'UPDATE&gt;&gt;Jul-Dec 2022 Actuals'!AQ34</f>
        <v>-2425000</v>
      </c>
      <c r="AR34" s="46">
        <f>+'UPDATE&gt;&gt;Jul2022-Mar2023 Actuals'!AR34-'UPDATE&gt;&gt;Jul-Dec 2022 Actuals'!AR34</f>
        <v>0</v>
      </c>
      <c r="AS34" s="46">
        <f>+'UPDATE&gt;&gt;Jul2022-Mar2023 Actuals'!AS34-'UPDATE&gt;&gt;Jul-Dec 2022 Actuals'!AS34</f>
        <v>-2425000</v>
      </c>
      <c r="AT34" s="46">
        <f>+'UPDATE&gt;&gt;Jul2022-Mar2023 Actuals'!AT34-'UPDATE&gt;&gt;Jul-Dec 2022 Actuals'!AT34</f>
        <v>-2425000</v>
      </c>
      <c r="AU34" s="46">
        <f>+'UPDATE&gt;&gt;Jul2022-Mar2023 Actuals'!AU34-'UPDATE&gt;&gt;Jul-Dec 2022 Actuals'!AU34</f>
        <v>0</v>
      </c>
      <c r="AV34" s="46">
        <f>+'UPDATE&gt;&gt;Jul2022-Mar2023 Actuals'!AV34-'UPDATE&gt;&gt;Jul-Dec 2022 Actuals'!AV34</f>
        <v>-2425000</v>
      </c>
      <c r="AW34" s="46">
        <f>+'UPDATE&gt;&gt;Jul2022-Mar2023 Actuals'!AW34-'UPDATE&gt;&gt;Jul-Dec 2022 Actuals'!AW34</f>
        <v>7275000</v>
      </c>
      <c r="AX34" s="46">
        <f>+'UPDATE&gt;&gt;Jul2022-Mar2023 Actuals'!AX34-'UPDATE&gt;&gt;Jul-Dec 2022 Actuals'!AX34</f>
        <v>0</v>
      </c>
      <c r="AY34" s="46">
        <f>+'UPDATE&gt;&gt;Jul2022-Mar2023 Actuals'!AY34-'UPDATE&gt;&gt;Jul-Dec 2022 Actuals'!AY34</f>
        <v>7275000</v>
      </c>
      <c r="AZ34" s="46">
        <f>+'UPDATE&gt;&gt;Jul2022-Mar2023 Actuals'!AZ34-'UPDATE&gt;&gt;Jul-Dec 2022 Actuals'!AZ34</f>
        <v>7275000</v>
      </c>
      <c r="BA34" s="46">
        <f>+'UPDATE&gt;&gt;Jul2022-Mar2023 Actuals'!BA34-'UPDATE&gt;&gt;Jul-Dec 2022 Actuals'!BA34</f>
        <v>0</v>
      </c>
      <c r="BB34" s="46">
        <f>+'UPDATE&gt;&gt;Jul2022-Mar2023 Actuals'!BB34-'UPDATE&gt;&gt;Jul-Dec 2022 Actuals'!BB34</f>
        <v>7275000</v>
      </c>
      <c r="BC34" s="46">
        <f>+'UPDATE&gt;&gt;Jul2022-Mar2023 Actuals'!BC34-'UPDATE&gt;&gt;Jul-Dec 2022 Actuals'!BC34</f>
        <v>9700000</v>
      </c>
      <c r="BD34" s="46">
        <f>+'UPDATE&gt;&gt;Jul2022-Mar2023 Actuals'!BD34-'UPDATE&gt;&gt;Jul-Dec 2022 Actuals'!BD34</f>
        <v>0</v>
      </c>
      <c r="BE34" s="46">
        <f>+'UPDATE&gt;&gt;Jul2022-Mar2023 Actuals'!BE34-'UPDATE&gt;&gt;Jul-Dec 2022 Actuals'!BE34</f>
        <v>9700000</v>
      </c>
      <c r="BF34" s="46">
        <f>+'UPDATE&gt;&gt;Jul2022-Mar2023 Actuals'!BF34-'UPDATE&gt;&gt;Jul-Dec 2022 Actuals'!BF34</f>
        <v>0</v>
      </c>
      <c r="BG34" s="46">
        <f>+'UPDATE&gt;&gt;Jul2022-Mar2023 Actuals'!BG34-'UPDATE&gt;&gt;Jul-Dec 2022 Actuals'!BG34</f>
        <v>0</v>
      </c>
      <c r="BH34" s="46">
        <f>+'UPDATE&gt;&gt;Jul2022-Mar2023 Actuals'!BH34-'UPDATE&gt;&gt;Jul-Dec 2022 Actuals'!BH34</f>
        <v>0</v>
      </c>
      <c r="BI34" s="46">
        <f>+'UPDATE&gt;&gt;Jul2022-Mar2023 Actuals'!BI34-'UPDATE&gt;&gt;Jul-Dec 2022 Actuals'!BI34</f>
        <v>0</v>
      </c>
      <c r="BJ34" s="46">
        <f>+'UPDATE&gt;&gt;Jul2022-Mar2023 Actuals'!BJ34-'UPDATE&gt;&gt;Jul-Dec 2022 Actuals'!BJ34</f>
        <v>0</v>
      </c>
      <c r="BK34" s="46">
        <f>+'UPDATE&gt;&gt;Jul2022-Mar2023 Actuals'!BK34-'UPDATE&gt;&gt;Jul-Dec 2022 Actuals'!BK34</f>
        <v>0</v>
      </c>
      <c r="BL34" s="46">
        <f>+'UPDATE&gt;&gt;Jul2022-Mar2023 Actuals'!BL34-'UPDATE&gt;&gt;Jul-Dec 2022 Actuals'!BL34</f>
        <v>0</v>
      </c>
      <c r="BM34" s="46">
        <f>+'UPDATE&gt;&gt;Jul2022-Mar2023 Actuals'!BM34-'UPDATE&gt;&gt;Jul-Dec 2022 Actuals'!BM34</f>
        <v>0</v>
      </c>
      <c r="BN34" s="46">
        <f>+'UPDATE&gt;&gt;Jul2022-Mar2023 Actuals'!BN34-'UPDATE&gt;&gt;Jul-Dec 2022 Actuals'!BN34</f>
        <v>0</v>
      </c>
      <c r="BO34" s="46">
        <f>+'UPDATE&gt;&gt;Jul2022-Mar2023 Actuals'!BO34-'UPDATE&gt;&gt;Jul-Dec 2022 Actuals'!BO34</f>
        <v>0</v>
      </c>
      <c r="BP34" s="46">
        <f>+'UPDATE&gt;&gt;Jul2022-Mar2023 Actuals'!BP34-'UPDATE&gt;&gt;Jul-Dec 2022 Actuals'!BP34</f>
        <v>0</v>
      </c>
      <c r="BQ34" s="46">
        <f>+'UPDATE&gt;&gt;Jul2022-Mar2023 Actuals'!BQ34-'UPDATE&gt;&gt;Jul-Dec 2022 Actuals'!BQ34</f>
        <v>0</v>
      </c>
      <c r="BR34" s="46">
        <f>+'UPDATE&gt;&gt;Jul2022-Mar2023 Actuals'!BR34-'UPDATE&gt;&gt;Jul-Dec 2022 Actuals'!BR34</f>
        <v>0</v>
      </c>
      <c r="BS34" s="46">
        <f>+'UPDATE&gt;&gt;Jul2022-Mar2023 Actuals'!BS34-'UPDATE&gt;&gt;Jul-Dec 2022 Actuals'!BS34</f>
        <v>0</v>
      </c>
      <c r="BT34" s="46">
        <f>+'UPDATE&gt;&gt;Jul2022-Mar2023 Actuals'!BT34-'UPDATE&gt;&gt;Jul-Dec 2022 Actuals'!BT34</f>
        <v>0</v>
      </c>
      <c r="BU34" s="46">
        <f>+'UPDATE&gt;&gt;Jul2022-Mar2023 Actuals'!BU34-'UPDATE&gt;&gt;Jul-Dec 2022 Actuals'!BU34</f>
        <v>0</v>
      </c>
      <c r="BV34" s="46">
        <f>+'UPDATE&gt;&gt;Jul2022-Mar2023 Actuals'!BV34-'UPDATE&gt;&gt;Jul-Dec 2022 Actuals'!BV34</f>
        <v>0</v>
      </c>
      <c r="BW34" s="46">
        <f>+'UPDATE&gt;&gt;Jul2022-Mar2023 Actuals'!BW34-'UPDATE&gt;&gt;Jul-Dec 2022 Actuals'!BW34</f>
        <v>0</v>
      </c>
      <c r="BX34" s="46">
        <f>+'UPDATE&gt;&gt;Jul2022-Mar2023 Actuals'!BX34-'UPDATE&gt;&gt;Jul-Dec 2022 Actuals'!BX34</f>
        <v>0</v>
      </c>
      <c r="BY34" s="46">
        <f>+'UPDATE&gt;&gt;Jul2022-Mar2023 Actuals'!BY34-'UPDATE&gt;&gt;Jul-Dec 2022 Actuals'!BY34</f>
        <v>0</v>
      </c>
      <c r="BZ34" s="46">
        <f>+'UPDATE&gt;&gt;Jul2022-Mar2023 Actuals'!BZ34-'UPDATE&gt;&gt;Jul-Dec 2022 Actuals'!BZ34</f>
        <v>0</v>
      </c>
      <c r="CA34" s="46">
        <f>+'UPDATE&gt;&gt;Jul2022-Mar2023 Actuals'!CA34-'UPDATE&gt;&gt;Jul-Dec 2022 Actuals'!CA34</f>
        <v>0</v>
      </c>
      <c r="CB34" s="46">
        <f>+'UPDATE&gt;&gt;Jul2022-Mar2023 Actuals'!CB34-'UPDATE&gt;&gt;Jul-Dec 2022 Actuals'!CB34</f>
        <v>0</v>
      </c>
      <c r="CC34" s="46">
        <f>+'UPDATE&gt;&gt;Jul2022-Mar2023 Actuals'!CC34-'UPDATE&gt;&gt;Jul-Dec 2022 Actuals'!CC34</f>
        <v>0</v>
      </c>
      <c r="CD34" s="46">
        <f>+'UPDATE&gt;&gt;Jul2022-Mar2023 Actuals'!CD34-'UPDATE&gt;&gt;Jul-Dec 2022 Actuals'!CD34</f>
        <v>0</v>
      </c>
      <c r="CE34" s="46">
        <f>+'UPDATE&gt;&gt;Jul2022-Mar2023 Actuals'!CE34-'UPDATE&gt;&gt;Jul-Dec 2022 Actuals'!CE34</f>
        <v>0</v>
      </c>
      <c r="CF34" s="46">
        <f>+'UPDATE&gt;&gt;Jul2022-Mar2023 Actuals'!CF34-'UPDATE&gt;&gt;Jul-Dec 2022 Actuals'!CF34</f>
        <v>0</v>
      </c>
      <c r="CG34" s="46">
        <f>+'UPDATE&gt;&gt;Jul2022-Mar2023 Actuals'!CG34-'UPDATE&gt;&gt;Jul-Dec 2022 Actuals'!CG34</f>
        <v>0</v>
      </c>
      <c r="CH34" s="46">
        <f>+'UPDATE&gt;&gt;Jul2022-Mar2023 Actuals'!CH34-'UPDATE&gt;&gt;Jul-Dec 2022 Actuals'!CH34</f>
        <v>0</v>
      </c>
      <c r="CI34" s="46">
        <f>+'UPDATE&gt;&gt;Jul2022-Mar2023 Actuals'!CI34-'UPDATE&gt;&gt;Jul-Dec 2022 Actuals'!CI34</f>
        <v>0</v>
      </c>
    </row>
    <row r="35" spans="1:88" x14ac:dyDescent="0.25">
      <c r="B35" s="48" t="s">
        <v>156</v>
      </c>
      <c r="C35" s="48" t="s">
        <v>171</v>
      </c>
      <c r="D35" s="48" t="s">
        <v>121</v>
      </c>
      <c r="E35" s="48" t="s">
        <v>165</v>
      </c>
      <c r="F35" s="48" t="s">
        <v>158</v>
      </c>
      <c r="H35" s="48" t="s">
        <v>166</v>
      </c>
      <c r="I35" s="48">
        <v>10</v>
      </c>
      <c r="J35" s="46">
        <f>+'UPDATE&gt;&gt;Jul2022-Mar2023 Actuals'!J35-'UPDATE&gt;&gt;Jul-Dec 2022 Actuals'!J35</f>
        <v>0</v>
      </c>
      <c r="K35" s="46">
        <f>+'UPDATE&gt;&gt;Jul2022-Mar2023 Actuals'!K35-'UPDATE&gt;&gt;Jul-Dec 2022 Actuals'!K35</f>
        <v>0</v>
      </c>
      <c r="L35" s="46">
        <f>+'UPDATE&gt;&gt;Jul2022-Mar2023 Actuals'!L35-'UPDATE&gt;&gt;Jul-Dec 2022 Actuals'!L35</f>
        <v>0</v>
      </c>
      <c r="M35" s="46">
        <f>+'UPDATE&gt;&gt;Jul2022-Mar2023 Actuals'!M35-'UPDATE&gt;&gt;Jul-Dec 2022 Actuals'!M35</f>
        <v>0</v>
      </c>
      <c r="N35" s="46">
        <f>+'UPDATE&gt;&gt;Jul2022-Mar2023 Actuals'!N35-'UPDATE&gt;&gt;Jul-Dec 2022 Actuals'!N35</f>
        <v>0</v>
      </c>
      <c r="O35" s="46">
        <f>+'UPDATE&gt;&gt;Jul2022-Mar2023 Actuals'!O35-'UPDATE&gt;&gt;Jul-Dec 2022 Actuals'!O35</f>
        <v>0</v>
      </c>
      <c r="P35" s="46">
        <f>+'UPDATE&gt;&gt;Jul2022-Mar2023 Actuals'!P35-'UPDATE&gt;&gt;Jul-Dec 2022 Actuals'!P35</f>
        <v>0</v>
      </c>
      <c r="Q35" s="46">
        <f>+'UPDATE&gt;&gt;Jul2022-Mar2023 Actuals'!Q35-'UPDATE&gt;&gt;Jul-Dec 2022 Actuals'!Q35</f>
        <v>0</v>
      </c>
      <c r="R35" s="46">
        <f>+'UPDATE&gt;&gt;Jul2022-Mar2023 Actuals'!R35-'UPDATE&gt;&gt;Jul-Dec 2022 Actuals'!R35</f>
        <v>0</v>
      </c>
      <c r="S35" s="46">
        <f>+'UPDATE&gt;&gt;Jul2022-Mar2023 Actuals'!S35-'UPDATE&gt;&gt;Jul-Dec 2022 Actuals'!S35</f>
        <v>0</v>
      </c>
      <c r="T35" s="46">
        <f>+'UPDATE&gt;&gt;Jul2022-Mar2023 Actuals'!T35-'UPDATE&gt;&gt;Jul-Dec 2022 Actuals'!T35</f>
        <v>0</v>
      </c>
      <c r="U35" s="46">
        <f>+'UPDATE&gt;&gt;Jul2022-Mar2023 Actuals'!U35-'UPDATE&gt;&gt;Jul-Dec 2022 Actuals'!U35</f>
        <v>0</v>
      </c>
      <c r="V35" s="46">
        <f>+'UPDATE&gt;&gt;Jul2022-Mar2023 Actuals'!V35-'UPDATE&gt;&gt;Jul-Dec 2022 Actuals'!V35</f>
        <v>0</v>
      </c>
      <c r="W35" s="46">
        <f>+'UPDATE&gt;&gt;Jul2022-Mar2023 Actuals'!W35-'UPDATE&gt;&gt;Jul-Dec 2022 Actuals'!W35</f>
        <v>0</v>
      </c>
      <c r="X35" s="46">
        <f>+'UPDATE&gt;&gt;Jul2022-Mar2023 Actuals'!X35-'UPDATE&gt;&gt;Jul-Dec 2022 Actuals'!X35</f>
        <v>0</v>
      </c>
      <c r="Y35" s="46">
        <f>+'UPDATE&gt;&gt;Jul2022-Mar2023 Actuals'!Y35-'UPDATE&gt;&gt;Jul-Dec 2022 Actuals'!Y35</f>
        <v>0</v>
      </c>
      <c r="Z35" s="46">
        <f>+'UPDATE&gt;&gt;Jul2022-Mar2023 Actuals'!Z35-'UPDATE&gt;&gt;Jul-Dec 2022 Actuals'!Z35</f>
        <v>0</v>
      </c>
      <c r="AA35" s="46">
        <f>+'UPDATE&gt;&gt;Jul2022-Mar2023 Actuals'!AA35-'UPDATE&gt;&gt;Jul-Dec 2022 Actuals'!AA35</f>
        <v>0</v>
      </c>
      <c r="AB35" s="46">
        <f>+'UPDATE&gt;&gt;Jul2022-Mar2023 Actuals'!AB35-'UPDATE&gt;&gt;Jul-Dec 2022 Actuals'!AB35</f>
        <v>0</v>
      </c>
      <c r="AC35" s="46">
        <f>+'UPDATE&gt;&gt;Jul2022-Mar2023 Actuals'!AC35-'UPDATE&gt;&gt;Jul-Dec 2022 Actuals'!AC35</f>
        <v>0</v>
      </c>
      <c r="AD35" s="46">
        <f>+'UPDATE&gt;&gt;Jul2022-Mar2023 Actuals'!AD35-'UPDATE&gt;&gt;Jul-Dec 2022 Actuals'!AD35</f>
        <v>0</v>
      </c>
      <c r="AE35" s="46">
        <f>+'UPDATE&gt;&gt;Jul2022-Mar2023 Actuals'!AE35-'UPDATE&gt;&gt;Jul-Dec 2022 Actuals'!AE35</f>
        <v>-333000</v>
      </c>
      <c r="AF35" s="46">
        <f>+'UPDATE&gt;&gt;Jul2022-Mar2023 Actuals'!AF35-'UPDATE&gt;&gt;Jul-Dec 2022 Actuals'!AF35</f>
        <v>0</v>
      </c>
      <c r="AG35" s="46">
        <f>+'UPDATE&gt;&gt;Jul2022-Mar2023 Actuals'!AG35-'UPDATE&gt;&gt;Jul-Dec 2022 Actuals'!AG35</f>
        <v>-333000</v>
      </c>
      <c r="AH35" s="46">
        <f>+'UPDATE&gt;&gt;Jul2022-Mar2023 Actuals'!AH35-'UPDATE&gt;&gt;Jul-Dec 2022 Actuals'!AH35</f>
        <v>-333000</v>
      </c>
      <c r="AI35" s="46">
        <f>+'UPDATE&gt;&gt;Jul2022-Mar2023 Actuals'!AI35-'UPDATE&gt;&gt;Jul-Dec 2022 Actuals'!AI35</f>
        <v>0</v>
      </c>
      <c r="AJ35" s="46">
        <f>+'UPDATE&gt;&gt;Jul2022-Mar2023 Actuals'!AJ35-'UPDATE&gt;&gt;Jul-Dec 2022 Actuals'!AJ35</f>
        <v>-333000</v>
      </c>
      <c r="AK35" s="46">
        <f>+'UPDATE&gt;&gt;Jul2022-Mar2023 Actuals'!AK35-'UPDATE&gt;&gt;Jul-Dec 2022 Actuals'!AK35</f>
        <v>466000</v>
      </c>
      <c r="AL35" s="46">
        <f>+'UPDATE&gt;&gt;Jul2022-Mar2023 Actuals'!AL35-'UPDATE&gt;&gt;Jul-Dec 2022 Actuals'!AL35</f>
        <v>0</v>
      </c>
      <c r="AM35" s="46">
        <f>+'UPDATE&gt;&gt;Jul2022-Mar2023 Actuals'!AM35-'UPDATE&gt;&gt;Jul-Dec 2022 Actuals'!AM35</f>
        <v>466000</v>
      </c>
      <c r="AN35" s="46">
        <f>+'UPDATE&gt;&gt;Jul2022-Mar2023 Actuals'!AN35-'UPDATE&gt;&gt;Jul-Dec 2022 Actuals'!AN35</f>
        <v>-200000</v>
      </c>
      <c r="AO35" s="46">
        <f>+'UPDATE&gt;&gt;Jul2022-Mar2023 Actuals'!AO35-'UPDATE&gt;&gt;Jul-Dec 2022 Actuals'!AO35</f>
        <v>0</v>
      </c>
      <c r="AP35" s="46">
        <f>+'UPDATE&gt;&gt;Jul2022-Mar2023 Actuals'!AP35-'UPDATE&gt;&gt;Jul-Dec 2022 Actuals'!AP35</f>
        <v>-200000</v>
      </c>
      <c r="AQ35" s="46">
        <f>+'UPDATE&gt;&gt;Jul2022-Mar2023 Actuals'!AQ35-'UPDATE&gt;&gt;Jul-Dec 2022 Actuals'!AQ35</f>
        <v>-33000</v>
      </c>
      <c r="AR35" s="46">
        <f>+'UPDATE&gt;&gt;Jul2022-Mar2023 Actuals'!AR35-'UPDATE&gt;&gt;Jul-Dec 2022 Actuals'!AR35</f>
        <v>0</v>
      </c>
      <c r="AS35" s="46">
        <f>+'UPDATE&gt;&gt;Jul2022-Mar2023 Actuals'!AS35-'UPDATE&gt;&gt;Jul-Dec 2022 Actuals'!AS35</f>
        <v>-33000</v>
      </c>
      <c r="AT35" s="46">
        <f>+'UPDATE&gt;&gt;Jul2022-Mar2023 Actuals'!AT35-'UPDATE&gt;&gt;Jul-Dec 2022 Actuals'!AT35</f>
        <v>-33000</v>
      </c>
      <c r="AU35" s="46">
        <f>+'UPDATE&gt;&gt;Jul2022-Mar2023 Actuals'!AU35-'UPDATE&gt;&gt;Jul-Dec 2022 Actuals'!AU35</f>
        <v>0</v>
      </c>
      <c r="AV35" s="46">
        <f>+'UPDATE&gt;&gt;Jul2022-Mar2023 Actuals'!AV35-'UPDATE&gt;&gt;Jul-Dec 2022 Actuals'!AV35</f>
        <v>-33000</v>
      </c>
      <c r="AW35" s="46">
        <f>+'UPDATE&gt;&gt;Jul2022-Mar2023 Actuals'!AW35-'UPDATE&gt;&gt;Jul-Dec 2022 Actuals'!AW35</f>
        <v>-33000</v>
      </c>
      <c r="AX35" s="46">
        <f>+'UPDATE&gt;&gt;Jul2022-Mar2023 Actuals'!AX35-'UPDATE&gt;&gt;Jul-Dec 2022 Actuals'!AX35</f>
        <v>0</v>
      </c>
      <c r="AY35" s="46">
        <f>+'UPDATE&gt;&gt;Jul2022-Mar2023 Actuals'!AY35-'UPDATE&gt;&gt;Jul-Dec 2022 Actuals'!AY35</f>
        <v>-33000</v>
      </c>
      <c r="AZ35" s="46">
        <f>+'UPDATE&gt;&gt;Jul2022-Mar2023 Actuals'!AZ35-'UPDATE&gt;&gt;Jul-Dec 2022 Actuals'!AZ35</f>
        <v>300000</v>
      </c>
      <c r="BA35" s="46">
        <f>+'UPDATE&gt;&gt;Jul2022-Mar2023 Actuals'!BA35-'UPDATE&gt;&gt;Jul-Dec 2022 Actuals'!BA35</f>
        <v>0</v>
      </c>
      <c r="BB35" s="46">
        <f>+'UPDATE&gt;&gt;Jul2022-Mar2023 Actuals'!BB35-'UPDATE&gt;&gt;Jul-Dec 2022 Actuals'!BB35</f>
        <v>300000</v>
      </c>
      <c r="BC35" s="46">
        <f>+'UPDATE&gt;&gt;Jul2022-Mar2023 Actuals'!BC35-'UPDATE&gt;&gt;Jul-Dec 2022 Actuals'!BC35</f>
        <v>201000</v>
      </c>
      <c r="BD35" s="46">
        <f>+'UPDATE&gt;&gt;Jul2022-Mar2023 Actuals'!BD35-'UPDATE&gt;&gt;Jul-Dec 2022 Actuals'!BD35</f>
        <v>0</v>
      </c>
      <c r="BE35" s="46">
        <f>+'UPDATE&gt;&gt;Jul2022-Mar2023 Actuals'!BE35-'UPDATE&gt;&gt;Jul-Dec 2022 Actuals'!BE35</f>
        <v>201000</v>
      </c>
      <c r="BF35" s="46">
        <f>+'UPDATE&gt;&gt;Jul2022-Mar2023 Actuals'!BF35-'UPDATE&gt;&gt;Jul-Dec 2022 Actuals'!BF35</f>
        <v>0</v>
      </c>
      <c r="BG35" s="46">
        <f>+'UPDATE&gt;&gt;Jul2022-Mar2023 Actuals'!BG35-'UPDATE&gt;&gt;Jul-Dec 2022 Actuals'!BG35</f>
        <v>0</v>
      </c>
      <c r="BH35" s="46">
        <f>+'UPDATE&gt;&gt;Jul2022-Mar2023 Actuals'!BH35-'UPDATE&gt;&gt;Jul-Dec 2022 Actuals'!BH35</f>
        <v>0</v>
      </c>
      <c r="BI35" s="46">
        <f>+'UPDATE&gt;&gt;Jul2022-Mar2023 Actuals'!BI35-'UPDATE&gt;&gt;Jul-Dec 2022 Actuals'!BI35</f>
        <v>0</v>
      </c>
      <c r="BJ35" s="46">
        <f>+'UPDATE&gt;&gt;Jul2022-Mar2023 Actuals'!BJ35-'UPDATE&gt;&gt;Jul-Dec 2022 Actuals'!BJ35</f>
        <v>0</v>
      </c>
      <c r="BK35" s="46">
        <f>+'UPDATE&gt;&gt;Jul2022-Mar2023 Actuals'!BK35-'UPDATE&gt;&gt;Jul-Dec 2022 Actuals'!BK35</f>
        <v>0</v>
      </c>
      <c r="BL35" s="46">
        <f>+'UPDATE&gt;&gt;Jul2022-Mar2023 Actuals'!BL35-'UPDATE&gt;&gt;Jul-Dec 2022 Actuals'!BL35</f>
        <v>0</v>
      </c>
      <c r="BM35" s="46">
        <f>+'UPDATE&gt;&gt;Jul2022-Mar2023 Actuals'!BM35-'UPDATE&gt;&gt;Jul-Dec 2022 Actuals'!BM35</f>
        <v>0</v>
      </c>
      <c r="BN35" s="46">
        <f>+'UPDATE&gt;&gt;Jul2022-Mar2023 Actuals'!BN35-'UPDATE&gt;&gt;Jul-Dec 2022 Actuals'!BN35</f>
        <v>0</v>
      </c>
      <c r="BO35" s="46">
        <f>+'UPDATE&gt;&gt;Jul2022-Mar2023 Actuals'!BO35-'UPDATE&gt;&gt;Jul-Dec 2022 Actuals'!BO35</f>
        <v>0</v>
      </c>
      <c r="BP35" s="46">
        <f>+'UPDATE&gt;&gt;Jul2022-Mar2023 Actuals'!BP35-'UPDATE&gt;&gt;Jul-Dec 2022 Actuals'!BP35</f>
        <v>0</v>
      </c>
      <c r="BQ35" s="46">
        <f>+'UPDATE&gt;&gt;Jul2022-Mar2023 Actuals'!BQ35-'UPDATE&gt;&gt;Jul-Dec 2022 Actuals'!BQ35</f>
        <v>0</v>
      </c>
      <c r="BR35" s="46">
        <f>+'UPDATE&gt;&gt;Jul2022-Mar2023 Actuals'!BR35-'UPDATE&gt;&gt;Jul-Dec 2022 Actuals'!BR35</f>
        <v>1000</v>
      </c>
      <c r="BS35" s="46">
        <f>+'UPDATE&gt;&gt;Jul2022-Mar2023 Actuals'!BS35-'UPDATE&gt;&gt;Jul-Dec 2022 Actuals'!BS35</f>
        <v>0</v>
      </c>
      <c r="BT35" s="46">
        <f>+'UPDATE&gt;&gt;Jul2022-Mar2023 Actuals'!BT35-'UPDATE&gt;&gt;Jul-Dec 2022 Actuals'!BT35</f>
        <v>1000</v>
      </c>
      <c r="BU35" s="46">
        <f>+'UPDATE&gt;&gt;Jul2022-Mar2023 Actuals'!BU35-'UPDATE&gt;&gt;Jul-Dec 2022 Actuals'!BU35</f>
        <v>0</v>
      </c>
      <c r="BV35" s="46">
        <f>+'UPDATE&gt;&gt;Jul2022-Mar2023 Actuals'!BV35-'UPDATE&gt;&gt;Jul-Dec 2022 Actuals'!BV35</f>
        <v>0</v>
      </c>
      <c r="BW35" s="46">
        <f>+'UPDATE&gt;&gt;Jul2022-Mar2023 Actuals'!BW35-'UPDATE&gt;&gt;Jul-Dec 2022 Actuals'!BW35</f>
        <v>0</v>
      </c>
      <c r="BX35" s="46">
        <f>+'UPDATE&gt;&gt;Jul2022-Mar2023 Actuals'!BX35-'UPDATE&gt;&gt;Jul-Dec 2022 Actuals'!BX35</f>
        <v>0</v>
      </c>
      <c r="BY35" s="46">
        <f>+'UPDATE&gt;&gt;Jul2022-Mar2023 Actuals'!BY35-'UPDATE&gt;&gt;Jul-Dec 2022 Actuals'!BY35</f>
        <v>0</v>
      </c>
      <c r="BZ35" s="46">
        <f>+'UPDATE&gt;&gt;Jul2022-Mar2023 Actuals'!BZ35-'UPDATE&gt;&gt;Jul-Dec 2022 Actuals'!BZ35</f>
        <v>0</v>
      </c>
      <c r="CA35" s="46">
        <f>+'UPDATE&gt;&gt;Jul2022-Mar2023 Actuals'!CA35-'UPDATE&gt;&gt;Jul-Dec 2022 Actuals'!CA35</f>
        <v>1000</v>
      </c>
      <c r="CB35" s="46">
        <f>+'UPDATE&gt;&gt;Jul2022-Mar2023 Actuals'!CB35-'UPDATE&gt;&gt;Jul-Dec 2022 Actuals'!CB35</f>
        <v>0</v>
      </c>
      <c r="CC35" s="46">
        <f>+'UPDATE&gt;&gt;Jul2022-Mar2023 Actuals'!CC35-'UPDATE&gt;&gt;Jul-Dec 2022 Actuals'!CC35</f>
        <v>1000</v>
      </c>
      <c r="CD35" s="46">
        <f>+'UPDATE&gt;&gt;Jul2022-Mar2023 Actuals'!CD35-'UPDATE&gt;&gt;Jul-Dec 2022 Actuals'!CD35</f>
        <v>0</v>
      </c>
      <c r="CE35" s="46">
        <f>+'UPDATE&gt;&gt;Jul2022-Mar2023 Actuals'!CE35-'UPDATE&gt;&gt;Jul-Dec 2022 Actuals'!CE35</f>
        <v>0</v>
      </c>
      <c r="CF35" s="46">
        <f>+'UPDATE&gt;&gt;Jul2022-Mar2023 Actuals'!CF35-'UPDATE&gt;&gt;Jul-Dec 2022 Actuals'!CF35</f>
        <v>0</v>
      </c>
      <c r="CG35" s="46">
        <f>+'UPDATE&gt;&gt;Jul2022-Mar2023 Actuals'!CG35-'UPDATE&gt;&gt;Jul-Dec 2022 Actuals'!CG35</f>
        <v>1000</v>
      </c>
      <c r="CH35" s="46">
        <f>+'UPDATE&gt;&gt;Jul2022-Mar2023 Actuals'!CH35-'UPDATE&gt;&gt;Jul-Dec 2022 Actuals'!CH35</f>
        <v>0</v>
      </c>
      <c r="CI35" s="46">
        <f>+'UPDATE&gt;&gt;Jul2022-Mar2023 Actuals'!CI35-'UPDATE&gt;&gt;Jul-Dec 2022 Actuals'!CI35</f>
        <v>1000</v>
      </c>
    </row>
    <row r="36" spans="1:88" x14ac:dyDescent="0.25">
      <c r="B36" s="48" t="s">
        <v>156</v>
      </c>
      <c r="C36" s="48" t="s">
        <v>171</v>
      </c>
      <c r="D36" s="48" t="s">
        <v>117</v>
      </c>
      <c r="E36" s="48" t="s">
        <v>165</v>
      </c>
      <c r="F36" s="48" t="s">
        <v>160</v>
      </c>
      <c r="H36" s="48" t="s">
        <v>166</v>
      </c>
      <c r="I36" s="48">
        <v>10</v>
      </c>
      <c r="J36" s="46">
        <f>+'UPDATE&gt;&gt;Jul2022-Mar2023 Actuals'!J36-'UPDATE&gt;&gt;Jul-Dec 2022 Actuals'!J36</f>
        <v>0</v>
      </c>
      <c r="K36" s="46">
        <f>+'UPDATE&gt;&gt;Jul2022-Mar2023 Actuals'!K36-'UPDATE&gt;&gt;Jul-Dec 2022 Actuals'!K36</f>
        <v>0</v>
      </c>
      <c r="L36" s="46">
        <f>+'UPDATE&gt;&gt;Jul2022-Mar2023 Actuals'!L36-'UPDATE&gt;&gt;Jul-Dec 2022 Actuals'!L36</f>
        <v>0</v>
      </c>
      <c r="M36" s="46">
        <f>+'UPDATE&gt;&gt;Jul2022-Mar2023 Actuals'!M36-'UPDATE&gt;&gt;Jul-Dec 2022 Actuals'!M36</f>
        <v>0</v>
      </c>
      <c r="N36" s="46">
        <f>+'UPDATE&gt;&gt;Jul2022-Mar2023 Actuals'!N36-'UPDATE&gt;&gt;Jul-Dec 2022 Actuals'!N36</f>
        <v>0</v>
      </c>
      <c r="O36" s="46">
        <f>+'UPDATE&gt;&gt;Jul2022-Mar2023 Actuals'!O36-'UPDATE&gt;&gt;Jul-Dec 2022 Actuals'!O36</f>
        <v>0</v>
      </c>
      <c r="P36" s="46">
        <f>+'UPDATE&gt;&gt;Jul2022-Mar2023 Actuals'!P36-'UPDATE&gt;&gt;Jul-Dec 2022 Actuals'!P36</f>
        <v>0</v>
      </c>
      <c r="Q36" s="46">
        <f>+'UPDATE&gt;&gt;Jul2022-Mar2023 Actuals'!Q36-'UPDATE&gt;&gt;Jul-Dec 2022 Actuals'!Q36</f>
        <v>0</v>
      </c>
      <c r="R36" s="46">
        <f>+'UPDATE&gt;&gt;Jul2022-Mar2023 Actuals'!R36-'UPDATE&gt;&gt;Jul-Dec 2022 Actuals'!R36</f>
        <v>0</v>
      </c>
      <c r="S36" s="46">
        <f>+'UPDATE&gt;&gt;Jul2022-Mar2023 Actuals'!S36-'UPDATE&gt;&gt;Jul-Dec 2022 Actuals'!S36</f>
        <v>0</v>
      </c>
      <c r="T36" s="46">
        <f>+'UPDATE&gt;&gt;Jul2022-Mar2023 Actuals'!T36-'UPDATE&gt;&gt;Jul-Dec 2022 Actuals'!T36</f>
        <v>0</v>
      </c>
      <c r="U36" s="46">
        <f>+'UPDATE&gt;&gt;Jul2022-Mar2023 Actuals'!U36-'UPDATE&gt;&gt;Jul-Dec 2022 Actuals'!U36</f>
        <v>0</v>
      </c>
      <c r="V36" s="46">
        <f>+'UPDATE&gt;&gt;Jul2022-Mar2023 Actuals'!V36-'UPDATE&gt;&gt;Jul-Dec 2022 Actuals'!V36</f>
        <v>0</v>
      </c>
      <c r="W36" s="46">
        <f>+'UPDATE&gt;&gt;Jul2022-Mar2023 Actuals'!W36-'UPDATE&gt;&gt;Jul-Dec 2022 Actuals'!W36</f>
        <v>0</v>
      </c>
      <c r="X36" s="46">
        <f>+'UPDATE&gt;&gt;Jul2022-Mar2023 Actuals'!X36-'UPDATE&gt;&gt;Jul-Dec 2022 Actuals'!X36</f>
        <v>0</v>
      </c>
      <c r="Y36" s="46">
        <f>+'UPDATE&gt;&gt;Jul2022-Mar2023 Actuals'!Y36-'UPDATE&gt;&gt;Jul-Dec 2022 Actuals'!Y36</f>
        <v>0</v>
      </c>
      <c r="Z36" s="46">
        <f>+'UPDATE&gt;&gt;Jul2022-Mar2023 Actuals'!Z36-'UPDATE&gt;&gt;Jul-Dec 2022 Actuals'!Z36</f>
        <v>0</v>
      </c>
      <c r="AA36" s="46">
        <f>+'UPDATE&gt;&gt;Jul2022-Mar2023 Actuals'!AA36-'UPDATE&gt;&gt;Jul-Dec 2022 Actuals'!AA36</f>
        <v>0</v>
      </c>
      <c r="AB36" s="46">
        <f>+'UPDATE&gt;&gt;Jul2022-Mar2023 Actuals'!AB36-'UPDATE&gt;&gt;Jul-Dec 2022 Actuals'!AB36</f>
        <v>0</v>
      </c>
      <c r="AC36" s="46">
        <f>+'UPDATE&gt;&gt;Jul2022-Mar2023 Actuals'!AC36-'UPDATE&gt;&gt;Jul-Dec 2022 Actuals'!AC36</f>
        <v>0</v>
      </c>
      <c r="AD36" s="46">
        <f>+'UPDATE&gt;&gt;Jul2022-Mar2023 Actuals'!AD36-'UPDATE&gt;&gt;Jul-Dec 2022 Actuals'!AD36</f>
        <v>0</v>
      </c>
      <c r="AE36" s="46">
        <f>+'UPDATE&gt;&gt;Jul2022-Mar2023 Actuals'!AE36-'UPDATE&gt;&gt;Jul-Dec 2022 Actuals'!AE36</f>
        <v>-4734000</v>
      </c>
      <c r="AF36" s="46">
        <f>+'UPDATE&gt;&gt;Jul2022-Mar2023 Actuals'!AF36-'UPDATE&gt;&gt;Jul-Dec 2022 Actuals'!AF36</f>
        <v>0</v>
      </c>
      <c r="AG36" s="46">
        <f>+'UPDATE&gt;&gt;Jul2022-Mar2023 Actuals'!AG36-'UPDATE&gt;&gt;Jul-Dec 2022 Actuals'!AG36</f>
        <v>-4734000</v>
      </c>
      <c r="AH36" s="46">
        <f>+'UPDATE&gt;&gt;Jul2022-Mar2023 Actuals'!AH36-'UPDATE&gt;&gt;Jul-Dec 2022 Actuals'!AH36</f>
        <v>-5694000</v>
      </c>
      <c r="AI36" s="46">
        <f>+'UPDATE&gt;&gt;Jul2022-Mar2023 Actuals'!AI36-'UPDATE&gt;&gt;Jul-Dec 2022 Actuals'!AI36</f>
        <v>0</v>
      </c>
      <c r="AJ36" s="46">
        <f>+'UPDATE&gt;&gt;Jul2022-Mar2023 Actuals'!AJ36-'UPDATE&gt;&gt;Jul-Dec 2022 Actuals'!AJ36</f>
        <v>-5694000</v>
      </c>
      <c r="AK36" s="46">
        <f>+'UPDATE&gt;&gt;Jul2022-Mar2023 Actuals'!AK36-'UPDATE&gt;&gt;Jul-Dec 2022 Actuals'!AK36</f>
        <v>4548000</v>
      </c>
      <c r="AL36" s="46">
        <f>+'UPDATE&gt;&gt;Jul2022-Mar2023 Actuals'!AL36-'UPDATE&gt;&gt;Jul-Dec 2022 Actuals'!AL36</f>
        <v>0</v>
      </c>
      <c r="AM36" s="46">
        <f>+'UPDATE&gt;&gt;Jul2022-Mar2023 Actuals'!AM36-'UPDATE&gt;&gt;Jul-Dec 2022 Actuals'!AM36</f>
        <v>4548000</v>
      </c>
      <c r="AN36" s="46">
        <f>+'UPDATE&gt;&gt;Jul2022-Mar2023 Actuals'!AN36-'UPDATE&gt;&gt;Jul-Dec 2022 Actuals'!AN36</f>
        <v>-5880000</v>
      </c>
      <c r="AO36" s="46">
        <f>+'UPDATE&gt;&gt;Jul2022-Mar2023 Actuals'!AO36-'UPDATE&gt;&gt;Jul-Dec 2022 Actuals'!AO36</f>
        <v>0</v>
      </c>
      <c r="AP36" s="46">
        <f>+'UPDATE&gt;&gt;Jul2022-Mar2023 Actuals'!AP36-'UPDATE&gt;&gt;Jul-Dec 2022 Actuals'!AP36</f>
        <v>-5880000</v>
      </c>
      <c r="AQ36" s="46">
        <f>+'UPDATE&gt;&gt;Jul2022-Mar2023 Actuals'!AQ36-'UPDATE&gt;&gt;Jul-Dec 2022 Actuals'!AQ36</f>
        <v>-2330000</v>
      </c>
      <c r="AR36" s="46">
        <f>+'UPDATE&gt;&gt;Jul2022-Mar2023 Actuals'!AR36-'UPDATE&gt;&gt;Jul-Dec 2022 Actuals'!AR36</f>
        <v>0</v>
      </c>
      <c r="AS36" s="46">
        <f>+'UPDATE&gt;&gt;Jul2022-Mar2023 Actuals'!AS36-'UPDATE&gt;&gt;Jul-Dec 2022 Actuals'!AS36</f>
        <v>-2330000</v>
      </c>
      <c r="AT36" s="46">
        <f>+'UPDATE&gt;&gt;Jul2022-Mar2023 Actuals'!AT36-'UPDATE&gt;&gt;Jul-Dec 2022 Actuals'!AT36</f>
        <v>-2330000</v>
      </c>
      <c r="AU36" s="46">
        <f>+'UPDATE&gt;&gt;Jul2022-Mar2023 Actuals'!AU36-'UPDATE&gt;&gt;Jul-Dec 2022 Actuals'!AU36</f>
        <v>0</v>
      </c>
      <c r="AV36" s="46">
        <f>+'UPDATE&gt;&gt;Jul2022-Mar2023 Actuals'!AV36-'UPDATE&gt;&gt;Jul-Dec 2022 Actuals'!AV36</f>
        <v>-2330000</v>
      </c>
      <c r="AW36" s="46">
        <f>+'UPDATE&gt;&gt;Jul2022-Mar2023 Actuals'!AW36-'UPDATE&gt;&gt;Jul-Dec 2022 Actuals'!AW36</f>
        <v>5270000</v>
      </c>
      <c r="AX36" s="46">
        <f>+'UPDATE&gt;&gt;Jul2022-Mar2023 Actuals'!AX36-'UPDATE&gt;&gt;Jul-Dec 2022 Actuals'!AX36</f>
        <v>0</v>
      </c>
      <c r="AY36" s="46">
        <f>+'UPDATE&gt;&gt;Jul2022-Mar2023 Actuals'!AY36-'UPDATE&gt;&gt;Jul-Dec 2022 Actuals'!AY36</f>
        <v>5270000</v>
      </c>
      <c r="AZ36" s="46">
        <f>+'UPDATE&gt;&gt;Jul2022-Mar2023 Actuals'!AZ36-'UPDATE&gt;&gt;Jul-Dec 2022 Actuals'!AZ36</f>
        <v>5270000</v>
      </c>
      <c r="BA36" s="46">
        <f>+'UPDATE&gt;&gt;Jul2022-Mar2023 Actuals'!BA36-'UPDATE&gt;&gt;Jul-Dec 2022 Actuals'!BA36</f>
        <v>0</v>
      </c>
      <c r="BB36" s="46">
        <f>+'UPDATE&gt;&gt;Jul2022-Mar2023 Actuals'!BB36-'UPDATE&gt;&gt;Jul-Dec 2022 Actuals'!BB36</f>
        <v>5270000</v>
      </c>
      <c r="BC36" s="46">
        <f>+'UPDATE&gt;&gt;Jul2022-Mar2023 Actuals'!BC36-'UPDATE&gt;&gt;Jul-Dec 2022 Actuals'!BC36</f>
        <v>5880000</v>
      </c>
      <c r="BD36" s="46">
        <f>+'UPDATE&gt;&gt;Jul2022-Mar2023 Actuals'!BD36-'UPDATE&gt;&gt;Jul-Dec 2022 Actuals'!BD36</f>
        <v>0</v>
      </c>
      <c r="BE36" s="46">
        <f>+'UPDATE&gt;&gt;Jul2022-Mar2023 Actuals'!BE36-'UPDATE&gt;&gt;Jul-Dec 2022 Actuals'!BE36</f>
        <v>5880000</v>
      </c>
      <c r="BF36" s="46">
        <f>+'UPDATE&gt;&gt;Jul2022-Mar2023 Actuals'!BF36-'UPDATE&gt;&gt;Jul-Dec 2022 Actuals'!BF36</f>
        <v>0</v>
      </c>
      <c r="BG36" s="46">
        <f>+'UPDATE&gt;&gt;Jul2022-Mar2023 Actuals'!BG36-'UPDATE&gt;&gt;Jul-Dec 2022 Actuals'!BG36</f>
        <v>0</v>
      </c>
      <c r="BH36" s="46">
        <f>+'UPDATE&gt;&gt;Jul2022-Mar2023 Actuals'!BH36-'UPDATE&gt;&gt;Jul-Dec 2022 Actuals'!BH36</f>
        <v>0</v>
      </c>
      <c r="BI36" s="46">
        <f>+'UPDATE&gt;&gt;Jul2022-Mar2023 Actuals'!BI36-'UPDATE&gt;&gt;Jul-Dec 2022 Actuals'!BI36</f>
        <v>0</v>
      </c>
      <c r="BJ36" s="46">
        <f>+'UPDATE&gt;&gt;Jul2022-Mar2023 Actuals'!BJ36-'UPDATE&gt;&gt;Jul-Dec 2022 Actuals'!BJ36</f>
        <v>0</v>
      </c>
      <c r="BK36" s="46">
        <f>+'UPDATE&gt;&gt;Jul2022-Mar2023 Actuals'!BK36-'UPDATE&gt;&gt;Jul-Dec 2022 Actuals'!BK36</f>
        <v>0</v>
      </c>
      <c r="BL36" s="46">
        <f>+'UPDATE&gt;&gt;Jul2022-Mar2023 Actuals'!BL36-'UPDATE&gt;&gt;Jul-Dec 2022 Actuals'!BL36</f>
        <v>0</v>
      </c>
      <c r="BM36" s="46">
        <f>+'UPDATE&gt;&gt;Jul2022-Mar2023 Actuals'!BM36-'UPDATE&gt;&gt;Jul-Dec 2022 Actuals'!BM36</f>
        <v>0</v>
      </c>
      <c r="BN36" s="46">
        <f>+'UPDATE&gt;&gt;Jul2022-Mar2023 Actuals'!BN36-'UPDATE&gt;&gt;Jul-Dec 2022 Actuals'!BN36</f>
        <v>0</v>
      </c>
      <c r="BO36" s="46">
        <f>+'UPDATE&gt;&gt;Jul2022-Mar2023 Actuals'!BO36-'UPDATE&gt;&gt;Jul-Dec 2022 Actuals'!BO36</f>
        <v>0</v>
      </c>
      <c r="BP36" s="46">
        <f>+'UPDATE&gt;&gt;Jul2022-Mar2023 Actuals'!BP36-'UPDATE&gt;&gt;Jul-Dec 2022 Actuals'!BP36</f>
        <v>0</v>
      </c>
      <c r="BQ36" s="46">
        <f>+'UPDATE&gt;&gt;Jul2022-Mar2023 Actuals'!BQ36-'UPDATE&gt;&gt;Jul-Dec 2022 Actuals'!BQ36</f>
        <v>0</v>
      </c>
      <c r="BR36" s="46">
        <f>+'UPDATE&gt;&gt;Jul2022-Mar2023 Actuals'!BR36-'UPDATE&gt;&gt;Jul-Dec 2022 Actuals'!BR36</f>
        <v>0</v>
      </c>
      <c r="BS36" s="46">
        <f>+'UPDATE&gt;&gt;Jul2022-Mar2023 Actuals'!BS36-'UPDATE&gt;&gt;Jul-Dec 2022 Actuals'!BS36</f>
        <v>0</v>
      </c>
      <c r="BT36" s="46">
        <f>+'UPDATE&gt;&gt;Jul2022-Mar2023 Actuals'!BT36-'UPDATE&gt;&gt;Jul-Dec 2022 Actuals'!BT36</f>
        <v>0</v>
      </c>
      <c r="BU36" s="46">
        <f>+'UPDATE&gt;&gt;Jul2022-Mar2023 Actuals'!BU36-'UPDATE&gt;&gt;Jul-Dec 2022 Actuals'!BU36</f>
        <v>0</v>
      </c>
      <c r="BV36" s="46">
        <f>+'UPDATE&gt;&gt;Jul2022-Mar2023 Actuals'!BV36-'UPDATE&gt;&gt;Jul-Dec 2022 Actuals'!BV36</f>
        <v>0</v>
      </c>
      <c r="BW36" s="46">
        <f>+'UPDATE&gt;&gt;Jul2022-Mar2023 Actuals'!BW36-'UPDATE&gt;&gt;Jul-Dec 2022 Actuals'!BW36</f>
        <v>0</v>
      </c>
      <c r="BX36" s="46">
        <f>+'UPDATE&gt;&gt;Jul2022-Mar2023 Actuals'!BX36-'UPDATE&gt;&gt;Jul-Dec 2022 Actuals'!BX36</f>
        <v>0</v>
      </c>
      <c r="BY36" s="46">
        <f>+'UPDATE&gt;&gt;Jul2022-Mar2023 Actuals'!BY36-'UPDATE&gt;&gt;Jul-Dec 2022 Actuals'!BY36</f>
        <v>0</v>
      </c>
      <c r="BZ36" s="46">
        <f>+'UPDATE&gt;&gt;Jul2022-Mar2023 Actuals'!BZ36-'UPDATE&gt;&gt;Jul-Dec 2022 Actuals'!BZ36</f>
        <v>0</v>
      </c>
      <c r="CA36" s="46">
        <f>+'UPDATE&gt;&gt;Jul2022-Mar2023 Actuals'!CA36-'UPDATE&gt;&gt;Jul-Dec 2022 Actuals'!CA36</f>
        <v>0</v>
      </c>
      <c r="CB36" s="46">
        <f>+'UPDATE&gt;&gt;Jul2022-Mar2023 Actuals'!CB36-'UPDATE&gt;&gt;Jul-Dec 2022 Actuals'!CB36</f>
        <v>0</v>
      </c>
      <c r="CC36" s="46">
        <f>+'UPDATE&gt;&gt;Jul2022-Mar2023 Actuals'!CC36-'UPDATE&gt;&gt;Jul-Dec 2022 Actuals'!CC36</f>
        <v>0</v>
      </c>
      <c r="CD36" s="46">
        <f>+'UPDATE&gt;&gt;Jul2022-Mar2023 Actuals'!CD36-'UPDATE&gt;&gt;Jul-Dec 2022 Actuals'!CD36</f>
        <v>0</v>
      </c>
      <c r="CE36" s="46">
        <f>+'UPDATE&gt;&gt;Jul2022-Mar2023 Actuals'!CE36-'UPDATE&gt;&gt;Jul-Dec 2022 Actuals'!CE36</f>
        <v>0</v>
      </c>
      <c r="CF36" s="46">
        <f>+'UPDATE&gt;&gt;Jul2022-Mar2023 Actuals'!CF36-'UPDATE&gt;&gt;Jul-Dec 2022 Actuals'!CF36</f>
        <v>0</v>
      </c>
      <c r="CG36" s="46">
        <f>+'UPDATE&gt;&gt;Jul2022-Mar2023 Actuals'!CG36-'UPDATE&gt;&gt;Jul-Dec 2022 Actuals'!CG36</f>
        <v>0</v>
      </c>
      <c r="CH36" s="46">
        <f>+'UPDATE&gt;&gt;Jul2022-Mar2023 Actuals'!CH36-'UPDATE&gt;&gt;Jul-Dec 2022 Actuals'!CH36</f>
        <v>0</v>
      </c>
      <c r="CI36" s="46">
        <f>+'UPDATE&gt;&gt;Jul2022-Mar2023 Actuals'!CI36-'UPDATE&gt;&gt;Jul-Dec 2022 Actuals'!CI36</f>
        <v>0</v>
      </c>
    </row>
    <row r="37" spans="1:88" x14ac:dyDescent="0.25">
      <c r="A37" s="48" t="s">
        <v>172</v>
      </c>
      <c r="B37" s="48" t="s">
        <v>173</v>
      </c>
      <c r="C37" s="48" t="s">
        <v>174</v>
      </c>
      <c r="D37" s="48" t="s">
        <v>121</v>
      </c>
      <c r="F37" s="48" t="s">
        <v>175</v>
      </c>
      <c r="G37" s="48" t="s">
        <v>176</v>
      </c>
      <c r="H37" s="48" t="s">
        <v>177</v>
      </c>
      <c r="I37" s="48">
        <v>20</v>
      </c>
      <c r="J37" s="46">
        <f>+'UPDATE&gt;&gt;Jul2022-Mar2023 Actuals'!J37-'UPDATE&gt;&gt;Jul-Dec 2022 Actuals'!J37</f>
        <v>-33000</v>
      </c>
      <c r="K37" s="46">
        <f>+'UPDATE&gt;&gt;Jul2022-Mar2023 Actuals'!K37-'UPDATE&gt;&gt;Jul-Dec 2022 Actuals'!K37</f>
        <v>-33000</v>
      </c>
      <c r="L37" s="46">
        <f>+'UPDATE&gt;&gt;Jul2022-Mar2023 Actuals'!L37-'UPDATE&gt;&gt;Jul-Dec 2022 Actuals'!L37</f>
        <v>-66000</v>
      </c>
      <c r="M37" s="46">
        <f>+'UPDATE&gt;&gt;Jul2022-Mar2023 Actuals'!M37-'UPDATE&gt;&gt;Jul-Dec 2022 Actuals'!M37</f>
        <v>0</v>
      </c>
      <c r="N37" s="46">
        <f>+'UPDATE&gt;&gt;Jul2022-Mar2023 Actuals'!N37-'UPDATE&gt;&gt;Jul-Dec 2022 Actuals'!N37</f>
        <v>0</v>
      </c>
      <c r="O37" s="46">
        <f>+'UPDATE&gt;&gt;Jul2022-Mar2023 Actuals'!O37-'UPDATE&gt;&gt;Jul-Dec 2022 Actuals'!O37</f>
        <v>0</v>
      </c>
      <c r="P37" s="46">
        <f>+'UPDATE&gt;&gt;Jul2022-Mar2023 Actuals'!P37-'UPDATE&gt;&gt;Jul-Dec 2022 Actuals'!P37</f>
        <v>0</v>
      </c>
      <c r="Q37" s="46">
        <f>+'UPDATE&gt;&gt;Jul2022-Mar2023 Actuals'!Q37-'UPDATE&gt;&gt;Jul-Dec 2022 Actuals'!Q37</f>
        <v>0</v>
      </c>
      <c r="R37" s="46">
        <f>+'UPDATE&gt;&gt;Jul2022-Mar2023 Actuals'!R37-'UPDATE&gt;&gt;Jul-Dec 2022 Actuals'!R37</f>
        <v>0</v>
      </c>
      <c r="S37" s="46">
        <f>+'UPDATE&gt;&gt;Jul2022-Mar2023 Actuals'!S37-'UPDATE&gt;&gt;Jul-Dec 2022 Actuals'!S37</f>
        <v>0</v>
      </c>
      <c r="T37" s="46">
        <f>+'UPDATE&gt;&gt;Jul2022-Mar2023 Actuals'!T37-'UPDATE&gt;&gt;Jul-Dec 2022 Actuals'!T37</f>
        <v>0</v>
      </c>
      <c r="U37" s="46">
        <f>+'UPDATE&gt;&gt;Jul2022-Mar2023 Actuals'!U37-'UPDATE&gt;&gt;Jul-Dec 2022 Actuals'!U37</f>
        <v>0</v>
      </c>
      <c r="V37" s="46">
        <f>+'UPDATE&gt;&gt;Jul2022-Mar2023 Actuals'!V37-'UPDATE&gt;&gt;Jul-Dec 2022 Actuals'!V37</f>
        <v>0</v>
      </c>
      <c r="W37" s="46">
        <f>+'UPDATE&gt;&gt;Jul2022-Mar2023 Actuals'!W37-'UPDATE&gt;&gt;Jul-Dec 2022 Actuals'!W37</f>
        <v>0</v>
      </c>
      <c r="X37" s="46">
        <f>+'UPDATE&gt;&gt;Jul2022-Mar2023 Actuals'!X37-'UPDATE&gt;&gt;Jul-Dec 2022 Actuals'!X37</f>
        <v>0</v>
      </c>
      <c r="Y37" s="46">
        <f>+'UPDATE&gt;&gt;Jul2022-Mar2023 Actuals'!Y37-'UPDATE&gt;&gt;Jul-Dec 2022 Actuals'!Y37</f>
        <v>0</v>
      </c>
      <c r="Z37" s="46">
        <f>+'UPDATE&gt;&gt;Jul2022-Mar2023 Actuals'!Z37-'UPDATE&gt;&gt;Jul-Dec 2022 Actuals'!Z37</f>
        <v>0</v>
      </c>
      <c r="AA37" s="46">
        <f>+'UPDATE&gt;&gt;Jul2022-Mar2023 Actuals'!AA37-'UPDATE&gt;&gt;Jul-Dec 2022 Actuals'!AA37</f>
        <v>0</v>
      </c>
      <c r="AB37" s="46">
        <f>+'UPDATE&gt;&gt;Jul2022-Mar2023 Actuals'!AB37-'UPDATE&gt;&gt;Jul-Dec 2022 Actuals'!AB37</f>
        <v>0</v>
      </c>
      <c r="AC37" s="46">
        <f>+'UPDATE&gt;&gt;Jul2022-Mar2023 Actuals'!AC37-'UPDATE&gt;&gt;Jul-Dec 2022 Actuals'!AC37</f>
        <v>0</v>
      </c>
      <c r="AD37" s="46">
        <f>+'UPDATE&gt;&gt;Jul2022-Mar2023 Actuals'!AD37-'UPDATE&gt;&gt;Jul-Dec 2022 Actuals'!AD37</f>
        <v>0</v>
      </c>
      <c r="AE37" s="46">
        <f>+'UPDATE&gt;&gt;Jul2022-Mar2023 Actuals'!AE37-'UPDATE&gt;&gt;Jul-Dec 2022 Actuals'!AE37</f>
        <v>-83000</v>
      </c>
      <c r="AF37" s="46">
        <f>+'UPDATE&gt;&gt;Jul2022-Mar2023 Actuals'!AF37-'UPDATE&gt;&gt;Jul-Dec 2022 Actuals'!AF37</f>
        <v>-83000</v>
      </c>
      <c r="AG37" s="46">
        <f>+'UPDATE&gt;&gt;Jul2022-Mar2023 Actuals'!AG37-'UPDATE&gt;&gt;Jul-Dec 2022 Actuals'!AG37</f>
        <v>-166000</v>
      </c>
      <c r="AH37" s="46">
        <f>+'UPDATE&gt;&gt;Jul2022-Mar2023 Actuals'!AH37-'UPDATE&gt;&gt;Jul-Dec 2022 Actuals'!AH37</f>
        <v>-21000</v>
      </c>
      <c r="AI37" s="46">
        <f>+'UPDATE&gt;&gt;Jul2022-Mar2023 Actuals'!AI37-'UPDATE&gt;&gt;Jul-Dec 2022 Actuals'!AI37</f>
        <v>-21000</v>
      </c>
      <c r="AJ37" s="46">
        <f>+'UPDATE&gt;&gt;Jul2022-Mar2023 Actuals'!AJ37-'UPDATE&gt;&gt;Jul-Dec 2022 Actuals'!AJ37</f>
        <v>-42000</v>
      </c>
      <c r="AK37" s="46">
        <f>+'UPDATE&gt;&gt;Jul2022-Mar2023 Actuals'!AK37-'UPDATE&gt;&gt;Jul-Dec 2022 Actuals'!AK37</f>
        <v>29000</v>
      </c>
      <c r="AL37" s="46">
        <f>+'UPDATE&gt;&gt;Jul2022-Mar2023 Actuals'!AL37-'UPDATE&gt;&gt;Jul-Dec 2022 Actuals'!AL37</f>
        <v>29000</v>
      </c>
      <c r="AM37" s="46">
        <f>+'UPDATE&gt;&gt;Jul2022-Mar2023 Actuals'!AM37-'UPDATE&gt;&gt;Jul-Dec 2022 Actuals'!AM37</f>
        <v>58000</v>
      </c>
      <c r="AN37" s="46">
        <f>+'UPDATE&gt;&gt;Jul2022-Mar2023 Actuals'!AN37-'UPDATE&gt;&gt;Jul-Dec 2022 Actuals'!AN37</f>
        <v>-75000</v>
      </c>
      <c r="AO37" s="46">
        <f>+'UPDATE&gt;&gt;Jul2022-Mar2023 Actuals'!AO37-'UPDATE&gt;&gt;Jul-Dec 2022 Actuals'!AO37</f>
        <v>-75000</v>
      </c>
      <c r="AP37" s="46">
        <f>+'UPDATE&gt;&gt;Jul2022-Mar2023 Actuals'!AP37-'UPDATE&gt;&gt;Jul-Dec 2022 Actuals'!AP37</f>
        <v>-150000</v>
      </c>
      <c r="AQ37" s="46">
        <f>+'UPDATE&gt;&gt;Jul2022-Mar2023 Actuals'!AQ37-'UPDATE&gt;&gt;Jul-Dec 2022 Actuals'!AQ37</f>
        <v>21000</v>
      </c>
      <c r="AR37" s="46">
        <f>+'UPDATE&gt;&gt;Jul2022-Mar2023 Actuals'!AR37-'UPDATE&gt;&gt;Jul-Dec 2022 Actuals'!AR37</f>
        <v>21000</v>
      </c>
      <c r="AS37" s="46">
        <f>+'UPDATE&gt;&gt;Jul2022-Mar2023 Actuals'!AS37-'UPDATE&gt;&gt;Jul-Dec 2022 Actuals'!AS37</f>
        <v>42000</v>
      </c>
      <c r="AT37" s="46">
        <f>+'UPDATE&gt;&gt;Jul2022-Mar2023 Actuals'!AT37-'UPDATE&gt;&gt;Jul-Dec 2022 Actuals'!AT37</f>
        <v>21000</v>
      </c>
      <c r="AU37" s="46">
        <f>+'UPDATE&gt;&gt;Jul2022-Mar2023 Actuals'!AU37-'UPDATE&gt;&gt;Jul-Dec 2022 Actuals'!AU37</f>
        <v>21000</v>
      </c>
      <c r="AV37" s="46">
        <f>+'UPDATE&gt;&gt;Jul2022-Mar2023 Actuals'!AV37-'UPDATE&gt;&gt;Jul-Dec 2022 Actuals'!AV37</f>
        <v>42000</v>
      </c>
      <c r="AW37" s="46">
        <f>+'UPDATE&gt;&gt;Jul2022-Mar2023 Actuals'!AW37-'UPDATE&gt;&gt;Jul-Dec 2022 Actuals'!AW37</f>
        <v>0</v>
      </c>
      <c r="AX37" s="46">
        <f>+'UPDATE&gt;&gt;Jul2022-Mar2023 Actuals'!AX37-'UPDATE&gt;&gt;Jul-Dec 2022 Actuals'!AX37</f>
        <v>0</v>
      </c>
      <c r="AY37" s="46">
        <f>+'UPDATE&gt;&gt;Jul2022-Mar2023 Actuals'!AY37-'UPDATE&gt;&gt;Jul-Dec 2022 Actuals'!AY37</f>
        <v>0</v>
      </c>
      <c r="AZ37" s="46">
        <f>+'UPDATE&gt;&gt;Jul2022-Mar2023 Actuals'!AZ37-'UPDATE&gt;&gt;Jul-Dec 2022 Actuals'!AZ37</f>
        <v>0</v>
      </c>
      <c r="BA37" s="46">
        <f>+'UPDATE&gt;&gt;Jul2022-Mar2023 Actuals'!BA37-'UPDATE&gt;&gt;Jul-Dec 2022 Actuals'!BA37</f>
        <v>0</v>
      </c>
      <c r="BB37" s="46">
        <f>+'UPDATE&gt;&gt;Jul2022-Mar2023 Actuals'!BB37-'UPDATE&gt;&gt;Jul-Dec 2022 Actuals'!BB37</f>
        <v>0</v>
      </c>
      <c r="BC37" s="46">
        <f>+'UPDATE&gt;&gt;Jul2022-Mar2023 Actuals'!BC37-'UPDATE&gt;&gt;Jul-Dec 2022 Actuals'!BC37</f>
        <v>42000</v>
      </c>
      <c r="BD37" s="46">
        <f>+'UPDATE&gt;&gt;Jul2022-Mar2023 Actuals'!BD37-'UPDATE&gt;&gt;Jul-Dec 2022 Actuals'!BD37</f>
        <v>42000</v>
      </c>
      <c r="BE37" s="46">
        <f>+'UPDATE&gt;&gt;Jul2022-Mar2023 Actuals'!BE37-'UPDATE&gt;&gt;Jul-Dec 2022 Actuals'!BE37</f>
        <v>84000</v>
      </c>
      <c r="BF37" s="46">
        <f>+'UPDATE&gt;&gt;Jul2022-Mar2023 Actuals'!BF37-'UPDATE&gt;&gt;Jul-Dec 2022 Actuals'!BF37</f>
        <v>0</v>
      </c>
      <c r="BG37" s="46">
        <f>+'UPDATE&gt;&gt;Jul2022-Mar2023 Actuals'!BG37-'UPDATE&gt;&gt;Jul-Dec 2022 Actuals'!BG37</f>
        <v>0</v>
      </c>
      <c r="BH37" s="46">
        <f>+'UPDATE&gt;&gt;Jul2022-Mar2023 Actuals'!BH37-'UPDATE&gt;&gt;Jul-Dec 2022 Actuals'!BH37</f>
        <v>0</v>
      </c>
      <c r="BI37" s="46">
        <f>+'UPDATE&gt;&gt;Jul2022-Mar2023 Actuals'!BI37-'UPDATE&gt;&gt;Jul-Dec 2022 Actuals'!BI37</f>
        <v>0</v>
      </c>
      <c r="BJ37" s="46">
        <f>+'UPDATE&gt;&gt;Jul2022-Mar2023 Actuals'!BJ37-'UPDATE&gt;&gt;Jul-Dec 2022 Actuals'!BJ37</f>
        <v>0</v>
      </c>
      <c r="BK37" s="46">
        <f>+'UPDATE&gt;&gt;Jul2022-Mar2023 Actuals'!BK37-'UPDATE&gt;&gt;Jul-Dec 2022 Actuals'!BK37</f>
        <v>0</v>
      </c>
      <c r="BL37" s="46">
        <f>+'UPDATE&gt;&gt;Jul2022-Mar2023 Actuals'!BL37-'UPDATE&gt;&gt;Jul-Dec 2022 Actuals'!BL37</f>
        <v>0</v>
      </c>
      <c r="BM37" s="46">
        <f>+'UPDATE&gt;&gt;Jul2022-Mar2023 Actuals'!BM37-'UPDATE&gt;&gt;Jul-Dec 2022 Actuals'!BM37</f>
        <v>0</v>
      </c>
      <c r="BN37" s="46">
        <f>+'UPDATE&gt;&gt;Jul2022-Mar2023 Actuals'!BN37-'UPDATE&gt;&gt;Jul-Dec 2022 Actuals'!BN37</f>
        <v>0</v>
      </c>
      <c r="BO37" s="46">
        <f>+'UPDATE&gt;&gt;Jul2022-Mar2023 Actuals'!BO37-'UPDATE&gt;&gt;Jul-Dec 2022 Actuals'!BO37</f>
        <v>0</v>
      </c>
      <c r="BP37" s="46">
        <f>+'UPDATE&gt;&gt;Jul2022-Mar2023 Actuals'!BP37-'UPDATE&gt;&gt;Jul-Dec 2022 Actuals'!BP37</f>
        <v>0</v>
      </c>
      <c r="BQ37" s="46">
        <f>+'UPDATE&gt;&gt;Jul2022-Mar2023 Actuals'!BQ37-'UPDATE&gt;&gt;Jul-Dec 2022 Actuals'!BQ37</f>
        <v>0</v>
      </c>
      <c r="BR37" s="46">
        <f>+'UPDATE&gt;&gt;Jul2022-Mar2023 Actuals'!BR37-'UPDATE&gt;&gt;Jul-Dec 2022 Actuals'!BR37</f>
        <v>-33000</v>
      </c>
      <c r="BS37" s="46">
        <f>+'UPDATE&gt;&gt;Jul2022-Mar2023 Actuals'!BS37-'UPDATE&gt;&gt;Jul-Dec 2022 Actuals'!BS37</f>
        <v>-33000</v>
      </c>
      <c r="BT37" s="46">
        <f>+'UPDATE&gt;&gt;Jul2022-Mar2023 Actuals'!BT37-'UPDATE&gt;&gt;Jul-Dec 2022 Actuals'!BT37</f>
        <v>-66000</v>
      </c>
      <c r="BU37" s="46">
        <f>+'UPDATE&gt;&gt;Jul2022-Mar2023 Actuals'!BU37-'UPDATE&gt;&gt;Jul-Dec 2022 Actuals'!BU37</f>
        <v>0</v>
      </c>
      <c r="BV37" s="46">
        <f>+'UPDATE&gt;&gt;Jul2022-Mar2023 Actuals'!BV37-'UPDATE&gt;&gt;Jul-Dec 2022 Actuals'!BV37</f>
        <v>0</v>
      </c>
      <c r="BW37" s="46">
        <f>+'UPDATE&gt;&gt;Jul2022-Mar2023 Actuals'!BW37-'UPDATE&gt;&gt;Jul-Dec 2022 Actuals'!BW37</f>
        <v>0</v>
      </c>
      <c r="BX37" s="46">
        <f>+'UPDATE&gt;&gt;Jul2022-Mar2023 Actuals'!BX37-'UPDATE&gt;&gt;Jul-Dec 2022 Actuals'!BX37</f>
        <v>0</v>
      </c>
      <c r="BY37" s="46">
        <f>+'UPDATE&gt;&gt;Jul2022-Mar2023 Actuals'!BY37-'UPDATE&gt;&gt;Jul-Dec 2022 Actuals'!BY37</f>
        <v>0</v>
      </c>
      <c r="BZ37" s="46">
        <f>+'UPDATE&gt;&gt;Jul2022-Mar2023 Actuals'!BZ37-'UPDATE&gt;&gt;Jul-Dec 2022 Actuals'!BZ37</f>
        <v>0</v>
      </c>
      <c r="CA37" s="46">
        <f>+'UPDATE&gt;&gt;Jul2022-Mar2023 Actuals'!CA37-'UPDATE&gt;&gt;Jul-Dec 2022 Actuals'!CA37</f>
        <v>0</v>
      </c>
      <c r="CB37" s="46">
        <f>+'UPDATE&gt;&gt;Jul2022-Mar2023 Actuals'!CB37-'UPDATE&gt;&gt;Jul-Dec 2022 Actuals'!CB37</f>
        <v>0</v>
      </c>
      <c r="CC37" s="46">
        <f>+'UPDATE&gt;&gt;Jul2022-Mar2023 Actuals'!CC37-'UPDATE&gt;&gt;Jul-Dec 2022 Actuals'!CC37</f>
        <v>0</v>
      </c>
      <c r="CD37" s="46">
        <f>+'UPDATE&gt;&gt;Jul2022-Mar2023 Actuals'!CD37-'UPDATE&gt;&gt;Jul-Dec 2022 Actuals'!CD37</f>
        <v>0</v>
      </c>
      <c r="CE37" s="46">
        <f>+'UPDATE&gt;&gt;Jul2022-Mar2023 Actuals'!CE37-'UPDATE&gt;&gt;Jul-Dec 2022 Actuals'!CE37</f>
        <v>0</v>
      </c>
      <c r="CF37" s="46">
        <f>+'UPDATE&gt;&gt;Jul2022-Mar2023 Actuals'!CF37-'UPDATE&gt;&gt;Jul-Dec 2022 Actuals'!CF37</f>
        <v>0</v>
      </c>
      <c r="CG37" s="46">
        <f>+'UPDATE&gt;&gt;Jul2022-Mar2023 Actuals'!CG37-'UPDATE&gt;&gt;Jul-Dec 2022 Actuals'!CG37</f>
        <v>0</v>
      </c>
      <c r="CH37" s="46">
        <f>+'UPDATE&gt;&gt;Jul2022-Mar2023 Actuals'!CH37-'UPDATE&gt;&gt;Jul-Dec 2022 Actuals'!CH37</f>
        <v>0</v>
      </c>
      <c r="CI37" s="46">
        <f>+'UPDATE&gt;&gt;Jul2022-Mar2023 Actuals'!CI37-'UPDATE&gt;&gt;Jul-Dec 2022 Actuals'!CI37</f>
        <v>0</v>
      </c>
    </row>
    <row r="38" spans="1:88" x14ac:dyDescent="0.25">
      <c r="A38" s="48" t="s">
        <v>179</v>
      </c>
      <c r="B38" s="48" t="s">
        <v>173</v>
      </c>
      <c r="C38" s="48" t="s">
        <v>180</v>
      </c>
      <c r="D38" s="48" t="s">
        <v>121</v>
      </c>
      <c r="F38" s="48" t="s">
        <v>175</v>
      </c>
      <c r="G38" s="48" t="s">
        <v>176</v>
      </c>
      <c r="H38" s="48" t="s">
        <v>177</v>
      </c>
      <c r="I38" s="48">
        <v>20</v>
      </c>
      <c r="J38" s="46">
        <f>+'UPDATE&gt;&gt;Jul2022-Mar2023 Actuals'!J38-'UPDATE&gt;&gt;Jul-Dec 2022 Actuals'!J38</f>
        <v>0</v>
      </c>
      <c r="K38" s="46">
        <f>+'UPDATE&gt;&gt;Jul2022-Mar2023 Actuals'!K38-'UPDATE&gt;&gt;Jul-Dec 2022 Actuals'!K38</f>
        <v>0</v>
      </c>
      <c r="L38" s="46">
        <f>+'UPDATE&gt;&gt;Jul2022-Mar2023 Actuals'!L38-'UPDATE&gt;&gt;Jul-Dec 2022 Actuals'!L38</f>
        <v>0</v>
      </c>
      <c r="M38" s="46">
        <f>+'UPDATE&gt;&gt;Jul2022-Mar2023 Actuals'!M38-'UPDATE&gt;&gt;Jul-Dec 2022 Actuals'!M38</f>
        <v>0</v>
      </c>
      <c r="N38" s="46">
        <f>+'UPDATE&gt;&gt;Jul2022-Mar2023 Actuals'!N38-'UPDATE&gt;&gt;Jul-Dec 2022 Actuals'!N38</f>
        <v>0</v>
      </c>
      <c r="O38" s="46">
        <f>+'UPDATE&gt;&gt;Jul2022-Mar2023 Actuals'!O38-'UPDATE&gt;&gt;Jul-Dec 2022 Actuals'!O38</f>
        <v>0</v>
      </c>
      <c r="P38" s="46">
        <f>+'UPDATE&gt;&gt;Jul2022-Mar2023 Actuals'!P38-'UPDATE&gt;&gt;Jul-Dec 2022 Actuals'!P38</f>
        <v>0</v>
      </c>
      <c r="Q38" s="46">
        <f>+'UPDATE&gt;&gt;Jul2022-Mar2023 Actuals'!Q38-'UPDATE&gt;&gt;Jul-Dec 2022 Actuals'!Q38</f>
        <v>0</v>
      </c>
      <c r="R38" s="46">
        <f>+'UPDATE&gt;&gt;Jul2022-Mar2023 Actuals'!R38-'UPDATE&gt;&gt;Jul-Dec 2022 Actuals'!R38</f>
        <v>0</v>
      </c>
      <c r="S38" s="46">
        <f>+'UPDATE&gt;&gt;Jul2022-Mar2023 Actuals'!S38-'UPDATE&gt;&gt;Jul-Dec 2022 Actuals'!S38</f>
        <v>0</v>
      </c>
      <c r="T38" s="46">
        <f>+'UPDATE&gt;&gt;Jul2022-Mar2023 Actuals'!T38-'UPDATE&gt;&gt;Jul-Dec 2022 Actuals'!T38</f>
        <v>0</v>
      </c>
      <c r="U38" s="46">
        <f>+'UPDATE&gt;&gt;Jul2022-Mar2023 Actuals'!U38-'UPDATE&gt;&gt;Jul-Dec 2022 Actuals'!U38</f>
        <v>0</v>
      </c>
      <c r="V38" s="46">
        <f>+'UPDATE&gt;&gt;Jul2022-Mar2023 Actuals'!V38-'UPDATE&gt;&gt;Jul-Dec 2022 Actuals'!V38</f>
        <v>0</v>
      </c>
      <c r="W38" s="46">
        <f>+'UPDATE&gt;&gt;Jul2022-Mar2023 Actuals'!W38-'UPDATE&gt;&gt;Jul-Dec 2022 Actuals'!W38</f>
        <v>0</v>
      </c>
      <c r="X38" s="46">
        <f>+'UPDATE&gt;&gt;Jul2022-Mar2023 Actuals'!X38-'UPDATE&gt;&gt;Jul-Dec 2022 Actuals'!X38</f>
        <v>0</v>
      </c>
      <c r="Y38" s="46">
        <f>+'UPDATE&gt;&gt;Jul2022-Mar2023 Actuals'!Y38-'UPDATE&gt;&gt;Jul-Dec 2022 Actuals'!Y38</f>
        <v>0</v>
      </c>
      <c r="Z38" s="46">
        <f>+'UPDATE&gt;&gt;Jul2022-Mar2023 Actuals'!Z38-'UPDATE&gt;&gt;Jul-Dec 2022 Actuals'!Z38</f>
        <v>0</v>
      </c>
      <c r="AA38" s="46">
        <f>+'UPDATE&gt;&gt;Jul2022-Mar2023 Actuals'!AA38-'UPDATE&gt;&gt;Jul-Dec 2022 Actuals'!AA38</f>
        <v>0</v>
      </c>
      <c r="AB38" s="46">
        <f>+'UPDATE&gt;&gt;Jul2022-Mar2023 Actuals'!AB38-'UPDATE&gt;&gt;Jul-Dec 2022 Actuals'!AB38</f>
        <v>0</v>
      </c>
      <c r="AC38" s="46">
        <f>+'UPDATE&gt;&gt;Jul2022-Mar2023 Actuals'!AC38-'UPDATE&gt;&gt;Jul-Dec 2022 Actuals'!AC38</f>
        <v>0</v>
      </c>
      <c r="AD38" s="46">
        <f>+'UPDATE&gt;&gt;Jul2022-Mar2023 Actuals'!AD38-'UPDATE&gt;&gt;Jul-Dec 2022 Actuals'!AD38</f>
        <v>0</v>
      </c>
      <c r="AE38" s="46">
        <f>+'UPDATE&gt;&gt;Jul2022-Mar2023 Actuals'!AE38-'UPDATE&gt;&gt;Jul-Dec 2022 Actuals'!AE38</f>
        <v>-1922000</v>
      </c>
      <c r="AF38" s="46">
        <f>+'UPDATE&gt;&gt;Jul2022-Mar2023 Actuals'!AF38-'UPDATE&gt;&gt;Jul-Dec 2022 Actuals'!AF38</f>
        <v>-1922000</v>
      </c>
      <c r="AG38" s="46">
        <f>+'UPDATE&gt;&gt;Jul2022-Mar2023 Actuals'!AG38-'UPDATE&gt;&gt;Jul-Dec 2022 Actuals'!AG38</f>
        <v>-3844000</v>
      </c>
      <c r="AH38" s="46">
        <f>+'UPDATE&gt;&gt;Jul2022-Mar2023 Actuals'!AH38-'UPDATE&gt;&gt;Jul-Dec 2022 Actuals'!AH38</f>
        <v>-1922000</v>
      </c>
      <c r="AI38" s="46">
        <f>+'UPDATE&gt;&gt;Jul2022-Mar2023 Actuals'!AI38-'UPDATE&gt;&gt;Jul-Dec 2022 Actuals'!AI38</f>
        <v>-1922000</v>
      </c>
      <c r="AJ38" s="46">
        <f>+'UPDATE&gt;&gt;Jul2022-Mar2023 Actuals'!AJ38-'UPDATE&gt;&gt;Jul-Dec 2022 Actuals'!AJ38</f>
        <v>-3844000</v>
      </c>
      <c r="AK38" s="46">
        <f>+'UPDATE&gt;&gt;Jul2022-Mar2023 Actuals'!AK38-'UPDATE&gt;&gt;Jul-Dec 2022 Actuals'!AK38</f>
        <v>3844000</v>
      </c>
      <c r="AL38" s="46">
        <f>+'UPDATE&gt;&gt;Jul2022-Mar2023 Actuals'!AL38-'UPDATE&gt;&gt;Jul-Dec 2022 Actuals'!AL38</f>
        <v>3844000</v>
      </c>
      <c r="AM38" s="46">
        <f>+'UPDATE&gt;&gt;Jul2022-Mar2023 Actuals'!AM38-'UPDATE&gt;&gt;Jul-Dec 2022 Actuals'!AM38</f>
        <v>7688000</v>
      </c>
      <c r="AN38" s="46">
        <f>+'UPDATE&gt;&gt;Jul2022-Mar2023 Actuals'!AN38-'UPDATE&gt;&gt;Jul-Dec 2022 Actuals'!AN38</f>
        <v>0</v>
      </c>
      <c r="AO38" s="46">
        <f>+'UPDATE&gt;&gt;Jul2022-Mar2023 Actuals'!AO38-'UPDATE&gt;&gt;Jul-Dec 2022 Actuals'!AO38</f>
        <v>0</v>
      </c>
      <c r="AP38" s="46">
        <f>+'UPDATE&gt;&gt;Jul2022-Mar2023 Actuals'!AP38-'UPDATE&gt;&gt;Jul-Dec 2022 Actuals'!AP38</f>
        <v>0</v>
      </c>
      <c r="AQ38" s="46">
        <f>+'UPDATE&gt;&gt;Jul2022-Mar2023 Actuals'!AQ38-'UPDATE&gt;&gt;Jul-Dec 2022 Actuals'!AQ38</f>
        <v>0</v>
      </c>
      <c r="AR38" s="46">
        <f>+'UPDATE&gt;&gt;Jul2022-Mar2023 Actuals'!AR38-'UPDATE&gt;&gt;Jul-Dec 2022 Actuals'!AR38</f>
        <v>0</v>
      </c>
      <c r="AS38" s="46">
        <f>+'UPDATE&gt;&gt;Jul2022-Mar2023 Actuals'!AS38-'UPDATE&gt;&gt;Jul-Dec 2022 Actuals'!AS38</f>
        <v>0</v>
      </c>
      <c r="AT38" s="46">
        <f>+'UPDATE&gt;&gt;Jul2022-Mar2023 Actuals'!AT38-'UPDATE&gt;&gt;Jul-Dec 2022 Actuals'!AT38</f>
        <v>0</v>
      </c>
      <c r="AU38" s="46">
        <f>+'UPDATE&gt;&gt;Jul2022-Mar2023 Actuals'!AU38-'UPDATE&gt;&gt;Jul-Dec 2022 Actuals'!AU38</f>
        <v>0</v>
      </c>
      <c r="AV38" s="46">
        <f>+'UPDATE&gt;&gt;Jul2022-Mar2023 Actuals'!AV38-'UPDATE&gt;&gt;Jul-Dec 2022 Actuals'!AV38</f>
        <v>0</v>
      </c>
      <c r="AW38" s="46">
        <f>+'UPDATE&gt;&gt;Jul2022-Mar2023 Actuals'!AW38-'UPDATE&gt;&gt;Jul-Dec 2022 Actuals'!AW38</f>
        <v>0</v>
      </c>
      <c r="AX38" s="46">
        <f>+'UPDATE&gt;&gt;Jul2022-Mar2023 Actuals'!AX38-'UPDATE&gt;&gt;Jul-Dec 2022 Actuals'!AX38</f>
        <v>0</v>
      </c>
      <c r="AY38" s="46">
        <f>+'UPDATE&gt;&gt;Jul2022-Mar2023 Actuals'!AY38-'UPDATE&gt;&gt;Jul-Dec 2022 Actuals'!AY38</f>
        <v>0</v>
      </c>
      <c r="AZ38" s="46">
        <f>+'UPDATE&gt;&gt;Jul2022-Mar2023 Actuals'!AZ38-'UPDATE&gt;&gt;Jul-Dec 2022 Actuals'!AZ38</f>
        <v>0</v>
      </c>
      <c r="BA38" s="46">
        <f>+'UPDATE&gt;&gt;Jul2022-Mar2023 Actuals'!BA38-'UPDATE&gt;&gt;Jul-Dec 2022 Actuals'!BA38</f>
        <v>0</v>
      </c>
      <c r="BB38" s="46">
        <f>+'UPDATE&gt;&gt;Jul2022-Mar2023 Actuals'!BB38-'UPDATE&gt;&gt;Jul-Dec 2022 Actuals'!BB38</f>
        <v>0</v>
      </c>
      <c r="BC38" s="46">
        <f>+'UPDATE&gt;&gt;Jul2022-Mar2023 Actuals'!BC38-'UPDATE&gt;&gt;Jul-Dec 2022 Actuals'!BC38</f>
        <v>0</v>
      </c>
      <c r="BD38" s="46">
        <f>+'UPDATE&gt;&gt;Jul2022-Mar2023 Actuals'!BD38-'UPDATE&gt;&gt;Jul-Dec 2022 Actuals'!BD38</f>
        <v>0</v>
      </c>
      <c r="BE38" s="46">
        <f>+'UPDATE&gt;&gt;Jul2022-Mar2023 Actuals'!BE38-'UPDATE&gt;&gt;Jul-Dec 2022 Actuals'!BE38</f>
        <v>0</v>
      </c>
      <c r="BF38" s="46">
        <f>+'UPDATE&gt;&gt;Jul2022-Mar2023 Actuals'!BF38-'UPDATE&gt;&gt;Jul-Dec 2022 Actuals'!BF38</f>
        <v>0</v>
      </c>
      <c r="BG38" s="46">
        <f>+'UPDATE&gt;&gt;Jul2022-Mar2023 Actuals'!BG38-'UPDATE&gt;&gt;Jul-Dec 2022 Actuals'!BG38</f>
        <v>0</v>
      </c>
      <c r="BH38" s="46">
        <f>+'UPDATE&gt;&gt;Jul2022-Mar2023 Actuals'!BH38-'UPDATE&gt;&gt;Jul-Dec 2022 Actuals'!BH38</f>
        <v>0</v>
      </c>
      <c r="BI38" s="46">
        <f>+'UPDATE&gt;&gt;Jul2022-Mar2023 Actuals'!BI38-'UPDATE&gt;&gt;Jul-Dec 2022 Actuals'!BI38</f>
        <v>0</v>
      </c>
      <c r="BJ38" s="46">
        <f>+'UPDATE&gt;&gt;Jul2022-Mar2023 Actuals'!BJ38-'UPDATE&gt;&gt;Jul-Dec 2022 Actuals'!BJ38</f>
        <v>0</v>
      </c>
      <c r="BK38" s="46">
        <f>+'UPDATE&gt;&gt;Jul2022-Mar2023 Actuals'!BK38-'UPDATE&gt;&gt;Jul-Dec 2022 Actuals'!BK38</f>
        <v>0</v>
      </c>
      <c r="BL38" s="46">
        <f>+'UPDATE&gt;&gt;Jul2022-Mar2023 Actuals'!BL38-'UPDATE&gt;&gt;Jul-Dec 2022 Actuals'!BL38</f>
        <v>0</v>
      </c>
      <c r="BM38" s="46">
        <f>+'UPDATE&gt;&gt;Jul2022-Mar2023 Actuals'!BM38-'UPDATE&gt;&gt;Jul-Dec 2022 Actuals'!BM38</f>
        <v>0</v>
      </c>
      <c r="BN38" s="46">
        <f>+'UPDATE&gt;&gt;Jul2022-Mar2023 Actuals'!BN38-'UPDATE&gt;&gt;Jul-Dec 2022 Actuals'!BN38</f>
        <v>0</v>
      </c>
      <c r="BO38" s="46">
        <f>+'UPDATE&gt;&gt;Jul2022-Mar2023 Actuals'!BO38-'UPDATE&gt;&gt;Jul-Dec 2022 Actuals'!BO38</f>
        <v>0</v>
      </c>
      <c r="BP38" s="46">
        <f>+'UPDATE&gt;&gt;Jul2022-Mar2023 Actuals'!BP38-'UPDATE&gt;&gt;Jul-Dec 2022 Actuals'!BP38</f>
        <v>0</v>
      </c>
      <c r="BQ38" s="46">
        <f>+'UPDATE&gt;&gt;Jul2022-Mar2023 Actuals'!BQ38-'UPDATE&gt;&gt;Jul-Dec 2022 Actuals'!BQ38</f>
        <v>0</v>
      </c>
      <c r="BR38" s="46">
        <f>+'UPDATE&gt;&gt;Jul2022-Mar2023 Actuals'!BR38-'UPDATE&gt;&gt;Jul-Dec 2022 Actuals'!BR38</f>
        <v>0</v>
      </c>
      <c r="BS38" s="46">
        <f>+'UPDATE&gt;&gt;Jul2022-Mar2023 Actuals'!BS38-'UPDATE&gt;&gt;Jul-Dec 2022 Actuals'!BS38</f>
        <v>0</v>
      </c>
      <c r="BT38" s="46">
        <f>+'UPDATE&gt;&gt;Jul2022-Mar2023 Actuals'!BT38-'UPDATE&gt;&gt;Jul-Dec 2022 Actuals'!BT38</f>
        <v>0</v>
      </c>
      <c r="BU38" s="46">
        <f>+'UPDATE&gt;&gt;Jul2022-Mar2023 Actuals'!BU38-'UPDATE&gt;&gt;Jul-Dec 2022 Actuals'!BU38</f>
        <v>0</v>
      </c>
      <c r="BV38" s="46">
        <f>+'UPDATE&gt;&gt;Jul2022-Mar2023 Actuals'!BV38-'UPDATE&gt;&gt;Jul-Dec 2022 Actuals'!BV38</f>
        <v>0</v>
      </c>
      <c r="BW38" s="46">
        <f>+'UPDATE&gt;&gt;Jul2022-Mar2023 Actuals'!BW38-'UPDATE&gt;&gt;Jul-Dec 2022 Actuals'!BW38</f>
        <v>0</v>
      </c>
      <c r="BX38" s="46">
        <f>+'UPDATE&gt;&gt;Jul2022-Mar2023 Actuals'!BX38-'UPDATE&gt;&gt;Jul-Dec 2022 Actuals'!BX38</f>
        <v>0</v>
      </c>
      <c r="BY38" s="46">
        <f>+'UPDATE&gt;&gt;Jul2022-Mar2023 Actuals'!BY38-'UPDATE&gt;&gt;Jul-Dec 2022 Actuals'!BY38</f>
        <v>0</v>
      </c>
      <c r="BZ38" s="46">
        <f>+'UPDATE&gt;&gt;Jul2022-Mar2023 Actuals'!BZ38-'UPDATE&gt;&gt;Jul-Dec 2022 Actuals'!BZ38</f>
        <v>0</v>
      </c>
      <c r="CA38" s="46">
        <f>+'UPDATE&gt;&gt;Jul2022-Mar2023 Actuals'!CA38-'UPDATE&gt;&gt;Jul-Dec 2022 Actuals'!CA38</f>
        <v>0</v>
      </c>
      <c r="CB38" s="46">
        <f>+'UPDATE&gt;&gt;Jul2022-Mar2023 Actuals'!CB38-'UPDATE&gt;&gt;Jul-Dec 2022 Actuals'!CB38</f>
        <v>0</v>
      </c>
      <c r="CC38" s="46">
        <f>+'UPDATE&gt;&gt;Jul2022-Mar2023 Actuals'!CC38-'UPDATE&gt;&gt;Jul-Dec 2022 Actuals'!CC38</f>
        <v>0</v>
      </c>
      <c r="CD38" s="46">
        <f>+'UPDATE&gt;&gt;Jul2022-Mar2023 Actuals'!CD38-'UPDATE&gt;&gt;Jul-Dec 2022 Actuals'!CD38</f>
        <v>0</v>
      </c>
      <c r="CE38" s="46">
        <f>+'UPDATE&gt;&gt;Jul2022-Mar2023 Actuals'!CE38-'UPDATE&gt;&gt;Jul-Dec 2022 Actuals'!CE38</f>
        <v>0</v>
      </c>
      <c r="CF38" s="46">
        <f>+'UPDATE&gt;&gt;Jul2022-Mar2023 Actuals'!CF38-'UPDATE&gt;&gt;Jul-Dec 2022 Actuals'!CF38</f>
        <v>0</v>
      </c>
      <c r="CG38" s="46">
        <f>+'UPDATE&gt;&gt;Jul2022-Mar2023 Actuals'!CG38-'UPDATE&gt;&gt;Jul-Dec 2022 Actuals'!CG38</f>
        <v>0</v>
      </c>
      <c r="CH38" s="46">
        <f>+'UPDATE&gt;&gt;Jul2022-Mar2023 Actuals'!CH38-'UPDATE&gt;&gt;Jul-Dec 2022 Actuals'!CH38</f>
        <v>0</v>
      </c>
      <c r="CI38" s="46">
        <f>+'UPDATE&gt;&gt;Jul2022-Mar2023 Actuals'!CI38-'UPDATE&gt;&gt;Jul-Dec 2022 Actuals'!CI38</f>
        <v>0</v>
      </c>
    </row>
    <row r="39" spans="1:88" x14ac:dyDescent="0.25">
      <c r="A39" s="48" t="s">
        <v>182</v>
      </c>
      <c r="B39" s="48" t="s">
        <v>173</v>
      </c>
      <c r="C39" s="48" t="s">
        <v>183</v>
      </c>
      <c r="D39" s="48" t="s">
        <v>121</v>
      </c>
      <c r="F39" s="48" t="s">
        <v>175</v>
      </c>
      <c r="G39" s="48" t="s">
        <v>176</v>
      </c>
      <c r="H39" s="48" t="s">
        <v>177</v>
      </c>
      <c r="I39" s="48">
        <v>20</v>
      </c>
      <c r="J39" s="46">
        <f>+'UPDATE&gt;&gt;Jul2022-Mar2023 Actuals'!J39-'UPDATE&gt;&gt;Jul-Dec 2022 Actuals'!J39</f>
        <v>0</v>
      </c>
      <c r="K39" s="46">
        <f>+'UPDATE&gt;&gt;Jul2022-Mar2023 Actuals'!K39-'UPDATE&gt;&gt;Jul-Dec 2022 Actuals'!K39</f>
        <v>0</v>
      </c>
      <c r="L39" s="46">
        <f>+'UPDATE&gt;&gt;Jul2022-Mar2023 Actuals'!L39-'UPDATE&gt;&gt;Jul-Dec 2022 Actuals'!L39</f>
        <v>0</v>
      </c>
      <c r="M39" s="46">
        <f>+'UPDATE&gt;&gt;Jul2022-Mar2023 Actuals'!M39-'UPDATE&gt;&gt;Jul-Dec 2022 Actuals'!M39</f>
        <v>0</v>
      </c>
      <c r="N39" s="46">
        <f>+'UPDATE&gt;&gt;Jul2022-Mar2023 Actuals'!N39-'UPDATE&gt;&gt;Jul-Dec 2022 Actuals'!N39</f>
        <v>0</v>
      </c>
      <c r="O39" s="46">
        <f>+'UPDATE&gt;&gt;Jul2022-Mar2023 Actuals'!O39-'UPDATE&gt;&gt;Jul-Dec 2022 Actuals'!O39</f>
        <v>0</v>
      </c>
      <c r="P39" s="46">
        <f>+'UPDATE&gt;&gt;Jul2022-Mar2023 Actuals'!P39-'UPDATE&gt;&gt;Jul-Dec 2022 Actuals'!P39</f>
        <v>0</v>
      </c>
      <c r="Q39" s="46">
        <f>+'UPDATE&gt;&gt;Jul2022-Mar2023 Actuals'!Q39-'UPDATE&gt;&gt;Jul-Dec 2022 Actuals'!Q39</f>
        <v>0</v>
      </c>
      <c r="R39" s="46">
        <f>+'UPDATE&gt;&gt;Jul2022-Mar2023 Actuals'!R39-'UPDATE&gt;&gt;Jul-Dec 2022 Actuals'!R39</f>
        <v>0</v>
      </c>
      <c r="S39" s="46">
        <f>+'UPDATE&gt;&gt;Jul2022-Mar2023 Actuals'!S39-'UPDATE&gt;&gt;Jul-Dec 2022 Actuals'!S39</f>
        <v>0</v>
      </c>
      <c r="T39" s="46">
        <f>+'UPDATE&gt;&gt;Jul2022-Mar2023 Actuals'!T39-'UPDATE&gt;&gt;Jul-Dec 2022 Actuals'!T39</f>
        <v>0</v>
      </c>
      <c r="U39" s="46">
        <f>+'UPDATE&gt;&gt;Jul2022-Mar2023 Actuals'!U39-'UPDATE&gt;&gt;Jul-Dec 2022 Actuals'!U39</f>
        <v>0</v>
      </c>
      <c r="V39" s="46">
        <f>+'UPDATE&gt;&gt;Jul2022-Mar2023 Actuals'!V39-'UPDATE&gt;&gt;Jul-Dec 2022 Actuals'!V39</f>
        <v>-2248000</v>
      </c>
      <c r="W39" s="46">
        <f>+'UPDATE&gt;&gt;Jul2022-Mar2023 Actuals'!W39-'UPDATE&gt;&gt;Jul-Dec 2022 Actuals'!W39</f>
        <v>0</v>
      </c>
      <c r="X39" s="46">
        <f>+'UPDATE&gt;&gt;Jul2022-Mar2023 Actuals'!X39-'UPDATE&gt;&gt;Jul-Dec 2022 Actuals'!X39</f>
        <v>-2248000</v>
      </c>
      <c r="Y39" s="46">
        <f>+'UPDATE&gt;&gt;Jul2022-Mar2023 Actuals'!Y39-'UPDATE&gt;&gt;Jul-Dec 2022 Actuals'!Y39</f>
        <v>-2248000</v>
      </c>
      <c r="Z39" s="46">
        <f>+'UPDATE&gt;&gt;Jul2022-Mar2023 Actuals'!Z39-'UPDATE&gt;&gt;Jul-Dec 2022 Actuals'!Z39</f>
        <v>0</v>
      </c>
      <c r="AA39" s="46">
        <f>+'UPDATE&gt;&gt;Jul2022-Mar2023 Actuals'!AA39-'UPDATE&gt;&gt;Jul-Dec 2022 Actuals'!AA39</f>
        <v>-2248000</v>
      </c>
      <c r="AB39" s="46">
        <f>+'UPDATE&gt;&gt;Jul2022-Mar2023 Actuals'!AB39-'UPDATE&gt;&gt;Jul-Dec 2022 Actuals'!AB39</f>
        <v>-406000</v>
      </c>
      <c r="AC39" s="46">
        <f>+'UPDATE&gt;&gt;Jul2022-Mar2023 Actuals'!AC39-'UPDATE&gt;&gt;Jul-Dec 2022 Actuals'!AC39</f>
        <v>0</v>
      </c>
      <c r="AD39" s="46">
        <f>+'UPDATE&gt;&gt;Jul2022-Mar2023 Actuals'!AD39-'UPDATE&gt;&gt;Jul-Dec 2022 Actuals'!AD39</f>
        <v>-406000</v>
      </c>
      <c r="AE39" s="46">
        <f>+'UPDATE&gt;&gt;Jul2022-Mar2023 Actuals'!AE39-'UPDATE&gt;&gt;Jul-Dec 2022 Actuals'!AE39</f>
        <v>-3511000</v>
      </c>
      <c r="AF39" s="46">
        <f>+'UPDATE&gt;&gt;Jul2022-Mar2023 Actuals'!AF39-'UPDATE&gt;&gt;Jul-Dec 2022 Actuals'!AF39</f>
        <v>0</v>
      </c>
      <c r="AG39" s="46">
        <f>+'UPDATE&gt;&gt;Jul2022-Mar2023 Actuals'!AG39-'UPDATE&gt;&gt;Jul-Dec 2022 Actuals'!AG39</f>
        <v>-3511000</v>
      </c>
      <c r="AH39" s="46">
        <f>+'UPDATE&gt;&gt;Jul2022-Mar2023 Actuals'!AH39-'UPDATE&gt;&gt;Jul-Dec 2022 Actuals'!AH39</f>
        <v>2348000</v>
      </c>
      <c r="AI39" s="46">
        <f>+'UPDATE&gt;&gt;Jul2022-Mar2023 Actuals'!AI39-'UPDATE&gt;&gt;Jul-Dec 2022 Actuals'!AI39</f>
        <v>0</v>
      </c>
      <c r="AJ39" s="46">
        <f>+'UPDATE&gt;&gt;Jul2022-Mar2023 Actuals'!AJ39-'UPDATE&gt;&gt;Jul-Dec 2022 Actuals'!AJ39</f>
        <v>2348000</v>
      </c>
      <c r="AK39" s="46">
        <f>+'UPDATE&gt;&gt;Jul2022-Mar2023 Actuals'!AK39-'UPDATE&gt;&gt;Jul-Dec 2022 Actuals'!AK39</f>
        <v>1464000</v>
      </c>
      <c r="AL39" s="46">
        <f>+'UPDATE&gt;&gt;Jul2022-Mar2023 Actuals'!AL39-'UPDATE&gt;&gt;Jul-Dec 2022 Actuals'!AL39</f>
        <v>0</v>
      </c>
      <c r="AM39" s="46">
        <f>+'UPDATE&gt;&gt;Jul2022-Mar2023 Actuals'!AM39-'UPDATE&gt;&gt;Jul-Dec 2022 Actuals'!AM39</f>
        <v>1464000</v>
      </c>
      <c r="AN39" s="46">
        <f>+'UPDATE&gt;&gt;Jul2022-Mar2023 Actuals'!AN39-'UPDATE&gt;&gt;Jul-Dec 2022 Actuals'!AN39</f>
        <v>-105000</v>
      </c>
      <c r="AO39" s="46">
        <f>+'UPDATE&gt;&gt;Jul2022-Mar2023 Actuals'!AO39-'UPDATE&gt;&gt;Jul-Dec 2022 Actuals'!AO39</f>
        <v>0</v>
      </c>
      <c r="AP39" s="46">
        <f>+'UPDATE&gt;&gt;Jul2022-Mar2023 Actuals'!AP39-'UPDATE&gt;&gt;Jul-Dec 2022 Actuals'!AP39</f>
        <v>-105000</v>
      </c>
      <c r="AQ39" s="46">
        <f>+'UPDATE&gt;&gt;Jul2022-Mar2023 Actuals'!AQ39-'UPDATE&gt;&gt;Jul-Dec 2022 Actuals'!AQ39</f>
        <v>784000</v>
      </c>
      <c r="AR39" s="46">
        <f>+'UPDATE&gt;&gt;Jul2022-Mar2023 Actuals'!AR39-'UPDATE&gt;&gt;Jul-Dec 2022 Actuals'!AR39</f>
        <v>0</v>
      </c>
      <c r="AS39" s="46">
        <f>+'UPDATE&gt;&gt;Jul2022-Mar2023 Actuals'!AS39-'UPDATE&gt;&gt;Jul-Dec 2022 Actuals'!AS39</f>
        <v>784000</v>
      </c>
      <c r="AT39" s="46">
        <f>+'UPDATE&gt;&gt;Jul2022-Mar2023 Actuals'!AT39-'UPDATE&gt;&gt;Jul-Dec 2022 Actuals'!AT39</f>
        <v>784000</v>
      </c>
      <c r="AU39" s="46">
        <f>+'UPDATE&gt;&gt;Jul2022-Mar2023 Actuals'!AU39-'UPDATE&gt;&gt;Jul-Dec 2022 Actuals'!AU39</f>
        <v>0</v>
      </c>
      <c r="AV39" s="46">
        <f>+'UPDATE&gt;&gt;Jul2022-Mar2023 Actuals'!AV39-'UPDATE&gt;&gt;Jul-Dec 2022 Actuals'!AV39</f>
        <v>784000</v>
      </c>
      <c r="AW39" s="46">
        <f>+'UPDATE&gt;&gt;Jul2022-Mar2023 Actuals'!AW39-'UPDATE&gt;&gt;Jul-Dec 2022 Actuals'!AW39</f>
        <v>784000</v>
      </c>
      <c r="AX39" s="46">
        <f>+'UPDATE&gt;&gt;Jul2022-Mar2023 Actuals'!AX39-'UPDATE&gt;&gt;Jul-Dec 2022 Actuals'!AX39</f>
        <v>0</v>
      </c>
      <c r="AY39" s="46">
        <f>+'UPDATE&gt;&gt;Jul2022-Mar2023 Actuals'!AY39-'UPDATE&gt;&gt;Jul-Dec 2022 Actuals'!AY39</f>
        <v>784000</v>
      </c>
      <c r="AZ39" s="46">
        <f>+'UPDATE&gt;&gt;Jul2022-Mar2023 Actuals'!AZ39-'UPDATE&gt;&gt;Jul-Dec 2022 Actuals'!AZ39</f>
        <v>0</v>
      </c>
      <c r="BA39" s="46">
        <f>+'UPDATE&gt;&gt;Jul2022-Mar2023 Actuals'!BA39-'UPDATE&gt;&gt;Jul-Dec 2022 Actuals'!BA39</f>
        <v>0</v>
      </c>
      <c r="BB39" s="46">
        <f>+'UPDATE&gt;&gt;Jul2022-Mar2023 Actuals'!BB39-'UPDATE&gt;&gt;Jul-Dec 2022 Actuals'!BB39</f>
        <v>0</v>
      </c>
      <c r="BC39" s="46">
        <f>+'UPDATE&gt;&gt;Jul2022-Mar2023 Actuals'!BC39-'UPDATE&gt;&gt;Jul-Dec 2022 Actuals'!BC39</f>
        <v>2352000</v>
      </c>
      <c r="BD39" s="46">
        <f>+'UPDATE&gt;&gt;Jul2022-Mar2023 Actuals'!BD39-'UPDATE&gt;&gt;Jul-Dec 2022 Actuals'!BD39</f>
        <v>0</v>
      </c>
      <c r="BE39" s="46">
        <f>+'UPDATE&gt;&gt;Jul2022-Mar2023 Actuals'!BE39-'UPDATE&gt;&gt;Jul-Dec 2022 Actuals'!BE39</f>
        <v>2352000</v>
      </c>
      <c r="BF39" s="46">
        <f>+'UPDATE&gt;&gt;Jul2022-Mar2023 Actuals'!BF39-'UPDATE&gt;&gt;Jul-Dec 2022 Actuals'!BF39</f>
        <v>0</v>
      </c>
      <c r="BG39" s="46">
        <f>+'UPDATE&gt;&gt;Jul2022-Mar2023 Actuals'!BG39-'UPDATE&gt;&gt;Jul-Dec 2022 Actuals'!BG39</f>
        <v>0</v>
      </c>
      <c r="BH39" s="46">
        <f>+'UPDATE&gt;&gt;Jul2022-Mar2023 Actuals'!BH39-'UPDATE&gt;&gt;Jul-Dec 2022 Actuals'!BH39</f>
        <v>0</v>
      </c>
      <c r="BI39" s="46">
        <f>+'UPDATE&gt;&gt;Jul2022-Mar2023 Actuals'!BI39-'UPDATE&gt;&gt;Jul-Dec 2022 Actuals'!BI39</f>
        <v>0</v>
      </c>
      <c r="BJ39" s="46">
        <f>+'UPDATE&gt;&gt;Jul2022-Mar2023 Actuals'!BJ39-'UPDATE&gt;&gt;Jul-Dec 2022 Actuals'!BJ39</f>
        <v>0</v>
      </c>
      <c r="BK39" s="46">
        <f>+'UPDATE&gt;&gt;Jul2022-Mar2023 Actuals'!BK39-'UPDATE&gt;&gt;Jul-Dec 2022 Actuals'!BK39</f>
        <v>0</v>
      </c>
      <c r="BL39" s="46">
        <f>+'UPDATE&gt;&gt;Jul2022-Mar2023 Actuals'!BL39-'UPDATE&gt;&gt;Jul-Dec 2022 Actuals'!BL39</f>
        <v>0</v>
      </c>
      <c r="BM39" s="46">
        <f>+'UPDATE&gt;&gt;Jul2022-Mar2023 Actuals'!BM39-'UPDATE&gt;&gt;Jul-Dec 2022 Actuals'!BM39</f>
        <v>0</v>
      </c>
      <c r="BN39" s="46">
        <f>+'UPDATE&gt;&gt;Jul2022-Mar2023 Actuals'!BN39-'UPDATE&gt;&gt;Jul-Dec 2022 Actuals'!BN39</f>
        <v>0</v>
      </c>
      <c r="BO39" s="46">
        <f>+'UPDATE&gt;&gt;Jul2022-Mar2023 Actuals'!BO39-'UPDATE&gt;&gt;Jul-Dec 2022 Actuals'!BO39</f>
        <v>0</v>
      </c>
      <c r="BP39" s="46">
        <f>+'UPDATE&gt;&gt;Jul2022-Mar2023 Actuals'!BP39-'UPDATE&gt;&gt;Jul-Dec 2022 Actuals'!BP39</f>
        <v>0</v>
      </c>
      <c r="BQ39" s="46">
        <f>+'UPDATE&gt;&gt;Jul2022-Mar2023 Actuals'!BQ39-'UPDATE&gt;&gt;Jul-Dec 2022 Actuals'!BQ39</f>
        <v>0</v>
      </c>
      <c r="BR39" s="46">
        <f>+'UPDATE&gt;&gt;Jul2022-Mar2023 Actuals'!BR39-'UPDATE&gt;&gt;Jul-Dec 2022 Actuals'!BR39</f>
        <v>-1000</v>
      </c>
      <c r="BS39" s="46">
        <f>+'UPDATE&gt;&gt;Jul2022-Mar2023 Actuals'!BS39-'UPDATE&gt;&gt;Jul-Dec 2022 Actuals'!BS39</f>
        <v>0</v>
      </c>
      <c r="BT39" s="46">
        <f>+'UPDATE&gt;&gt;Jul2022-Mar2023 Actuals'!BT39-'UPDATE&gt;&gt;Jul-Dec 2022 Actuals'!BT39</f>
        <v>-1000</v>
      </c>
      <c r="BU39" s="46">
        <f>+'UPDATE&gt;&gt;Jul2022-Mar2023 Actuals'!BU39-'UPDATE&gt;&gt;Jul-Dec 2022 Actuals'!BU39</f>
        <v>0</v>
      </c>
      <c r="BV39" s="46">
        <f>+'UPDATE&gt;&gt;Jul2022-Mar2023 Actuals'!BV39-'UPDATE&gt;&gt;Jul-Dec 2022 Actuals'!BV39</f>
        <v>0</v>
      </c>
      <c r="BW39" s="46">
        <f>+'UPDATE&gt;&gt;Jul2022-Mar2023 Actuals'!BW39-'UPDATE&gt;&gt;Jul-Dec 2022 Actuals'!BW39</f>
        <v>0</v>
      </c>
      <c r="BX39" s="46">
        <f>+'UPDATE&gt;&gt;Jul2022-Mar2023 Actuals'!BX39-'UPDATE&gt;&gt;Jul-Dec 2022 Actuals'!BX39</f>
        <v>0</v>
      </c>
      <c r="BY39" s="46">
        <f>+'UPDATE&gt;&gt;Jul2022-Mar2023 Actuals'!BY39-'UPDATE&gt;&gt;Jul-Dec 2022 Actuals'!BY39</f>
        <v>0</v>
      </c>
      <c r="BZ39" s="46">
        <f>+'UPDATE&gt;&gt;Jul2022-Mar2023 Actuals'!BZ39-'UPDATE&gt;&gt;Jul-Dec 2022 Actuals'!BZ39</f>
        <v>0</v>
      </c>
      <c r="CA39" s="46">
        <f>+'UPDATE&gt;&gt;Jul2022-Mar2023 Actuals'!CA39-'UPDATE&gt;&gt;Jul-Dec 2022 Actuals'!CA39</f>
        <v>-1000</v>
      </c>
      <c r="CB39" s="46">
        <f>+'UPDATE&gt;&gt;Jul2022-Mar2023 Actuals'!CB39-'UPDATE&gt;&gt;Jul-Dec 2022 Actuals'!CB39</f>
        <v>0</v>
      </c>
      <c r="CC39" s="46">
        <f>+'UPDATE&gt;&gt;Jul2022-Mar2023 Actuals'!CC39-'UPDATE&gt;&gt;Jul-Dec 2022 Actuals'!CC39</f>
        <v>-1000</v>
      </c>
      <c r="CD39" s="46">
        <f>+'UPDATE&gt;&gt;Jul2022-Mar2023 Actuals'!CD39-'UPDATE&gt;&gt;Jul-Dec 2022 Actuals'!CD39</f>
        <v>0</v>
      </c>
      <c r="CE39" s="46">
        <f>+'UPDATE&gt;&gt;Jul2022-Mar2023 Actuals'!CE39-'UPDATE&gt;&gt;Jul-Dec 2022 Actuals'!CE39</f>
        <v>0</v>
      </c>
      <c r="CF39" s="46">
        <f>+'UPDATE&gt;&gt;Jul2022-Mar2023 Actuals'!CF39-'UPDATE&gt;&gt;Jul-Dec 2022 Actuals'!CF39</f>
        <v>0</v>
      </c>
      <c r="CG39" s="46">
        <f>+'UPDATE&gt;&gt;Jul2022-Mar2023 Actuals'!CG39-'UPDATE&gt;&gt;Jul-Dec 2022 Actuals'!CG39</f>
        <v>-1000</v>
      </c>
      <c r="CH39" s="46">
        <f>+'UPDATE&gt;&gt;Jul2022-Mar2023 Actuals'!CH39-'UPDATE&gt;&gt;Jul-Dec 2022 Actuals'!CH39</f>
        <v>0</v>
      </c>
      <c r="CI39" s="46">
        <f>+'UPDATE&gt;&gt;Jul2022-Mar2023 Actuals'!CI39-'UPDATE&gt;&gt;Jul-Dec 2022 Actuals'!CI39</f>
        <v>-1000</v>
      </c>
    </row>
    <row r="40" spans="1:88" x14ac:dyDescent="0.25">
      <c r="A40" s="96" t="s">
        <v>184</v>
      </c>
      <c r="B40" s="96" t="s">
        <v>173</v>
      </c>
      <c r="C40" s="96" t="s">
        <v>185</v>
      </c>
      <c r="D40" s="96" t="s">
        <v>121</v>
      </c>
      <c r="F40" s="48" t="s">
        <v>175</v>
      </c>
      <c r="G40" s="48" t="s">
        <v>176</v>
      </c>
      <c r="H40" s="48" t="s">
        <v>177</v>
      </c>
      <c r="I40" s="48">
        <v>20</v>
      </c>
      <c r="J40" s="46">
        <f>+'UPDATE&gt;&gt;Jul2022-Mar2023 Actuals'!J40-'UPDATE&gt;&gt;Jul-Dec 2022 Actuals'!J40</f>
        <v>0</v>
      </c>
      <c r="K40" s="46">
        <f>+'UPDATE&gt;&gt;Jul2022-Mar2023 Actuals'!K40-'UPDATE&gt;&gt;Jul-Dec 2022 Actuals'!K40</f>
        <v>0</v>
      </c>
      <c r="L40" s="46">
        <f>+'UPDATE&gt;&gt;Jul2022-Mar2023 Actuals'!L40-'UPDATE&gt;&gt;Jul-Dec 2022 Actuals'!L40</f>
        <v>0</v>
      </c>
      <c r="M40" s="46">
        <f>+'UPDATE&gt;&gt;Jul2022-Mar2023 Actuals'!M40-'UPDATE&gt;&gt;Jul-Dec 2022 Actuals'!M40</f>
        <v>0</v>
      </c>
      <c r="N40" s="46">
        <f>+'UPDATE&gt;&gt;Jul2022-Mar2023 Actuals'!N40-'UPDATE&gt;&gt;Jul-Dec 2022 Actuals'!N40</f>
        <v>0</v>
      </c>
      <c r="O40" s="46">
        <f>+'UPDATE&gt;&gt;Jul2022-Mar2023 Actuals'!O40-'UPDATE&gt;&gt;Jul-Dec 2022 Actuals'!O40</f>
        <v>0</v>
      </c>
      <c r="P40" s="46">
        <f>+'UPDATE&gt;&gt;Jul2022-Mar2023 Actuals'!P40-'UPDATE&gt;&gt;Jul-Dec 2022 Actuals'!P40</f>
        <v>0</v>
      </c>
      <c r="Q40" s="46">
        <f>+'UPDATE&gt;&gt;Jul2022-Mar2023 Actuals'!Q40-'UPDATE&gt;&gt;Jul-Dec 2022 Actuals'!Q40</f>
        <v>0</v>
      </c>
      <c r="R40" s="46">
        <f>+'UPDATE&gt;&gt;Jul2022-Mar2023 Actuals'!R40-'UPDATE&gt;&gt;Jul-Dec 2022 Actuals'!R40</f>
        <v>0</v>
      </c>
      <c r="S40" s="46">
        <f>+'UPDATE&gt;&gt;Jul2022-Mar2023 Actuals'!S40-'UPDATE&gt;&gt;Jul-Dec 2022 Actuals'!S40</f>
        <v>0</v>
      </c>
      <c r="T40" s="46">
        <f>+'UPDATE&gt;&gt;Jul2022-Mar2023 Actuals'!T40-'UPDATE&gt;&gt;Jul-Dec 2022 Actuals'!T40</f>
        <v>0</v>
      </c>
      <c r="U40" s="46">
        <f>+'UPDATE&gt;&gt;Jul2022-Mar2023 Actuals'!U40-'UPDATE&gt;&gt;Jul-Dec 2022 Actuals'!U40</f>
        <v>0</v>
      </c>
      <c r="V40" s="46">
        <f>+'UPDATE&gt;&gt;Jul2022-Mar2023 Actuals'!V40-'UPDATE&gt;&gt;Jul-Dec 2022 Actuals'!V40</f>
        <v>0</v>
      </c>
      <c r="W40" s="46">
        <f>+'UPDATE&gt;&gt;Jul2022-Mar2023 Actuals'!W40-'UPDATE&gt;&gt;Jul-Dec 2022 Actuals'!W40</f>
        <v>0</v>
      </c>
      <c r="X40" s="46">
        <f>+'UPDATE&gt;&gt;Jul2022-Mar2023 Actuals'!X40-'UPDATE&gt;&gt;Jul-Dec 2022 Actuals'!X40</f>
        <v>0</v>
      </c>
      <c r="Y40" s="46">
        <f>+'UPDATE&gt;&gt;Jul2022-Mar2023 Actuals'!Y40-'UPDATE&gt;&gt;Jul-Dec 2022 Actuals'!Y40</f>
        <v>0</v>
      </c>
      <c r="Z40" s="46">
        <f>+'UPDATE&gt;&gt;Jul2022-Mar2023 Actuals'!Z40-'UPDATE&gt;&gt;Jul-Dec 2022 Actuals'!Z40</f>
        <v>0</v>
      </c>
      <c r="AA40" s="46">
        <f>+'UPDATE&gt;&gt;Jul2022-Mar2023 Actuals'!AA40-'UPDATE&gt;&gt;Jul-Dec 2022 Actuals'!AA40</f>
        <v>0</v>
      </c>
      <c r="AB40" s="46">
        <f>+'UPDATE&gt;&gt;Jul2022-Mar2023 Actuals'!AB40-'UPDATE&gt;&gt;Jul-Dec 2022 Actuals'!AB40</f>
        <v>0</v>
      </c>
      <c r="AC40" s="46">
        <f>+'UPDATE&gt;&gt;Jul2022-Mar2023 Actuals'!AC40-'UPDATE&gt;&gt;Jul-Dec 2022 Actuals'!AC40</f>
        <v>0</v>
      </c>
      <c r="AD40" s="46">
        <f>+'UPDATE&gt;&gt;Jul2022-Mar2023 Actuals'!AD40-'UPDATE&gt;&gt;Jul-Dec 2022 Actuals'!AD40</f>
        <v>0</v>
      </c>
      <c r="AE40" s="46">
        <f>+'UPDATE&gt;&gt;Jul2022-Mar2023 Actuals'!AE40-'UPDATE&gt;&gt;Jul-Dec 2022 Actuals'!AE40</f>
        <v>0</v>
      </c>
      <c r="AF40" s="46">
        <f>+'UPDATE&gt;&gt;Jul2022-Mar2023 Actuals'!AF40-'UPDATE&gt;&gt;Jul-Dec 2022 Actuals'!AF40</f>
        <v>0</v>
      </c>
      <c r="AG40" s="46">
        <f>+'UPDATE&gt;&gt;Jul2022-Mar2023 Actuals'!AG40-'UPDATE&gt;&gt;Jul-Dec 2022 Actuals'!AG40</f>
        <v>0</v>
      </c>
      <c r="AH40" s="46">
        <f>+'UPDATE&gt;&gt;Jul2022-Mar2023 Actuals'!AH40-'UPDATE&gt;&gt;Jul-Dec 2022 Actuals'!AH40</f>
        <v>0</v>
      </c>
      <c r="AI40" s="46">
        <f>+'UPDATE&gt;&gt;Jul2022-Mar2023 Actuals'!AI40-'UPDATE&gt;&gt;Jul-Dec 2022 Actuals'!AI40</f>
        <v>0</v>
      </c>
      <c r="AJ40" s="46">
        <f>+'UPDATE&gt;&gt;Jul2022-Mar2023 Actuals'!AJ40-'UPDATE&gt;&gt;Jul-Dec 2022 Actuals'!AJ40</f>
        <v>0</v>
      </c>
      <c r="AK40" s="46">
        <f>+'UPDATE&gt;&gt;Jul2022-Mar2023 Actuals'!AK40-'UPDATE&gt;&gt;Jul-Dec 2022 Actuals'!AK40</f>
        <v>0</v>
      </c>
      <c r="AL40" s="46">
        <f>+'UPDATE&gt;&gt;Jul2022-Mar2023 Actuals'!AL40-'UPDATE&gt;&gt;Jul-Dec 2022 Actuals'!AL40</f>
        <v>0</v>
      </c>
      <c r="AM40" s="46">
        <f>+'UPDATE&gt;&gt;Jul2022-Mar2023 Actuals'!AM40-'UPDATE&gt;&gt;Jul-Dec 2022 Actuals'!AM40</f>
        <v>0</v>
      </c>
      <c r="AN40" s="46">
        <f>+'UPDATE&gt;&gt;Jul2022-Mar2023 Actuals'!AN40-'UPDATE&gt;&gt;Jul-Dec 2022 Actuals'!AN40</f>
        <v>0</v>
      </c>
      <c r="AO40" s="46">
        <f>+'UPDATE&gt;&gt;Jul2022-Mar2023 Actuals'!AO40-'UPDATE&gt;&gt;Jul-Dec 2022 Actuals'!AO40</f>
        <v>0</v>
      </c>
      <c r="AP40" s="46">
        <f>+'UPDATE&gt;&gt;Jul2022-Mar2023 Actuals'!AP40-'UPDATE&gt;&gt;Jul-Dec 2022 Actuals'!AP40</f>
        <v>0</v>
      </c>
      <c r="AQ40" s="46">
        <f>+'UPDATE&gt;&gt;Jul2022-Mar2023 Actuals'!AQ40-'UPDATE&gt;&gt;Jul-Dec 2022 Actuals'!AQ40</f>
        <v>0</v>
      </c>
      <c r="AR40" s="46">
        <f>+'UPDATE&gt;&gt;Jul2022-Mar2023 Actuals'!AR40-'UPDATE&gt;&gt;Jul-Dec 2022 Actuals'!AR40</f>
        <v>0</v>
      </c>
      <c r="AS40" s="46">
        <f>+'UPDATE&gt;&gt;Jul2022-Mar2023 Actuals'!AS40-'UPDATE&gt;&gt;Jul-Dec 2022 Actuals'!AS40</f>
        <v>0</v>
      </c>
      <c r="AT40" s="46">
        <f>+'UPDATE&gt;&gt;Jul2022-Mar2023 Actuals'!AT40-'UPDATE&gt;&gt;Jul-Dec 2022 Actuals'!AT40</f>
        <v>0</v>
      </c>
      <c r="AU40" s="46">
        <f>+'UPDATE&gt;&gt;Jul2022-Mar2023 Actuals'!AU40-'UPDATE&gt;&gt;Jul-Dec 2022 Actuals'!AU40</f>
        <v>0</v>
      </c>
      <c r="AV40" s="46">
        <f>+'UPDATE&gt;&gt;Jul2022-Mar2023 Actuals'!AV40-'UPDATE&gt;&gt;Jul-Dec 2022 Actuals'!AV40</f>
        <v>0</v>
      </c>
      <c r="AW40" s="46">
        <f>+'UPDATE&gt;&gt;Jul2022-Mar2023 Actuals'!AW40-'UPDATE&gt;&gt;Jul-Dec 2022 Actuals'!AW40</f>
        <v>0</v>
      </c>
      <c r="AX40" s="46">
        <f>+'UPDATE&gt;&gt;Jul2022-Mar2023 Actuals'!AX40-'UPDATE&gt;&gt;Jul-Dec 2022 Actuals'!AX40</f>
        <v>0</v>
      </c>
      <c r="AY40" s="46">
        <f>+'UPDATE&gt;&gt;Jul2022-Mar2023 Actuals'!AY40-'UPDATE&gt;&gt;Jul-Dec 2022 Actuals'!AY40</f>
        <v>0</v>
      </c>
      <c r="AZ40" s="46">
        <f>+'UPDATE&gt;&gt;Jul2022-Mar2023 Actuals'!AZ40-'UPDATE&gt;&gt;Jul-Dec 2022 Actuals'!AZ40</f>
        <v>0</v>
      </c>
      <c r="BA40" s="46">
        <f>+'UPDATE&gt;&gt;Jul2022-Mar2023 Actuals'!BA40-'UPDATE&gt;&gt;Jul-Dec 2022 Actuals'!BA40</f>
        <v>0</v>
      </c>
      <c r="BB40" s="46">
        <f>+'UPDATE&gt;&gt;Jul2022-Mar2023 Actuals'!BB40-'UPDATE&gt;&gt;Jul-Dec 2022 Actuals'!BB40</f>
        <v>0</v>
      </c>
      <c r="BC40" s="46">
        <f>+'UPDATE&gt;&gt;Jul2022-Mar2023 Actuals'!BC40-'UPDATE&gt;&gt;Jul-Dec 2022 Actuals'!BC40</f>
        <v>0</v>
      </c>
      <c r="BD40" s="46">
        <f>+'UPDATE&gt;&gt;Jul2022-Mar2023 Actuals'!BD40-'UPDATE&gt;&gt;Jul-Dec 2022 Actuals'!BD40</f>
        <v>0</v>
      </c>
      <c r="BE40" s="46">
        <f>+'UPDATE&gt;&gt;Jul2022-Mar2023 Actuals'!BE40-'UPDATE&gt;&gt;Jul-Dec 2022 Actuals'!BE40</f>
        <v>0</v>
      </c>
      <c r="BF40" s="46">
        <f>+'UPDATE&gt;&gt;Jul2022-Mar2023 Actuals'!BF40-'UPDATE&gt;&gt;Jul-Dec 2022 Actuals'!BF40</f>
        <v>0</v>
      </c>
      <c r="BG40" s="46">
        <f>+'UPDATE&gt;&gt;Jul2022-Mar2023 Actuals'!BG40-'UPDATE&gt;&gt;Jul-Dec 2022 Actuals'!BG40</f>
        <v>0</v>
      </c>
      <c r="BH40" s="46">
        <f>+'UPDATE&gt;&gt;Jul2022-Mar2023 Actuals'!BH40-'UPDATE&gt;&gt;Jul-Dec 2022 Actuals'!BH40</f>
        <v>0</v>
      </c>
      <c r="BI40" s="46">
        <f>+'UPDATE&gt;&gt;Jul2022-Mar2023 Actuals'!BI40-'UPDATE&gt;&gt;Jul-Dec 2022 Actuals'!BI40</f>
        <v>0</v>
      </c>
      <c r="BJ40" s="46">
        <f>+'UPDATE&gt;&gt;Jul2022-Mar2023 Actuals'!BJ40-'UPDATE&gt;&gt;Jul-Dec 2022 Actuals'!BJ40</f>
        <v>0</v>
      </c>
      <c r="BK40" s="46">
        <f>+'UPDATE&gt;&gt;Jul2022-Mar2023 Actuals'!BK40-'UPDATE&gt;&gt;Jul-Dec 2022 Actuals'!BK40</f>
        <v>0</v>
      </c>
      <c r="BL40" s="46">
        <f>+'UPDATE&gt;&gt;Jul2022-Mar2023 Actuals'!BL40-'UPDATE&gt;&gt;Jul-Dec 2022 Actuals'!BL40</f>
        <v>0</v>
      </c>
      <c r="BM40" s="46">
        <f>+'UPDATE&gt;&gt;Jul2022-Mar2023 Actuals'!BM40-'UPDATE&gt;&gt;Jul-Dec 2022 Actuals'!BM40</f>
        <v>0</v>
      </c>
      <c r="BN40" s="46">
        <f>+'UPDATE&gt;&gt;Jul2022-Mar2023 Actuals'!BN40-'UPDATE&gt;&gt;Jul-Dec 2022 Actuals'!BN40</f>
        <v>0</v>
      </c>
      <c r="BO40" s="46">
        <f>+'UPDATE&gt;&gt;Jul2022-Mar2023 Actuals'!BO40-'UPDATE&gt;&gt;Jul-Dec 2022 Actuals'!BO40</f>
        <v>0</v>
      </c>
      <c r="BP40" s="46">
        <f>+'UPDATE&gt;&gt;Jul2022-Mar2023 Actuals'!BP40-'UPDATE&gt;&gt;Jul-Dec 2022 Actuals'!BP40</f>
        <v>0</v>
      </c>
      <c r="BQ40" s="46">
        <f>+'UPDATE&gt;&gt;Jul2022-Mar2023 Actuals'!BQ40-'UPDATE&gt;&gt;Jul-Dec 2022 Actuals'!BQ40</f>
        <v>0</v>
      </c>
      <c r="BR40" s="46">
        <f>+'UPDATE&gt;&gt;Jul2022-Mar2023 Actuals'!BR40-'UPDATE&gt;&gt;Jul-Dec 2022 Actuals'!BR40</f>
        <v>0</v>
      </c>
      <c r="BS40" s="46">
        <f>+'UPDATE&gt;&gt;Jul2022-Mar2023 Actuals'!BS40-'UPDATE&gt;&gt;Jul-Dec 2022 Actuals'!BS40</f>
        <v>0</v>
      </c>
      <c r="BT40" s="46">
        <f>+'UPDATE&gt;&gt;Jul2022-Mar2023 Actuals'!BT40-'UPDATE&gt;&gt;Jul-Dec 2022 Actuals'!BT40</f>
        <v>0</v>
      </c>
      <c r="BU40" s="46">
        <f>+'UPDATE&gt;&gt;Jul2022-Mar2023 Actuals'!BU40-'UPDATE&gt;&gt;Jul-Dec 2022 Actuals'!BU40</f>
        <v>0</v>
      </c>
      <c r="BV40" s="46">
        <f>+'UPDATE&gt;&gt;Jul2022-Mar2023 Actuals'!BV40-'UPDATE&gt;&gt;Jul-Dec 2022 Actuals'!BV40</f>
        <v>0</v>
      </c>
      <c r="BW40" s="46">
        <f>+'UPDATE&gt;&gt;Jul2022-Mar2023 Actuals'!BW40-'UPDATE&gt;&gt;Jul-Dec 2022 Actuals'!BW40</f>
        <v>0</v>
      </c>
      <c r="BX40" s="46">
        <f>+'UPDATE&gt;&gt;Jul2022-Mar2023 Actuals'!BX40-'UPDATE&gt;&gt;Jul-Dec 2022 Actuals'!BX40</f>
        <v>0</v>
      </c>
      <c r="BY40" s="46">
        <f>+'UPDATE&gt;&gt;Jul2022-Mar2023 Actuals'!BY40-'UPDATE&gt;&gt;Jul-Dec 2022 Actuals'!BY40</f>
        <v>0</v>
      </c>
      <c r="BZ40" s="46">
        <f>+'UPDATE&gt;&gt;Jul2022-Mar2023 Actuals'!BZ40-'UPDATE&gt;&gt;Jul-Dec 2022 Actuals'!BZ40</f>
        <v>0</v>
      </c>
      <c r="CA40" s="46">
        <f>+'UPDATE&gt;&gt;Jul2022-Mar2023 Actuals'!CA40-'UPDATE&gt;&gt;Jul-Dec 2022 Actuals'!CA40</f>
        <v>0</v>
      </c>
      <c r="CB40" s="46">
        <f>+'UPDATE&gt;&gt;Jul2022-Mar2023 Actuals'!CB40-'UPDATE&gt;&gt;Jul-Dec 2022 Actuals'!CB40</f>
        <v>0</v>
      </c>
      <c r="CC40" s="46">
        <f>+'UPDATE&gt;&gt;Jul2022-Mar2023 Actuals'!CC40-'UPDATE&gt;&gt;Jul-Dec 2022 Actuals'!CC40</f>
        <v>0</v>
      </c>
      <c r="CD40" s="46">
        <f>+'UPDATE&gt;&gt;Jul2022-Mar2023 Actuals'!CD40-'UPDATE&gt;&gt;Jul-Dec 2022 Actuals'!CD40</f>
        <v>0</v>
      </c>
      <c r="CE40" s="46">
        <f>+'UPDATE&gt;&gt;Jul2022-Mar2023 Actuals'!CE40-'UPDATE&gt;&gt;Jul-Dec 2022 Actuals'!CE40</f>
        <v>0</v>
      </c>
      <c r="CF40" s="46">
        <f>+'UPDATE&gt;&gt;Jul2022-Mar2023 Actuals'!CF40-'UPDATE&gt;&gt;Jul-Dec 2022 Actuals'!CF40</f>
        <v>0</v>
      </c>
      <c r="CG40" s="46">
        <f>+'UPDATE&gt;&gt;Jul2022-Mar2023 Actuals'!CG40-'UPDATE&gt;&gt;Jul-Dec 2022 Actuals'!CG40</f>
        <v>0</v>
      </c>
      <c r="CH40" s="46">
        <f>+'UPDATE&gt;&gt;Jul2022-Mar2023 Actuals'!CH40-'UPDATE&gt;&gt;Jul-Dec 2022 Actuals'!CH40</f>
        <v>0</v>
      </c>
      <c r="CI40" s="46">
        <f>+'UPDATE&gt;&gt;Jul2022-Mar2023 Actuals'!CI40-'UPDATE&gt;&gt;Jul-Dec 2022 Actuals'!CI40</f>
        <v>0</v>
      </c>
      <c r="CJ40" s="96"/>
    </row>
    <row r="41" spans="1:88" x14ac:dyDescent="0.25">
      <c r="A41" s="48" t="s">
        <v>172</v>
      </c>
      <c r="B41" s="48" t="s">
        <v>173</v>
      </c>
      <c r="C41" s="48" t="s">
        <v>186</v>
      </c>
      <c r="D41" s="48" t="s">
        <v>121</v>
      </c>
      <c r="F41" s="48" t="s">
        <v>175</v>
      </c>
      <c r="G41" s="48" t="s">
        <v>176</v>
      </c>
      <c r="H41" s="48" t="s">
        <v>177</v>
      </c>
      <c r="I41" s="48">
        <v>20</v>
      </c>
      <c r="J41" s="46">
        <f>+'UPDATE&gt;&gt;Jul2022-Mar2023 Actuals'!J41-'UPDATE&gt;&gt;Jul-Dec 2022 Actuals'!J41</f>
        <v>-2096000</v>
      </c>
      <c r="K41" s="46">
        <f>+'UPDATE&gt;&gt;Jul2022-Mar2023 Actuals'!K41-'UPDATE&gt;&gt;Jul-Dec 2022 Actuals'!K41</f>
        <v>-4252000</v>
      </c>
      <c r="L41" s="46">
        <f>+'UPDATE&gt;&gt;Jul2022-Mar2023 Actuals'!L41-'UPDATE&gt;&gt;Jul-Dec 2022 Actuals'!L41</f>
        <v>-6348000</v>
      </c>
      <c r="M41" s="46">
        <f>+'UPDATE&gt;&gt;Jul2022-Mar2023 Actuals'!M41-'UPDATE&gt;&gt;Jul-Dec 2022 Actuals'!M41</f>
        <v>0</v>
      </c>
      <c r="N41" s="46">
        <f>+'UPDATE&gt;&gt;Jul2022-Mar2023 Actuals'!N41-'UPDATE&gt;&gt;Jul-Dec 2022 Actuals'!N41</f>
        <v>0</v>
      </c>
      <c r="O41" s="46">
        <f>+'UPDATE&gt;&gt;Jul2022-Mar2023 Actuals'!O41-'UPDATE&gt;&gt;Jul-Dec 2022 Actuals'!O41</f>
        <v>0</v>
      </c>
      <c r="P41" s="46">
        <f>+'UPDATE&gt;&gt;Jul2022-Mar2023 Actuals'!P41-'UPDATE&gt;&gt;Jul-Dec 2022 Actuals'!P41</f>
        <v>0</v>
      </c>
      <c r="Q41" s="46">
        <f>+'UPDATE&gt;&gt;Jul2022-Mar2023 Actuals'!Q41-'UPDATE&gt;&gt;Jul-Dec 2022 Actuals'!Q41</f>
        <v>0</v>
      </c>
      <c r="R41" s="46">
        <f>+'UPDATE&gt;&gt;Jul2022-Mar2023 Actuals'!R41-'UPDATE&gt;&gt;Jul-Dec 2022 Actuals'!R41</f>
        <v>0</v>
      </c>
      <c r="S41" s="46">
        <f>+'UPDATE&gt;&gt;Jul2022-Mar2023 Actuals'!S41-'UPDATE&gt;&gt;Jul-Dec 2022 Actuals'!S41</f>
        <v>0</v>
      </c>
      <c r="T41" s="46">
        <f>+'UPDATE&gt;&gt;Jul2022-Mar2023 Actuals'!T41-'UPDATE&gt;&gt;Jul-Dec 2022 Actuals'!T41</f>
        <v>0</v>
      </c>
      <c r="U41" s="46">
        <f>+'UPDATE&gt;&gt;Jul2022-Mar2023 Actuals'!U41-'UPDATE&gt;&gt;Jul-Dec 2022 Actuals'!U41</f>
        <v>0</v>
      </c>
      <c r="V41" s="46">
        <f>+'UPDATE&gt;&gt;Jul2022-Mar2023 Actuals'!V41-'UPDATE&gt;&gt;Jul-Dec 2022 Actuals'!V41</f>
        <v>-334000</v>
      </c>
      <c r="W41" s="46">
        <f>+'UPDATE&gt;&gt;Jul2022-Mar2023 Actuals'!W41-'UPDATE&gt;&gt;Jul-Dec 2022 Actuals'!W41</f>
        <v>-680000</v>
      </c>
      <c r="X41" s="46">
        <f>+'UPDATE&gt;&gt;Jul2022-Mar2023 Actuals'!X41-'UPDATE&gt;&gt;Jul-Dec 2022 Actuals'!X41</f>
        <v>-1014000</v>
      </c>
      <c r="Y41" s="46">
        <f>+'UPDATE&gt;&gt;Jul2022-Mar2023 Actuals'!Y41-'UPDATE&gt;&gt;Jul-Dec 2022 Actuals'!Y41</f>
        <v>-334000</v>
      </c>
      <c r="Z41" s="46">
        <f>+'UPDATE&gt;&gt;Jul2022-Mar2023 Actuals'!Z41-'UPDATE&gt;&gt;Jul-Dec 2022 Actuals'!Z41</f>
        <v>-680000</v>
      </c>
      <c r="AA41" s="46">
        <f>+'UPDATE&gt;&gt;Jul2022-Mar2023 Actuals'!AA41-'UPDATE&gt;&gt;Jul-Dec 2022 Actuals'!AA41</f>
        <v>-1014000</v>
      </c>
      <c r="AB41" s="46">
        <f>+'UPDATE&gt;&gt;Jul2022-Mar2023 Actuals'!AB41-'UPDATE&gt;&gt;Jul-Dec 2022 Actuals'!AB41</f>
        <v>-313000</v>
      </c>
      <c r="AC41" s="46">
        <f>+'UPDATE&gt;&gt;Jul2022-Mar2023 Actuals'!AC41-'UPDATE&gt;&gt;Jul-Dec 2022 Actuals'!AC41</f>
        <v>-636000</v>
      </c>
      <c r="AD41" s="46">
        <f>+'UPDATE&gt;&gt;Jul2022-Mar2023 Actuals'!AD41-'UPDATE&gt;&gt;Jul-Dec 2022 Actuals'!AD41</f>
        <v>-949000</v>
      </c>
      <c r="AE41" s="46">
        <f>+'UPDATE&gt;&gt;Jul2022-Mar2023 Actuals'!AE41-'UPDATE&gt;&gt;Jul-Dec 2022 Actuals'!AE41</f>
        <v>-299000</v>
      </c>
      <c r="AF41" s="46">
        <f>+'UPDATE&gt;&gt;Jul2022-Mar2023 Actuals'!AF41-'UPDATE&gt;&gt;Jul-Dec 2022 Actuals'!AF41</f>
        <v>-607000</v>
      </c>
      <c r="AG41" s="46">
        <f>+'UPDATE&gt;&gt;Jul2022-Mar2023 Actuals'!AG41-'UPDATE&gt;&gt;Jul-Dec 2022 Actuals'!AG41</f>
        <v>-906000</v>
      </c>
      <c r="AH41" s="46">
        <f>+'UPDATE&gt;&gt;Jul2022-Mar2023 Actuals'!AH41-'UPDATE&gt;&gt;Jul-Dec 2022 Actuals'!AH41</f>
        <v>-259000</v>
      </c>
      <c r="AI41" s="46">
        <f>+'UPDATE&gt;&gt;Jul2022-Mar2023 Actuals'!AI41-'UPDATE&gt;&gt;Jul-Dec 2022 Actuals'!AI41</f>
        <v>-526000</v>
      </c>
      <c r="AJ41" s="46">
        <f>+'UPDATE&gt;&gt;Jul2022-Mar2023 Actuals'!AJ41-'UPDATE&gt;&gt;Jul-Dec 2022 Actuals'!AJ41</f>
        <v>-785000</v>
      </c>
      <c r="AK41" s="46">
        <f>+'UPDATE&gt;&gt;Jul2022-Mar2023 Actuals'!AK41-'UPDATE&gt;&gt;Jul-Dec 2022 Actuals'!AK41</f>
        <v>-222000</v>
      </c>
      <c r="AL41" s="46">
        <f>+'UPDATE&gt;&gt;Jul2022-Mar2023 Actuals'!AL41-'UPDATE&gt;&gt;Jul-Dec 2022 Actuals'!AL41</f>
        <v>-451000</v>
      </c>
      <c r="AM41" s="46">
        <f>+'UPDATE&gt;&gt;Jul2022-Mar2023 Actuals'!AM41-'UPDATE&gt;&gt;Jul-Dec 2022 Actuals'!AM41</f>
        <v>-673000</v>
      </c>
      <c r="AN41" s="46">
        <f>+'UPDATE&gt;&gt;Jul2022-Mar2023 Actuals'!AN41-'UPDATE&gt;&gt;Jul-Dec 2022 Actuals'!AN41</f>
        <v>-1093000</v>
      </c>
      <c r="AO41" s="46">
        <f>+'UPDATE&gt;&gt;Jul2022-Mar2023 Actuals'!AO41-'UPDATE&gt;&gt;Jul-Dec 2022 Actuals'!AO41</f>
        <v>-2220000</v>
      </c>
      <c r="AP41" s="46">
        <f>+'UPDATE&gt;&gt;Jul2022-Mar2023 Actuals'!AP41-'UPDATE&gt;&gt;Jul-Dec 2022 Actuals'!AP41</f>
        <v>-3313000</v>
      </c>
      <c r="AQ41" s="46">
        <f>+'UPDATE&gt;&gt;Jul2022-Mar2023 Actuals'!AQ41-'UPDATE&gt;&gt;Jul-Dec 2022 Actuals'!AQ41</f>
        <v>-223000</v>
      </c>
      <c r="AR41" s="46">
        <f>+'UPDATE&gt;&gt;Jul2022-Mar2023 Actuals'!AR41-'UPDATE&gt;&gt;Jul-Dec 2022 Actuals'!AR41</f>
        <v>-451000</v>
      </c>
      <c r="AS41" s="46">
        <f>+'UPDATE&gt;&gt;Jul2022-Mar2023 Actuals'!AS41-'UPDATE&gt;&gt;Jul-Dec 2022 Actuals'!AS41</f>
        <v>-674000</v>
      </c>
      <c r="AT41" s="46">
        <f>+'UPDATE&gt;&gt;Jul2022-Mar2023 Actuals'!AT41-'UPDATE&gt;&gt;Jul-Dec 2022 Actuals'!AT41</f>
        <v>-223000</v>
      </c>
      <c r="AU41" s="46">
        <f>+'UPDATE&gt;&gt;Jul2022-Mar2023 Actuals'!AU41-'UPDATE&gt;&gt;Jul-Dec 2022 Actuals'!AU41</f>
        <v>-451000</v>
      </c>
      <c r="AV41" s="46">
        <f>+'UPDATE&gt;&gt;Jul2022-Mar2023 Actuals'!AV41-'UPDATE&gt;&gt;Jul-Dec 2022 Actuals'!AV41</f>
        <v>-674000</v>
      </c>
      <c r="AW41" s="46">
        <f>+'UPDATE&gt;&gt;Jul2022-Mar2023 Actuals'!AW41-'UPDATE&gt;&gt;Jul-Dec 2022 Actuals'!AW41</f>
        <v>-223000</v>
      </c>
      <c r="AX41" s="46">
        <f>+'UPDATE&gt;&gt;Jul2022-Mar2023 Actuals'!AX41-'UPDATE&gt;&gt;Jul-Dec 2022 Actuals'!AX41</f>
        <v>-450000</v>
      </c>
      <c r="AY41" s="46">
        <f>+'UPDATE&gt;&gt;Jul2022-Mar2023 Actuals'!AY41-'UPDATE&gt;&gt;Jul-Dec 2022 Actuals'!AY41</f>
        <v>-673000</v>
      </c>
      <c r="AZ41" s="46">
        <f>+'UPDATE&gt;&gt;Jul2022-Mar2023 Actuals'!AZ41-'UPDATE&gt;&gt;Jul-Dec 2022 Actuals'!AZ41</f>
        <v>0</v>
      </c>
      <c r="BA41" s="46">
        <f>+'UPDATE&gt;&gt;Jul2022-Mar2023 Actuals'!BA41-'UPDATE&gt;&gt;Jul-Dec 2022 Actuals'!BA41</f>
        <v>0</v>
      </c>
      <c r="BB41" s="46">
        <f>+'UPDATE&gt;&gt;Jul2022-Mar2023 Actuals'!BB41-'UPDATE&gt;&gt;Jul-Dec 2022 Actuals'!BB41</f>
        <v>0</v>
      </c>
      <c r="BC41" s="46">
        <f>+'UPDATE&gt;&gt;Jul2022-Mar2023 Actuals'!BC41-'UPDATE&gt;&gt;Jul-Dec 2022 Actuals'!BC41</f>
        <v>-669000</v>
      </c>
      <c r="BD41" s="46">
        <f>+'UPDATE&gt;&gt;Jul2022-Mar2023 Actuals'!BD41-'UPDATE&gt;&gt;Jul-Dec 2022 Actuals'!BD41</f>
        <v>-1352000</v>
      </c>
      <c r="BE41" s="46">
        <f>+'UPDATE&gt;&gt;Jul2022-Mar2023 Actuals'!BE41-'UPDATE&gt;&gt;Jul-Dec 2022 Actuals'!BE41</f>
        <v>-2021000</v>
      </c>
      <c r="BF41" s="46">
        <f>+'UPDATE&gt;&gt;Jul2022-Mar2023 Actuals'!BF41-'UPDATE&gt;&gt;Jul-Dec 2022 Actuals'!BF41</f>
        <v>0</v>
      </c>
      <c r="BG41" s="46">
        <f>+'UPDATE&gt;&gt;Jul2022-Mar2023 Actuals'!BG41-'UPDATE&gt;&gt;Jul-Dec 2022 Actuals'!BG41</f>
        <v>0</v>
      </c>
      <c r="BH41" s="46">
        <f>+'UPDATE&gt;&gt;Jul2022-Mar2023 Actuals'!BH41-'UPDATE&gt;&gt;Jul-Dec 2022 Actuals'!BH41</f>
        <v>0</v>
      </c>
      <c r="BI41" s="46">
        <f>+'UPDATE&gt;&gt;Jul2022-Mar2023 Actuals'!BI41-'UPDATE&gt;&gt;Jul-Dec 2022 Actuals'!BI41</f>
        <v>0</v>
      </c>
      <c r="BJ41" s="46">
        <f>+'UPDATE&gt;&gt;Jul2022-Mar2023 Actuals'!BJ41-'UPDATE&gt;&gt;Jul-Dec 2022 Actuals'!BJ41</f>
        <v>0</v>
      </c>
      <c r="BK41" s="46">
        <f>+'UPDATE&gt;&gt;Jul2022-Mar2023 Actuals'!BK41-'UPDATE&gt;&gt;Jul-Dec 2022 Actuals'!BK41</f>
        <v>0</v>
      </c>
      <c r="BL41" s="46">
        <f>+'UPDATE&gt;&gt;Jul2022-Mar2023 Actuals'!BL41-'UPDATE&gt;&gt;Jul-Dec 2022 Actuals'!BL41</f>
        <v>0</v>
      </c>
      <c r="BM41" s="46">
        <f>+'UPDATE&gt;&gt;Jul2022-Mar2023 Actuals'!BM41-'UPDATE&gt;&gt;Jul-Dec 2022 Actuals'!BM41</f>
        <v>0</v>
      </c>
      <c r="BN41" s="46">
        <f>+'UPDATE&gt;&gt;Jul2022-Mar2023 Actuals'!BN41-'UPDATE&gt;&gt;Jul-Dec 2022 Actuals'!BN41</f>
        <v>0</v>
      </c>
      <c r="BO41" s="46">
        <f>+'UPDATE&gt;&gt;Jul2022-Mar2023 Actuals'!BO41-'UPDATE&gt;&gt;Jul-Dec 2022 Actuals'!BO41</f>
        <v>0</v>
      </c>
      <c r="BP41" s="46">
        <f>+'UPDATE&gt;&gt;Jul2022-Mar2023 Actuals'!BP41-'UPDATE&gt;&gt;Jul-Dec 2022 Actuals'!BP41</f>
        <v>0</v>
      </c>
      <c r="BQ41" s="46">
        <f>+'UPDATE&gt;&gt;Jul2022-Mar2023 Actuals'!BQ41-'UPDATE&gt;&gt;Jul-Dec 2022 Actuals'!BQ41</f>
        <v>0</v>
      </c>
      <c r="BR41" s="46">
        <f>+'UPDATE&gt;&gt;Jul2022-Mar2023 Actuals'!BR41-'UPDATE&gt;&gt;Jul-Dec 2022 Actuals'!BR41</f>
        <v>-2096000</v>
      </c>
      <c r="BS41" s="46">
        <f>+'UPDATE&gt;&gt;Jul2022-Mar2023 Actuals'!BS41-'UPDATE&gt;&gt;Jul-Dec 2022 Actuals'!BS41</f>
        <v>-4252000</v>
      </c>
      <c r="BT41" s="46">
        <f>+'UPDATE&gt;&gt;Jul2022-Mar2023 Actuals'!BT41-'UPDATE&gt;&gt;Jul-Dec 2022 Actuals'!BT41</f>
        <v>-6348000</v>
      </c>
      <c r="BU41" s="46">
        <f>+'UPDATE&gt;&gt;Jul2022-Mar2023 Actuals'!BU41-'UPDATE&gt;&gt;Jul-Dec 2022 Actuals'!BU41</f>
        <v>0</v>
      </c>
      <c r="BV41" s="46">
        <f>+'UPDATE&gt;&gt;Jul2022-Mar2023 Actuals'!BV41-'UPDATE&gt;&gt;Jul-Dec 2022 Actuals'!BV41</f>
        <v>0</v>
      </c>
      <c r="BW41" s="46">
        <f>+'UPDATE&gt;&gt;Jul2022-Mar2023 Actuals'!BW41-'UPDATE&gt;&gt;Jul-Dec 2022 Actuals'!BW41</f>
        <v>0</v>
      </c>
      <c r="BX41" s="46">
        <f>+'UPDATE&gt;&gt;Jul2022-Mar2023 Actuals'!BX41-'UPDATE&gt;&gt;Jul-Dec 2022 Actuals'!BX41</f>
        <v>0</v>
      </c>
      <c r="BY41" s="46">
        <f>+'UPDATE&gt;&gt;Jul2022-Mar2023 Actuals'!BY41-'UPDATE&gt;&gt;Jul-Dec 2022 Actuals'!BY41</f>
        <v>0</v>
      </c>
      <c r="BZ41" s="46">
        <f>+'UPDATE&gt;&gt;Jul2022-Mar2023 Actuals'!BZ41-'UPDATE&gt;&gt;Jul-Dec 2022 Actuals'!BZ41</f>
        <v>0</v>
      </c>
      <c r="CA41" s="46">
        <f>+'UPDATE&gt;&gt;Jul2022-Mar2023 Actuals'!CA41-'UPDATE&gt;&gt;Jul-Dec 2022 Actuals'!CA41</f>
        <v>0</v>
      </c>
      <c r="CB41" s="46">
        <f>+'UPDATE&gt;&gt;Jul2022-Mar2023 Actuals'!CB41-'UPDATE&gt;&gt;Jul-Dec 2022 Actuals'!CB41</f>
        <v>0</v>
      </c>
      <c r="CC41" s="46">
        <f>+'UPDATE&gt;&gt;Jul2022-Mar2023 Actuals'!CC41-'UPDATE&gt;&gt;Jul-Dec 2022 Actuals'!CC41</f>
        <v>0</v>
      </c>
      <c r="CD41" s="46">
        <f>+'UPDATE&gt;&gt;Jul2022-Mar2023 Actuals'!CD41-'UPDATE&gt;&gt;Jul-Dec 2022 Actuals'!CD41</f>
        <v>0</v>
      </c>
      <c r="CE41" s="46">
        <f>+'UPDATE&gt;&gt;Jul2022-Mar2023 Actuals'!CE41-'UPDATE&gt;&gt;Jul-Dec 2022 Actuals'!CE41</f>
        <v>0</v>
      </c>
      <c r="CF41" s="46">
        <f>+'UPDATE&gt;&gt;Jul2022-Mar2023 Actuals'!CF41-'UPDATE&gt;&gt;Jul-Dec 2022 Actuals'!CF41</f>
        <v>0</v>
      </c>
      <c r="CG41" s="46">
        <f>+'UPDATE&gt;&gt;Jul2022-Mar2023 Actuals'!CG41-'UPDATE&gt;&gt;Jul-Dec 2022 Actuals'!CG41</f>
        <v>0</v>
      </c>
      <c r="CH41" s="46">
        <f>+'UPDATE&gt;&gt;Jul2022-Mar2023 Actuals'!CH41-'UPDATE&gt;&gt;Jul-Dec 2022 Actuals'!CH41</f>
        <v>0</v>
      </c>
      <c r="CI41" s="46">
        <f>+'UPDATE&gt;&gt;Jul2022-Mar2023 Actuals'!CI41-'UPDATE&gt;&gt;Jul-Dec 2022 Actuals'!CI41</f>
        <v>0</v>
      </c>
    </row>
    <row r="42" spans="1:88" x14ac:dyDescent="0.25">
      <c r="A42" s="48" t="s">
        <v>187</v>
      </c>
      <c r="B42" s="48" t="s">
        <v>173</v>
      </c>
      <c r="C42" s="48" t="s">
        <v>188</v>
      </c>
      <c r="D42" s="48" t="s">
        <v>121</v>
      </c>
      <c r="F42" s="48" t="s">
        <v>175</v>
      </c>
      <c r="G42" s="48" t="s">
        <v>176</v>
      </c>
      <c r="H42" s="48" t="s">
        <v>177</v>
      </c>
      <c r="I42" s="48">
        <v>20</v>
      </c>
      <c r="J42" s="46">
        <f>+'UPDATE&gt;&gt;Jul2022-Mar2023 Actuals'!J42-'UPDATE&gt;&gt;Jul-Dec 2022 Actuals'!J42</f>
        <v>-1709000</v>
      </c>
      <c r="K42" s="46">
        <f>+'UPDATE&gt;&gt;Jul2022-Mar2023 Actuals'!K42-'UPDATE&gt;&gt;Jul-Dec 2022 Actuals'!K42</f>
        <v>-1709000</v>
      </c>
      <c r="L42" s="46">
        <f>+'UPDATE&gt;&gt;Jul2022-Mar2023 Actuals'!L42-'UPDATE&gt;&gt;Jul-Dec 2022 Actuals'!L42</f>
        <v>-3418000</v>
      </c>
      <c r="M42" s="46">
        <f>+'UPDATE&gt;&gt;Jul2022-Mar2023 Actuals'!M42-'UPDATE&gt;&gt;Jul-Dec 2022 Actuals'!M42</f>
        <v>0</v>
      </c>
      <c r="N42" s="46">
        <f>+'UPDATE&gt;&gt;Jul2022-Mar2023 Actuals'!N42-'UPDATE&gt;&gt;Jul-Dec 2022 Actuals'!N42</f>
        <v>0</v>
      </c>
      <c r="O42" s="46">
        <f>+'UPDATE&gt;&gt;Jul2022-Mar2023 Actuals'!O42-'UPDATE&gt;&gt;Jul-Dec 2022 Actuals'!O42</f>
        <v>0</v>
      </c>
      <c r="P42" s="46">
        <f>+'UPDATE&gt;&gt;Jul2022-Mar2023 Actuals'!P42-'UPDATE&gt;&gt;Jul-Dec 2022 Actuals'!P42</f>
        <v>0</v>
      </c>
      <c r="Q42" s="46">
        <f>+'UPDATE&gt;&gt;Jul2022-Mar2023 Actuals'!Q42-'UPDATE&gt;&gt;Jul-Dec 2022 Actuals'!Q42</f>
        <v>0</v>
      </c>
      <c r="R42" s="46">
        <f>+'UPDATE&gt;&gt;Jul2022-Mar2023 Actuals'!R42-'UPDATE&gt;&gt;Jul-Dec 2022 Actuals'!R42</f>
        <v>0</v>
      </c>
      <c r="S42" s="46">
        <f>+'UPDATE&gt;&gt;Jul2022-Mar2023 Actuals'!S42-'UPDATE&gt;&gt;Jul-Dec 2022 Actuals'!S42</f>
        <v>0</v>
      </c>
      <c r="T42" s="46">
        <f>+'UPDATE&gt;&gt;Jul2022-Mar2023 Actuals'!T42-'UPDATE&gt;&gt;Jul-Dec 2022 Actuals'!T42</f>
        <v>0</v>
      </c>
      <c r="U42" s="46">
        <f>+'UPDATE&gt;&gt;Jul2022-Mar2023 Actuals'!U42-'UPDATE&gt;&gt;Jul-Dec 2022 Actuals'!U42</f>
        <v>0</v>
      </c>
      <c r="V42" s="46">
        <f>+'UPDATE&gt;&gt;Jul2022-Mar2023 Actuals'!V42-'UPDATE&gt;&gt;Jul-Dec 2022 Actuals'!V42</f>
        <v>0</v>
      </c>
      <c r="W42" s="46">
        <f>+'UPDATE&gt;&gt;Jul2022-Mar2023 Actuals'!W42-'UPDATE&gt;&gt;Jul-Dec 2022 Actuals'!W42</f>
        <v>0</v>
      </c>
      <c r="X42" s="46">
        <f>+'UPDATE&gt;&gt;Jul2022-Mar2023 Actuals'!X42-'UPDATE&gt;&gt;Jul-Dec 2022 Actuals'!X42</f>
        <v>0</v>
      </c>
      <c r="Y42" s="46">
        <f>+'UPDATE&gt;&gt;Jul2022-Mar2023 Actuals'!Y42-'UPDATE&gt;&gt;Jul-Dec 2022 Actuals'!Y42</f>
        <v>0</v>
      </c>
      <c r="Z42" s="46">
        <f>+'UPDATE&gt;&gt;Jul2022-Mar2023 Actuals'!Z42-'UPDATE&gt;&gt;Jul-Dec 2022 Actuals'!Z42</f>
        <v>0</v>
      </c>
      <c r="AA42" s="46">
        <f>+'UPDATE&gt;&gt;Jul2022-Mar2023 Actuals'!AA42-'UPDATE&gt;&gt;Jul-Dec 2022 Actuals'!AA42</f>
        <v>0</v>
      </c>
      <c r="AB42" s="46">
        <f>+'UPDATE&gt;&gt;Jul2022-Mar2023 Actuals'!AB42-'UPDATE&gt;&gt;Jul-Dec 2022 Actuals'!AB42</f>
        <v>64000</v>
      </c>
      <c r="AC42" s="46">
        <f>+'UPDATE&gt;&gt;Jul2022-Mar2023 Actuals'!AC42-'UPDATE&gt;&gt;Jul-Dec 2022 Actuals'!AC42</f>
        <v>64000</v>
      </c>
      <c r="AD42" s="46">
        <f>+'UPDATE&gt;&gt;Jul2022-Mar2023 Actuals'!AD42-'UPDATE&gt;&gt;Jul-Dec 2022 Actuals'!AD42</f>
        <v>128000</v>
      </c>
      <c r="AE42" s="46">
        <f>+'UPDATE&gt;&gt;Jul2022-Mar2023 Actuals'!AE42-'UPDATE&gt;&gt;Jul-Dec 2022 Actuals'!AE42</f>
        <v>-754000</v>
      </c>
      <c r="AF42" s="46">
        <f>+'UPDATE&gt;&gt;Jul2022-Mar2023 Actuals'!AF42-'UPDATE&gt;&gt;Jul-Dec 2022 Actuals'!AF42</f>
        <v>-754000</v>
      </c>
      <c r="AG42" s="46">
        <f>+'UPDATE&gt;&gt;Jul2022-Mar2023 Actuals'!AG42-'UPDATE&gt;&gt;Jul-Dec 2022 Actuals'!AG42</f>
        <v>-1508000</v>
      </c>
      <c r="AH42" s="46">
        <f>+'UPDATE&gt;&gt;Jul2022-Mar2023 Actuals'!AH42-'UPDATE&gt;&gt;Jul-Dec 2022 Actuals'!AH42</f>
        <v>-748000</v>
      </c>
      <c r="AI42" s="46">
        <f>+'UPDATE&gt;&gt;Jul2022-Mar2023 Actuals'!AI42-'UPDATE&gt;&gt;Jul-Dec 2022 Actuals'!AI42</f>
        <v>-748000</v>
      </c>
      <c r="AJ42" s="46">
        <f>+'UPDATE&gt;&gt;Jul2022-Mar2023 Actuals'!AJ42-'UPDATE&gt;&gt;Jul-Dec 2022 Actuals'!AJ42</f>
        <v>-1496000</v>
      </c>
      <c r="AK42" s="46">
        <f>+'UPDATE&gt;&gt;Jul2022-Mar2023 Actuals'!AK42-'UPDATE&gt;&gt;Jul-Dec 2022 Actuals'!AK42</f>
        <v>534000</v>
      </c>
      <c r="AL42" s="46">
        <f>+'UPDATE&gt;&gt;Jul2022-Mar2023 Actuals'!AL42-'UPDATE&gt;&gt;Jul-Dec 2022 Actuals'!AL42</f>
        <v>534000</v>
      </c>
      <c r="AM42" s="46">
        <f>+'UPDATE&gt;&gt;Jul2022-Mar2023 Actuals'!AM42-'UPDATE&gt;&gt;Jul-Dec 2022 Actuals'!AM42</f>
        <v>1068000</v>
      </c>
      <c r="AN42" s="46">
        <f>+'UPDATE&gt;&gt;Jul2022-Mar2023 Actuals'!AN42-'UPDATE&gt;&gt;Jul-Dec 2022 Actuals'!AN42</f>
        <v>-904000</v>
      </c>
      <c r="AO42" s="46">
        <f>+'UPDATE&gt;&gt;Jul2022-Mar2023 Actuals'!AO42-'UPDATE&gt;&gt;Jul-Dec 2022 Actuals'!AO42</f>
        <v>-904000</v>
      </c>
      <c r="AP42" s="46">
        <f>+'UPDATE&gt;&gt;Jul2022-Mar2023 Actuals'!AP42-'UPDATE&gt;&gt;Jul-Dec 2022 Actuals'!AP42</f>
        <v>-1808000</v>
      </c>
      <c r="AQ42" s="46">
        <f>+'UPDATE&gt;&gt;Jul2022-Mar2023 Actuals'!AQ42-'UPDATE&gt;&gt;Jul-Dec 2022 Actuals'!AQ42</f>
        <v>-268000</v>
      </c>
      <c r="AR42" s="46">
        <f>+'UPDATE&gt;&gt;Jul2022-Mar2023 Actuals'!AR42-'UPDATE&gt;&gt;Jul-Dec 2022 Actuals'!AR42</f>
        <v>-268000</v>
      </c>
      <c r="AS42" s="46">
        <f>+'UPDATE&gt;&gt;Jul2022-Mar2023 Actuals'!AS42-'UPDATE&gt;&gt;Jul-Dec 2022 Actuals'!AS42</f>
        <v>-536000</v>
      </c>
      <c r="AT42" s="46">
        <f>+'UPDATE&gt;&gt;Jul2022-Mar2023 Actuals'!AT42-'UPDATE&gt;&gt;Jul-Dec 2022 Actuals'!AT42</f>
        <v>-268000</v>
      </c>
      <c r="AU42" s="46">
        <f>+'UPDATE&gt;&gt;Jul2022-Mar2023 Actuals'!AU42-'UPDATE&gt;&gt;Jul-Dec 2022 Actuals'!AU42</f>
        <v>-268000</v>
      </c>
      <c r="AV42" s="46">
        <f>+'UPDATE&gt;&gt;Jul2022-Mar2023 Actuals'!AV42-'UPDATE&gt;&gt;Jul-Dec 2022 Actuals'!AV42</f>
        <v>-536000</v>
      </c>
      <c r="AW42" s="46">
        <f>+'UPDATE&gt;&gt;Jul2022-Mar2023 Actuals'!AW42-'UPDATE&gt;&gt;Jul-Dec 2022 Actuals'!AW42</f>
        <v>-268000</v>
      </c>
      <c r="AX42" s="46">
        <f>+'UPDATE&gt;&gt;Jul2022-Mar2023 Actuals'!AX42-'UPDATE&gt;&gt;Jul-Dec 2022 Actuals'!AX42</f>
        <v>-268000</v>
      </c>
      <c r="AY42" s="46">
        <f>+'UPDATE&gt;&gt;Jul2022-Mar2023 Actuals'!AY42-'UPDATE&gt;&gt;Jul-Dec 2022 Actuals'!AY42</f>
        <v>-536000</v>
      </c>
      <c r="AZ42" s="46">
        <f>+'UPDATE&gt;&gt;Jul2022-Mar2023 Actuals'!AZ42-'UPDATE&gt;&gt;Jul-Dec 2022 Actuals'!AZ42</f>
        <v>0</v>
      </c>
      <c r="BA42" s="46">
        <f>+'UPDATE&gt;&gt;Jul2022-Mar2023 Actuals'!BA42-'UPDATE&gt;&gt;Jul-Dec 2022 Actuals'!BA42</f>
        <v>0</v>
      </c>
      <c r="BB42" s="46">
        <f>+'UPDATE&gt;&gt;Jul2022-Mar2023 Actuals'!BB42-'UPDATE&gt;&gt;Jul-Dec 2022 Actuals'!BB42</f>
        <v>0</v>
      </c>
      <c r="BC42" s="46">
        <f>+'UPDATE&gt;&gt;Jul2022-Mar2023 Actuals'!BC42-'UPDATE&gt;&gt;Jul-Dec 2022 Actuals'!BC42</f>
        <v>-804000</v>
      </c>
      <c r="BD42" s="46">
        <f>+'UPDATE&gt;&gt;Jul2022-Mar2023 Actuals'!BD42-'UPDATE&gt;&gt;Jul-Dec 2022 Actuals'!BD42</f>
        <v>-804000</v>
      </c>
      <c r="BE42" s="46">
        <f>+'UPDATE&gt;&gt;Jul2022-Mar2023 Actuals'!BE42-'UPDATE&gt;&gt;Jul-Dec 2022 Actuals'!BE42</f>
        <v>-1608000</v>
      </c>
      <c r="BF42" s="46">
        <f>+'UPDATE&gt;&gt;Jul2022-Mar2023 Actuals'!BF42-'UPDATE&gt;&gt;Jul-Dec 2022 Actuals'!BF42</f>
        <v>0</v>
      </c>
      <c r="BG42" s="46">
        <f>+'UPDATE&gt;&gt;Jul2022-Mar2023 Actuals'!BG42-'UPDATE&gt;&gt;Jul-Dec 2022 Actuals'!BG42</f>
        <v>0</v>
      </c>
      <c r="BH42" s="46">
        <f>+'UPDATE&gt;&gt;Jul2022-Mar2023 Actuals'!BH42-'UPDATE&gt;&gt;Jul-Dec 2022 Actuals'!BH42</f>
        <v>0</v>
      </c>
      <c r="BI42" s="46">
        <f>+'UPDATE&gt;&gt;Jul2022-Mar2023 Actuals'!BI42-'UPDATE&gt;&gt;Jul-Dec 2022 Actuals'!BI42</f>
        <v>0</v>
      </c>
      <c r="BJ42" s="46">
        <f>+'UPDATE&gt;&gt;Jul2022-Mar2023 Actuals'!BJ42-'UPDATE&gt;&gt;Jul-Dec 2022 Actuals'!BJ42</f>
        <v>0</v>
      </c>
      <c r="BK42" s="46">
        <f>+'UPDATE&gt;&gt;Jul2022-Mar2023 Actuals'!BK42-'UPDATE&gt;&gt;Jul-Dec 2022 Actuals'!BK42</f>
        <v>0</v>
      </c>
      <c r="BL42" s="46">
        <f>+'UPDATE&gt;&gt;Jul2022-Mar2023 Actuals'!BL42-'UPDATE&gt;&gt;Jul-Dec 2022 Actuals'!BL42</f>
        <v>0</v>
      </c>
      <c r="BM42" s="46">
        <f>+'UPDATE&gt;&gt;Jul2022-Mar2023 Actuals'!BM42-'UPDATE&gt;&gt;Jul-Dec 2022 Actuals'!BM42</f>
        <v>0</v>
      </c>
      <c r="BN42" s="46">
        <f>+'UPDATE&gt;&gt;Jul2022-Mar2023 Actuals'!BN42-'UPDATE&gt;&gt;Jul-Dec 2022 Actuals'!BN42</f>
        <v>0</v>
      </c>
      <c r="BO42" s="46">
        <f>+'UPDATE&gt;&gt;Jul2022-Mar2023 Actuals'!BO42-'UPDATE&gt;&gt;Jul-Dec 2022 Actuals'!BO42</f>
        <v>0</v>
      </c>
      <c r="BP42" s="46">
        <f>+'UPDATE&gt;&gt;Jul2022-Mar2023 Actuals'!BP42-'UPDATE&gt;&gt;Jul-Dec 2022 Actuals'!BP42</f>
        <v>0</v>
      </c>
      <c r="BQ42" s="46">
        <f>+'UPDATE&gt;&gt;Jul2022-Mar2023 Actuals'!BQ42-'UPDATE&gt;&gt;Jul-Dec 2022 Actuals'!BQ42</f>
        <v>0</v>
      </c>
      <c r="BR42" s="46">
        <f>+'UPDATE&gt;&gt;Jul2022-Mar2023 Actuals'!BR42-'UPDATE&gt;&gt;Jul-Dec 2022 Actuals'!BR42</f>
        <v>-1708000</v>
      </c>
      <c r="BS42" s="46">
        <f>+'UPDATE&gt;&gt;Jul2022-Mar2023 Actuals'!BS42-'UPDATE&gt;&gt;Jul-Dec 2022 Actuals'!BS42</f>
        <v>-1708000</v>
      </c>
      <c r="BT42" s="46">
        <f>+'UPDATE&gt;&gt;Jul2022-Mar2023 Actuals'!BT42-'UPDATE&gt;&gt;Jul-Dec 2022 Actuals'!BT42</f>
        <v>-3416000</v>
      </c>
      <c r="BU42" s="46">
        <f>+'UPDATE&gt;&gt;Jul2022-Mar2023 Actuals'!BU42-'UPDATE&gt;&gt;Jul-Dec 2022 Actuals'!BU42</f>
        <v>0</v>
      </c>
      <c r="BV42" s="46">
        <f>+'UPDATE&gt;&gt;Jul2022-Mar2023 Actuals'!BV42-'UPDATE&gt;&gt;Jul-Dec 2022 Actuals'!BV42</f>
        <v>0</v>
      </c>
      <c r="BW42" s="46">
        <f>+'UPDATE&gt;&gt;Jul2022-Mar2023 Actuals'!BW42-'UPDATE&gt;&gt;Jul-Dec 2022 Actuals'!BW42</f>
        <v>0</v>
      </c>
      <c r="BX42" s="46">
        <f>+'UPDATE&gt;&gt;Jul2022-Mar2023 Actuals'!BX42-'UPDATE&gt;&gt;Jul-Dec 2022 Actuals'!BX42</f>
        <v>0</v>
      </c>
      <c r="BY42" s="46">
        <f>+'UPDATE&gt;&gt;Jul2022-Mar2023 Actuals'!BY42-'UPDATE&gt;&gt;Jul-Dec 2022 Actuals'!BY42</f>
        <v>0</v>
      </c>
      <c r="BZ42" s="46">
        <f>+'UPDATE&gt;&gt;Jul2022-Mar2023 Actuals'!BZ42-'UPDATE&gt;&gt;Jul-Dec 2022 Actuals'!BZ42</f>
        <v>0</v>
      </c>
      <c r="CA42" s="46">
        <f>+'UPDATE&gt;&gt;Jul2022-Mar2023 Actuals'!CA42-'UPDATE&gt;&gt;Jul-Dec 2022 Actuals'!CA42</f>
        <v>1000</v>
      </c>
      <c r="CB42" s="46">
        <f>+'UPDATE&gt;&gt;Jul2022-Mar2023 Actuals'!CB42-'UPDATE&gt;&gt;Jul-Dec 2022 Actuals'!CB42</f>
        <v>1000</v>
      </c>
      <c r="CC42" s="46">
        <f>+'UPDATE&gt;&gt;Jul2022-Mar2023 Actuals'!CC42-'UPDATE&gt;&gt;Jul-Dec 2022 Actuals'!CC42</f>
        <v>2000</v>
      </c>
      <c r="CD42" s="46">
        <f>+'UPDATE&gt;&gt;Jul2022-Mar2023 Actuals'!CD42-'UPDATE&gt;&gt;Jul-Dec 2022 Actuals'!CD42</f>
        <v>0</v>
      </c>
      <c r="CE42" s="46">
        <f>+'UPDATE&gt;&gt;Jul2022-Mar2023 Actuals'!CE42-'UPDATE&gt;&gt;Jul-Dec 2022 Actuals'!CE42</f>
        <v>0</v>
      </c>
      <c r="CF42" s="46">
        <f>+'UPDATE&gt;&gt;Jul2022-Mar2023 Actuals'!CF42-'UPDATE&gt;&gt;Jul-Dec 2022 Actuals'!CF42</f>
        <v>0</v>
      </c>
      <c r="CG42" s="46">
        <f>+'UPDATE&gt;&gt;Jul2022-Mar2023 Actuals'!CG42-'UPDATE&gt;&gt;Jul-Dec 2022 Actuals'!CG42</f>
        <v>1000</v>
      </c>
      <c r="CH42" s="46">
        <f>+'UPDATE&gt;&gt;Jul2022-Mar2023 Actuals'!CH42-'UPDATE&gt;&gt;Jul-Dec 2022 Actuals'!CH42</f>
        <v>1000</v>
      </c>
      <c r="CI42" s="46">
        <f>+'UPDATE&gt;&gt;Jul2022-Mar2023 Actuals'!CI42-'UPDATE&gt;&gt;Jul-Dec 2022 Actuals'!CI42</f>
        <v>2000</v>
      </c>
    </row>
    <row r="43" spans="1:88" x14ac:dyDescent="0.25">
      <c r="A43" s="48" t="s">
        <v>190</v>
      </c>
      <c r="B43" s="48" t="s">
        <v>173</v>
      </c>
      <c r="C43" s="48" t="s">
        <v>191</v>
      </c>
      <c r="D43" s="48" t="s">
        <v>121</v>
      </c>
      <c r="F43" s="48" t="s">
        <v>175</v>
      </c>
      <c r="G43" s="48" t="s">
        <v>176</v>
      </c>
      <c r="H43" s="48" t="s">
        <v>177</v>
      </c>
      <c r="I43" s="48">
        <v>20</v>
      </c>
      <c r="J43" s="46">
        <f>+'UPDATE&gt;&gt;Jul2022-Mar2023 Actuals'!J43-'UPDATE&gt;&gt;Jul-Dec 2022 Actuals'!J43</f>
        <v>0</v>
      </c>
      <c r="K43" s="46">
        <f>+'UPDATE&gt;&gt;Jul2022-Mar2023 Actuals'!K43-'UPDATE&gt;&gt;Jul-Dec 2022 Actuals'!K43</f>
        <v>0</v>
      </c>
      <c r="L43" s="46">
        <f>+'UPDATE&gt;&gt;Jul2022-Mar2023 Actuals'!L43-'UPDATE&gt;&gt;Jul-Dec 2022 Actuals'!L43</f>
        <v>0</v>
      </c>
      <c r="M43" s="46">
        <f>+'UPDATE&gt;&gt;Jul2022-Mar2023 Actuals'!M43-'UPDATE&gt;&gt;Jul-Dec 2022 Actuals'!M43</f>
        <v>0</v>
      </c>
      <c r="N43" s="46">
        <f>+'UPDATE&gt;&gt;Jul2022-Mar2023 Actuals'!N43-'UPDATE&gt;&gt;Jul-Dec 2022 Actuals'!N43</f>
        <v>0</v>
      </c>
      <c r="O43" s="46">
        <f>+'UPDATE&gt;&gt;Jul2022-Mar2023 Actuals'!O43-'UPDATE&gt;&gt;Jul-Dec 2022 Actuals'!O43</f>
        <v>0</v>
      </c>
      <c r="P43" s="46">
        <f>+'UPDATE&gt;&gt;Jul2022-Mar2023 Actuals'!P43-'UPDATE&gt;&gt;Jul-Dec 2022 Actuals'!P43</f>
        <v>0</v>
      </c>
      <c r="Q43" s="46">
        <f>+'UPDATE&gt;&gt;Jul2022-Mar2023 Actuals'!Q43-'UPDATE&gt;&gt;Jul-Dec 2022 Actuals'!Q43</f>
        <v>0</v>
      </c>
      <c r="R43" s="46">
        <f>+'UPDATE&gt;&gt;Jul2022-Mar2023 Actuals'!R43-'UPDATE&gt;&gt;Jul-Dec 2022 Actuals'!R43</f>
        <v>0</v>
      </c>
      <c r="S43" s="46">
        <f>+'UPDATE&gt;&gt;Jul2022-Mar2023 Actuals'!S43-'UPDATE&gt;&gt;Jul-Dec 2022 Actuals'!S43</f>
        <v>0</v>
      </c>
      <c r="T43" s="46">
        <f>+'UPDATE&gt;&gt;Jul2022-Mar2023 Actuals'!T43-'UPDATE&gt;&gt;Jul-Dec 2022 Actuals'!T43</f>
        <v>0</v>
      </c>
      <c r="U43" s="46">
        <f>+'UPDATE&gt;&gt;Jul2022-Mar2023 Actuals'!U43-'UPDATE&gt;&gt;Jul-Dec 2022 Actuals'!U43</f>
        <v>0</v>
      </c>
      <c r="V43" s="46">
        <f>+'UPDATE&gt;&gt;Jul2022-Mar2023 Actuals'!V43-'UPDATE&gt;&gt;Jul-Dec 2022 Actuals'!V43</f>
        <v>0</v>
      </c>
      <c r="W43" s="46">
        <f>+'UPDATE&gt;&gt;Jul2022-Mar2023 Actuals'!W43-'UPDATE&gt;&gt;Jul-Dec 2022 Actuals'!W43</f>
        <v>0</v>
      </c>
      <c r="X43" s="46">
        <f>+'UPDATE&gt;&gt;Jul2022-Mar2023 Actuals'!X43-'UPDATE&gt;&gt;Jul-Dec 2022 Actuals'!X43</f>
        <v>0</v>
      </c>
      <c r="Y43" s="46">
        <f>+'UPDATE&gt;&gt;Jul2022-Mar2023 Actuals'!Y43-'UPDATE&gt;&gt;Jul-Dec 2022 Actuals'!Y43</f>
        <v>0</v>
      </c>
      <c r="Z43" s="46">
        <f>+'UPDATE&gt;&gt;Jul2022-Mar2023 Actuals'!Z43-'UPDATE&gt;&gt;Jul-Dec 2022 Actuals'!Z43</f>
        <v>0</v>
      </c>
      <c r="AA43" s="46">
        <f>+'UPDATE&gt;&gt;Jul2022-Mar2023 Actuals'!AA43-'UPDATE&gt;&gt;Jul-Dec 2022 Actuals'!AA43</f>
        <v>0</v>
      </c>
      <c r="AB43" s="46">
        <f>+'UPDATE&gt;&gt;Jul2022-Mar2023 Actuals'!AB43-'UPDATE&gt;&gt;Jul-Dec 2022 Actuals'!AB43</f>
        <v>0</v>
      </c>
      <c r="AC43" s="46">
        <f>+'UPDATE&gt;&gt;Jul2022-Mar2023 Actuals'!AC43-'UPDATE&gt;&gt;Jul-Dec 2022 Actuals'!AC43</f>
        <v>0</v>
      </c>
      <c r="AD43" s="46">
        <f>+'UPDATE&gt;&gt;Jul2022-Mar2023 Actuals'!AD43-'UPDATE&gt;&gt;Jul-Dec 2022 Actuals'!AD43</f>
        <v>0</v>
      </c>
      <c r="AE43" s="46">
        <f>+'UPDATE&gt;&gt;Jul2022-Mar2023 Actuals'!AE43-'UPDATE&gt;&gt;Jul-Dec 2022 Actuals'!AE43</f>
        <v>0</v>
      </c>
      <c r="AF43" s="46">
        <f>+'UPDATE&gt;&gt;Jul2022-Mar2023 Actuals'!AF43-'UPDATE&gt;&gt;Jul-Dec 2022 Actuals'!AF43</f>
        <v>0</v>
      </c>
      <c r="AG43" s="46">
        <f>+'UPDATE&gt;&gt;Jul2022-Mar2023 Actuals'!AG43-'UPDATE&gt;&gt;Jul-Dec 2022 Actuals'!AG43</f>
        <v>0</v>
      </c>
      <c r="AH43" s="46">
        <f>+'UPDATE&gt;&gt;Jul2022-Mar2023 Actuals'!AH43-'UPDATE&gt;&gt;Jul-Dec 2022 Actuals'!AH43</f>
        <v>-121000</v>
      </c>
      <c r="AI43" s="46">
        <f>+'UPDATE&gt;&gt;Jul2022-Mar2023 Actuals'!AI43-'UPDATE&gt;&gt;Jul-Dec 2022 Actuals'!AI43</f>
        <v>-121000</v>
      </c>
      <c r="AJ43" s="46">
        <f>+'UPDATE&gt;&gt;Jul2022-Mar2023 Actuals'!AJ43-'UPDATE&gt;&gt;Jul-Dec 2022 Actuals'!AJ43</f>
        <v>-242000</v>
      </c>
      <c r="AK43" s="46">
        <f>+'UPDATE&gt;&gt;Jul2022-Mar2023 Actuals'!AK43-'UPDATE&gt;&gt;Jul-Dec 2022 Actuals'!AK43</f>
        <v>0</v>
      </c>
      <c r="AL43" s="46">
        <f>+'UPDATE&gt;&gt;Jul2022-Mar2023 Actuals'!AL43-'UPDATE&gt;&gt;Jul-Dec 2022 Actuals'!AL43</f>
        <v>0</v>
      </c>
      <c r="AM43" s="46">
        <f>+'UPDATE&gt;&gt;Jul2022-Mar2023 Actuals'!AM43-'UPDATE&gt;&gt;Jul-Dec 2022 Actuals'!AM43</f>
        <v>0</v>
      </c>
      <c r="AN43" s="46">
        <f>+'UPDATE&gt;&gt;Jul2022-Mar2023 Actuals'!AN43-'UPDATE&gt;&gt;Jul-Dec 2022 Actuals'!AN43</f>
        <v>-121000</v>
      </c>
      <c r="AO43" s="46">
        <f>+'UPDATE&gt;&gt;Jul2022-Mar2023 Actuals'!AO43-'UPDATE&gt;&gt;Jul-Dec 2022 Actuals'!AO43</f>
        <v>-121000</v>
      </c>
      <c r="AP43" s="46">
        <f>+'UPDATE&gt;&gt;Jul2022-Mar2023 Actuals'!AP43-'UPDATE&gt;&gt;Jul-Dec 2022 Actuals'!AP43</f>
        <v>-242000</v>
      </c>
      <c r="AQ43" s="46">
        <f>+'UPDATE&gt;&gt;Jul2022-Mar2023 Actuals'!AQ43-'UPDATE&gt;&gt;Jul-Dec 2022 Actuals'!AQ43</f>
        <v>121000</v>
      </c>
      <c r="AR43" s="46">
        <f>+'UPDATE&gt;&gt;Jul2022-Mar2023 Actuals'!AR43-'UPDATE&gt;&gt;Jul-Dec 2022 Actuals'!AR43</f>
        <v>121000</v>
      </c>
      <c r="AS43" s="46">
        <f>+'UPDATE&gt;&gt;Jul2022-Mar2023 Actuals'!AS43-'UPDATE&gt;&gt;Jul-Dec 2022 Actuals'!AS43</f>
        <v>242000</v>
      </c>
      <c r="AT43" s="46">
        <f>+'UPDATE&gt;&gt;Jul2022-Mar2023 Actuals'!AT43-'UPDATE&gt;&gt;Jul-Dec 2022 Actuals'!AT43</f>
        <v>0</v>
      </c>
      <c r="AU43" s="46">
        <f>+'UPDATE&gt;&gt;Jul2022-Mar2023 Actuals'!AU43-'UPDATE&gt;&gt;Jul-Dec 2022 Actuals'!AU43</f>
        <v>0</v>
      </c>
      <c r="AV43" s="46">
        <f>+'UPDATE&gt;&gt;Jul2022-Mar2023 Actuals'!AV43-'UPDATE&gt;&gt;Jul-Dec 2022 Actuals'!AV43</f>
        <v>0</v>
      </c>
      <c r="AW43" s="46">
        <f>+'UPDATE&gt;&gt;Jul2022-Mar2023 Actuals'!AW43-'UPDATE&gt;&gt;Jul-Dec 2022 Actuals'!AW43</f>
        <v>0</v>
      </c>
      <c r="AX43" s="46">
        <f>+'UPDATE&gt;&gt;Jul2022-Mar2023 Actuals'!AX43-'UPDATE&gt;&gt;Jul-Dec 2022 Actuals'!AX43</f>
        <v>0</v>
      </c>
      <c r="AY43" s="46">
        <f>+'UPDATE&gt;&gt;Jul2022-Mar2023 Actuals'!AY43-'UPDATE&gt;&gt;Jul-Dec 2022 Actuals'!AY43</f>
        <v>0</v>
      </c>
      <c r="AZ43" s="46">
        <f>+'UPDATE&gt;&gt;Jul2022-Mar2023 Actuals'!AZ43-'UPDATE&gt;&gt;Jul-Dec 2022 Actuals'!AZ43</f>
        <v>0</v>
      </c>
      <c r="BA43" s="46">
        <f>+'UPDATE&gt;&gt;Jul2022-Mar2023 Actuals'!BA43-'UPDATE&gt;&gt;Jul-Dec 2022 Actuals'!BA43</f>
        <v>0</v>
      </c>
      <c r="BB43" s="46">
        <f>+'UPDATE&gt;&gt;Jul2022-Mar2023 Actuals'!BB43-'UPDATE&gt;&gt;Jul-Dec 2022 Actuals'!BB43</f>
        <v>0</v>
      </c>
      <c r="BC43" s="46">
        <f>+'UPDATE&gt;&gt;Jul2022-Mar2023 Actuals'!BC43-'UPDATE&gt;&gt;Jul-Dec 2022 Actuals'!BC43</f>
        <v>121000</v>
      </c>
      <c r="BD43" s="46">
        <f>+'UPDATE&gt;&gt;Jul2022-Mar2023 Actuals'!BD43-'UPDATE&gt;&gt;Jul-Dec 2022 Actuals'!BD43</f>
        <v>121000</v>
      </c>
      <c r="BE43" s="46">
        <f>+'UPDATE&gt;&gt;Jul2022-Mar2023 Actuals'!BE43-'UPDATE&gt;&gt;Jul-Dec 2022 Actuals'!BE43</f>
        <v>242000</v>
      </c>
      <c r="BF43" s="46">
        <f>+'UPDATE&gt;&gt;Jul2022-Mar2023 Actuals'!BF43-'UPDATE&gt;&gt;Jul-Dec 2022 Actuals'!BF43</f>
        <v>0</v>
      </c>
      <c r="BG43" s="46">
        <f>+'UPDATE&gt;&gt;Jul2022-Mar2023 Actuals'!BG43-'UPDATE&gt;&gt;Jul-Dec 2022 Actuals'!BG43</f>
        <v>0</v>
      </c>
      <c r="BH43" s="46">
        <f>+'UPDATE&gt;&gt;Jul2022-Mar2023 Actuals'!BH43-'UPDATE&gt;&gt;Jul-Dec 2022 Actuals'!BH43</f>
        <v>0</v>
      </c>
      <c r="BI43" s="46">
        <f>+'UPDATE&gt;&gt;Jul2022-Mar2023 Actuals'!BI43-'UPDATE&gt;&gt;Jul-Dec 2022 Actuals'!BI43</f>
        <v>0</v>
      </c>
      <c r="BJ43" s="46">
        <f>+'UPDATE&gt;&gt;Jul2022-Mar2023 Actuals'!BJ43-'UPDATE&gt;&gt;Jul-Dec 2022 Actuals'!BJ43</f>
        <v>0</v>
      </c>
      <c r="BK43" s="46">
        <f>+'UPDATE&gt;&gt;Jul2022-Mar2023 Actuals'!BK43-'UPDATE&gt;&gt;Jul-Dec 2022 Actuals'!BK43</f>
        <v>0</v>
      </c>
      <c r="BL43" s="46">
        <f>+'UPDATE&gt;&gt;Jul2022-Mar2023 Actuals'!BL43-'UPDATE&gt;&gt;Jul-Dec 2022 Actuals'!BL43</f>
        <v>0</v>
      </c>
      <c r="BM43" s="46">
        <f>+'UPDATE&gt;&gt;Jul2022-Mar2023 Actuals'!BM43-'UPDATE&gt;&gt;Jul-Dec 2022 Actuals'!BM43</f>
        <v>0</v>
      </c>
      <c r="BN43" s="46">
        <f>+'UPDATE&gt;&gt;Jul2022-Mar2023 Actuals'!BN43-'UPDATE&gt;&gt;Jul-Dec 2022 Actuals'!BN43</f>
        <v>0</v>
      </c>
      <c r="BO43" s="46">
        <f>+'UPDATE&gt;&gt;Jul2022-Mar2023 Actuals'!BO43-'UPDATE&gt;&gt;Jul-Dec 2022 Actuals'!BO43</f>
        <v>0</v>
      </c>
      <c r="BP43" s="46">
        <f>+'UPDATE&gt;&gt;Jul2022-Mar2023 Actuals'!BP43-'UPDATE&gt;&gt;Jul-Dec 2022 Actuals'!BP43</f>
        <v>0</v>
      </c>
      <c r="BQ43" s="46">
        <f>+'UPDATE&gt;&gt;Jul2022-Mar2023 Actuals'!BQ43-'UPDATE&gt;&gt;Jul-Dec 2022 Actuals'!BQ43</f>
        <v>0</v>
      </c>
      <c r="BR43" s="46">
        <f>+'UPDATE&gt;&gt;Jul2022-Mar2023 Actuals'!BR43-'UPDATE&gt;&gt;Jul-Dec 2022 Actuals'!BR43</f>
        <v>0</v>
      </c>
      <c r="BS43" s="46">
        <f>+'UPDATE&gt;&gt;Jul2022-Mar2023 Actuals'!BS43-'UPDATE&gt;&gt;Jul-Dec 2022 Actuals'!BS43</f>
        <v>0</v>
      </c>
      <c r="BT43" s="46">
        <f>+'UPDATE&gt;&gt;Jul2022-Mar2023 Actuals'!BT43-'UPDATE&gt;&gt;Jul-Dec 2022 Actuals'!BT43</f>
        <v>0</v>
      </c>
      <c r="BU43" s="46">
        <f>+'UPDATE&gt;&gt;Jul2022-Mar2023 Actuals'!BU43-'UPDATE&gt;&gt;Jul-Dec 2022 Actuals'!BU43</f>
        <v>0</v>
      </c>
      <c r="BV43" s="46">
        <f>+'UPDATE&gt;&gt;Jul2022-Mar2023 Actuals'!BV43-'UPDATE&gt;&gt;Jul-Dec 2022 Actuals'!BV43</f>
        <v>0</v>
      </c>
      <c r="BW43" s="46">
        <f>+'UPDATE&gt;&gt;Jul2022-Mar2023 Actuals'!BW43-'UPDATE&gt;&gt;Jul-Dec 2022 Actuals'!BW43</f>
        <v>0</v>
      </c>
      <c r="BX43" s="46">
        <f>+'UPDATE&gt;&gt;Jul2022-Mar2023 Actuals'!BX43-'UPDATE&gt;&gt;Jul-Dec 2022 Actuals'!BX43</f>
        <v>81000</v>
      </c>
      <c r="BY43" s="46">
        <f>+'UPDATE&gt;&gt;Jul2022-Mar2023 Actuals'!BY43-'UPDATE&gt;&gt;Jul-Dec 2022 Actuals'!BY43</f>
        <v>81000</v>
      </c>
      <c r="BZ43" s="46">
        <f>+'UPDATE&gt;&gt;Jul2022-Mar2023 Actuals'!BZ43-'UPDATE&gt;&gt;Jul-Dec 2022 Actuals'!BZ43</f>
        <v>162000</v>
      </c>
      <c r="CA43" s="46">
        <f>+'UPDATE&gt;&gt;Jul2022-Mar2023 Actuals'!CA43-'UPDATE&gt;&gt;Jul-Dec 2022 Actuals'!CA43</f>
        <v>-81000</v>
      </c>
      <c r="CB43" s="46">
        <f>+'UPDATE&gt;&gt;Jul2022-Mar2023 Actuals'!CB43-'UPDATE&gt;&gt;Jul-Dec 2022 Actuals'!CB43</f>
        <v>-81000</v>
      </c>
      <c r="CC43" s="46">
        <f>+'UPDATE&gt;&gt;Jul2022-Mar2023 Actuals'!CC43-'UPDATE&gt;&gt;Jul-Dec 2022 Actuals'!CC43</f>
        <v>-162000</v>
      </c>
      <c r="CD43" s="46">
        <f>+'UPDATE&gt;&gt;Jul2022-Mar2023 Actuals'!CD43-'UPDATE&gt;&gt;Jul-Dec 2022 Actuals'!CD43</f>
        <v>0</v>
      </c>
      <c r="CE43" s="46">
        <f>+'UPDATE&gt;&gt;Jul2022-Mar2023 Actuals'!CE43-'UPDATE&gt;&gt;Jul-Dec 2022 Actuals'!CE43</f>
        <v>0</v>
      </c>
      <c r="CF43" s="46">
        <f>+'UPDATE&gt;&gt;Jul2022-Mar2023 Actuals'!CF43-'UPDATE&gt;&gt;Jul-Dec 2022 Actuals'!CF43</f>
        <v>0</v>
      </c>
      <c r="CG43" s="46">
        <f>+'UPDATE&gt;&gt;Jul2022-Mar2023 Actuals'!CG43-'UPDATE&gt;&gt;Jul-Dec 2022 Actuals'!CG43</f>
        <v>0</v>
      </c>
      <c r="CH43" s="46">
        <f>+'UPDATE&gt;&gt;Jul2022-Mar2023 Actuals'!CH43-'UPDATE&gt;&gt;Jul-Dec 2022 Actuals'!CH43</f>
        <v>0</v>
      </c>
      <c r="CI43" s="46">
        <f>+'UPDATE&gt;&gt;Jul2022-Mar2023 Actuals'!CI43-'UPDATE&gt;&gt;Jul-Dec 2022 Actuals'!CI43</f>
        <v>0</v>
      </c>
    </row>
    <row r="44" spans="1:88" x14ac:dyDescent="0.25">
      <c r="A44" s="48" t="s">
        <v>182</v>
      </c>
      <c r="B44" s="48" t="s">
        <v>173</v>
      </c>
      <c r="C44" s="48" t="s">
        <v>192</v>
      </c>
      <c r="D44" s="48" t="s">
        <v>121</v>
      </c>
      <c r="F44" s="48" t="s">
        <v>175</v>
      </c>
      <c r="G44" s="48" t="s">
        <v>176</v>
      </c>
      <c r="H44" s="48" t="s">
        <v>177</v>
      </c>
      <c r="I44" s="48">
        <v>20</v>
      </c>
      <c r="J44" s="46">
        <f>+'UPDATE&gt;&gt;Jul2022-Mar2023 Actuals'!J44-'UPDATE&gt;&gt;Jul-Dec 2022 Actuals'!J44</f>
        <v>0</v>
      </c>
      <c r="K44" s="46">
        <f>+'UPDATE&gt;&gt;Jul2022-Mar2023 Actuals'!K44-'UPDATE&gt;&gt;Jul-Dec 2022 Actuals'!K44</f>
        <v>0</v>
      </c>
      <c r="L44" s="46">
        <f>+'UPDATE&gt;&gt;Jul2022-Mar2023 Actuals'!L44-'UPDATE&gt;&gt;Jul-Dec 2022 Actuals'!L44</f>
        <v>0</v>
      </c>
      <c r="M44" s="46">
        <f>+'UPDATE&gt;&gt;Jul2022-Mar2023 Actuals'!M44-'UPDATE&gt;&gt;Jul-Dec 2022 Actuals'!M44</f>
        <v>0</v>
      </c>
      <c r="N44" s="46">
        <f>+'UPDATE&gt;&gt;Jul2022-Mar2023 Actuals'!N44-'UPDATE&gt;&gt;Jul-Dec 2022 Actuals'!N44</f>
        <v>0</v>
      </c>
      <c r="O44" s="46">
        <f>+'UPDATE&gt;&gt;Jul2022-Mar2023 Actuals'!O44-'UPDATE&gt;&gt;Jul-Dec 2022 Actuals'!O44</f>
        <v>0</v>
      </c>
      <c r="P44" s="46">
        <f>+'UPDATE&gt;&gt;Jul2022-Mar2023 Actuals'!P44-'UPDATE&gt;&gt;Jul-Dec 2022 Actuals'!P44</f>
        <v>0</v>
      </c>
      <c r="Q44" s="46">
        <f>+'UPDATE&gt;&gt;Jul2022-Mar2023 Actuals'!Q44-'UPDATE&gt;&gt;Jul-Dec 2022 Actuals'!Q44</f>
        <v>0</v>
      </c>
      <c r="R44" s="46">
        <f>+'UPDATE&gt;&gt;Jul2022-Mar2023 Actuals'!R44-'UPDATE&gt;&gt;Jul-Dec 2022 Actuals'!R44</f>
        <v>0</v>
      </c>
      <c r="S44" s="46">
        <f>+'UPDATE&gt;&gt;Jul2022-Mar2023 Actuals'!S44-'UPDATE&gt;&gt;Jul-Dec 2022 Actuals'!S44</f>
        <v>0</v>
      </c>
      <c r="T44" s="46">
        <f>+'UPDATE&gt;&gt;Jul2022-Mar2023 Actuals'!T44-'UPDATE&gt;&gt;Jul-Dec 2022 Actuals'!T44</f>
        <v>0</v>
      </c>
      <c r="U44" s="46">
        <f>+'UPDATE&gt;&gt;Jul2022-Mar2023 Actuals'!U44-'UPDATE&gt;&gt;Jul-Dec 2022 Actuals'!U44</f>
        <v>0</v>
      </c>
      <c r="V44" s="46">
        <f>+'UPDATE&gt;&gt;Jul2022-Mar2023 Actuals'!V44-'UPDATE&gt;&gt;Jul-Dec 2022 Actuals'!V44</f>
        <v>-500000</v>
      </c>
      <c r="W44" s="46">
        <f>+'UPDATE&gt;&gt;Jul2022-Mar2023 Actuals'!W44-'UPDATE&gt;&gt;Jul-Dec 2022 Actuals'!W44</f>
        <v>0</v>
      </c>
      <c r="X44" s="46">
        <f>+'UPDATE&gt;&gt;Jul2022-Mar2023 Actuals'!X44-'UPDATE&gt;&gt;Jul-Dec 2022 Actuals'!X44</f>
        <v>-500000</v>
      </c>
      <c r="Y44" s="46">
        <f>+'UPDATE&gt;&gt;Jul2022-Mar2023 Actuals'!Y44-'UPDATE&gt;&gt;Jul-Dec 2022 Actuals'!Y44</f>
        <v>-500000</v>
      </c>
      <c r="Z44" s="46">
        <f>+'UPDATE&gt;&gt;Jul2022-Mar2023 Actuals'!Z44-'UPDATE&gt;&gt;Jul-Dec 2022 Actuals'!Z44</f>
        <v>0</v>
      </c>
      <c r="AA44" s="46">
        <f>+'UPDATE&gt;&gt;Jul2022-Mar2023 Actuals'!AA44-'UPDATE&gt;&gt;Jul-Dec 2022 Actuals'!AA44</f>
        <v>-500000</v>
      </c>
      <c r="AB44" s="46">
        <f>+'UPDATE&gt;&gt;Jul2022-Mar2023 Actuals'!AB44-'UPDATE&gt;&gt;Jul-Dec 2022 Actuals'!AB44</f>
        <v>0</v>
      </c>
      <c r="AC44" s="46">
        <f>+'UPDATE&gt;&gt;Jul2022-Mar2023 Actuals'!AC44-'UPDATE&gt;&gt;Jul-Dec 2022 Actuals'!AC44</f>
        <v>0</v>
      </c>
      <c r="AD44" s="46">
        <f>+'UPDATE&gt;&gt;Jul2022-Mar2023 Actuals'!AD44-'UPDATE&gt;&gt;Jul-Dec 2022 Actuals'!AD44</f>
        <v>0</v>
      </c>
      <c r="AE44" s="46">
        <f>+'UPDATE&gt;&gt;Jul2022-Mar2023 Actuals'!AE44-'UPDATE&gt;&gt;Jul-Dec 2022 Actuals'!AE44</f>
        <v>-584000</v>
      </c>
      <c r="AF44" s="46">
        <f>+'UPDATE&gt;&gt;Jul2022-Mar2023 Actuals'!AF44-'UPDATE&gt;&gt;Jul-Dec 2022 Actuals'!AF44</f>
        <v>0</v>
      </c>
      <c r="AG44" s="46">
        <f>+'UPDATE&gt;&gt;Jul2022-Mar2023 Actuals'!AG44-'UPDATE&gt;&gt;Jul-Dec 2022 Actuals'!AG44</f>
        <v>-584000</v>
      </c>
      <c r="AH44" s="46">
        <f>+'UPDATE&gt;&gt;Jul2022-Mar2023 Actuals'!AH44-'UPDATE&gt;&gt;Jul-Dec 2022 Actuals'!AH44</f>
        <v>324000</v>
      </c>
      <c r="AI44" s="46">
        <f>+'UPDATE&gt;&gt;Jul2022-Mar2023 Actuals'!AI44-'UPDATE&gt;&gt;Jul-Dec 2022 Actuals'!AI44</f>
        <v>0</v>
      </c>
      <c r="AJ44" s="46">
        <f>+'UPDATE&gt;&gt;Jul2022-Mar2023 Actuals'!AJ44-'UPDATE&gt;&gt;Jul-Dec 2022 Actuals'!AJ44</f>
        <v>324000</v>
      </c>
      <c r="AK44" s="46">
        <f>+'UPDATE&gt;&gt;Jul2022-Mar2023 Actuals'!AK44-'UPDATE&gt;&gt;Jul-Dec 2022 Actuals'!AK44</f>
        <v>338000</v>
      </c>
      <c r="AL44" s="46">
        <f>+'UPDATE&gt;&gt;Jul2022-Mar2023 Actuals'!AL44-'UPDATE&gt;&gt;Jul-Dec 2022 Actuals'!AL44</f>
        <v>0</v>
      </c>
      <c r="AM44" s="46">
        <f>+'UPDATE&gt;&gt;Jul2022-Mar2023 Actuals'!AM44-'UPDATE&gt;&gt;Jul-Dec 2022 Actuals'!AM44</f>
        <v>338000</v>
      </c>
      <c r="AN44" s="46">
        <f>+'UPDATE&gt;&gt;Jul2022-Mar2023 Actuals'!AN44-'UPDATE&gt;&gt;Jul-Dec 2022 Actuals'!AN44</f>
        <v>78000</v>
      </c>
      <c r="AO44" s="46">
        <f>+'UPDATE&gt;&gt;Jul2022-Mar2023 Actuals'!AO44-'UPDATE&gt;&gt;Jul-Dec 2022 Actuals'!AO44</f>
        <v>0</v>
      </c>
      <c r="AP44" s="46">
        <f>+'UPDATE&gt;&gt;Jul2022-Mar2023 Actuals'!AP44-'UPDATE&gt;&gt;Jul-Dec 2022 Actuals'!AP44</f>
        <v>78000</v>
      </c>
      <c r="AQ44" s="46">
        <f>+'UPDATE&gt;&gt;Jul2022-Mar2023 Actuals'!AQ44-'UPDATE&gt;&gt;Jul-Dec 2022 Actuals'!AQ44</f>
        <v>141000</v>
      </c>
      <c r="AR44" s="46">
        <f>+'UPDATE&gt;&gt;Jul2022-Mar2023 Actuals'!AR44-'UPDATE&gt;&gt;Jul-Dec 2022 Actuals'!AR44</f>
        <v>0</v>
      </c>
      <c r="AS44" s="46">
        <f>+'UPDATE&gt;&gt;Jul2022-Mar2023 Actuals'!AS44-'UPDATE&gt;&gt;Jul-Dec 2022 Actuals'!AS44</f>
        <v>141000</v>
      </c>
      <c r="AT44" s="46">
        <f>+'UPDATE&gt;&gt;Jul2022-Mar2023 Actuals'!AT44-'UPDATE&gt;&gt;Jul-Dec 2022 Actuals'!AT44</f>
        <v>141000</v>
      </c>
      <c r="AU44" s="46">
        <f>+'UPDATE&gt;&gt;Jul2022-Mar2023 Actuals'!AU44-'UPDATE&gt;&gt;Jul-Dec 2022 Actuals'!AU44</f>
        <v>0</v>
      </c>
      <c r="AV44" s="46">
        <f>+'UPDATE&gt;&gt;Jul2022-Mar2023 Actuals'!AV44-'UPDATE&gt;&gt;Jul-Dec 2022 Actuals'!AV44</f>
        <v>141000</v>
      </c>
      <c r="AW44" s="46">
        <f>+'UPDATE&gt;&gt;Jul2022-Mar2023 Actuals'!AW44-'UPDATE&gt;&gt;Jul-Dec 2022 Actuals'!AW44</f>
        <v>140000</v>
      </c>
      <c r="AX44" s="46">
        <f>+'UPDATE&gt;&gt;Jul2022-Mar2023 Actuals'!AX44-'UPDATE&gt;&gt;Jul-Dec 2022 Actuals'!AX44</f>
        <v>0</v>
      </c>
      <c r="AY44" s="46">
        <f>+'UPDATE&gt;&gt;Jul2022-Mar2023 Actuals'!AY44-'UPDATE&gt;&gt;Jul-Dec 2022 Actuals'!AY44</f>
        <v>140000</v>
      </c>
      <c r="AZ44" s="46">
        <f>+'UPDATE&gt;&gt;Jul2022-Mar2023 Actuals'!AZ44-'UPDATE&gt;&gt;Jul-Dec 2022 Actuals'!AZ44</f>
        <v>0</v>
      </c>
      <c r="BA44" s="46">
        <f>+'UPDATE&gt;&gt;Jul2022-Mar2023 Actuals'!BA44-'UPDATE&gt;&gt;Jul-Dec 2022 Actuals'!BA44</f>
        <v>0</v>
      </c>
      <c r="BB44" s="46">
        <f>+'UPDATE&gt;&gt;Jul2022-Mar2023 Actuals'!BB44-'UPDATE&gt;&gt;Jul-Dec 2022 Actuals'!BB44</f>
        <v>0</v>
      </c>
      <c r="BC44" s="46">
        <f>+'UPDATE&gt;&gt;Jul2022-Mar2023 Actuals'!BC44-'UPDATE&gt;&gt;Jul-Dec 2022 Actuals'!BC44</f>
        <v>422000</v>
      </c>
      <c r="BD44" s="46">
        <f>+'UPDATE&gt;&gt;Jul2022-Mar2023 Actuals'!BD44-'UPDATE&gt;&gt;Jul-Dec 2022 Actuals'!BD44</f>
        <v>0</v>
      </c>
      <c r="BE44" s="46">
        <f>+'UPDATE&gt;&gt;Jul2022-Mar2023 Actuals'!BE44-'UPDATE&gt;&gt;Jul-Dec 2022 Actuals'!BE44</f>
        <v>422000</v>
      </c>
      <c r="BF44" s="46">
        <f>+'UPDATE&gt;&gt;Jul2022-Mar2023 Actuals'!BF44-'UPDATE&gt;&gt;Jul-Dec 2022 Actuals'!BF44</f>
        <v>0</v>
      </c>
      <c r="BG44" s="46">
        <f>+'UPDATE&gt;&gt;Jul2022-Mar2023 Actuals'!BG44-'UPDATE&gt;&gt;Jul-Dec 2022 Actuals'!BG44</f>
        <v>0</v>
      </c>
      <c r="BH44" s="46">
        <f>+'UPDATE&gt;&gt;Jul2022-Mar2023 Actuals'!BH44-'UPDATE&gt;&gt;Jul-Dec 2022 Actuals'!BH44</f>
        <v>0</v>
      </c>
      <c r="BI44" s="46">
        <f>+'UPDATE&gt;&gt;Jul2022-Mar2023 Actuals'!BI44-'UPDATE&gt;&gt;Jul-Dec 2022 Actuals'!BI44</f>
        <v>0</v>
      </c>
      <c r="BJ44" s="46">
        <f>+'UPDATE&gt;&gt;Jul2022-Mar2023 Actuals'!BJ44-'UPDATE&gt;&gt;Jul-Dec 2022 Actuals'!BJ44</f>
        <v>0</v>
      </c>
      <c r="BK44" s="46">
        <f>+'UPDATE&gt;&gt;Jul2022-Mar2023 Actuals'!BK44-'UPDATE&gt;&gt;Jul-Dec 2022 Actuals'!BK44</f>
        <v>0</v>
      </c>
      <c r="BL44" s="46">
        <f>+'UPDATE&gt;&gt;Jul2022-Mar2023 Actuals'!BL44-'UPDATE&gt;&gt;Jul-Dec 2022 Actuals'!BL44</f>
        <v>0</v>
      </c>
      <c r="BM44" s="46">
        <f>+'UPDATE&gt;&gt;Jul2022-Mar2023 Actuals'!BM44-'UPDATE&gt;&gt;Jul-Dec 2022 Actuals'!BM44</f>
        <v>0</v>
      </c>
      <c r="BN44" s="46">
        <f>+'UPDATE&gt;&gt;Jul2022-Mar2023 Actuals'!BN44-'UPDATE&gt;&gt;Jul-Dec 2022 Actuals'!BN44</f>
        <v>0</v>
      </c>
      <c r="BO44" s="46">
        <f>+'UPDATE&gt;&gt;Jul2022-Mar2023 Actuals'!BO44-'UPDATE&gt;&gt;Jul-Dec 2022 Actuals'!BO44</f>
        <v>0</v>
      </c>
      <c r="BP44" s="46">
        <f>+'UPDATE&gt;&gt;Jul2022-Mar2023 Actuals'!BP44-'UPDATE&gt;&gt;Jul-Dec 2022 Actuals'!BP44</f>
        <v>0</v>
      </c>
      <c r="BQ44" s="46">
        <f>+'UPDATE&gt;&gt;Jul2022-Mar2023 Actuals'!BQ44-'UPDATE&gt;&gt;Jul-Dec 2022 Actuals'!BQ44</f>
        <v>0</v>
      </c>
      <c r="BR44" s="46">
        <f>+'UPDATE&gt;&gt;Jul2022-Mar2023 Actuals'!BR44-'UPDATE&gt;&gt;Jul-Dec 2022 Actuals'!BR44</f>
        <v>0</v>
      </c>
      <c r="BS44" s="46">
        <f>+'UPDATE&gt;&gt;Jul2022-Mar2023 Actuals'!BS44-'UPDATE&gt;&gt;Jul-Dec 2022 Actuals'!BS44</f>
        <v>0</v>
      </c>
      <c r="BT44" s="46">
        <f>+'UPDATE&gt;&gt;Jul2022-Mar2023 Actuals'!BT44-'UPDATE&gt;&gt;Jul-Dec 2022 Actuals'!BT44</f>
        <v>0</v>
      </c>
      <c r="BU44" s="46">
        <f>+'UPDATE&gt;&gt;Jul2022-Mar2023 Actuals'!BU44-'UPDATE&gt;&gt;Jul-Dec 2022 Actuals'!BU44</f>
        <v>0</v>
      </c>
      <c r="BV44" s="46">
        <f>+'UPDATE&gt;&gt;Jul2022-Mar2023 Actuals'!BV44-'UPDATE&gt;&gt;Jul-Dec 2022 Actuals'!BV44</f>
        <v>0</v>
      </c>
      <c r="BW44" s="46">
        <f>+'UPDATE&gt;&gt;Jul2022-Mar2023 Actuals'!BW44-'UPDATE&gt;&gt;Jul-Dec 2022 Actuals'!BW44</f>
        <v>0</v>
      </c>
      <c r="BX44" s="46">
        <f>+'UPDATE&gt;&gt;Jul2022-Mar2023 Actuals'!BX44-'UPDATE&gt;&gt;Jul-Dec 2022 Actuals'!BX44</f>
        <v>0</v>
      </c>
      <c r="BY44" s="46">
        <f>+'UPDATE&gt;&gt;Jul2022-Mar2023 Actuals'!BY44-'UPDATE&gt;&gt;Jul-Dec 2022 Actuals'!BY44</f>
        <v>0</v>
      </c>
      <c r="BZ44" s="46">
        <f>+'UPDATE&gt;&gt;Jul2022-Mar2023 Actuals'!BZ44-'UPDATE&gt;&gt;Jul-Dec 2022 Actuals'!BZ44</f>
        <v>0</v>
      </c>
      <c r="CA44" s="46">
        <f>+'UPDATE&gt;&gt;Jul2022-Mar2023 Actuals'!CA44-'UPDATE&gt;&gt;Jul-Dec 2022 Actuals'!CA44</f>
        <v>0</v>
      </c>
      <c r="CB44" s="46">
        <f>+'UPDATE&gt;&gt;Jul2022-Mar2023 Actuals'!CB44-'UPDATE&gt;&gt;Jul-Dec 2022 Actuals'!CB44</f>
        <v>0</v>
      </c>
      <c r="CC44" s="46">
        <f>+'UPDATE&gt;&gt;Jul2022-Mar2023 Actuals'!CC44-'UPDATE&gt;&gt;Jul-Dec 2022 Actuals'!CC44</f>
        <v>0</v>
      </c>
      <c r="CD44" s="46">
        <f>+'UPDATE&gt;&gt;Jul2022-Mar2023 Actuals'!CD44-'UPDATE&gt;&gt;Jul-Dec 2022 Actuals'!CD44</f>
        <v>0</v>
      </c>
      <c r="CE44" s="46">
        <f>+'UPDATE&gt;&gt;Jul2022-Mar2023 Actuals'!CE44-'UPDATE&gt;&gt;Jul-Dec 2022 Actuals'!CE44</f>
        <v>0</v>
      </c>
      <c r="CF44" s="46">
        <f>+'UPDATE&gt;&gt;Jul2022-Mar2023 Actuals'!CF44-'UPDATE&gt;&gt;Jul-Dec 2022 Actuals'!CF44</f>
        <v>0</v>
      </c>
      <c r="CG44" s="46">
        <f>+'UPDATE&gt;&gt;Jul2022-Mar2023 Actuals'!CG44-'UPDATE&gt;&gt;Jul-Dec 2022 Actuals'!CG44</f>
        <v>0</v>
      </c>
      <c r="CH44" s="46">
        <f>+'UPDATE&gt;&gt;Jul2022-Mar2023 Actuals'!CH44-'UPDATE&gt;&gt;Jul-Dec 2022 Actuals'!CH44</f>
        <v>0</v>
      </c>
      <c r="CI44" s="46">
        <f>+'UPDATE&gt;&gt;Jul2022-Mar2023 Actuals'!CI44-'UPDATE&gt;&gt;Jul-Dec 2022 Actuals'!CI44</f>
        <v>0</v>
      </c>
    </row>
    <row r="45" spans="1:88" x14ac:dyDescent="0.25">
      <c r="A45" s="48" t="s">
        <v>172</v>
      </c>
      <c r="B45" s="48" t="s">
        <v>173</v>
      </c>
      <c r="C45" s="48" t="s">
        <v>174</v>
      </c>
      <c r="D45" s="48" t="s">
        <v>117</v>
      </c>
      <c r="F45" s="48" t="s">
        <v>193</v>
      </c>
      <c r="G45" s="48" t="s">
        <v>194</v>
      </c>
      <c r="H45" s="48" t="s">
        <v>195</v>
      </c>
      <c r="I45" s="48" t="s">
        <v>196</v>
      </c>
      <c r="J45" s="46">
        <f>+'UPDATE&gt;&gt;Jul2022-Mar2023 Actuals'!J45-'UPDATE&gt;&gt;Jul-Dec 2022 Actuals'!J45</f>
        <v>515000</v>
      </c>
      <c r="K45" s="46">
        <f>+'UPDATE&gt;&gt;Jul2022-Mar2023 Actuals'!K45-'UPDATE&gt;&gt;Jul-Dec 2022 Actuals'!K45</f>
        <v>-515000</v>
      </c>
      <c r="L45" s="46">
        <f>+'UPDATE&gt;&gt;Jul2022-Mar2023 Actuals'!L45-'UPDATE&gt;&gt;Jul-Dec 2022 Actuals'!L45</f>
        <v>0</v>
      </c>
      <c r="M45" s="46">
        <f>+'UPDATE&gt;&gt;Jul2022-Mar2023 Actuals'!M45-'UPDATE&gt;&gt;Jul-Dec 2022 Actuals'!M45</f>
        <v>0</v>
      </c>
      <c r="N45" s="46">
        <f>+'UPDATE&gt;&gt;Jul2022-Mar2023 Actuals'!N45-'UPDATE&gt;&gt;Jul-Dec 2022 Actuals'!N45</f>
        <v>0</v>
      </c>
      <c r="O45" s="46">
        <f>+'UPDATE&gt;&gt;Jul2022-Mar2023 Actuals'!O45-'UPDATE&gt;&gt;Jul-Dec 2022 Actuals'!O45</f>
        <v>0</v>
      </c>
      <c r="P45" s="46">
        <f>+'UPDATE&gt;&gt;Jul2022-Mar2023 Actuals'!P45-'UPDATE&gt;&gt;Jul-Dec 2022 Actuals'!P45</f>
        <v>0</v>
      </c>
      <c r="Q45" s="46">
        <f>+'UPDATE&gt;&gt;Jul2022-Mar2023 Actuals'!Q45-'UPDATE&gt;&gt;Jul-Dec 2022 Actuals'!Q45</f>
        <v>0</v>
      </c>
      <c r="R45" s="46">
        <f>+'UPDATE&gt;&gt;Jul2022-Mar2023 Actuals'!R45-'UPDATE&gt;&gt;Jul-Dec 2022 Actuals'!R45</f>
        <v>0</v>
      </c>
      <c r="S45" s="46">
        <f>+'UPDATE&gt;&gt;Jul2022-Mar2023 Actuals'!S45-'UPDATE&gt;&gt;Jul-Dec 2022 Actuals'!S45</f>
        <v>0</v>
      </c>
      <c r="T45" s="46">
        <f>+'UPDATE&gt;&gt;Jul2022-Mar2023 Actuals'!T45-'UPDATE&gt;&gt;Jul-Dec 2022 Actuals'!T45</f>
        <v>0</v>
      </c>
      <c r="U45" s="46">
        <f>+'UPDATE&gt;&gt;Jul2022-Mar2023 Actuals'!U45-'UPDATE&gt;&gt;Jul-Dec 2022 Actuals'!U45</f>
        <v>0</v>
      </c>
      <c r="V45" s="46">
        <f>+'UPDATE&gt;&gt;Jul2022-Mar2023 Actuals'!V45-'UPDATE&gt;&gt;Jul-Dec 2022 Actuals'!V45</f>
        <v>0</v>
      </c>
      <c r="W45" s="46">
        <f>+'UPDATE&gt;&gt;Jul2022-Mar2023 Actuals'!W45-'UPDATE&gt;&gt;Jul-Dec 2022 Actuals'!W45</f>
        <v>0</v>
      </c>
      <c r="X45" s="46">
        <f>+'UPDATE&gt;&gt;Jul2022-Mar2023 Actuals'!X45-'UPDATE&gt;&gt;Jul-Dec 2022 Actuals'!X45</f>
        <v>0</v>
      </c>
      <c r="Y45" s="46">
        <f>+'UPDATE&gt;&gt;Jul2022-Mar2023 Actuals'!Y45-'UPDATE&gt;&gt;Jul-Dec 2022 Actuals'!Y45</f>
        <v>0</v>
      </c>
      <c r="Z45" s="46">
        <f>+'UPDATE&gt;&gt;Jul2022-Mar2023 Actuals'!Z45-'UPDATE&gt;&gt;Jul-Dec 2022 Actuals'!Z45</f>
        <v>0</v>
      </c>
      <c r="AA45" s="46">
        <f>+'UPDATE&gt;&gt;Jul2022-Mar2023 Actuals'!AA45-'UPDATE&gt;&gt;Jul-Dec 2022 Actuals'!AA45</f>
        <v>0</v>
      </c>
      <c r="AB45" s="46">
        <f>+'UPDATE&gt;&gt;Jul2022-Mar2023 Actuals'!AB45-'UPDATE&gt;&gt;Jul-Dec 2022 Actuals'!AB45</f>
        <v>0</v>
      </c>
      <c r="AC45" s="46">
        <f>+'UPDATE&gt;&gt;Jul2022-Mar2023 Actuals'!AC45-'UPDATE&gt;&gt;Jul-Dec 2022 Actuals'!AC45</f>
        <v>0</v>
      </c>
      <c r="AD45" s="46">
        <f>+'UPDATE&gt;&gt;Jul2022-Mar2023 Actuals'!AD45-'UPDATE&gt;&gt;Jul-Dec 2022 Actuals'!AD45</f>
        <v>0</v>
      </c>
      <c r="AE45" s="46">
        <f>+'UPDATE&gt;&gt;Jul2022-Mar2023 Actuals'!AE45-'UPDATE&gt;&gt;Jul-Dec 2022 Actuals'!AE45</f>
        <v>0</v>
      </c>
      <c r="AF45" s="46">
        <f>+'UPDATE&gt;&gt;Jul2022-Mar2023 Actuals'!AF45-'UPDATE&gt;&gt;Jul-Dec 2022 Actuals'!AF45</f>
        <v>0</v>
      </c>
      <c r="AG45" s="46">
        <f>+'UPDATE&gt;&gt;Jul2022-Mar2023 Actuals'!AG45-'UPDATE&gt;&gt;Jul-Dec 2022 Actuals'!AG45</f>
        <v>0</v>
      </c>
      <c r="AH45" s="46">
        <f>+'UPDATE&gt;&gt;Jul2022-Mar2023 Actuals'!AH45-'UPDATE&gt;&gt;Jul-Dec 2022 Actuals'!AH45</f>
        <v>-5365000</v>
      </c>
      <c r="AI45" s="46">
        <f>+'UPDATE&gt;&gt;Jul2022-Mar2023 Actuals'!AI45-'UPDATE&gt;&gt;Jul-Dec 2022 Actuals'!AI45</f>
        <v>-6885000</v>
      </c>
      <c r="AJ45" s="46">
        <f>+'UPDATE&gt;&gt;Jul2022-Mar2023 Actuals'!AJ45-'UPDATE&gt;&gt;Jul-Dec 2022 Actuals'!AJ45</f>
        <v>-12250000</v>
      </c>
      <c r="AK45" s="46">
        <f>+'UPDATE&gt;&gt;Jul2022-Mar2023 Actuals'!AK45-'UPDATE&gt;&gt;Jul-Dec 2022 Actuals'!AK45</f>
        <v>0</v>
      </c>
      <c r="AL45" s="46">
        <f>+'UPDATE&gt;&gt;Jul2022-Mar2023 Actuals'!AL45-'UPDATE&gt;&gt;Jul-Dec 2022 Actuals'!AL45</f>
        <v>0</v>
      </c>
      <c r="AM45" s="46">
        <f>+'UPDATE&gt;&gt;Jul2022-Mar2023 Actuals'!AM45-'UPDATE&gt;&gt;Jul-Dec 2022 Actuals'!AM45</f>
        <v>0</v>
      </c>
      <c r="AN45" s="46">
        <f>+'UPDATE&gt;&gt;Jul2022-Mar2023 Actuals'!AN45-'UPDATE&gt;&gt;Jul-Dec 2022 Actuals'!AN45</f>
        <v>-5365000</v>
      </c>
      <c r="AO45" s="46">
        <f>+'UPDATE&gt;&gt;Jul2022-Mar2023 Actuals'!AO45-'UPDATE&gt;&gt;Jul-Dec 2022 Actuals'!AO45</f>
        <v>-6885000</v>
      </c>
      <c r="AP45" s="46">
        <f>+'UPDATE&gt;&gt;Jul2022-Mar2023 Actuals'!AP45-'UPDATE&gt;&gt;Jul-Dec 2022 Actuals'!AP45</f>
        <v>-12250000</v>
      </c>
      <c r="AQ45" s="46">
        <f>+'UPDATE&gt;&gt;Jul2022-Mar2023 Actuals'!AQ45-'UPDATE&gt;&gt;Jul-Dec 2022 Actuals'!AQ45</f>
        <v>2909000</v>
      </c>
      <c r="AR45" s="46">
        <f>+'UPDATE&gt;&gt;Jul2022-Mar2023 Actuals'!AR45-'UPDATE&gt;&gt;Jul-Dec 2022 Actuals'!AR45</f>
        <v>3216000</v>
      </c>
      <c r="AS45" s="46">
        <f>+'UPDATE&gt;&gt;Jul2022-Mar2023 Actuals'!AS45-'UPDATE&gt;&gt;Jul-Dec 2022 Actuals'!AS45</f>
        <v>6125000</v>
      </c>
      <c r="AT45" s="46">
        <f>+'UPDATE&gt;&gt;Jul2022-Mar2023 Actuals'!AT45-'UPDATE&gt;&gt;Jul-Dec 2022 Actuals'!AT45</f>
        <v>2971000</v>
      </c>
      <c r="AU45" s="46">
        <f>+'UPDATE&gt;&gt;Jul2022-Mar2023 Actuals'!AU45-'UPDATE&gt;&gt;Jul-Dec 2022 Actuals'!AU45</f>
        <v>3154000</v>
      </c>
      <c r="AV45" s="46">
        <f>+'UPDATE&gt;&gt;Jul2022-Mar2023 Actuals'!AV45-'UPDATE&gt;&gt;Jul-Dec 2022 Actuals'!AV45</f>
        <v>6125000</v>
      </c>
      <c r="AW45" s="46">
        <f>+'UPDATE&gt;&gt;Jul2022-Mar2023 Actuals'!AW45-'UPDATE&gt;&gt;Jul-Dec 2022 Actuals'!AW45</f>
        <v>0</v>
      </c>
      <c r="AX45" s="46">
        <f>+'UPDATE&gt;&gt;Jul2022-Mar2023 Actuals'!AX45-'UPDATE&gt;&gt;Jul-Dec 2022 Actuals'!AX45</f>
        <v>0</v>
      </c>
      <c r="AY45" s="46">
        <f>+'UPDATE&gt;&gt;Jul2022-Mar2023 Actuals'!AY45-'UPDATE&gt;&gt;Jul-Dec 2022 Actuals'!AY45</f>
        <v>0</v>
      </c>
      <c r="AZ45" s="46">
        <f>+'UPDATE&gt;&gt;Jul2022-Mar2023 Actuals'!AZ45-'UPDATE&gt;&gt;Jul-Dec 2022 Actuals'!AZ45</f>
        <v>0</v>
      </c>
      <c r="BA45" s="46">
        <f>+'UPDATE&gt;&gt;Jul2022-Mar2023 Actuals'!BA45-'UPDATE&gt;&gt;Jul-Dec 2022 Actuals'!BA45</f>
        <v>0</v>
      </c>
      <c r="BB45" s="46">
        <f>+'UPDATE&gt;&gt;Jul2022-Mar2023 Actuals'!BB45-'UPDATE&gt;&gt;Jul-Dec 2022 Actuals'!BB45</f>
        <v>0</v>
      </c>
      <c r="BC45" s="46">
        <f>+'UPDATE&gt;&gt;Jul2022-Mar2023 Actuals'!BC45-'UPDATE&gt;&gt;Jul-Dec 2022 Actuals'!BC45</f>
        <v>5880000</v>
      </c>
      <c r="BD45" s="46">
        <f>+'UPDATE&gt;&gt;Jul2022-Mar2023 Actuals'!BD45-'UPDATE&gt;&gt;Jul-Dec 2022 Actuals'!BD45</f>
        <v>6370000</v>
      </c>
      <c r="BE45" s="46">
        <f>+'UPDATE&gt;&gt;Jul2022-Mar2023 Actuals'!BE45-'UPDATE&gt;&gt;Jul-Dec 2022 Actuals'!BE45</f>
        <v>12250000</v>
      </c>
      <c r="BF45" s="46">
        <f>+'UPDATE&gt;&gt;Jul2022-Mar2023 Actuals'!BF45-'UPDATE&gt;&gt;Jul-Dec 2022 Actuals'!BF45</f>
        <v>0</v>
      </c>
      <c r="BG45" s="46">
        <f>+'UPDATE&gt;&gt;Jul2022-Mar2023 Actuals'!BG45-'UPDATE&gt;&gt;Jul-Dec 2022 Actuals'!BG45</f>
        <v>0</v>
      </c>
      <c r="BH45" s="46">
        <f>+'UPDATE&gt;&gt;Jul2022-Mar2023 Actuals'!BH45-'UPDATE&gt;&gt;Jul-Dec 2022 Actuals'!BH45</f>
        <v>0</v>
      </c>
      <c r="BI45" s="46">
        <f>+'UPDATE&gt;&gt;Jul2022-Mar2023 Actuals'!BI45-'UPDATE&gt;&gt;Jul-Dec 2022 Actuals'!BI45</f>
        <v>0</v>
      </c>
      <c r="BJ45" s="46">
        <f>+'UPDATE&gt;&gt;Jul2022-Mar2023 Actuals'!BJ45-'UPDATE&gt;&gt;Jul-Dec 2022 Actuals'!BJ45</f>
        <v>0</v>
      </c>
      <c r="BK45" s="46">
        <f>+'UPDATE&gt;&gt;Jul2022-Mar2023 Actuals'!BK45-'UPDATE&gt;&gt;Jul-Dec 2022 Actuals'!BK45</f>
        <v>0</v>
      </c>
      <c r="BL45" s="46">
        <f>+'UPDATE&gt;&gt;Jul2022-Mar2023 Actuals'!BL45-'UPDATE&gt;&gt;Jul-Dec 2022 Actuals'!BL45</f>
        <v>0</v>
      </c>
      <c r="BM45" s="46">
        <f>+'UPDATE&gt;&gt;Jul2022-Mar2023 Actuals'!BM45-'UPDATE&gt;&gt;Jul-Dec 2022 Actuals'!BM45</f>
        <v>0</v>
      </c>
      <c r="BN45" s="46">
        <f>+'UPDATE&gt;&gt;Jul2022-Mar2023 Actuals'!BN45-'UPDATE&gt;&gt;Jul-Dec 2022 Actuals'!BN45</f>
        <v>0</v>
      </c>
      <c r="BO45" s="46">
        <f>+'UPDATE&gt;&gt;Jul2022-Mar2023 Actuals'!BO45-'UPDATE&gt;&gt;Jul-Dec 2022 Actuals'!BO45</f>
        <v>0</v>
      </c>
      <c r="BP45" s="46">
        <f>+'UPDATE&gt;&gt;Jul2022-Mar2023 Actuals'!BP45-'UPDATE&gt;&gt;Jul-Dec 2022 Actuals'!BP45</f>
        <v>0</v>
      </c>
      <c r="BQ45" s="46">
        <f>+'UPDATE&gt;&gt;Jul2022-Mar2023 Actuals'!BQ45-'UPDATE&gt;&gt;Jul-Dec 2022 Actuals'!BQ45</f>
        <v>0</v>
      </c>
      <c r="BR45" s="46">
        <f>+'UPDATE&gt;&gt;Jul2022-Mar2023 Actuals'!BR45-'UPDATE&gt;&gt;Jul-Dec 2022 Actuals'!BR45</f>
        <v>515000</v>
      </c>
      <c r="BS45" s="46">
        <f>+'UPDATE&gt;&gt;Jul2022-Mar2023 Actuals'!BS45-'UPDATE&gt;&gt;Jul-Dec 2022 Actuals'!BS45</f>
        <v>-515000</v>
      </c>
      <c r="BT45" s="46">
        <f>+'UPDATE&gt;&gt;Jul2022-Mar2023 Actuals'!BT45-'UPDATE&gt;&gt;Jul-Dec 2022 Actuals'!BT45</f>
        <v>0</v>
      </c>
      <c r="BU45" s="46">
        <f>+'UPDATE&gt;&gt;Jul2022-Mar2023 Actuals'!BU45-'UPDATE&gt;&gt;Jul-Dec 2022 Actuals'!BU45</f>
        <v>0</v>
      </c>
      <c r="BV45" s="46">
        <f>+'UPDATE&gt;&gt;Jul2022-Mar2023 Actuals'!BV45-'UPDATE&gt;&gt;Jul-Dec 2022 Actuals'!BV45</f>
        <v>0</v>
      </c>
      <c r="BW45" s="46">
        <f>+'UPDATE&gt;&gt;Jul2022-Mar2023 Actuals'!BW45-'UPDATE&gt;&gt;Jul-Dec 2022 Actuals'!BW45</f>
        <v>0</v>
      </c>
      <c r="BX45" s="46">
        <f>+'UPDATE&gt;&gt;Jul2022-Mar2023 Actuals'!BX45-'UPDATE&gt;&gt;Jul-Dec 2022 Actuals'!BX45</f>
        <v>0</v>
      </c>
      <c r="BY45" s="46">
        <f>+'UPDATE&gt;&gt;Jul2022-Mar2023 Actuals'!BY45-'UPDATE&gt;&gt;Jul-Dec 2022 Actuals'!BY45</f>
        <v>0</v>
      </c>
      <c r="BZ45" s="46">
        <f>+'UPDATE&gt;&gt;Jul2022-Mar2023 Actuals'!BZ45-'UPDATE&gt;&gt;Jul-Dec 2022 Actuals'!BZ45</f>
        <v>0</v>
      </c>
      <c r="CA45" s="46">
        <f>+'UPDATE&gt;&gt;Jul2022-Mar2023 Actuals'!CA45-'UPDATE&gt;&gt;Jul-Dec 2022 Actuals'!CA45</f>
        <v>0</v>
      </c>
      <c r="CB45" s="46">
        <f>+'UPDATE&gt;&gt;Jul2022-Mar2023 Actuals'!CB45-'UPDATE&gt;&gt;Jul-Dec 2022 Actuals'!CB45</f>
        <v>0</v>
      </c>
      <c r="CC45" s="46">
        <f>+'UPDATE&gt;&gt;Jul2022-Mar2023 Actuals'!CC45-'UPDATE&gt;&gt;Jul-Dec 2022 Actuals'!CC45</f>
        <v>0</v>
      </c>
      <c r="CD45" s="46">
        <f>+'UPDATE&gt;&gt;Jul2022-Mar2023 Actuals'!CD45-'UPDATE&gt;&gt;Jul-Dec 2022 Actuals'!CD45</f>
        <v>0</v>
      </c>
      <c r="CE45" s="46">
        <f>+'UPDATE&gt;&gt;Jul2022-Mar2023 Actuals'!CE45-'UPDATE&gt;&gt;Jul-Dec 2022 Actuals'!CE45</f>
        <v>0</v>
      </c>
      <c r="CF45" s="46">
        <f>+'UPDATE&gt;&gt;Jul2022-Mar2023 Actuals'!CF45-'UPDATE&gt;&gt;Jul-Dec 2022 Actuals'!CF45</f>
        <v>0</v>
      </c>
      <c r="CG45" s="46">
        <f>+'UPDATE&gt;&gt;Jul2022-Mar2023 Actuals'!CG45-'UPDATE&gt;&gt;Jul-Dec 2022 Actuals'!CG45</f>
        <v>0</v>
      </c>
      <c r="CH45" s="46">
        <f>+'UPDATE&gt;&gt;Jul2022-Mar2023 Actuals'!CH45-'UPDATE&gt;&gt;Jul-Dec 2022 Actuals'!CH45</f>
        <v>0</v>
      </c>
      <c r="CI45" s="46">
        <f>+'UPDATE&gt;&gt;Jul2022-Mar2023 Actuals'!CI45-'UPDATE&gt;&gt;Jul-Dec 2022 Actuals'!CI45</f>
        <v>0</v>
      </c>
    </row>
    <row r="46" spans="1:88" x14ac:dyDescent="0.25">
      <c r="A46" s="48" t="s">
        <v>179</v>
      </c>
      <c r="B46" s="48" t="s">
        <v>173</v>
      </c>
      <c r="C46" s="48" t="s">
        <v>180</v>
      </c>
      <c r="D46" s="48" t="s">
        <v>117</v>
      </c>
      <c r="F46" s="48" t="s">
        <v>193</v>
      </c>
      <c r="G46" s="48" t="s">
        <v>194</v>
      </c>
      <c r="H46" s="48" t="s">
        <v>198</v>
      </c>
      <c r="I46" s="48" t="s">
        <v>196</v>
      </c>
      <c r="J46" s="46">
        <f>+'UPDATE&gt;&gt;Jul2022-Mar2023 Actuals'!J46-'UPDATE&gt;&gt;Jul-Dec 2022 Actuals'!J46</f>
        <v>0</v>
      </c>
      <c r="K46" s="46">
        <f>+'UPDATE&gt;&gt;Jul2022-Mar2023 Actuals'!K46-'UPDATE&gt;&gt;Jul-Dec 2022 Actuals'!K46</f>
        <v>0</v>
      </c>
      <c r="L46" s="46">
        <f>+'UPDATE&gt;&gt;Jul2022-Mar2023 Actuals'!L46-'UPDATE&gt;&gt;Jul-Dec 2022 Actuals'!L46</f>
        <v>0</v>
      </c>
      <c r="M46" s="46">
        <f>+'UPDATE&gt;&gt;Jul2022-Mar2023 Actuals'!M46-'UPDATE&gt;&gt;Jul-Dec 2022 Actuals'!M46</f>
        <v>0</v>
      </c>
      <c r="N46" s="46">
        <f>+'UPDATE&gt;&gt;Jul2022-Mar2023 Actuals'!N46-'UPDATE&gt;&gt;Jul-Dec 2022 Actuals'!N46</f>
        <v>0</v>
      </c>
      <c r="O46" s="46">
        <f>+'UPDATE&gt;&gt;Jul2022-Mar2023 Actuals'!O46-'UPDATE&gt;&gt;Jul-Dec 2022 Actuals'!O46</f>
        <v>0</v>
      </c>
      <c r="P46" s="46">
        <f>+'UPDATE&gt;&gt;Jul2022-Mar2023 Actuals'!P46-'UPDATE&gt;&gt;Jul-Dec 2022 Actuals'!P46</f>
        <v>0</v>
      </c>
      <c r="Q46" s="46">
        <f>+'UPDATE&gt;&gt;Jul2022-Mar2023 Actuals'!Q46-'UPDATE&gt;&gt;Jul-Dec 2022 Actuals'!Q46</f>
        <v>0</v>
      </c>
      <c r="R46" s="46">
        <f>+'UPDATE&gt;&gt;Jul2022-Mar2023 Actuals'!R46-'UPDATE&gt;&gt;Jul-Dec 2022 Actuals'!R46</f>
        <v>0</v>
      </c>
      <c r="S46" s="46">
        <f>+'UPDATE&gt;&gt;Jul2022-Mar2023 Actuals'!S46-'UPDATE&gt;&gt;Jul-Dec 2022 Actuals'!S46</f>
        <v>0</v>
      </c>
      <c r="T46" s="46">
        <f>+'UPDATE&gt;&gt;Jul2022-Mar2023 Actuals'!T46-'UPDATE&gt;&gt;Jul-Dec 2022 Actuals'!T46</f>
        <v>0</v>
      </c>
      <c r="U46" s="46">
        <f>+'UPDATE&gt;&gt;Jul2022-Mar2023 Actuals'!U46-'UPDATE&gt;&gt;Jul-Dec 2022 Actuals'!U46</f>
        <v>0</v>
      </c>
      <c r="V46" s="46">
        <f>+'UPDATE&gt;&gt;Jul2022-Mar2023 Actuals'!V46-'UPDATE&gt;&gt;Jul-Dec 2022 Actuals'!V46</f>
        <v>0</v>
      </c>
      <c r="W46" s="46">
        <f>+'UPDATE&gt;&gt;Jul2022-Mar2023 Actuals'!W46-'UPDATE&gt;&gt;Jul-Dec 2022 Actuals'!W46</f>
        <v>0</v>
      </c>
      <c r="X46" s="46">
        <f>+'UPDATE&gt;&gt;Jul2022-Mar2023 Actuals'!X46-'UPDATE&gt;&gt;Jul-Dec 2022 Actuals'!X46</f>
        <v>0</v>
      </c>
      <c r="Y46" s="46">
        <f>+'UPDATE&gt;&gt;Jul2022-Mar2023 Actuals'!Y46-'UPDATE&gt;&gt;Jul-Dec 2022 Actuals'!Y46</f>
        <v>0</v>
      </c>
      <c r="Z46" s="46">
        <f>+'UPDATE&gt;&gt;Jul2022-Mar2023 Actuals'!Z46-'UPDATE&gt;&gt;Jul-Dec 2022 Actuals'!Z46</f>
        <v>0</v>
      </c>
      <c r="AA46" s="46">
        <f>+'UPDATE&gt;&gt;Jul2022-Mar2023 Actuals'!AA46-'UPDATE&gt;&gt;Jul-Dec 2022 Actuals'!AA46</f>
        <v>0</v>
      </c>
      <c r="AB46" s="46">
        <f>+'UPDATE&gt;&gt;Jul2022-Mar2023 Actuals'!AB46-'UPDATE&gt;&gt;Jul-Dec 2022 Actuals'!AB46</f>
        <v>0</v>
      </c>
      <c r="AC46" s="46">
        <f>+'UPDATE&gt;&gt;Jul2022-Mar2023 Actuals'!AC46-'UPDATE&gt;&gt;Jul-Dec 2022 Actuals'!AC46</f>
        <v>0</v>
      </c>
      <c r="AD46" s="46">
        <f>+'UPDATE&gt;&gt;Jul2022-Mar2023 Actuals'!AD46-'UPDATE&gt;&gt;Jul-Dec 2022 Actuals'!AD46</f>
        <v>0</v>
      </c>
      <c r="AE46" s="46">
        <f>+'UPDATE&gt;&gt;Jul2022-Mar2023 Actuals'!AE46-'UPDATE&gt;&gt;Jul-Dec 2022 Actuals'!AE46</f>
        <v>-14745000</v>
      </c>
      <c r="AF46" s="46">
        <f>+'UPDATE&gt;&gt;Jul2022-Mar2023 Actuals'!AF46-'UPDATE&gt;&gt;Jul-Dec 2022 Actuals'!AF46</f>
        <v>-14745000</v>
      </c>
      <c r="AG46" s="46">
        <f>+'UPDATE&gt;&gt;Jul2022-Mar2023 Actuals'!AG46-'UPDATE&gt;&gt;Jul-Dec 2022 Actuals'!AG46</f>
        <v>-29490000</v>
      </c>
      <c r="AH46" s="46">
        <f>+'UPDATE&gt;&gt;Jul2022-Mar2023 Actuals'!AH46-'UPDATE&gt;&gt;Jul-Dec 2022 Actuals'!AH46</f>
        <v>29490000</v>
      </c>
      <c r="AI46" s="46">
        <f>+'UPDATE&gt;&gt;Jul2022-Mar2023 Actuals'!AI46-'UPDATE&gt;&gt;Jul-Dec 2022 Actuals'!AI46</f>
        <v>29490000</v>
      </c>
      <c r="AJ46" s="46">
        <f>+'UPDATE&gt;&gt;Jul2022-Mar2023 Actuals'!AJ46-'UPDATE&gt;&gt;Jul-Dec 2022 Actuals'!AJ46</f>
        <v>58980000</v>
      </c>
      <c r="AK46" s="46">
        <f>+'UPDATE&gt;&gt;Jul2022-Mar2023 Actuals'!AK46-'UPDATE&gt;&gt;Jul-Dec 2022 Actuals'!AK46</f>
        <v>-14745000</v>
      </c>
      <c r="AL46" s="46">
        <f>+'UPDATE&gt;&gt;Jul2022-Mar2023 Actuals'!AL46-'UPDATE&gt;&gt;Jul-Dec 2022 Actuals'!AL46</f>
        <v>-14745000</v>
      </c>
      <c r="AM46" s="46">
        <f>+'UPDATE&gt;&gt;Jul2022-Mar2023 Actuals'!AM46-'UPDATE&gt;&gt;Jul-Dec 2022 Actuals'!AM46</f>
        <v>-29490000</v>
      </c>
      <c r="AN46" s="46">
        <f>+'UPDATE&gt;&gt;Jul2022-Mar2023 Actuals'!AN46-'UPDATE&gt;&gt;Jul-Dec 2022 Actuals'!AN46</f>
        <v>0</v>
      </c>
      <c r="AO46" s="46">
        <f>+'UPDATE&gt;&gt;Jul2022-Mar2023 Actuals'!AO46-'UPDATE&gt;&gt;Jul-Dec 2022 Actuals'!AO46</f>
        <v>0</v>
      </c>
      <c r="AP46" s="46">
        <f>+'UPDATE&gt;&gt;Jul2022-Mar2023 Actuals'!AP46-'UPDATE&gt;&gt;Jul-Dec 2022 Actuals'!AP46</f>
        <v>0</v>
      </c>
      <c r="AQ46" s="46">
        <f>+'UPDATE&gt;&gt;Jul2022-Mar2023 Actuals'!AQ46-'UPDATE&gt;&gt;Jul-Dec 2022 Actuals'!AQ46</f>
        <v>0</v>
      </c>
      <c r="AR46" s="46">
        <f>+'UPDATE&gt;&gt;Jul2022-Mar2023 Actuals'!AR46-'UPDATE&gt;&gt;Jul-Dec 2022 Actuals'!AR46</f>
        <v>0</v>
      </c>
      <c r="AS46" s="46">
        <f>+'UPDATE&gt;&gt;Jul2022-Mar2023 Actuals'!AS46-'UPDATE&gt;&gt;Jul-Dec 2022 Actuals'!AS46</f>
        <v>0</v>
      </c>
      <c r="AT46" s="46">
        <f>+'UPDATE&gt;&gt;Jul2022-Mar2023 Actuals'!AT46-'UPDATE&gt;&gt;Jul-Dec 2022 Actuals'!AT46</f>
        <v>0</v>
      </c>
      <c r="AU46" s="46">
        <f>+'UPDATE&gt;&gt;Jul2022-Mar2023 Actuals'!AU46-'UPDATE&gt;&gt;Jul-Dec 2022 Actuals'!AU46</f>
        <v>0</v>
      </c>
      <c r="AV46" s="46">
        <f>+'UPDATE&gt;&gt;Jul2022-Mar2023 Actuals'!AV46-'UPDATE&gt;&gt;Jul-Dec 2022 Actuals'!AV46</f>
        <v>0</v>
      </c>
      <c r="AW46" s="46">
        <f>+'UPDATE&gt;&gt;Jul2022-Mar2023 Actuals'!AW46-'UPDATE&gt;&gt;Jul-Dec 2022 Actuals'!AW46</f>
        <v>0</v>
      </c>
      <c r="AX46" s="46">
        <f>+'UPDATE&gt;&gt;Jul2022-Mar2023 Actuals'!AX46-'UPDATE&gt;&gt;Jul-Dec 2022 Actuals'!AX46</f>
        <v>0</v>
      </c>
      <c r="AY46" s="46">
        <f>+'UPDATE&gt;&gt;Jul2022-Mar2023 Actuals'!AY46-'UPDATE&gt;&gt;Jul-Dec 2022 Actuals'!AY46</f>
        <v>0</v>
      </c>
      <c r="AZ46" s="46">
        <f>+'UPDATE&gt;&gt;Jul2022-Mar2023 Actuals'!AZ46-'UPDATE&gt;&gt;Jul-Dec 2022 Actuals'!AZ46</f>
        <v>0</v>
      </c>
      <c r="BA46" s="46">
        <f>+'UPDATE&gt;&gt;Jul2022-Mar2023 Actuals'!BA46-'UPDATE&gt;&gt;Jul-Dec 2022 Actuals'!BA46</f>
        <v>0</v>
      </c>
      <c r="BB46" s="46">
        <f>+'UPDATE&gt;&gt;Jul2022-Mar2023 Actuals'!BB46-'UPDATE&gt;&gt;Jul-Dec 2022 Actuals'!BB46</f>
        <v>0</v>
      </c>
      <c r="BC46" s="46">
        <f>+'UPDATE&gt;&gt;Jul2022-Mar2023 Actuals'!BC46-'UPDATE&gt;&gt;Jul-Dec 2022 Actuals'!BC46</f>
        <v>0</v>
      </c>
      <c r="BD46" s="46">
        <f>+'UPDATE&gt;&gt;Jul2022-Mar2023 Actuals'!BD46-'UPDATE&gt;&gt;Jul-Dec 2022 Actuals'!BD46</f>
        <v>0</v>
      </c>
      <c r="BE46" s="46">
        <f>+'UPDATE&gt;&gt;Jul2022-Mar2023 Actuals'!BE46-'UPDATE&gt;&gt;Jul-Dec 2022 Actuals'!BE46</f>
        <v>0</v>
      </c>
      <c r="BF46" s="46">
        <f>+'UPDATE&gt;&gt;Jul2022-Mar2023 Actuals'!BF46-'UPDATE&gt;&gt;Jul-Dec 2022 Actuals'!BF46</f>
        <v>0</v>
      </c>
      <c r="BG46" s="46">
        <f>+'UPDATE&gt;&gt;Jul2022-Mar2023 Actuals'!BG46-'UPDATE&gt;&gt;Jul-Dec 2022 Actuals'!BG46</f>
        <v>0</v>
      </c>
      <c r="BH46" s="46">
        <f>+'UPDATE&gt;&gt;Jul2022-Mar2023 Actuals'!BH46-'UPDATE&gt;&gt;Jul-Dec 2022 Actuals'!BH46</f>
        <v>0</v>
      </c>
      <c r="BI46" s="46">
        <f>+'UPDATE&gt;&gt;Jul2022-Mar2023 Actuals'!BI46-'UPDATE&gt;&gt;Jul-Dec 2022 Actuals'!BI46</f>
        <v>0</v>
      </c>
      <c r="BJ46" s="46">
        <f>+'UPDATE&gt;&gt;Jul2022-Mar2023 Actuals'!BJ46-'UPDATE&gt;&gt;Jul-Dec 2022 Actuals'!BJ46</f>
        <v>0</v>
      </c>
      <c r="BK46" s="46">
        <f>+'UPDATE&gt;&gt;Jul2022-Mar2023 Actuals'!BK46-'UPDATE&gt;&gt;Jul-Dec 2022 Actuals'!BK46</f>
        <v>0</v>
      </c>
      <c r="BL46" s="46">
        <f>+'UPDATE&gt;&gt;Jul2022-Mar2023 Actuals'!BL46-'UPDATE&gt;&gt;Jul-Dec 2022 Actuals'!BL46</f>
        <v>0</v>
      </c>
      <c r="BM46" s="46">
        <f>+'UPDATE&gt;&gt;Jul2022-Mar2023 Actuals'!BM46-'UPDATE&gt;&gt;Jul-Dec 2022 Actuals'!BM46</f>
        <v>0</v>
      </c>
      <c r="BN46" s="46">
        <f>+'UPDATE&gt;&gt;Jul2022-Mar2023 Actuals'!BN46-'UPDATE&gt;&gt;Jul-Dec 2022 Actuals'!BN46</f>
        <v>0</v>
      </c>
      <c r="BO46" s="46">
        <f>+'UPDATE&gt;&gt;Jul2022-Mar2023 Actuals'!BO46-'UPDATE&gt;&gt;Jul-Dec 2022 Actuals'!BO46</f>
        <v>0</v>
      </c>
      <c r="BP46" s="46">
        <f>+'UPDATE&gt;&gt;Jul2022-Mar2023 Actuals'!BP46-'UPDATE&gt;&gt;Jul-Dec 2022 Actuals'!BP46</f>
        <v>0</v>
      </c>
      <c r="BQ46" s="46">
        <f>+'UPDATE&gt;&gt;Jul2022-Mar2023 Actuals'!BQ46-'UPDATE&gt;&gt;Jul-Dec 2022 Actuals'!BQ46</f>
        <v>0</v>
      </c>
      <c r="BR46" s="46">
        <f>+'UPDATE&gt;&gt;Jul2022-Mar2023 Actuals'!BR46-'UPDATE&gt;&gt;Jul-Dec 2022 Actuals'!BR46</f>
        <v>0</v>
      </c>
      <c r="BS46" s="46">
        <f>+'UPDATE&gt;&gt;Jul2022-Mar2023 Actuals'!BS46-'UPDATE&gt;&gt;Jul-Dec 2022 Actuals'!BS46</f>
        <v>0</v>
      </c>
      <c r="BT46" s="46">
        <f>+'UPDATE&gt;&gt;Jul2022-Mar2023 Actuals'!BT46-'UPDATE&gt;&gt;Jul-Dec 2022 Actuals'!BT46</f>
        <v>0</v>
      </c>
      <c r="BU46" s="46">
        <f>+'UPDATE&gt;&gt;Jul2022-Mar2023 Actuals'!BU46-'UPDATE&gt;&gt;Jul-Dec 2022 Actuals'!BU46</f>
        <v>0</v>
      </c>
      <c r="BV46" s="46">
        <f>+'UPDATE&gt;&gt;Jul2022-Mar2023 Actuals'!BV46-'UPDATE&gt;&gt;Jul-Dec 2022 Actuals'!BV46</f>
        <v>0</v>
      </c>
      <c r="BW46" s="46">
        <f>+'UPDATE&gt;&gt;Jul2022-Mar2023 Actuals'!BW46-'UPDATE&gt;&gt;Jul-Dec 2022 Actuals'!BW46</f>
        <v>0</v>
      </c>
      <c r="BX46" s="46">
        <f>+'UPDATE&gt;&gt;Jul2022-Mar2023 Actuals'!BX46-'UPDATE&gt;&gt;Jul-Dec 2022 Actuals'!BX46</f>
        <v>0</v>
      </c>
      <c r="BY46" s="46">
        <f>+'UPDATE&gt;&gt;Jul2022-Mar2023 Actuals'!BY46-'UPDATE&gt;&gt;Jul-Dec 2022 Actuals'!BY46</f>
        <v>0</v>
      </c>
      <c r="BZ46" s="46">
        <f>+'UPDATE&gt;&gt;Jul2022-Mar2023 Actuals'!BZ46-'UPDATE&gt;&gt;Jul-Dec 2022 Actuals'!BZ46</f>
        <v>0</v>
      </c>
      <c r="CA46" s="46">
        <f>+'UPDATE&gt;&gt;Jul2022-Mar2023 Actuals'!CA46-'UPDATE&gt;&gt;Jul-Dec 2022 Actuals'!CA46</f>
        <v>0</v>
      </c>
      <c r="CB46" s="46">
        <f>+'UPDATE&gt;&gt;Jul2022-Mar2023 Actuals'!CB46-'UPDATE&gt;&gt;Jul-Dec 2022 Actuals'!CB46</f>
        <v>0</v>
      </c>
      <c r="CC46" s="46">
        <f>+'UPDATE&gt;&gt;Jul2022-Mar2023 Actuals'!CC46-'UPDATE&gt;&gt;Jul-Dec 2022 Actuals'!CC46</f>
        <v>0</v>
      </c>
      <c r="CD46" s="46">
        <f>+'UPDATE&gt;&gt;Jul2022-Mar2023 Actuals'!CD46-'UPDATE&gt;&gt;Jul-Dec 2022 Actuals'!CD46</f>
        <v>0</v>
      </c>
      <c r="CE46" s="46">
        <f>+'UPDATE&gt;&gt;Jul2022-Mar2023 Actuals'!CE46-'UPDATE&gt;&gt;Jul-Dec 2022 Actuals'!CE46</f>
        <v>0</v>
      </c>
      <c r="CF46" s="46">
        <f>+'UPDATE&gt;&gt;Jul2022-Mar2023 Actuals'!CF46-'UPDATE&gt;&gt;Jul-Dec 2022 Actuals'!CF46</f>
        <v>0</v>
      </c>
      <c r="CG46" s="46">
        <f>+'UPDATE&gt;&gt;Jul2022-Mar2023 Actuals'!CG46-'UPDATE&gt;&gt;Jul-Dec 2022 Actuals'!CG46</f>
        <v>0</v>
      </c>
      <c r="CH46" s="46">
        <f>+'UPDATE&gt;&gt;Jul2022-Mar2023 Actuals'!CH46-'UPDATE&gt;&gt;Jul-Dec 2022 Actuals'!CH46</f>
        <v>0</v>
      </c>
      <c r="CI46" s="46">
        <f>+'UPDATE&gt;&gt;Jul2022-Mar2023 Actuals'!CI46-'UPDATE&gt;&gt;Jul-Dec 2022 Actuals'!CI46</f>
        <v>0</v>
      </c>
    </row>
    <row r="47" spans="1:88" x14ac:dyDescent="0.25">
      <c r="A47" s="48" t="s">
        <v>199</v>
      </c>
      <c r="B47" s="48" t="s">
        <v>173</v>
      </c>
      <c r="C47" s="48" t="s">
        <v>200</v>
      </c>
      <c r="D47" s="48" t="s">
        <v>117</v>
      </c>
      <c r="F47" s="48" t="s">
        <v>193</v>
      </c>
      <c r="G47" s="48" t="s">
        <v>194</v>
      </c>
      <c r="H47" s="48" t="s">
        <v>195</v>
      </c>
      <c r="I47" s="48" t="s">
        <v>196</v>
      </c>
      <c r="J47" s="46">
        <f>+'UPDATE&gt;&gt;Jul2022-Mar2023 Actuals'!J47-'UPDATE&gt;&gt;Jul-Dec 2022 Actuals'!J47</f>
        <v>0</v>
      </c>
      <c r="K47" s="46">
        <f>+'UPDATE&gt;&gt;Jul2022-Mar2023 Actuals'!K47-'UPDATE&gt;&gt;Jul-Dec 2022 Actuals'!K47</f>
        <v>0</v>
      </c>
      <c r="L47" s="46">
        <f>+'UPDATE&gt;&gt;Jul2022-Mar2023 Actuals'!L47-'UPDATE&gt;&gt;Jul-Dec 2022 Actuals'!L47</f>
        <v>0</v>
      </c>
      <c r="M47" s="46">
        <f>+'UPDATE&gt;&gt;Jul2022-Mar2023 Actuals'!M47-'UPDATE&gt;&gt;Jul-Dec 2022 Actuals'!M47</f>
        <v>0</v>
      </c>
      <c r="N47" s="46">
        <f>+'UPDATE&gt;&gt;Jul2022-Mar2023 Actuals'!N47-'UPDATE&gt;&gt;Jul-Dec 2022 Actuals'!N47</f>
        <v>0</v>
      </c>
      <c r="O47" s="46">
        <f>+'UPDATE&gt;&gt;Jul2022-Mar2023 Actuals'!O47-'UPDATE&gt;&gt;Jul-Dec 2022 Actuals'!O47</f>
        <v>0</v>
      </c>
      <c r="P47" s="46">
        <f>+'UPDATE&gt;&gt;Jul2022-Mar2023 Actuals'!P47-'UPDATE&gt;&gt;Jul-Dec 2022 Actuals'!P47</f>
        <v>0</v>
      </c>
      <c r="Q47" s="46">
        <f>+'UPDATE&gt;&gt;Jul2022-Mar2023 Actuals'!Q47-'UPDATE&gt;&gt;Jul-Dec 2022 Actuals'!Q47</f>
        <v>0</v>
      </c>
      <c r="R47" s="46">
        <f>+'UPDATE&gt;&gt;Jul2022-Mar2023 Actuals'!R47-'UPDATE&gt;&gt;Jul-Dec 2022 Actuals'!R47</f>
        <v>0</v>
      </c>
      <c r="S47" s="46">
        <f>+'UPDATE&gt;&gt;Jul2022-Mar2023 Actuals'!S47-'UPDATE&gt;&gt;Jul-Dec 2022 Actuals'!S47</f>
        <v>0</v>
      </c>
      <c r="T47" s="46">
        <f>+'UPDATE&gt;&gt;Jul2022-Mar2023 Actuals'!T47-'UPDATE&gt;&gt;Jul-Dec 2022 Actuals'!T47</f>
        <v>0</v>
      </c>
      <c r="U47" s="46">
        <f>+'UPDATE&gt;&gt;Jul2022-Mar2023 Actuals'!U47-'UPDATE&gt;&gt;Jul-Dec 2022 Actuals'!U47</f>
        <v>0</v>
      </c>
      <c r="V47" s="46">
        <f>+'UPDATE&gt;&gt;Jul2022-Mar2023 Actuals'!V47-'UPDATE&gt;&gt;Jul-Dec 2022 Actuals'!V47</f>
        <v>0</v>
      </c>
      <c r="W47" s="46">
        <f>+'UPDATE&gt;&gt;Jul2022-Mar2023 Actuals'!W47-'UPDATE&gt;&gt;Jul-Dec 2022 Actuals'!W47</f>
        <v>0</v>
      </c>
      <c r="X47" s="46">
        <f>+'UPDATE&gt;&gt;Jul2022-Mar2023 Actuals'!X47-'UPDATE&gt;&gt;Jul-Dec 2022 Actuals'!X47</f>
        <v>0</v>
      </c>
      <c r="Y47" s="46">
        <f>+'UPDATE&gt;&gt;Jul2022-Mar2023 Actuals'!Y47-'UPDATE&gt;&gt;Jul-Dec 2022 Actuals'!Y47</f>
        <v>0</v>
      </c>
      <c r="Z47" s="46">
        <f>+'UPDATE&gt;&gt;Jul2022-Mar2023 Actuals'!Z47-'UPDATE&gt;&gt;Jul-Dec 2022 Actuals'!Z47</f>
        <v>0</v>
      </c>
      <c r="AA47" s="46">
        <f>+'UPDATE&gt;&gt;Jul2022-Mar2023 Actuals'!AA47-'UPDATE&gt;&gt;Jul-Dec 2022 Actuals'!AA47</f>
        <v>0</v>
      </c>
      <c r="AB47" s="46">
        <f>+'UPDATE&gt;&gt;Jul2022-Mar2023 Actuals'!AB47-'UPDATE&gt;&gt;Jul-Dec 2022 Actuals'!AB47</f>
        <v>-7451000</v>
      </c>
      <c r="AC47" s="46">
        <f>+'UPDATE&gt;&gt;Jul2022-Mar2023 Actuals'!AC47-'UPDATE&gt;&gt;Jul-Dec 2022 Actuals'!AC47</f>
        <v>0</v>
      </c>
      <c r="AD47" s="46">
        <f>+'UPDATE&gt;&gt;Jul2022-Mar2023 Actuals'!AD47-'UPDATE&gt;&gt;Jul-Dec 2022 Actuals'!AD47</f>
        <v>-7451000</v>
      </c>
      <c r="AE47" s="46">
        <f>+'UPDATE&gt;&gt;Jul2022-Mar2023 Actuals'!AE47-'UPDATE&gt;&gt;Jul-Dec 2022 Actuals'!AE47</f>
        <v>2776000</v>
      </c>
      <c r="AF47" s="46">
        <f>+'UPDATE&gt;&gt;Jul2022-Mar2023 Actuals'!AF47-'UPDATE&gt;&gt;Jul-Dec 2022 Actuals'!AF47</f>
        <v>0</v>
      </c>
      <c r="AG47" s="46">
        <f>+'UPDATE&gt;&gt;Jul2022-Mar2023 Actuals'!AG47-'UPDATE&gt;&gt;Jul-Dec 2022 Actuals'!AG47</f>
        <v>2776000</v>
      </c>
      <c r="AH47" s="46">
        <f>+'UPDATE&gt;&gt;Jul2022-Mar2023 Actuals'!AH47-'UPDATE&gt;&gt;Jul-Dec 2022 Actuals'!AH47</f>
        <v>0</v>
      </c>
      <c r="AI47" s="46">
        <f>+'UPDATE&gt;&gt;Jul2022-Mar2023 Actuals'!AI47-'UPDATE&gt;&gt;Jul-Dec 2022 Actuals'!AI47</f>
        <v>0</v>
      </c>
      <c r="AJ47" s="46">
        <f>+'UPDATE&gt;&gt;Jul2022-Mar2023 Actuals'!AJ47-'UPDATE&gt;&gt;Jul-Dec 2022 Actuals'!AJ47</f>
        <v>0</v>
      </c>
      <c r="AK47" s="46">
        <f>+'UPDATE&gt;&gt;Jul2022-Mar2023 Actuals'!AK47-'UPDATE&gt;&gt;Jul-Dec 2022 Actuals'!AK47</f>
        <v>4826000</v>
      </c>
      <c r="AL47" s="46">
        <f>+'UPDATE&gt;&gt;Jul2022-Mar2023 Actuals'!AL47-'UPDATE&gt;&gt;Jul-Dec 2022 Actuals'!AL47</f>
        <v>0</v>
      </c>
      <c r="AM47" s="46">
        <f>+'UPDATE&gt;&gt;Jul2022-Mar2023 Actuals'!AM47-'UPDATE&gt;&gt;Jul-Dec 2022 Actuals'!AM47</f>
        <v>4826000</v>
      </c>
      <c r="AN47" s="46">
        <f>+'UPDATE&gt;&gt;Jul2022-Mar2023 Actuals'!AN47-'UPDATE&gt;&gt;Jul-Dec 2022 Actuals'!AN47</f>
        <v>151000</v>
      </c>
      <c r="AO47" s="46">
        <f>+'UPDATE&gt;&gt;Jul2022-Mar2023 Actuals'!AO47-'UPDATE&gt;&gt;Jul-Dec 2022 Actuals'!AO47</f>
        <v>0</v>
      </c>
      <c r="AP47" s="46">
        <f>+'UPDATE&gt;&gt;Jul2022-Mar2023 Actuals'!AP47-'UPDATE&gt;&gt;Jul-Dec 2022 Actuals'!AP47</f>
        <v>151000</v>
      </c>
      <c r="AQ47" s="46">
        <f>+'UPDATE&gt;&gt;Jul2022-Mar2023 Actuals'!AQ47-'UPDATE&gt;&gt;Jul-Dec 2022 Actuals'!AQ47</f>
        <v>-151000</v>
      </c>
      <c r="AR47" s="46">
        <f>+'UPDATE&gt;&gt;Jul2022-Mar2023 Actuals'!AR47-'UPDATE&gt;&gt;Jul-Dec 2022 Actuals'!AR47</f>
        <v>0</v>
      </c>
      <c r="AS47" s="46">
        <f>+'UPDATE&gt;&gt;Jul2022-Mar2023 Actuals'!AS47-'UPDATE&gt;&gt;Jul-Dec 2022 Actuals'!AS47</f>
        <v>-151000</v>
      </c>
      <c r="AT47" s="46">
        <f>+'UPDATE&gt;&gt;Jul2022-Mar2023 Actuals'!AT47-'UPDATE&gt;&gt;Jul-Dec 2022 Actuals'!AT47</f>
        <v>0</v>
      </c>
      <c r="AU47" s="46">
        <f>+'UPDATE&gt;&gt;Jul2022-Mar2023 Actuals'!AU47-'UPDATE&gt;&gt;Jul-Dec 2022 Actuals'!AU47</f>
        <v>0</v>
      </c>
      <c r="AV47" s="46">
        <f>+'UPDATE&gt;&gt;Jul2022-Mar2023 Actuals'!AV47-'UPDATE&gt;&gt;Jul-Dec 2022 Actuals'!AV47</f>
        <v>0</v>
      </c>
      <c r="AW47" s="46">
        <f>+'UPDATE&gt;&gt;Jul2022-Mar2023 Actuals'!AW47-'UPDATE&gt;&gt;Jul-Dec 2022 Actuals'!AW47</f>
        <v>0</v>
      </c>
      <c r="AX47" s="46">
        <f>+'UPDATE&gt;&gt;Jul2022-Mar2023 Actuals'!AX47-'UPDATE&gt;&gt;Jul-Dec 2022 Actuals'!AX47</f>
        <v>0</v>
      </c>
      <c r="AY47" s="46">
        <f>+'UPDATE&gt;&gt;Jul2022-Mar2023 Actuals'!AY47-'UPDATE&gt;&gt;Jul-Dec 2022 Actuals'!AY47</f>
        <v>0</v>
      </c>
      <c r="AZ47" s="46">
        <f>+'UPDATE&gt;&gt;Jul2022-Mar2023 Actuals'!AZ47-'UPDATE&gt;&gt;Jul-Dec 2022 Actuals'!AZ47</f>
        <v>0</v>
      </c>
      <c r="BA47" s="46">
        <f>+'UPDATE&gt;&gt;Jul2022-Mar2023 Actuals'!BA47-'UPDATE&gt;&gt;Jul-Dec 2022 Actuals'!BA47</f>
        <v>0</v>
      </c>
      <c r="BB47" s="46">
        <f>+'UPDATE&gt;&gt;Jul2022-Mar2023 Actuals'!BB47-'UPDATE&gt;&gt;Jul-Dec 2022 Actuals'!BB47</f>
        <v>0</v>
      </c>
      <c r="BC47" s="46">
        <f>+'UPDATE&gt;&gt;Jul2022-Mar2023 Actuals'!BC47-'UPDATE&gt;&gt;Jul-Dec 2022 Actuals'!BC47</f>
        <v>-151000</v>
      </c>
      <c r="BD47" s="46">
        <f>+'UPDATE&gt;&gt;Jul2022-Mar2023 Actuals'!BD47-'UPDATE&gt;&gt;Jul-Dec 2022 Actuals'!BD47</f>
        <v>0</v>
      </c>
      <c r="BE47" s="46">
        <f>+'UPDATE&gt;&gt;Jul2022-Mar2023 Actuals'!BE47-'UPDATE&gt;&gt;Jul-Dec 2022 Actuals'!BE47</f>
        <v>-151000</v>
      </c>
      <c r="BF47" s="46">
        <f>+'UPDATE&gt;&gt;Jul2022-Mar2023 Actuals'!BF47-'UPDATE&gt;&gt;Jul-Dec 2022 Actuals'!BF47</f>
        <v>0</v>
      </c>
      <c r="BG47" s="46">
        <f>+'UPDATE&gt;&gt;Jul2022-Mar2023 Actuals'!BG47-'UPDATE&gt;&gt;Jul-Dec 2022 Actuals'!BG47</f>
        <v>0</v>
      </c>
      <c r="BH47" s="46">
        <f>+'UPDATE&gt;&gt;Jul2022-Mar2023 Actuals'!BH47-'UPDATE&gt;&gt;Jul-Dec 2022 Actuals'!BH47</f>
        <v>0</v>
      </c>
      <c r="BI47" s="46">
        <f>+'UPDATE&gt;&gt;Jul2022-Mar2023 Actuals'!BI47-'UPDATE&gt;&gt;Jul-Dec 2022 Actuals'!BI47</f>
        <v>0</v>
      </c>
      <c r="BJ47" s="46">
        <f>+'UPDATE&gt;&gt;Jul2022-Mar2023 Actuals'!BJ47-'UPDATE&gt;&gt;Jul-Dec 2022 Actuals'!BJ47</f>
        <v>0</v>
      </c>
      <c r="BK47" s="46">
        <f>+'UPDATE&gt;&gt;Jul2022-Mar2023 Actuals'!BK47-'UPDATE&gt;&gt;Jul-Dec 2022 Actuals'!BK47</f>
        <v>0</v>
      </c>
      <c r="BL47" s="46">
        <f>+'UPDATE&gt;&gt;Jul2022-Mar2023 Actuals'!BL47-'UPDATE&gt;&gt;Jul-Dec 2022 Actuals'!BL47</f>
        <v>0</v>
      </c>
      <c r="BM47" s="46">
        <f>+'UPDATE&gt;&gt;Jul2022-Mar2023 Actuals'!BM47-'UPDATE&gt;&gt;Jul-Dec 2022 Actuals'!BM47</f>
        <v>0</v>
      </c>
      <c r="BN47" s="46">
        <f>+'UPDATE&gt;&gt;Jul2022-Mar2023 Actuals'!BN47-'UPDATE&gt;&gt;Jul-Dec 2022 Actuals'!BN47</f>
        <v>0</v>
      </c>
      <c r="BO47" s="46">
        <f>+'UPDATE&gt;&gt;Jul2022-Mar2023 Actuals'!BO47-'UPDATE&gt;&gt;Jul-Dec 2022 Actuals'!BO47</f>
        <v>0</v>
      </c>
      <c r="BP47" s="46">
        <f>+'UPDATE&gt;&gt;Jul2022-Mar2023 Actuals'!BP47-'UPDATE&gt;&gt;Jul-Dec 2022 Actuals'!BP47</f>
        <v>0</v>
      </c>
      <c r="BQ47" s="46">
        <f>+'UPDATE&gt;&gt;Jul2022-Mar2023 Actuals'!BQ47-'UPDATE&gt;&gt;Jul-Dec 2022 Actuals'!BQ47</f>
        <v>0</v>
      </c>
      <c r="BR47" s="46">
        <f>+'UPDATE&gt;&gt;Jul2022-Mar2023 Actuals'!BR47-'UPDATE&gt;&gt;Jul-Dec 2022 Actuals'!BR47</f>
        <v>0</v>
      </c>
      <c r="BS47" s="46">
        <f>+'UPDATE&gt;&gt;Jul2022-Mar2023 Actuals'!BS47-'UPDATE&gt;&gt;Jul-Dec 2022 Actuals'!BS47</f>
        <v>0</v>
      </c>
      <c r="BT47" s="46">
        <f>+'UPDATE&gt;&gt;Jul2022-Mar2023 Actuals'!BT47-'UPDATE&gt;&gt;Jul-Dec 2022 Actuals'!BT47</f>
        <v>0</v>
      </c>
      <c r="BU47" s="46">
        <f>+'UPDATE&gt;&gt;Jul2022-Mar2023 Actuals'!BU47-'UPDATE&gt;&gt;Jul-Dec 2022 Actuals'!BU47</f>
        <v>0</v>
      </c>
      <c r="BV47" s="46">
        <f>+'UPDATE&gt;&gt;Jul2022-Mar2023 Actuals'!BV47-'UPDATE&gt;&gt;Jul-Dec 2022 Actuals'!BV47</f>
        <v>0</v>
      </c>
      <c r="BW47" s="46">
        <f>+'UPDATE&gt;&gt;Jul2022-Mar2023 Actuals'!BW47-'UPDATE&gt;&gt;Jul-Dec 2022 Actuals'!BW47</f>
        <v>0</v>
      </c>
      <c r="BX47" s="46">
        <f>+'UPDATE&gt;&gt;Jul2022-Mar2023 Actuals'!BX47-'UPDATE&gt;&gt;Jul-Dec 2022 Actuals'!BX47</f>
        <v>0</v>
      </c>
      <c r="BY47" s="46">
        <f>+'UPDATE&gt;&gt;Jul2022-Mar2023 Actuals'!BY47-'UPDATE&gt;&gt;Jul-Dec 2022 Actuals'!BY47</f>
        <v>0</v>
      </c>
      <c r="BZ47" s="46">
        <f>+'UPDATE&gt;&gt;Jul2022-Mar2023 Actuals'!BZ47-'UPDATE&gt;&gt;Jul-Dec 2022 Actuals'!BZ47</f>
        <v>0</v>
      </c>
      <c r="CA47" s="46">
        <f>+'UPDATE&gt;&gt;Jul2022-Mar2023 Actuals'!CA47-'UPDATE&gt;&gt;Jul-Dec 2022 Actuals'!CA47</f>
        <v>0</v>
      </c>
      <c r="CB47" s="46">
        <f>+'UPDATE&gt;&gt;Jul2022-Mar2023 Actuals'!CB47-'UPDATE&gt;&gt;Jul-Dec 2022 Actuals'!CB47</f>
        <v>0</v>
      </c>
      <c r="CC47" s="46">
        <f>+'UPDATE&gt;&gt;Jul2022-Mar2023 Actuals'!CC47-'UPDATE&gt;&gt;Jul-Dec 2022 Actuals'!CC47</f>
        <v>0</v>
      </c>
      <c r="CD47" s="46">
        <f>+'UPDATE&gt;&gt;Jul2022-Mar2023 Actuals'!CD47-'UPDATE&gt;&gt;Jul-Dec 2022 Actuals'!CD47</f>
        <v>0</v>
      </c>
      <c r="CE47" s="46">
        <f>+'UPDATE&gt;&gt;Jul2022-Mar2023 Actuals'!CE47-'UPDATE&gt;&gt;Jul-Dec 2022 Actuals'!CE47</f>
        <v>0</v>
      </c>
      <c r="CF47" s="46">
        <f>+'UPDATE&gt;&gt;Jul2022-Mar2023 Actuals'!CF47-'UPDATE&gt;&gt;Jul-Dec 2022 Actuals'!CF47</f>
        <v>0</v>
      </c>
      <c r="CG47" s="46">
        <f>+'UPDATE&gt;&gt;Jul2022-Mar2023 Actuals'!CG47-'UPDATE&gt;&gt;Jul-Dec 2022 Actuals'!CG47</f>
        <v>0</v>
      </c>
      <c r="CH47" s="46">
        <f>+'UPDATE&gt;&gt;Jul2022-Mar2023 Actuals'!CH47-'UPDATE&gt;&gt;Jul-Dec 2022 Actuals'!CH47</f>
        <v>0</v>
      </c>
      <c r="CI47" s="46">
        <f>+'UPDATE&gt;&gt;Jul2022-Mar2023 Actuals'!CI47-'UPDATE&gt;&gt;Jul-Dec 2022 Actuals'!CI47</f>
        <v>0</v>
      </c>
    </row>
    <row r="48" spans="1:88" x14ac:dyDescent="0.25">
      <c r="A48" s="96" t="s">
        <v>184</v>
      </c>
      <c r="B48" s="96" t="s">
        <v>173</v>
      </c>
      <c r="C48" s="96" t="s">
        <v>185</v>
      </c>
      <c r="D48" s="96" t="s">
        <v>117</v>
      </c>
      <c r="F48" s="48" t="s">
        <v>193</v>
      </c>
      <c r="G48" s="48" t="s">
        <v>194</v>
      </c>
      <c r="H48" s="96" t="s">
        <v>195</v>
      </c>
      <c r="I48" s="48" t="s">
        <v>196</v>
      </c>
      <c r="J48" s="46">
        <f>+'UPDATE&gt;&gt;Jul2022-Mar2023 Actuals'!J48-'UPDATE&gt;&gt;Jul-Dec 2022 Actuals'!J48</f>
        <v>0</v>
      </c>
      <c r="K48" s="46">
        <f>+'UPDATE&gt;&gt;Jul2022-Mar2023 Actuals'!K48-'UPDATE&gt;&gt;Jul-Dec 2022 Actuals'!K48</f>
        <v>0</v>
      </c>
      <c r="L48" s="46">
        <f>+'UPDATE&gt;&gt;Jul2022-Mar2023 Actuals'!L48-'UPDATE&gt;&gt;Jul-Dec 2022 Actuals'!L48</f>
        <v>0</v>
      </c>
      <c r="M48" s="46">
        <f>+'UPDATE&gt;&gt;Jul2022-Mar2023 Actuals'!M48-'UPDATE&gt;&gt;Jul-Dec 2022 Actuals'!M48</f>
        <v>0</v>
      </c>
      <c r="N48" s="46">
        <f>+'UPDATE&gt;&gt;Jul2022-Mar2023 Actuals'!N48-'UPDATE&gt;&gt;Jul-Dec 2022 Actuals'!N48</f>
        <v>0</v>
      </c>
      <c r="O48" s="46">
        <f>+'UPDATE&gt;&gt;Jul2022-Mar2023 Actuals'!O48-'UPDATE&gt;&gt;Jul-Dec 2022 Actuals'!O48</f>
        <v>0</v>
      </c>
      <c r="P48" s="46">
        <f>+'UPDATE&gt;&gt;Jul2022-Mar2023 Actuals'!P48-'UPDATE&gt;&gt;Jul-Dec 2022 Actuals'!P48</f>
        <v>0</v>
      </c>
      <c r="Q48" s="46">
        <f>+'UPDATE&gt;&gt;Jul2022-Mar2023 Actuals'!Q48-'UPDATE&gt;&gt;Jul-Dec 2022 Actuals'!Q48</f>
        <v>0</v>
      </c>
      <c r="R48" s="46">
        <f>+'UPDATE&gt;&gt;Jul2022-Mar2023 Actuals'!R48-'UPDATE&gt;&gt;Jul-Dec 2022 Actuals'!R48</f>
        <v>0</v>
      </c>
      <c r="S48" s="46">
        <f>+'UPDATE&gt;&gt;Jul2022-Mar2023 Actuals'!S48-'UPDATE&gt;&gt;Jul-Dec 2022 Actuals'!S48</f>
        <v>0</v>
      </c>
      <c r="T48" s="46">
        <f>+'UPDATE&gt;&gt;Jul2022-Mar2023 Actuals'!T48-'UPDATE&gt;&gt;Jul-Dec 2022 Actuals'!T48</f>
        <v>0</v>
      </c>
      <c r="U48" s="46">
        <f>+'UPDATE&gt;&gt;Jul2022-Mar2023 Actuals'!U48-'UPDATE&gt;&gt;Jul-Dec 2022 Actuals'!U48</f>
        <v>0</v>
      </c>
      <c r="V48" s="46">
        <f>+'UPDATE&gt;&gt;Jul2022-Mar2023 Actuals'!V48-'UPDATE&gt;&gt;Jul-Dec 2022 Actuals'!V48</f>
        <v>0</v>
      </c>
      <c r="W48" s="46">
        <f>+'UPDATE&gt;&gt;Jul2022-Mar2023 Actuals'!W48-'UPDATE&gt;&gt;Jul-Dec 2022 Actuals'!W48</f>
        <v>0</v>
      </c>
      <c r="X48" s="46">
        <f>+'UPDATE&gt;&gt;Jul2022-Mar2023 Actuals'!X48-'UPDATE&gt;&gt;Jul-Dec 2022 Actuals'!X48</f>
        <v>0</v>
      </c>
      <c r="Y48" s="46">
        <f>+'UPDATE&gt;&gt;Jul2022-Mar2023 Actuals'!Y48-'UPDATE&gt;&gt;Jul-Dec 2022 Actuals'!Y48</f>
        <v>0</v>
      </c>
      <c r="Z48" s="46">
        <f>+'UPDATE&gt;&gt;Jul2022-Mar2023 Actuals'!Z48-'UPDATE&gt;&gt;Jul-Dec 2022 Actuals'!Z48</f>
        <v>0</v>
      </c>
      <c r="AA48" s="46">
        <f>+'UPDATE&gt;&gt;Jul2022-Mar2023 Actuals'!AA48-'UPDATE&gt;&gt;Jul-Dec 2022 Actuals'!AA48</f>
        <v>0</v>
      </c>
      <c r="AB48" s="46">
        <f>+'UPDATE&gt;&gt;Jul2022-Mar2023 Actuals'!AB48-'UPDATE&gt;&gt;Jul-Dec 2022 Actuals'!AB48</f>
        <v>0</v>
      </c>
      <c r="AC48" s="46">
        <f>+'UPDATE&gt;&gt;Jul2022-Mar2023 Actuals'!AC48-'UPDATE&gt;&gt;Jul-Dec 2022 Actuals'!AC48</f>
        <v>0</v>
      </c>
      <c r="AD48" s="46">
        <f>+'UPDATE&gt;&gt;Jul2022-Mar2023 Actuals'!AD48-'UPDATE&gt;&gt;Jul-Dec 2022 Actuals'!AD48</f>
        <v>0</v>
      </c>
      <c r="AE48" s="46">
        <f>+'UPDATE&gt;&gt;Jul2022-Mar2023 Actuals'!AE48-'UPDATE&gt;&gt;Jul-Dec 2022 Actuals'!AE48</f>
        <v>0</v>
      </c>
      <c r="AF48" s="46">
        <f>+'UPDATE&gt;&gt;Jul2022-Mar2023 Actuals'!AF48-'UPDATE&gt;&gt;Jul-Dec 2022 Actuals'!AF48</f>
        <v>0</v>
      </c>
      <c r="AG48" s="46">
        <f>+'UPDATE&gt;&gt;Jul2022-Mar2023 Actuals'!AG48-'UPDATE&gt;&gt;Jul-Dec 2022 Actuals'!AG48</f>
        <v>0</v>
      </c>
      <c r="AH48" s="46">
        <f>+'UPDATE&gt;&gt;Jul2022-Mar2023 Actuals'!AH48-'UPDATE&gt;&gt;Jul-Dec 2022 Actuals'!AH48</f>
        <v>0</v>
      </c>
      <c r="AI48" s="46">
        <f>+'UPDATE&gt;&gt;Jul2022-Mar2023 Actuals'!AI48-'UPDATE&gt;&gt;Jul-Dec 2022 Actuals'!AI48</f>
        <v>0</v>
      </c>
      <c r="AJ48" s="46">
        <f>+'UPDATE&gt;&gt;Jul2022-Mar2023 Actuals'!AJ48-'UPDATE&gt;&gt;Jul-Dec 2022 Actuals'!AJ48</f>
        <v>0</v>
      </c>
      <c r="AK48" s="46">
        <f>+'UPDATE&gt;&gt;Jul2022-Mar2023 Actuals'!AK48-'UPDATE&gt;&gt;Jul-Dec 2022 Actuals'!AK48</f>
        <v>0</v>
      </c>
      <c r="AL48" s="46">
        <f>+'UPDATE&gt;&gt;Jul2022-Mar2023 Actuals'!AL48-'UPDATE&gt;&gt;Jul-Dec 2022 Actuals'!AL48</f>
        <v>0</v>
      </c>
      <c r="AM48" s="46">
        <f>+'UPDATE&gt;&gt;Jul2022-Mar2023 Actuals'!AM48-'UPDATE&gt;&gt;Jul-Dec 2022 Actuals'!AM48</f>
        <v>0</v>
      </c>
      <c r="AN48" s="46">
        <f>+'UPDATE&gt;&gt;Jul2022-Mar2023 Actuals'!AN48-'UPDATE&gt;&gt;Jul-Dec 2022 Actuals'!AN48</f>
        <v>0</v>
      </c>
      <c r="AO48" s="46">
        <f>+'UPDATE&gt;&gt;Jul2022-Mar2023 Actuals'!AO48-'UPDATE&gt;&gt;Jul-Dec 2022 Actuals'!AO48</f>
        <v>0</v>
      </c>
      <c r="AP48" s="46">
        <f>+'UPDATE&gt;&gt;Jul2022-Mar2023 Actuals'!AP48-'UPDATE&gt;&gt;Jul-Dec 2022 Actuals'!AP48</f>
        <v>0</v>
      </c>
      <c r="AQ48" s="46">
        <f>+'UPDATE&gt;&gt;Jul2022-Mar2023 Actuals'!AQ48-'UPDATE&gt;&gt;Jul-Dec 2022 Actuals'!AQ48</f>
        <v>0</v>
      </c>
      <c r="AR48" s="46">
        <f>+'UPDATE&gt;&gt;Jul2022-Mar2023 Actuals'!AR48-'UPDATE&gt;&gt;Jul-Dec 2022 Actuals'!AR48</f>
        <v>0</v>
      </c>
      <c r="AS48" s="46">
        <f>+'UPDATE&gt;&gt;Jul2022-Mar2023 Actuals'!AS48-'UPDATE&gt;&gt;Jul-Dec 2022 Actuals'!AS48</f>
        <v>0</v>
      </c>
      <c r="AT48" s="46">
        <f>+'UPDATE&gt;&gt;Jul2022-Mar2023 Actuals'!AT48-'UPDATE&gt;&gt;Jul-Dec 2022 Actuals'!AT48</f>
        <v>0</v>
      </c>
      <c r="AU48" s="46">
        <f>+'UPDATE&gt;&gt;Jul2022-Mar2023 Actuals'!AU48-'UPDATE&gt;&gt;Jul-Dec 2022 Actuals'!AU48</f>
        <v>0</v>
      </c>
      <c r="AV48" s="46">
        <f>+'UPDATE&gt;&gt;Jul2022-Mar2023 Actuals'!AV48-'UPDATE&gt;&gt;Jul-Dec 2022 Actuals'!AV48</f>
        <v>0</v>
      </c>
      <c r="AW48" s="46">
        <f>+'UPDATE&gt;&gt;Jul2022-Mar2023 Actuals'!AW48-'UPDATE&gt;&gt;Jul-Dec 2022 Actuals'!AW48</f>
        <v>0</v>
      </c>
      <c r="AX48" s="46">
        <f>+'UPDATE&gt;&gt;Jul2022-Mar2023 Actuals'!AX48-'UPDATE&gt;&gt;Jul-Dec 2022 Actuals'!AX48</f>
        <v>0</v>
      </c>
      <c r="AY48" s="46">
        <f>+'UPDATE&gt;&gt;Jul2022-Mar2023 Actuals'!AY48-'UPDATE&gt;&gt;Jul-Dec 2022 Actuals'!AY48</f>
        <v>0</v>
      </c>
      <c r="AZ48" s="46">
        <f>+'UPDATE&gt;&gt;Jul2022-Mar2023 Actuals'!AZ48-'UPDATE&gt;&gt;Jul-Dec 2022 Actuals'!AZ48</f>
        <v>0</v>
      </c>
      <c r="BA48" s="46">
        <f>+'UPDATE&gt;&gt;Jul2022-Mar2023 Actuals'!BA48-'UPDATE&gt;&gt;Jul-Dec 2022 Actuals'!BA48</f>
        <v>0</v>
      </c>
      <c r="BB48" s="46">
        <f>+'UPDATE&gt;&gt;Jul2022-Mar2023 Actuals'!BB48-'UPDATE&gt;&gt;Jul-Dec 2022 Actuals'!BB48</f>
        <v>0</v>
      </c>
      <c r="BC48" s="46">
        <f>+'UPDATE&gt;&gt;Jul2022-Mar2023 Actuals'!BC48-'UPDATE&gt;&gt;Jul-Dec 2022 Actuals'!BC48</f>
        <v>0</v>
      </c>
      <c r="BD48" s="46">
        <f>+'UPDATE&gt;&gt;Jul2022-Mar2023 Actuals'!BD48-'UPDATE&gt;&gt;Jul-Dec 2022 Actuals'!BD48</f>
        <v>0</v>
      </c>
      <c r="BE48" s="46">
        <f>+'UPDATE&gt;&gt;Jul2022-Mar2023 Actuals'!BE48-'UPDATE&gt;&gt;Jul-Dec 2022 Actuals'!BE48</f>
        <v>0</v>
      </c>
      <c r="BF48" s="46">
        <f>+'UPDATE&gt;&gt;Jul2022-Mar2023 Actuals'!BF48-'UPDATE&gt;&gt;Jul-Dec 2022 Actuals'!BF48</f>
        <v>0</v>
      </c>
      <c r="BG48" s="46">
        <f>+'UPDATE&gt;&gt;Jul2022-Mar2023 Actuals'!BG48-'UPDATE&gt;&gt;Jul-Dec 2022 Actuals'!BG48</f>
        <v>0</v>
      </c>
      <c r="BH48" s="46">
        <f>+'UPDATE&gt;&gt;Jul2022-Mar2023 Actuals'!BH48-'UPDATE&gt;&gt;Jul-Dec 2022 Actuals'!BH48</f>
        <v>0</v>
      </c>
      <c r="BI48" s="46">
        <f>+'UPDATE&gt;&gt;Jul2022-Mar2023 Actuals'!BI48-'UPDATE&gt;&gt;Jul-Dec 2022 Actuals'!BI48</f>
        <v>0</v>
      </c>
      <c r="BJ48" s="46">
        <f>+'UPDATE&gt;&gt;Jul2022-Mar2023 Actuals'!BJ48-'UPDATE&gt;&gt;Jul-Dec 2022 Actuals'!BJ48</f>
        <v>0</v>
      </c>
      <c r="BK48" s="46">
        <f>+'UPDATE&gt;&gt;Jul2022-Mar2023 Actuals'!BK48-'UPDATE&gt;&gt;Jul-Dec 2022 Actuals'!BK48</f>
        <v>0</v>
      </c>
      <c r="BL48" s="46">
        <f>+'UPDATE&gt;&gt;Jul2022-Mar2023 Actuals'!BL48-'UPDATE&gt;&gt;Jul-Dec 2022 Actuals'!BL48</f>
        <v>0</v>
      </c>
      <c r="BM48" s="46">
        <f>+'UPDATE&gt;&gt;Jul2022-Mar2023 Actuals'!BM48-'UPDATE&gt;&gt;Jul-Dec 2022 Actuals'!BM48</f>
        <v>0</v>
      </c>
      <c r="BN48" s="46">
        <f>+'UPDATE&gt;&gt;Jul2022-Mar2023 Actuals'!BN48-'UPDATE&gt;&gt;Jul-Dec 2022 Actuals'!BN48</f>
        <v>0</v>
      </c>
      <c r="BO48" s="46">
        <f>+'UPDATE&gt;&gt;Jul2022-Mar2023 Actuals'!BO48-'UPDATE&gt;&gt;Jul-Dec 2022 Actuals'!BO48</f>
        <v>0</v>
      </c>
      <c r="BP48" s="46">
        <f>+'UPDATE&gt;&gt;Jul2022-Mar2023 Actuals'!BP48-'UPDATE&gt;&gt;Jul-Dec 2022 Actuals'!BP48</f>
        <v>0</v>
      </c>
      <c r="BQ48" s="46">
        <f>+'UPDATE&gt;&gt;Jul2022-Mar2023 Actuals'!BQ48-'UPDATE&gt;&gt;Jul-Dec 2022 Actuals'!BQ48</f>
        <v>0</v>
      </c>
      <c r="BR48" s="46">
        <f>+'UPDATE&gt;&gt;Jul2022-Mar2023 Actuals'!BR48-'UPDATE&gt;&gt;Jul-Dec 2022 Actuals'!BR48</f>
        <v>0</v>
      </c>
      <c r="BS48" s="46">
        <f>+'UPDATE&gt;&gt;Jul2022-Mar2023 Actuals'!BS48-'UPDATE&gt;&gt;Jul-Dec 2022 Actuals'!BS48</f>
        <v>0</v>
      </c>
      <c r="BT48" s="46">
        <f>+'UPDATE&gt;&gt;Jul2022-Mar2023 Actuals'!BT48-'UPDATE&gt;&gt;Jul-Dec 2022 Actuals'!BT48</f>
        <v>0</v>
      </c>
      <c r="BU48" s="46">
        <f>+'UPDATE&gt;&gt;Jul2022-Mar2023 Actuals'!BU48-'UPDATE&gt;&gt;Jul-Dec 2022 Actuals'!BU48</f>
        <v>0</v>
      </c>
      <c r="BV48" s="46">
        <f>+'UPDATE&gt;&gt;Jul2022-Mar2023 Actuals'!BV48-'UPDATE&gt;&gt;Jul-Dec 2022 Actuals'!BV48</f>
        <v>0</v>
      </c>
      <c r="BW48" s="46">
        <f>+'UPDATE&gt;&gt;Jul2022-Mar2023 Actuals'!BW48-'UPDATE&gt;&gt;Jul-Dec 2022 Actuals'!BW48</f>
        <v>0</v>
      </c>
      <c r="BX48" s="46">
        <f>+'UPDATE&gt;&gt;Jul2022-Mar2023 Actuals'!BX48-'UPDATE&gt;&gt;Jul-Dec 2022 Actuals'!BX48</f>
        <v>0</v>
      </c>
      <c r="BY48" s="46">
        <f>+'UPDATE&gt;&gt;Jul2022-Mar2023 Actuals'!BY48-'UPDATE&gt;&gt;Jul-Dec 2022 Actuals'!BY48</f>
        <v>0</v>
      </c>
      <c r="BZ48" s="46">
        <f>+'UPDATE&gt;&gt;Jul2022-Mar2023 Actuals'!BZ48-'UPDATE&gt;&gt;Jul-Dec 2022 Actuals'!BZ48</f>
        <v>0</v>
      </c>
      <c r="CA48" s="46">
        <f>+'UPDATE&gt;&gt;Jul2022-Mar2023 Actuals'!CA48-'UPDATE&gt;&gt;Jul-Dec 2022 Actuals'!CA48</f>
        <v>0</v>
      </c>
      <c r="CB48" s="46">
        <f>+'UPDATE&gt;&gt;Jul2022-Mar2023 Actuals'!CB48-'UPDATE&gt;&gt;Jul-Dec 2022 Actuals'!CB48</f>
        <v>0</v>
      </c>
      <c r="CC48" s="46">
        <f>+'UPDATE&gt;&gt;Jul2022-Mar2023 Actuals'!CC48-'UPDATE&gt;&gt;Jul-Dec 2022 Actuals'!CC48</f>
        <v>0</v>
      </c>
      <c r="CD48" s="46">
        <f>+'UPDATE&gt;&gt;Jul2022-Mar2023 Actuals'!CD48-'UPDATE&gt;&gt;Jul-Dec 2022 Actuals'!CD48</f>
        <v>0</v>
      </c>
      <c r="CE48" s="46">
        <f>+'UPDATE&gt;&gt;Jul2022-Mar2023 Actuals'!CE48-'UPDATE&gt;&gt;Jul-Dec 2022 Actuals'!CE48</f>
        <v>0</v>
      </c>
      <c r="CF48" s="46">
        <f>+'UPDATE&gt;&gt;Jul2022-Mar2023 Actuals'!CF48-'UPDATE&gt;&gt;Jul-Dec 2022 Actuals'!CF48</f>
        <v>0</v>
      </c>
      <c r="CG48" s="46">
        <f>+'UPDATE&gt;&gt;Jul2022-Mar2023 Actuals'!CG48-'UPDATE&gt;&gt;Jul-Dec 2022 Actuals'!CG48</f>
        <v>0</v>
      </c>
      <c r="CH48" s="46">
        <f>+'UPDATE&gt;&gt;Jul2022-Mar2023 Actuals'!CH48-'UPDATE&gt;&gt;Jul-Dec 2022 Actuals'!CH48</f>
        <v>0</v>
      </c>
      <c r="CI48" s="46">
        <f>+'UPDATE&gt;&gt;Jul2022-Mar2023 Actuals'!CI48-'UPDATE&gt;&gt;Jul-Dec 2022 Actuals'!CI48</f>
        <v>0</v>
      </c>
    </row>
    <row r="49" spans="1:88" x14ac:dyDescent="0.25">
      <c r="A49" s="48" t="s">
        <v>172</v>
      </c>
      <c r="B49" s="48" t="s">
        <v>173</v>
      </c>
      <c r="C49" s="48" t="s">
        <v>186</v>
      </c>
      <c r="D49" s="48" t="s">
        <v>117</v>
      </c>
      <c r="F49" s="48" t="s">
        <v>193</v>
      </c>
      <c r="G49" s="48" t="s">
        <v>194</v>
      </c>
      <c r="H49" s="48" t="s">
        <v>195</v>
      </c>
      <c r="I49" s="48" t="s">
        <v>196</v>
      </c>
      <c r="J49" s="46">
        <f>+'UPDATE&gt;&gt;Jul2022-Mar2023 Actuals'!J49-'UPDATE&gt;&gt;Jul-Dec 2022 Actuals'!J49</f>
        <v>42552000</v>
      </c>
      <c r="K49" s="46">
        <f>+'UPDATE&gt;&gt;Jul2022-Mar2023 Actuals'!K49-'UPDATE&gt;&gt;Jul-Dec 2022 Actuals'!K49</f>
        <v>42682000</v>
      </c>
      <c r="L49" s="46">
        <f>+'UPDATE&gt;&gt;Jul2022-Mar2023 Actuals'!L49-'UPDATE&gt;&gt;Jul-Dec 2022 Actuals'!L49</f>
        <v>85234000</v>
      </c>
      <c r="M49" s="46">
        <f>+'UPDATE&gt;&gt;Jul2022-Mar2023 Actuals'!M49-'UPDATE&gt;&gt;Jul-Dec 2022 Actuals'!M49</f>
        <v>918000</v>
      </c>
      <c r="N49" s="46">
        <f>+'UPDATE&gt;&gt;Jul2022-Mar2023 Actuals'!N49-'UPDATE&gt;&gt;Jul-Dec 2022 Actuals'!N49</f>
        <v>918000</v>
      </c>
      <c r="O49" s="46">
        <f>+'UPDATE&gt;&gt;Jul2022-Mar2023 Actuals'!O49-'UPDATE&gt;&gt;Jul-Dec 2022 Actuals'!O49</f>
        <v>1836000</v>
      </c>
      <c r="P49" s="46">
        <f>+'UPDATE&gt;&gt;Jul2022-Mar2023 Actuals'!P49-'UPDATE&gt;&gt;Jul-Dec 2022 Actuals'!P49</f>
        <v>961000</v>
      </c>
      <c r="Q49" s="46">
        <f>+'UPDATE&gt;&gt;Jul2022-Mar2023 Actuals'!Q49-'UPDATE&gt;&gt;Jul-Dec 2022 Actuals'!Q49</f>
        <v>961000</v>
      </c>
      <c r="R49" s="46">
        <f>+'UPDATE&gt;&gt;Jul2022-Mar2023 Actuals'!R49-'UPDATE&gt;&gt;Jul-Dec 2022 Actuals'!R49</f>
        <v>1922000</v>
      </c>
      <c r="S49" s="46">
        <f>+'UPDATE&gt;&gt;Jul2022-Mar2023 Actuals'!S49-'UPDATE&gt;&gt;Jul-Dec 2022 Actuals'!S49</f>
        <v>983000</v>
      </c>
      <c r="T49" s="46">
        <f>+'UPDATE&gt;&gt;Jul2022-Mar2023 Actuals'!T49-'UPDATE&gt;&gt;Jul-Dec 2022 Actuals'!T49</f>
        <v>983000</v>
      </c>
      <c r="U49" s="46">
        <f>+'UPDATE&gt;&gt;Jul2022-Mar2023 Actuals'!U49-'UPDATE&gt;&gt;Jul-Dec 2022 Actuals'!U49</f>
        <v>1966000</v>
      </c>
      <c r="V49" s="46">
        <f>+'UPDATE&gt;&gt;Jul2022-Mar2023 Actuals'!V49-'UPDATE&gt;&gt;Jul-Dec 2022 Actuals'!V49</f>
        <v>3093000</v>
      </c>
      <c r="W49" s="46">
        <f>+'UPDATE&gt;&gt;Jul2022-Mar2023 Actuals'!W49-'UPDATE&gt;&gt;Jul-Dec 2022 Actuals'!W49</f>
        <v>3093000</v>
      </c>
      <c r="X49" s="46">
        <f>+'UPDATE&gt;&gt;Jul2022-Mar2023 Actuals'!X49-'UPDATE&gt;&gt;Jul-Dec 2022 Actuals'!X49</f>
        <v>6186000</v>
      </c>
      <c r="Y49" s="46">
        <f>+'UPDATE&gt;&gt;Jul2022-Mar2023 Actuals'!Y49-'UPDATE&gt;&gt;Jul-Dec 2022 Actuals'!Y49</f>
        <v>5955000</v>
      </c>
      <c r="Z49" s="46">
        <f>+'UPDATE&gt;&gt;Jul2022-Mar2023 Actuals'!Z49-'UPDATE&gt;&gt;Jul-Dec 2022 Actuals'!Z49</f>
        <v>5955000</v>
      </c>
      <c r="AA49" s="46">
        <f>+'UPDATE&gt;&gt;Jul2022-Mar2023 Actuals'!AA49-'UPDATE&gt;&gt;Jul-Dec 2022 Actuals'!AA49</f>
        <v>11910000</v>
      </c>
      <c r="AB49" s="46">
        <f>+'UPDATE&gt;&gt;Jul2022-Mar2023 Actuals'!AB49-'UPDATE&gt;&gt;Jul-Dec 2022 Actuals'!AB49</f>
        <v>1490000</v>
      </c>
      <c r="AC49" s="46">
        <f>+'UPDATE&gt;&gt;Jul2022-Mar2023 Actuals'!AC49-'UPDATE&gt;&gt;Jul-Dec 2022 Actuals'!AC49</f>
        <v>1866000</v>
      </c>
      <c r="AD49" s="46">
        <f>+'UPDATE&gt;&gt;Jul2022-Mar2023 Actuals'!AD49-'UPDATE&gt;&gt;Jul-Dec 2022 Actuals'!AD49</f>
        <v>3356000</v>
      </c>
      <c r="AE49" s="46">
        <f>+'UPDATE&gt;&gt;Jul2022-Mar2023 Actuals'!AE49-'UPDATE&gt;&gt;Jul-Dec 2022 Actuals'!AE49</f>
        <v>538000</v>
      </c>
      <c r="AF49" s="46">
        <f>+'UPDATE&gt;&gt;Jul2022-Mar2023 Actuals'!AF49-'UPDATE&gt;&gt;Jul-Dec 2022 Actuals'!AF49</f>
        <v>47000</v>
      </c>
      <c r="AG49" s="46">
        <f>+'UPDATE&gt;&gt;Jul2022-Mar2023 Actuals'!AG49-'UPDATE&gt;&gt;Jul-Dec 2022 Actuals'!AG49</f>
        <v>585000</v>
      </c>
      <c r="AH49" s="46">
        <f>+'UPDATE&gt;&gt;Jul2022-Mar2023 Actuals'!AH49-'UPDATE&gt;&gt;Jul-Dec 2022 Actuals'!AH49</f>
        <v>1201000</v>
      </c>
      <c r="AI49" s="46">
        <f>+'UPDATE&gt;&gt;Jul2022-Mar2023 Actuals'!AI49-'UPDATE&gt;&gt;Jul-Dec 2022 Actuals'!AI49</f>
        <v>723000</v>
      </c>
      <c r="AJ49" s="46">
        <f>+'UPDATE&gt;&gt;Jul2022-Mar2023 Actuals'!AJ49-'UPDATE&gt;&gt;Jul-Dec 2022 Actuals'!AJ49</f>
        <v>1924000</v>
      </c>
      <c r="AK49" s="46">
        <f>+'UPDATE&gt;&gt;Jul2022-Mar2023 Actuals'!AK49-'UPDATE&gt;&gt;Jul-Dec 2022 Actuals'!AK49</f>
        <v>753000</v>
      </c>
      <c r="AL49" s="46">
        <f>+'UPDATE&gt;&gt;Jul2022-Mar2023 Actuals'!AL49-'UPDATE&gt;&gt;Jul-Dec 2022 Actuals'!AL49</f>
        <v>1618000</v>
      </c>
      <c r="AM49" s="46">
        <f>+'UPDATE&gt;&gt;Jul2022-Mar2023 Actuals'!AM49-'UPDATE&gt;&gt;Jul-Dec 2022 Actuals'!AM49</f>
        <v>2371000</v>
      </c>
      <c r="AN49" s="46">
        <f>+'UPDATE&gt;&gt;Jul2022-Mar2023 Actuals'!AN49-'UPDATE&gt;&gt;Jul-Dec 2022 Actuals'!AN49</f>
        <v>3982000</v>
      </c>
      <c r="AO49" s="46">
        <f>+'UPDATE&gt;&gt;Jul2022-Mar2023 Actuals'!AO49-'UPDATE&gt;&gt;Jul-Dec 2022 Actuals'!AO49</f>
        <v>4254000</v>
      </c>
      <c r="AP49" s="46">
        <f>+'UPDATE&gt;&gt;Jul2022-Mar2023 Actuals'!AP49-'UPDATE&gt;&gt;Jul-Dec 2022 Actuals'!AP49</f>
        <v>8236000</v>
      </c>
      <c r="AQ49" s="46">
        <f>+'UPDATE&gt;&gt;Jul2022-Mar2023 Actuals'!AQ49-'UPDATE&gt;&gt;Jul-Dec 2022 Actuals'!AQ49</f>
        <v>5904000</v>
      </c>
      <c r="AR49" s="46">
        <f>+'UPDATE&gt;&gt;Jul2022-Mar2023 Actuals'!AR49-'UPDATE&gt;&gt;Jul-Dec 2022 Actuals'!AR49</f>
        <v>5864000</v>
      </c>
      <c r="AS49" s="46">
        <f>+'UPDATE&gt;&gt;Jul2022-Mar2023 Actuals'!AS49-'UPDATE&gt;&gt;Jul-Dec 2022 Actuals'!AS49</f>
        <v>11768000</v>
      </c>
      <c r="AT49" s="46">
        <f>+'UPDATE&gt;&gt;Jul2022-Mar2023 Actuals'!AT49-'UPDATE&gt;&gt;Jul-Dec 2022 Actuals'!AT49</f>
        <v>6621000</v>
      </c>
      <c r="AU49" s="46">
        <f>+'UPDATE&gt;&gt;Jul2022-Mar2023 Actuals'!AU49-'UPDATE&gt;&gt;Jul-Dec 2022 Actuals'!AU49</f>
        <v>6576000</v>
      </c>
      <c r="AV49" s="46">
        <f>+'UPDATE&gt;&gt;Jul2022-Mar2023 Actuals'!AV49-'UPDATE&gt;&gt;Jul-Dec 2022 Actuals'!AV49</f>
        <v>13197000</v>
      </c>
      <c r="AW49" s="46">
        <f>+'UPDATE&gt;&gt;Jul2022-Mar2023 Actuals'!AW49-'UPDATE&gt;&gt;Jul-Dec 2022 Actuals'!AW49</f>
        <v>8778000</v>
      </c>
      <c r="AX49" s="46">
        <f>+'UPDATE&gt;&gt;Jul2022-Mar2023 Actuals'!AX49-'UPDATE&gt;&gt;Jul-Dec 2022 Actuals'!AX49</f>
        <v>8721000</v>
      </c>
      <c r="AY49" s="46">
        <f>+'UPDATE&gt;&gt;Jul2022-Mar2023 Actuals'!AY49-'UPDATE&gt;&gt;Jul-Dec 2022 Actuals'!AY49</f>
        <v>17499000</v>
      </c>
      <c r="AZ49" s="46">
        <f>+'UPDATE&gt;&gt;Jul2022-Mar2023 Actuals'!AZ49-'UPDATE&gt;&gt;Jul-Dec 2022 Actuals'!AZ49</f>
        <v>11312000</v>
      </c>
      <c r="BA49" s="46">
        <f>+'UPDATE&gt;&gt;Jul2022-Mar2023 Actuals'!BA49-'UPDATE&gt;&gt;Jul-Dec 2022 Actuals'!BA49</f>
        <v>11312000</v>
      </c>
      <c r="BB49" s="46">
        <f>+'UPDATE&gt;&gt;Jul2022-Mar2023 Actuals'!BB49-'UPDATE&gt;&gt;Jul-Dec 2022 Actuals'!BB49</f>
        <v>22624000</v>
      </c>
      <c r="BC49" s="46">
        <f>+'UPDATE&gt;&gt;Jul2022-Mar2023 Actuals'!BC49-'UPDATE&gt;&gt;Jul-Dec 2022 Actuals'!BC49</f>
        <v>32615000</v>
      </c>
      <c r="BD49" s="46">
        <f>+'UPDATE&gt;&gt;Jul2022-Mar2023 Actuals'!BD49-'UPDATE&gt;&gt;Jul-Dec 2022 Actuals'!BD49</f>
        <v>32473000</v>
      </c>
      <c r="BE49" s="46">
        <f>+'UPDATE&gt;&gt;Jul2022-Mar2023 Actuals'!BE49-'UPDATE&gt;&gt;Jul-Dec 2022 Actuals'!BE49</f>
        <v>65088000</v>
      </c>
      <c r="BF49" s="46">
        <f>+'UPDATE&gt;&gt;Jul2022-Mar2023 Actuals'!BF49-'UPDATE&gt;&gt;Jul-Dec 2022 Actuals'!BF49</f>
        <v>0</v>
      </c>
      <c r="BG49" s="46">
        <f>+'UPDATE&gt;&gt;Jul2022-Mar2023 Actuals'!BG49-'UPDATE&gt;&gt;Jul-Dec 2022 Actuals'!BG49</f>
        <v>0</v>
      </c>
      <c r="BH49" s="46">
        <f>+'UPDATE&gt;&gt;Jul2022-Mar2023 Actuals'!BH49-'UPDATE&gt;&gt;Jul-Dec 2022 Actuals'!BH49</f>
        <v>0</v>
      </c>
      <c r="BI49" s="46">
        <f>+'UPDATE&gt;&gt;Jul2022-Mar2023 Actuals'!BI49-'UPDATE&gt;&gt;Jul-Dec 2022 Actuals'!BI49</f>
        <v>0</v>
      </c>
      <c r="BJ49" s="46">
        <f>+'UPDATE&gt;&gt;Jul2022-Mar2023 Actuals'!BJ49-'UPDATE&gt;&gt;Jul-Dec 2022 Actuals'!BJ49</f>
        <v>0</v>
      </c>
      <c r="BK49" s="46">
        <f>+'UPDATE&gt;&gt;Jul2022-Mar2023 Actuals'!BK49-'UPDATE&gt;&gt;Jul-Dec 2022 Actuals'!BK49</f>
        <v>0</v>
      </c>
      <c r="BL49" s="46">
        <f>+'UPDATE&gt;&gt;Jul2022-Mar2023 Actuals'!BL49-'UPDATE&gt;&gt;Jul-Dec 2022 Actuals'!BL49</f>
        <v>0</v>
      </c>
      <c r="BM49" s="46">
        <f>+'UPDATE&gt;&gt;Jul2022-Mar2023 Actuals'!BM49-'UPDATE&gt;&gt;Jul-Dec 2022 Actuals'!BM49</f>
        <v>0</v>
      </c>
      <c r="BN49" s="46">
        <f>+'UPDATE&gt;&gt;Jul2022-Mar2023 Actuals'!BN49-'UPDATE&gt;&gt;Jul-Dec 2022 Actuals'!BN49</f>
        <v>0</v>
      </c>
      <c r="BO49" s="46">
        <f>+'UPDATE&gt;&gt;Jul2022-Mar2023 Actuals'!BO49-'UPDATE&gt;&gt;Jul-Dec 2022 Actuals'!BO49</f>
        <v>0</v>
      </c>
      <c r="BP49" s="46">
        <f>+'UPDATE&gt;&gt;Jul2022-Mar2023 Actuals'!BP49-'UPDATE&gt;&gt;Jul-Dec 2022 Actuals'!BP49</f>
        <v>0</v>
      </c>
      <c r="BQ49" s="46">
        <f>+'UPDATE&gt;&gt;Jul2022-Mar2023 Actuals'!BQ49-'UPDATE&gt;&gt;Jul-Dec 2022 Actuals'!BQ49</f>
        <v>0</v>
      </c>
      <c r="BR49" s="46">
        <f>+'UPDATE&gt;&gt;Jul2022-Mar2023 Actuals'!BR49-'UPDATE&gt;&gt;Jul-Dec 2022 Actuals'!BR49</f>
        <v>42552000</v>
      </c>
      <c r="BS49" s="46">
        <f>+'UPDATE&gt;&gt;Jul2022-Mar2023 Actuals'!BS49-'UPDATE&gt;&gt;Jul-Dec 2022 Actuals'!BS49</f>
        <v>42682000</v>
      </c>
      <c r="BT49" s="46">
        <f>+'UPDATE&gt;&gt;Jul2022-Mar2023 Actuals'!BT49-'UPDATE&gt;&gt;Jul-Dec 2022 Actuals'!BT49</f>
        <v>85234000</v>
      </c>
      <c r="BU49" s="46">
        <f>+'UPDATE&gt;&gt;Jul2022-Mar2023 Actuals'!BU49-'UPDATE&gt;&gt;Jul-Dec 2022 Actuals'!BU49</f>
        <v>0</v>
      </c>
      <c r="BV49" s="46">
        <f>+'UPDATE&gt;&gt;Jul2022-Mar2023 Actuals'!BV49-'UPDATE&gt;&gt;Jul-Dec 2022 Actuals'!BV49</f>
        <v>0</v>
      </c>
      <c r="BW49" s="46">
        <f>+'UPDATE&gt;&gt;Jul2022-Mar2023 Actuals'!BW49-'UPDATE&gt;&gt;Jul-Dec 2022 Actuals'!BW49</f>
        <v>0</v>
      </c>
      <c r="BX49" s="46">
        <f>+'UPDATE&gt;&gt;Jul2022-Mar2023 Actuals'!BX49-'UPDATE&gt;&gt;Jul-Dec 2022 Actuals'!BX49</f>
        <v>0</v>
      </c>
      <c r="BY49" s="46">
        <f>+'UPDATE&gt;&gt;Jul2022-Mar2023 Actuals'!BY49-'UPDATE&gt;&gt;Jul-Dec 2022 Actuals'!BY49</f>
        <v>0</v>
      </c>
      <c r="BZ49" s="46">
        <f>+'UPDATE&gt;&gt;Jul2022-Mar2023 Actuals'!BZ49-'UPDATE&gt;&gt;Jul-Dec 2022 Actuals'!BZ49</f>
        <v>0</v>
      </c>
      <c r="CA49" s="46">
        <f>+'UPDATE&gt;&gt;Jul2022-Mar2023 Actuals'!CA49-'UPDATE&gt;&gt;Jul-Dec 2022 Actuals'!CA49</f>
        <v>0</v>
      </c>
      <c r="CB49" s="46">
        <f>+'UPDATE&gt;&gt;Jul2022-Mar2023 Actuals'!CB49-'UPDATE&gt;&gt;Jul-Dec 2022 Actuals'!CB49</f>
        <v>0</v>
      </c>
      <c r="CC49" s="46">
        <f>+'UPDATE&gt;&gt;Jul2022-Mar2023 Actuals'!CC49-'UPDATE&gt;&gt;Jul-Dec 2022 Actuals'!CC49</f>
        <v>0</v>
      </c>
      <c r="CD49" s="46">
        <f>+'UPDATE&gt;&gt;Jul2022-Mar2023 Actuals'!CD49-'UPDATE&gt;&gt;Jul-Dec 2022 Actuals'!CD49</f>
        <v>0</v>
      </c>
      <c r="CE49" s="46">
        <f>+'UPDATE&gt;&gt;Jul2022-Mar2023 Actuals'!CE49-'UPDATE&gt;&gt;Jul-Dec 2022 Actuals'!CE49</f>
        <v>0</v>
      </c>
      <c r="CF49" s="46">
        <f>+'UPDATE&gt;&gt;Jul2022-Mar2023 Actuals'!CF49-'UPDATE&gt;&gt;Jul-Dec 2022 Actuals'!CF49</f>
        <v>0</v>
      </c>
      <c r="CG49" s="46">
        <f>+'UPDATE&gt;&gt;Jul2022-Mar2023 Actuals'!CG49-'UPDATE&gt;&gt;Jul-Dec 2022 Actuals'!CG49</f>
        <v>0</v>
      </c>
      <c r="CH49" s="46">
        <f>+'UPDATE&gt;&gt;Jul2022-Mar2023 Actuals'!CH49-'UPDATE&gt;&gt;Jul-Dec 2022 Actuals'!CH49</f>
        <v>0</v>
      </c>
      <c r="CI49" s="46">
        <f>+'UPDATE&gt;&gt;Jul2022-Mar2023 Actuals'!CI49-'UPDATE&gt;&gt;Jul-Dec 2022 Actuals'!CI49</f>
        <v>0</v>
      </c>
      <c r="CJ49" s="45"/>
    </row>
    <row r="50" spans="1:88" x14ac:dyDescent="0.25">
      <c r="A50" s="48" t="s">
        <v>187</v>
      </c>
      <c r="B50" s="48" t="s">
        <v>173</v>
      </c>
      <c r="C50" s="48" t="s">
        <v>188</v>
      </c>
      <c r="D50" s="48" t="s">
        <v>117</v>
      </c>
      <c r="F50" s="48" t="s">
        <v>193</v>
      </c>
      <c r="G50" s="48" t="s">
        <v>194</v>
      </c>
      <c r="H50" s="48" t="s">
        <v>195</v>
      </c>
      <c r="I50" s="48" t="s">
        <v>196</v>
      </c>
      <c r="J50" s="46">
        <f>+'UPDATE&gt;&gt;Jul2022-Mar2023 Actuals'!J50-'UPDATE&gt;&gt;Jul-Dec 2022 Actuals'!J50</f>
        <v>-16422000</v>
      </c>
      <c r="K50" s="46">
        <f>+'UPDATE&gt;&gt;Jul2022-Mar2023 Actuals'!K50-'UPDATE&gt;&gt;Jul-Dec 2022 Actuals'!K50</f>
        <v>16422000</v>
      </c>
      <c r="L50" s="46">
        <f>+'UPDATE&gt;&gt;Jul2022-Mar2023 Actuals'!L50-'UPDATE&gt;&gt;Jul-Dec 2022 Actuals'!L50</f>
        <v>0</v>
      </c>
      <c r="M50" s="46">
        <f>+'UPDATE&gt;&gt;Jul2022-Mar2023 Actuals'!M50-'UPDATE&gt;&gt;Jul-Dec 2022 Actuals'!M50</f>
        <v>0</v>
      </c>
      <c r="N50" s="46">
        <f>+'UPDATE&gt;&gt;Jul2022-Mar2023 Actuals'!N50-'UPDATE&gt;&gt;Jul-Dec 2022 Actuals'!N50</f>
        <v>0</v>
      </c>
      <c r="O50" s="46">
        <f>+'UPDATE&gt;&gt;Jul2022-Mar2023 Actuals'!O50-'UPDATE&gt;&gt;Jul-Dec 2022 Actuals'!O50</f>
        <v>0</v>
      </c>
      <c r="P50" s="46">
        <f>+'UPDATE&gt;&gt;Jul2022-Mar2023 Actuals'!P50-'UPDATE&gt;&gt;Jul-Dec 2022 Actuals'!P50</f>
        <v>0</v>
      </c>
      <c r="Q50" s="46">
        <f>+'UPDATE&gt;&gt;Jul2022-Mar2023 Actuals'!Q50-'UPDATE&gt;&gt;Jul-Dec 2022 Actuals'!Q50</f>
        <v>0</v>
      </c>
      <c r="R50" s="46">
        <f>+'UPDATE&gt;&gt;Jul2022-Mar2023 Actuals'!R50-'UPDATE&gt;&gt;Jul-Dec 2022 Actuals'!R50</f>
        <v>0</v>
      </c>
      <c r="S50" s="46">
        <f>+'UPDATE&gt;&gt;Jul2022-Mar2023 Actuals'!S50-'UPDATE&gt;&gt;Jul-Dec 2022 Actuals'!S50</f>
        <v>0</v>
      </c>
      <c r="T50" s="46">
        <f>+'UPDATE&gt;&gt;Jul2022-Mar2023 Actuals'!T50-'UPDATE&gt;&gt;Jul-Dec 2022 Actuals'!T50</f>
        <v>0</v>
      </c>
      <c r="U50" s="46">
        <f>+'UPDATE&gt;&gt;Jul2022-Mar2023 Actuals'!U50-'UPDATE&gt;&gt;Jul-Dec 2022 Actuals'!U50</f>
        <v>0</v>
      </c>
      <c r="V50" s="46">
        <f>+'UPDATE&gt;&gt;Jul2022-Mar2023 Actuals'!V50-'UPDATE&gt;&gt;Jul-Dec 2022 Actuals'!V50</f>
        <v>0</v>
      </c>
      <c r="W50" s="46">
        <f>+'UPDATE&gt;&gt;Jul2022-Mar2023 Actuals'!W50-'UPDATE&gt;&gt;Jul-Dec 2022 Actuals'!W50</f>
        <v>0</v>
      </c>
      <c r="X50" s="46">
        <f>+'UPDATE&gt;&gt;Jul2022-Mar2023 Actuals'!X50-'UPDATE&gt;&gt;Jul-Dec 2022 Actuals'!X50</f>
        <v>0</v>
      </c>
      <c r="Y50" s="46">
        <f>+'UPDATE&gt;&gt;Jul2022-Mar2023 Actuals'!Y50-'UPDATE&gt;&gt;Jul-Dec 2022 Actuals'!Y50</f>
        <v>0</v>
      </c>
      <c r="Z50" s="46">
        <f>+'UPDATE&gt;&gt;Jul2022-Mar2023 Actuals'!Z50-'UPDATE&gt;&gt;Jul-Dec 2022 Actuals'!Z50</f>
        <v>0</v>
      </c>
      <c r="AA50" s="46">
        <f>+'UPDATE&gt;&gt;Jul2022-Mar2023 Actuals'!AA50-'UPDATE&gt;&gt;Jul-Dec 2022 Actuals'!AA50</f>
        <v>0</v>
      </c>
      <c r="AB50" s="46">
        <f>+'UPDATE&gt;&gt;Jul2022-Mar2023 Actuals'!AB50-'UPDATE&gt;&gt;Jul-Dec 2022 Actuals'!AB50</f>
        <v>0</v>
      </c>
      <c r="AC50" s="46">
        <f>+'UPDATE&gt;&gt;Jul2022-Mar2023 Actuals'!AC50-'UPDATE&gt;&gt;Jul-Dec 2022 Actuals'!AC50</f>
        <v>0</v>
      </c>
      <c r="AD50" s="46">
        <f>+'UPDATE&gt;&gt;Jul2022-Mar2023 Actuals'!AD50-'UPDATE&gt;&gt;Jul-Dec 2022 Actuals'!AD50</f>
        <v>0</v>
      </c>
      <c r="AE50" s="46">
        <f>+'UPDATE&gt;&gt;Jul2022-Mar2023 Actuals'!AE50-'UPDATE&gt;&gt;Jul-Dec 2022 Actuals'!AE50</f>
        <v>88000</v>
      </c>
      <c r="AF50" s="46">
        <f>+'UPDATE&gt;&gt;Jul2022-Mar2023 Actuals'!AF50-'UPDATE&gt;&gt;Jul-Dec 2022 Actuals'!AF50</f>
        <v>112000</v>
      </c>
      <c r="AG50" s="46">
        <f>+'UPDATE&gt;&gt;Jul2022-Mar2023 Actuals'!AG50-'UPDATE&gt;&gt;Jul-Dec 2022 Actuals'!AG50</f>
        <v>200000</v>
      </c>
      <c r="AH50" s="46">
        <f>+'UPDATE&gt;&gt;Jul2022-Mar2023 Actuals'!AH50-'UPDATE&gt;&gt;Jul-Dec 2022 Actuals'!AH50</f>
        <v>0</v>
      </c>
      <c r="AI50" s="46">
        <f>+'UPDATE&gt;&gt;Jul2022-Mar2023 Actuals'!AI50-'UPDATE&gt;&gt;Jul-Dec 2022 Actuals'!AI50</f>
        <v>0</v>
      </c>
      <c r="AJ50" s="46">
        <f>+'UPDATE&gt;&gt;Jul2022-Mar2023 Actuals'!AJ50-'UPDATE&gt;&gt;Jul-Dec 2022 Actuals'!AJ50</f>
        <v>0</v>
      </c>
      <c r="AK50" s="46">
        <f>+'UPDATE&gt;&gt;Jul2022-Mar2023 Actuals'!AK50-'UPDATE&gt;&gt;Jul-Dec 2022 Actuals'!AK50</f>
        <v>-88000</v>
      </c>
      <c r="AL50" s="46">
        <f>+'UPDATE&gt;&gt;Jul2022-Mar2023 Actuals'!AL50-'UPDATE&gt;&gt;Jul-Dec 2022 Actuals'!AL50</f>
        <v>-112000</v>
      </c>
      <c r="AM50" s="46">
        <f>+'UPDATE&gt;&gt;Jul2022-Mar2023 Actuals'!AM50-'UPDATE&gt;&gt;Jul-Dec 2022 Actuals'!AM50</f>
        <v>-200000</v>
      </c>
      <c r="AN50" s="46">
        <f>+'UPDATE&gt;&gt;Jul2022-Mar2023 Actuals'!AN50-'UPDATE&gt;&gt;Jul-Dec 2022 Actuals'!AN50</f>
        <v>0</v>
      </c>
      <c r="AO50" s="46">
        <f>+'UPDATE&gt;&gt;Jul2022-Mar2023 Actuals'!AO50-'UPDATE&gt;&gt;Jul-Dec 2022 Actuals'!AO50</f>
        <v>0</v>
      </c>
      <c r="AP50" s="46">
        <f>+'UPDATE&gt;&gt;Jul2022-Mar2023 Actuals'!AP50-'UPDATE&gt;&gt;Jul-Dec 2022 Actuals'!AP50</f>
        <v>0</v>
      </c>
      <c r="AQ50" s="46">
        <f>+'UPDATE&gt;&gt;Jul2022-Mar2023 Actuals'!AQ50-'UPDATE&gt;&gt;Jul-Dec 2022 Actuals'!AQ50</f>
        <v>0</v>
      </c>
      <c r="AR50" s="46">
        <f>+'UPDATE&gt;&gt;Jul2022-Mar2023 Actuals'!AR50-'UPDATE&gt;&gt;Jul-Dec 2022 Actuals'!AR50</f>
        <v>0</v>
      </c>
      <c r="AS50" s="46">
        <f>+'UPDATE&gt;&gt;Jul2022-Mar2023 Actuals'!AS50-'UPDATE&gt;&gt;Jul-Dec 2022 Actuals'!AS50</f>
        <v>0</v>
      </c>
      <c r="AT50" s="46">
        <f>+'UPDATE&gt;&gt;Jul2022-Mar2023 Actuals'!AT50-'UPDATE&gt;&gt;Jul-Dec 2022 Actuals'!AT50</f>
        <v>0</v>
      </c>
      <c r="AU50" s="46">
        <f>+'UPDATE&gt;&gt;Jul2022-Mar2023 Actuals'!AU50-'UPDATE&gt;&gt;Jul-Dec 2022 Actuals'!AU50</f>
        <v>0</v>
      </c>
      <c r="AV50" s="46">
        <f>+'UPDATE&gt;&gt;Jul2022-Mar2023 Actuals'!AV50-'UPDATE&gt;&gt;Jul-Dec 2022 Actuals'!AV50</f>
        <v>0</v>
      </c>
      <c r="AW50" s="46">
        <f>+'UPDATE&gt;&gt;Jul2022-Mar2023 Actuals'!AW50-'UPDATE&gt;&gt;Jul-Dec 2022 Actuals'!AW50</f>
        <v>-16422000</v>
      </c>
      <c r="AX50" s="46">
        <f>+'UPDATE&gt;&gt;Jul2022-Mar2023 Actuals'!AX50-'UPDATE&gt;&gt;Jul-Dec 2022 Actuals'!AX50</f>
        <v>16422000</v>
      </c>
      <c r="AY50" s="46">
        <f>+'UPDATE&gt;&gt;Jul2022-Mar2023 Actuals'!AY50-'UPDATE&gt;&gt;Jul-Dec 2022 Actuals'!AY50</f>
        <v>0</v>
      </c>
      <c r="AZ50" s="46">
        <f>+'UPDATE&gt;&gt;Jul2022-Mar2023 Actuals'!AZ50-'UPDATE&gt;&gt;Jul-Dec 2022 Actuals'!AZ50</f>
        <v>0</v>
      </c>
      <c r="BA50" s="46">
        <f>+'UPDATE&gt;&gt;Jul2022-Mar2023 Actuals'!BA50-'UPDATE&gt;&gt;Jul-Dec 2022 Actuals'!BA50</f>
        <v>0</v>
      </c>
      <c r="BB50" s="46">
        <f>+'UPDATE&gt;&gt;Jul2022-Mar2023 Actuals'!BB50-'UPDATE&gt;&gt;Jul-Dec 2022 Actuals'!BB50</f>
        <v>0</v>
      </c>
      <c r="BC50" s="46">
        <f>+'UPDATE&gt;&gt;Jul2022-Mar2023 Actuals'!BC50-'UPDATE&gt;&gt;Jul-Dec 2022 Actuals'!BC50</f>
        <v>-16422000</v>
      </c>
      <c r="BD50" s="46">
        <f>+'UPDATE&gt;&gt;Jul2022-Mar2023 Actuals'!BD50-'UPDATE&gt;&gt;Jul-Dec 2022 Actuals'!BD50</f>
        <v>16422000</v>
      </c>
      <c r="BE50" s="46">
        <f>+'UPDATE&gt;&gt;Jul2022-Mar2023 Actuals'!BE50-'UPDATE&gt;&gt;Jul-Dec 2022 Actuals'!BE50</f>
        <v>0</v>
      </c>
      <c r="BF50" s="46">
        <f>+'UPDATE&gt;&gt;Jul2022-Mar2023 Actuals'!BF50-'UPDATE&gt;&gt;Jul-Dec 2022 Actuals'!BF50</f>
        <v>0</v>
      </c>
      <c r="BG50" s="46">
        <f>+'UPDATE&gt;&gt;Jul2022-Mar2023 Actuals'!BG50-'UPDATE&gt;&gt;Jul-Dec 2022 Actuals'!BG50</f>
        <v>0</v>
      </c>
      <c r="BH50" s="46">
        <f>+'UPDATE&gt;&gt;Jul2022-Mar2023 Actuals'!BH50-'UPDATE&gt;&gt;Jul-Dec 2022 Actuals'!BH50</f>
        <v>0</v>
      </c>
      <c r="BI50" s="46">
        <f>+'UPDATE&gt;&gt;Jul2022-Mar2023 Actuals'!BI50-'UPDATE&gt;&gt;Jul-Dec 2022 Actuals'!BI50</f>
        <v>0</v>
      </c>
      <c r="BJ50" s="46">
        <f>+'UPDATE&gt;&gt;Jul2022-Mar2023 Actuals'!BJ50-'UPDATE&gt;&gt;Jul-Dec 2022 Actuals'!BJ50</f>
        <v>0</v>
      </c>
      <c r="BK50" s="46">
        <f>+'UPDATE&gt;&gt;Jul2022-Mar2023 Actuals'!BK50-'UPDATE&gt;&gt;Jul-Dec 2022 Actuals'!BK50</f>
        <v>0</v>
      </c>
      <c r="BL50" s="46">
        <f>+'UPDATE&gt;&gt;Jul2022-Mar2023 Actuals'!BL50-'UPDATE&gt;&gt;Jul-Dec 2022 Actuals'!BL50</f>
        <v>0</v>
      </c>
      <c r="BM50" s="46">
        <f>+'UPDATE&gt;&gt;Jul2022-Mar2023 Actuals'!BM50-'UPDATE&gt;&gt;Jul-Dec 2022 Actuals'!BM50</f>
        <v>0</v>
      </c>
      <c r="BN50" s="46">
        <f>+'UPDATE&gt;&gt;Jul2022-Mar2023 Actuals'!BN50-'UPDATE&gt;&gt;Jul-Dec 2022 Actuals'!BN50</f>
        <v>0</v>
      </c>
      <c r="BO50" s="46">
        <f>+'UPDATE&gt;&gt;Jul2022-Mar2023 Actuals'!BO50-'UPDATE&gt;&gt;Jul-Dec 2022 Actuals'!BO50</f>
        <v>0</v>
      </c>
      <c r="BP50" s="46">
        <f>+'UPDATE&gt;&gt;Jul2022-Mar2023 Actuals'!BP50-'UPDATE&gt;&gt;Jul-Dec 2022 Actuals'!BP50</f>
        <v>0</v>
      </c>
      <c r="BQ50" s="46">
        <f>+'UPDATE&gt;&gt;Jul2022-Mar2023 Actuals'!BQ50-'UPDATE&gt;&gt;Jul-Dec 2022 Actuals'!BQ50</f>
        <v>0</v>
      </c>
      <c r="BR50" s="46">
        <f>+'UPDATE&gt;&gt;Jul2022-Mar2023 Actuals'!BR50-'UPDATE&gt;&gt;Jul-Dec 2022 Actuals'!BR50</f>
        <v>-16422000</v>
      </c>
      <c r="BS50" s="46">
        <f>+'UPDATE&gt;&gt;Jul2022-Mar2023 Actuals'!BS50-'UPDATE&gt;&gt;Jul-Dec 2022 Actuals'!BS50</f>
        <v>16422000</v>
      </c>
      <c r="BT50" s="46">
        <f>+'UPDATE&gt;&gt;Jul2022-Mar2023 Actuals'!BT50-'UPDATE&gt;&gt;Jul-Dec 2022 Actuals'!BT50</f>
        <v>0</v>
      </c>
      <c r="BU50" s="46">
        <f>+'UPDATE&gt;&gt;Jul2022-Mar2023 Actuals'!BU50-'UPDATE&gt;&gt;Jul-Dec 2022 Actuals'!BU50</f>
        <v>0</v>
      </c>
      <c r="BV50" s="46">
        <f>+'UPDATE&gt;&gt;Jul2022-Mar2023 Actuals'!BV50-'UPDATE&gt;&gt;Jul-Dec 2022 Actuals'!BV50</f>
        <v>0</v>
      </c>
      <c r="BW50" s="46">
        <f>+'UPDATE&gt;&gt;Jul2022-Mar2023 Actuals'!BW50-'UPDATE&gt;&gt;Jul-Dec 2022 Actuals'!BW50</f>
        <v>0</v>
      </c>
      <c r="BX50" s="46">
        <f>+'UPDATE&gt;&gt;Jul2022-Mar2023 Actuals'!BX50-'UPDATE&gt;&gt;Jul-Dec 2022 Actuals'!BX50</f>
        <v>0</v>
      </c>
      <c r="BY50" s="46">
        <f>+'UPDATE&gt;&gt;Jul2022-Mar2023 Actuals'!BY50-'UPDATE&gt;&gt;Jul-Dec 2022 Actuals'!BY50</f>
        <v>0</v>
      </c>
      <c r="BZ50" s="46">
        <f>+'UPDATE&gt;&gt;Jul2022-Mar2023 Actuals'!BZ50-'UPDATE&gt;&gt;Jul-Dec 2022 Actuals'!BZ50</f>
        <v>0</v>
      </c>
      <c r="CA50" s="46">
        <f>+'UPDATE&gt;&gt;Jul2022-Mar2023 Actuals'!CA50-'UPDATE&gt;&gt;Jul-Dec 2022 Actuals'!CA50</f>
        <v>0</v>
      </c>
      <c r="CB50" s="46">
        <f>+'UPDATE&gt;&gt;Jul2022-Mar2023 Actuals'!CB50-'UPDATE&gt;&gt;Jul-Dec 2022 Actuals'!CB50</f>
        <v>0</v>
      </c>
      <c r="CC50" s="46">
        <f>+'UPDATE&gt;&gt;Jul2022-Mar2023 Actuals'!CC50-'UPDATE&gt;&gt;Jul-Dec 2022 Actuals'!CC50</f>
        <v>0</v>
      </c>
      <c r="CD50" s="46">
        <f>+'UPDATE&gt;&gt;Jul2022-Mar2023 Actuals'!CD50-'UPDATE&gt;&gt;Jul-Dec 2022 Actuals'!CD50</f>
        <v>0</v>
      </c>
      <c r="CE50" s="46">
        <f>+'UPDATE&gt;&gt;Jul2022-Mar2023 Actuals'!CE50-'UPDATE&gt;&gt;Jul-Dec 2022 Actuals'!CE50</f>
        <v>0</v>
      </c>
      <c r="CF50" s="46">
        <f>+'UPDATE&gt;&gt;Jul2022-Mar2023 Actuals'!CF50-'UPDATE&gt;&gt;Jul-Dec 2022 Actuals'!CF50</f>
        <v>0</v>
      </c>
      <c r="CG50" s="46">
        <f>+'UPDATE&gt;&gt;Jul2022-Mar2023 Actuals'!CG50-'UPDATE&gt;&gt;Jul-Dec 2022 Actuals'!CG50</f>
        <v>0</v>
      </c>
      <c r="CH50" s="46">
        <f>+'UPDATE&gt;&gt;Jul2022-Mar2023 Actuals'!CH50-'UPDATE&gt;&gt;Jul-Dec 2022 Actuals'!CH50</f>
        <v>0</v>
      </c>
      <c r="CI50" s="46">
        <f>+'UPDATE&gt;&gt;Jul2022-Mar2023 Actuals'!CI50-'UPDATE&gt;&gt;Jul-Dec 2022 Actuals'!CI50</f>
        <v>0</v>
      </c>
      <c r="CJ50" s="45"/>
    </row>
    <row r="51" spans="1:88" ht="14.1" customHeight="1" x14ac:dyDescent="0.25">
      <c r="A51" s="48" t="s">
        <v>190</v>
      </c>
      <c r="B51" s="48" t="s">
        <v>173</v>
      </c>
      <c r="C51" s="48" t="s">
        <v>191</v>
      </c>
      <c r="D51" s="48" t="s">
        <v>117</v>
      </c>
      <c r="F51" s="48" t="s">
        <v>193</v>
      </c>
      <c r="G51" s="48" t="s">
        <v>194</v>
      </c>
      <c r="H51" s="48" t="s">
        <v>195</v>
      </c>
      <c r="I51" s="48" t="s">
        <v>196</v>
      </c>
      <c r="J51" s="46">
        <f>+'UPDATE&gt;&gt;Jul2022-Mar2023 Actuals'!J51-'UPDATE&gt;&gt;Jul-Dec 2022 Actuals'!J51</f>
        <v>-776000</v>
      </c>
      <c r="K51" s="46">
        <f>+'UPDATE&gt;&gt;Jul2022-Mar2023 Actuals'!K51-'UPDATE&gt;&gt;Jul-Dec 2022 Actuals'!K51</f>
        <v>-1746000</v>
      </c>
      <c r="L51" s="46">
        <f>+'UPDATE&gt;&gt;Jul2022-Mar2023 Actuals'!L51-'UPDATE&gt;&gt;Jul-Dec 2022 Actuals'!L51</f>
        <v>-2522000</v>
      </c>
      <c r="M51" s="46">
        <f>+'UPDATE&gt;&gt;Jul2022-Mar2023 Actuals'!M51-'UPDATE&gt;&gt;Jul-Dec 2022 Actuals'!M51</f>
        <v>0</v>
      </c>
      <c r="N51" s="46">
        <f>+'UPDATE&gt;&gt;Jul2022-Mar2023 Actuals'!N51-'UPDATE&gt;&gt;Jul-Dec 2022 Actuals'!N51</f>
        <v>0</v>
      </c>
      <c r="O51" s="46">
        <f>+'UPDATE&gt;&gt;Jul2022-Mar2023 Actuals'!O51-'UPDATE&gt;&gt;Jul-Dec 2022 Actuals'!O51</f>
        <v>0</v>
      </c>
      <c r="P51" s="46">
        <f>+'UPDATE&gt;&gt;Jul2022-Mar2023 Actuals'!P51-'UPDATE&gt;&gt;Jul-Dec 2022 Actuals'!P51</f>
        <v>0</v>
      </c>
      <c r="Q51" s="46">
        <f>+'UPDATE&gt;&gt;Jul2022-Mar2023 Actuals'!Q51-'UPDATE&gt;&gt;Jul-Dec 2022 Actuals'!Q51</f>
        <v>0</v>
      </c>
      <c r="R51" s="46">
        <f>+'UPDATE&gt;&gt;Jul2022-Mar2023 Actuals'!R51-'UPDATE&gt;&gt;Jul-Dec 2022 Actuals'!R51</f>
        <v>0</v>
      </c>
      <c r="S51" s="46">
        <f>+'UPDATE&gt;&gt;Jul2022-Mar2023 Actuals'!S51-'UPDATE&gt;&gt;Jul-Dec 2022 Actuals'!S51</f>
        <v>0</v>
      </c>
      <c r="T51" s="46">
        <f>+'UPDATE&gt;&gt;Jul2022-Mar2023 Actuals'!T51-'UPDATE&gt;&gt;Jul-Dec 2022 Actuals'!T51</f>
        <v>0</v>
      </c>
      <c r="U51" s="46">
        <f>+'UPDATE&gt;&gt;Jul2022-Mar2023 Actuals'!U51-'UPDATE&gt;&gt;Jul-Dec 2022 Actuals'!U51</f>
        <v>0</v>
      </c>
      <c r="V51" s="46">
        <f>+'UPDATE&gt;&gt;Jul2022-Mar2023 Actuals'!V51-'UPDATE&gt;&gt;Jul-Dec 2022 Actuals'!V51</f>
        <v>0</v>
      </c>
      <c r="W51" s="46">
        <f>+'UPDATE&gt;&gt;Jul2022-Mar2023 Actuals'!W51-'UPDATE&gt;&gt;Jul-Dec 2022 Actuals'!W51</f>
        <v>0</v>
      </c>
      <c r="X51" s="46">
        <f>+'UPDATE&gt;&gt;Jul2022-Mar2023 Actuals'!X51-'UPDATE&gt;&gt;Jul-Dec 2022 Actuals'!X51</f>
        <v>0</v>
      </c>
      <c r="Y51" s="46">
        <f>+'UPDATE&gt;&gt;Jul2022-Mar2023 Actuals'!Y51-'UPDATE&gt;&gt;Jul-Dec 2022 Actuals'!Y51</f>
        <v>0</v>
      </c>
      <c r="Z51" s="46">
        <f>+'UPDATE&gt;&gt;Jul2022-Mar2023 Actuals'!Z51-'UPDATE&gt;&gt;Jul-Dec 2022 Actuals'!Z51</f>
        <v>0</v>
      </c>
      <c r="AA51" s="46">
        <f>+'UPDATE&gt;&gt;Jul2022-Mar2023 Actuals'!AA51-'UPDATE&gt;&gt;Jul-Dec 2022 Actuals'!AA51</f>
        <v>0</v>
      </c>
      <c r="AB51" s="46">
        <f>+'UPDATE&gt;&gt;Jul2022-Mar2023 Actuals'!AB51-'UPDATE&gt;&gt;Jul-Dec 2022 Actuals'!AB51</f>
        <v>0</v>
      </c>
      <c r="AC51" s="46">
        <f>+'UPDATE&gt;&gt;Jul2022-Mar2023 Actuals'!AC51-'UPDATE&gt;&gt;Jul-Dec 2022 Actuals'!AC51</f>
        <v>0</v>
      </c>
      <c r="AD51" s="46">
        <f>+'UPDATE&gt;&gt;Jul2022-Mar2023 Actuals'!AD51-'UPDATE&gt;&gt;Jul-Dec 2022 Actuals'!AD51</f>
        <v>0</v>
      </c>
      <c r="AE51" s="46">
        <f>+'UPDATE&gt;&gt;Jul2022-Mar2023 Actuals'!AE51-'UPDATE&gt;&gt;Jul-Dec 2022 Actuals'!AE51</f>
        <v>-990000</v>
      </c>
      <c r="AF51" s="46">
        <f>+'UPDATE&gt;&gt;Jul2022-Mar2023 Actuals'!AF51-'UPDATE&gt;&gt;Jul-Dec 2022 Actuals'!AF51</f>
        <v>-858000</v>
      </c>
      <c r="AG51" s="46">
        <f>+'UPDATE&gt;&gt;Jul2022-Mar2023 Actuals'!AG51-'UPDATE&gt;&gt;Jul-Dec 2022 Actuals'!AG51</f>
        <v>-1848000</v>
      </c>
      <c r="AH51" s="46">
        <f>+'UPDATE&gt;&gt;Jul2022-Mar2023 Actuals'!AH51-'UPDATE&gt;&gt;Jul-Dec 2022 Actuals'!AH51</f>
        <v>-1751000</v>
      </c>
      <c r="AI51" s="46">
        <f>+'UPDATE&gt;&gt;Jul2022-Mar2023 Actuals'!AI51-'UPDATE&gt;&gt;Jul-Dec 2022 Actuals'!AI51</f>
        <v>-2248000</v>
      </c>
      <c r="AJ51" s="46">
        <f>+'UPDATE&gt;&gt;Jul2022-Mar2023 Actuals'!AJ51-'UPDATE&gt;&gt;Jul-Dec 2022 Actuals'!AJ51</f>
        <v>-3999000</v>
      </c>
      <c r="AK51" s="46">
        <f>+'UPDATE&gt;&gt;Jul2022-Mar2023 Actuals'!AK51-'UPDATE&gt;&gt;Jul-Dec 2022 Actuals'!AK51</f>
        <v>2315000</v>
      </c>
      <c r="AL51" s="46">
        <f>+'UPDATE&gt;&gt;Jul2022-Mar2023 Actuals'!AL51-'UPDATE&gt;&gt;Jul-Dec 2022 Actuals'!AL51</f>
        <v>1753000</v>
      </c>
      <c r="AM51" s="46">
        <f>+'UPDATE&gt;&gt;Jul2022-Mar2023 Actuals'!AM51-'UPDATE&gt;&gt;Jul-Dec 2022 Actuals'!AM51</f>
        <v>4068000</v>
      </c>
      <c r="AN51" s="46">
        <f>+'UPDATE&gt;&gt;Jul2022-Mar2023 Actuals'!AN51-'UPDATE&gt;&gt;Jul-Dec 2022 Actuals'!AN51</f>
        <v>-426000</v>
      </c>
      <c r="AO51" s="46">
        <f>+'UPDATE&gt;&gt;Jul2022-Mar2023 Actuals'!AO51-'UPDATE&gt;&gt;Jul-Dec 2022 Actuals'!AO51</f>
        <v>-1353000</v>
      </c>
      <c r="AP51" s="46">
        <f>+'UPDATE&gt;&gt;Jul2022-Mar2023 Actuals'!AP51-'UPDATE&gt;&gt;Jul-Dec 2022 Actuals'!AP51</f>
        <v>-1779000</v>
      </c>
      <c r="AQ51" s="46">
        <f>+'UPDATE&gt;&gt;Jul2022-Mar2023 Actuals'!AQ51-'UPDATE&gt;&gt;Jul-Dec 2022 Actuals'!AQ51</f>
        <v>-117000</v>
      </c>
      <c r="AR51" s="46">
        <f>+'UPDATE&gt;&gt;Jul2022-Mar2023 Actuals'!AR51-'UPDATE&gt;&gt;Jul-Dec 2022 Actuals'!AR51</f>
        <v>-131000</v>
      </c>
      <c r="AS51" s="46">
        <f>+'UPDATE&gt;&gt;Jul2022-Mar2023 Actuals'!AS51-'UPDATE&gt;&gt;Jul-Dec 2022 Actuals'!AS51</f>
        <v>-248000</v>
      </c>
      <c r="AT51" s="46">
        <f>+'UPDATE&gt;&gt;Jul2022-Mar2023 Actuals'!AT51-'UPDATE&gt;&gt;Jul-Dec 2022 Actuals'!AT51</f>
        <v>-116000</v>
      </c>
      <c r="AU51" s="46">
        <f>+'UPDATE&gt;&gt;Jul2022-Mar2023 Actuals'!AU51-'UPDATE&gt;&gt;Jul-Dec 2022 Actuals'!AU51</f>
        <v>-131000</v>
      </c>
      <c r="AV51" s="46">
        <f>+'UPDATE&gt;&gt;Jul2022-Mar2023 Actuals'!AV51-'UPDATE&gt;&gt;Jul-Dec 2022 Actuals'!AV51</f>
        <v>-247000</v>
      </c>
      <c r="AW51" s="46">
        <f>+'UPDATE&gt;&gt;Jul2022-Mar2023 Actuals'!AW51-'UPDATE&gt;&gt;Jul-Dec 2022 Actuals'!AW51</f>
        <v>-117000</v>
      </c>
      <c r="AX51" s="46">
        <f>+'UPDATE&gt;&gt;Jul2022-Mar2023 Actuals'!AX51-'UPDATE&gt;&gt;Jul-Dec 2022 Actuals'!AX51</f>
        <v>-131000</v>
      </c>
      <c r="AY51" s="46">
        <f>+'UPDATE&gt;&gt;Jul2022-Mar2023 Actuals'!AY51-'UPDATE&gt;&gt;Jul-Dec 2022 Actuals'!AY51</f>
        <v>-248000</v>
      </c>
      <c r="AZ51" s="46">
        <f>+'UPDATE&gt;&gt;Jul2022-Mar2023 Actuals'!AZ51-'UPDATE&gt;&gt;Jul-Dec 2022 Actuals'!AZ51</f>
        <v>0</v>
      </c>
      <c r="BA51" s="46">
        <f>+'UPDATE&gt;&gt;Jul2022-Mar2023 Actuals'!BA51-'UPDATE&gt;&gt;Jul-Dec 2022 Actuals'!BA51</f>
        <v>0</v>
      </c>
      <c r="BB51" s="46">
        <f>+'UPDATE&gt;&gt;Jul2022-Mar2023 Actuals'!BB51-'UPDATE&gt;&gt;Jul-Dec 2022 Actuals'!BB51</f>
        <v>0</v>
      </c>
      <c r="BC51" s="46">
        <f>+'UPDATE&gt;&gt;Jul2022-Mar2023 Actuals'!BC51-'UPDATE&gt;&gt;Jul-Dec 2022 Actuals'!BC51</f>
        <v>-350000</v>
      </c>
      <c r="BD51" s="46">
        <f>+'UPDATE&gt;&gt;Jul2022-Mar2023 Actuals'!BD51-'UPDATE&gt;&gt;Jul-Dec 2022 Actuals'!BD51</f>
        <v>-393000</v>
      </c>
      <c r="BE51" s="46">
        <f>+'UPDATE&gt;&gt;Jul2022-Mar2023 Actuals'!BE51-'UPDATE&gt;&gt;Jul-Dec 2022 Actuals'!BE51</f>
        <v>-743000</v>
      </c>
      <c r="BF51" s="46">
        <f>+'UPDATE&gt;&gt;Jul2022-Mar2023 Actuals'!BF51-'UPDATE&gt;&gt;Jul-Dec 2022 Actuals'!BF51</f>
        <v>0</v>
      </c>
      <c r="BG51" s="46">
        <f>+'UPDATE&gt;&gt;Jul2022-Mar2023 Actuals'!BG51-'UPDATE&gt;&gt;Jul-Dec 2022 Actuals'!BG51</f>
        <v>0</v>
      </c>
      <c r="BH51" s="46">
        <f>+'UPDATE&gt;&gt;Jul2022-Mar2023 Actuals'!BH51-'UPDATE&gt;&gt;Jul-Dec 2022 Actuals'!BH51</f>
        <v>0</v>
      </c>
      <c r="BI51" s="46">
        <f>+'UPDATE&gt;&gt;Jul2022-Mar2023 Actuals'!BI51-'UPDATE&gt;&gt;Jul-Dec 2022 Actuals'!BI51</f>
        <v>0</v>
      </c>
      <c r="BJ51" s="46">
        <f>+'UPDATE&gt;&gt;Jul2022-Mar2023 Actuals'!BJ51-'UPDATE&gt;&gt;Jul-Dec 2022 Actuals'!BJ51</f>
        <v>0</v>
      </c>
      <c r="BK51" s="46">
        <f>+'UPDATE&gt;&gt;Jul2022-Mar2023 Actuals'!BK51-'UPDATE&gt;&gt;Jul-Dec 2022 Actuals'!BK51</f>
        <v>0</v>
      </c>
      <c r="BL51" s="46">
        <f>+'UPDATE&gt;&gt;Jul2022-Mar2023 Actuals'!BL51-'UPDATE&gt;&gt;Jul-Dec 2022 Actuals'!BL51</f>
        <v>0</v>
      </c>
      <c r="BM51" s="46">
        <f>+'UPDATE&gt;&gt;Jul2022-Mar2023 Actuals'!BM51-'UPDATE&gt;&gt;Jul-Dec 2022 Actuals'!BM51</f>
        <v>0</v>
      </c>
      <c r="BN51" s="46">
        <f>+'UPDATE&gt;&gt;Jul2022-Mar2023 Actuals'!BN51-'UPDATE&gt;&gt;Jul-Dec 2022 Actuals'!BN51</f>
        <v>0</v>
      </c>
      <c r="BO51" s="46">
        <f>+'UPDATE&gt;&gt;Jul2022-Mar2023 Actuals'!BO51-'UPDATE&gt;&gt;Jul-Dec 2022 Actuals'!BO51</f>
        <v>0</v>
      </c>
      <c r="BP51" s="46">
        <f>+'UPDATE&gt;&gt;Jul2022-Mar2023 Actuals'!BP51-'UPDATE&gt;&gt;Jul-Dec 2022 Actuals'!BP51</f>
        <v>0</v>
      </c>
      <c r="BQ51" s="46">
        <f>+'UPDATE&gt;&gt;Jul2022-Mar2023 Actuals'!BQ51-'UPDATE&gt;&gt;Jul-Dec 2022 Actuals'!BQ51</f>
        <v>0</v>
      </c>
      <c r="BR51" s="46">
        <f>+'UPDATE&gt;&gt;Jul2022-Mar2023 Actuals'!BR51-'UPDATE&gt;&gt;Jul-Dec 2022 Actuals'!BR51</f>
        <v>-776000</v>
      </c>
      <c r="BS51" s="46">
        <f>+'UPDATE&gt;&gt;Jul2022-Mar2023 Actuals'!BS51-'UPDATE&gt;&gt;Jul-Dec 2022 Actuals'!BS51</f>
        <v>-1746000</v>
      </c>
      <c r="BT51" s="46">
        <f>+'UPDATE&gt;&gt;Jul2022-Mar2023 Actuals'!BT51-'UPDATE&gt;&gt;Jul-Dec 2022 Actuals'!BT51</f>
        <v>-2522000</v>
      </c>
      <c r="BU51" s="46">
        <f>+'UPDATE&gt;&gt;Jul2022-Mar2023 Actuals'!BU51-'UPDATE&gt;&gt;Jul-Dec 2022 Actuals'!BU51</f>
        <v>0</v>
      </c>
      <c r="BV51" s="46">
        <f>+'UPDATE&gt;&gt;Jul2022-Mar2023 Actuals'!BV51-'UPDATE&gt;&gt;Jul-Dec 2022 Actuals'!BV51</f>
        <v>0</v>
      </c>
      <c r="BW51" s="46">
        <f>+'UPDATE&gt;&gt;Jul2022-Mar2023 Actuals'!BW51-'UPDATE&gt;&gt;Jul-Dec 2022 Actuals'!BW51</f>
        <v>0</v>
      </c>
      <c r="BX51" s="46">
        <f>+'UPDATE&gt;&gt;Jul2022-Mar2023 Actuals'!BX51-'UPDATE&gt;&gt;Jul-Dec 2022 Actuals'!BX51</f>
        <v>0</v>
      </c>
      <c r="BY51" s="46">
        <f>+'UPDATE&gt;&gt;Jul2022-Mar2023 Actuals'!BY51-'UPDATE&gt;&gt;Jul-Dec 2022 Actuals'!BY51</f>
        <v>0</v>
      </c>
      <c r="BZ51" s="46">
        <f>+'UPDATE&gt;&gt;Jul2022-Mar2023 Actuals'!BZ51-'UPDATE&gt;&gt;Jul-Dec 2022 Actuals'!BZ51</f>
        <v>0</v>
      </c>
      <c r="CA51" s="46">
        <f>+'UPDATE&gt;&gt;Jul2022-Mar2023 Actuals'!CA51-'UPDATE&gt;&gt;Jul-Dec 2022 Actuals'!CA51</f>
        <v>0</v>
      </c>
      <c r="CB51" s="46">
        <f>+'UPDATE&gt;&gt;Jul2022-Mar2023 Actuals'!CB51-'UPDATE&gt;&gt;Jul-Dec 2022 Actuals'!CB51</f>
        <v>0</v>
      </c>
      <c r="CC51" s="46">
        <f>+'UPDATE&gt;&gt;Jul2022-Mar2023 Actuals'!CC51-'UPDATE&gt;&gt;Jul-Dec 2022 Actuals'!CC51</f>
        <v>0</v>
      </c>
      <c r="CD51" s="46">
        <f>+'UPDATE&gt;&gt;Jul2022-Mar2023 Actuals'!CD51-'UPDATE&gt;&gt;Jul-Dec 2022 Actuals'!CD51</f>
        <v>0</v>
      </c>
      <c r="CE51" s="46">
        <f>+'UPDATE&gt;&gt;Jul2022-Mar2023 Actuals'!CE51-'UPDATE&gt;&gt;Jul-Dec 2022 Actuals'!CE51</f>
        <v>0</v>
      </c>
      <c r="CF51" s="46">
        <f>+'UPDATE&gt;&gt;Jul2022-Mar2023 Actuals'!CF51-'UPDATE&gt;&gt;Jul-Dec 2022 Actuals'!CF51</f>
        <v>0</v>
      </c>
      <c r="CG51" s="46">
        <f>+'UPDATE&gt;&gt;Jul2022-Mar2023 Actuals'!CG51-'UPDATE&gt;&gt;Jul-Dec 2022 Actuals'!CG51</f>
        <v>0</v>
      </c>
      <c r="CH51" s="46">
        <f>+'UPDATE&gt;&gt;Jul2022-Mar2023 Actuals'!CH51-'UPDATE&gt;&gt;Jul-Dec 2022 Actuals'!CH51</f>
        <v>0</v>
      </c>
      <c r="CI51" s="46">
        <f>+'UPDATE&gt;&gt;Jul2022-Mar2023 Actuals'!CI51-'UPDATE&gt;&gt;Jul-Dec 2022 Actuals'!CI51</f>
        <v>0</v>
      </c>
    </row>
    <row r="52" spans="1:88" x14ac:dyDescent="0.25">
      <c r="A52" s="96" t="s">
        <v>202</v>
      </c>
      <c r="B52" s="96" t="s">
        <v>173</v>
      </c>
      <c r="C52" s="96" t="s">
        <v>203</v>
      </c>
      <c r="D52" s="96" t="s">
        <v>117</v>
      </c>
      <c r="E52" s="96"/>
      <c r="F52" s="96" t="s">
        <v>193</v>
      </c>
      <c r="G52" s="96" t="s">
        <v>194</v>
      </c>
      <c r="H52" s="96" t="s">
        <v>195</v>
      </c>
      <c r="I52" s="96" t="s">
        <v>196</v>
      </c>
      <c r="J52" s="46">
        <f>+'UPDATE&gt;&gt;Jul2022-Mar2023 Actuals'!J52-'UPDATE&gt;&gt;Jul-Dec 2022 Actuals'!J52</f>
        <v>0</v>
      </c>
      <c r="K52" s="46">
        <f>+'UPDATE&gt;&gt;Jul2022-Mar2023 Actuals'!K52-'UPDATE&gt;&gt;Jul-Dec 2022 Actuals'!K52</f>
        <v>0</v>
      </c>
      <c r="L52" s="46">
        <f>+'UPDATE&gt;&gt;Jul2022-Mar2023 Actuals'!L52-'UPDATE&gt;&gt;Jul-Dec 2022 Actuals'!L52</f>
        <v>0</v>
      </c>
      <c r="M52" s="46">
        <f>+'UPDATE&gt;&gt;Jul2022-Mar2023 Actuals'!M52-'UPDATE&gt;&gt;Jul-Dec 2022 Actuals'!M52</f>
        <v>0</v>
      </c>
      <c r="N52" s="46">
        <f>+'UPDATE&gt;&gt;Jul2022-Mar2023 Actuals'!N52-'UPDATE&gt;&gt;Jul-Dec 2022 Actuals'!N52</f>
        <v>0</v>
      </c>
      <c r="O52" s="46">
        <f>+'UPDATE&gt;&gt;Jul2022-Mar2023 Actuals'!O52-'UPDATE&gt;&gt;Jul-Dec 2022 Actuals'!O52</f>
        <v>0</v>
      </c>
      <c r="P52" s="46">
        <f>+'UPDATE&gt;&gt;Jul2022-Mar2023 Actuals'!P52-'UPDATE&gt;&gt;Jul-Dec 2022 Actuals'!P52</f>
        <v>0</v>
      </c>
      <c r="Q52" s="46">
        <f>+'UPDATE&gt;&gt;Jul2022-Mar2023 Actuals'!Q52-'UPDATE&gt;&gt;Jul-Dec 2022 Actuals'!Q52</f>
        <v>0</v>
      </c>
      <c r="R52" s="46">
        <f>+'UPDATE&gt;&gt;Jul2022-Mar2023 Actuals'!R52-'UPDATE&gt;&gt;Jul-Dec 2022 Actuals'!R52</f>
        <v>0</v>
      </c>
      <c r="S52" s="46">
        <f>+'UPDATE&gt;&gt;Jul2022-Mar2023 Actuals'!S52-'UPDATE&gt;&gt;Jul-Dec 2022 Actuals'!S52</f>
        <v>0</v>
      </c>
      <c r="T52" s="46">
        <f>+'UPDATE&gt;&gt;Jul2022-Mar2023 Actuals'!T52-'UPDATE&gt;&gt;Jul-Dec 2022 Actuals'!T52</f>
        <v>0</v>
      </c>
      <c r="U52" s="46">
        <f>+'UPDATE&gt;&gt;Jul2022-Mar2023 Actuals'!U52-'UPDATE&gt;&gt;Jul-Dec 2022 Actuals'!U52</f>
        <v>0</v>
      </c>
      <c r="V52" s="46">
        <f>+'UPDATE&gt;&gt;Jul2022-Mar2023 Actuals'!V52-'UPDATE&gt;&gt;Jul-Dec 2022 Actuals'!V52</f>
        <v>0</v>
      </c>
      <c r="W52" s="46">
        <f>+'UPDATE&gt;&gt;Jul2022-Mar2023 Actuals'!W52-'UPDATE&gt;&gt;Jul-Dec 2022 Actuals'!W52</f>
        <v>0</v>
      </c>
      <c r="X52" s="46">
        <f>+'UPDATE&gt;&gt;Jul2022-Mar2023 Actuals'!X52-'UPDATE&gt;&gt;Jul-Dec 2022 Actuals'!X52</f>
        <v>0</v>
      </c>
      <c r="Y52" s="46">
        <f>+'UPDATE&gt;&gt;Jul2022-Mar2023 Actuals'!Y52-'UPDATE&gt;&gt;Jul-Dec 2022 Actuals'!Y52</f>
        <v>0</v>
      </c>
      <c r="Z52" s="46">
        <f>+'UPDATE&gt;&gt;Jul2022-Mar2023 Actuals'!Z52-'UPDATE&gt;&gt;Jul-Dec 2022 Actuals'!Z52</f>
        <v>0</v>
      </c>
      <c r="AA52" s="46">
        <f>+'UPDATE&gt;&gt;Jul2022-Mar2023 Actuals'!AA52-'UPDATE&gt;&gt;Jul-Dec 2022 Actuals'!AA52</f>
        <v>0</v>
      </c>
      <c r="AB52" s="46">
        <f>+'UPDATE&gt;&gt;Jul2022-Mar2023 Actuals'!AB52-'UPDATE&gt;&gt;Jul-Dec 2022 Actuals'!AB52</f>
        <v>0</v>
      </c>
      <c r="AC52" s="46">
        <f>+'UPDATE&gt;&gt;Jul2022-Mar2023 Actuals'!AC52-'UPDATE&gt;&gt;Jul-Dec 2022 Actuals'!AC52</f>
        <v>0</v>
      </c>
      <c r="AD52" s="46">
        <f>+'UPDATE&gt;&gt;Jul2022-Mar2023 Actuals'!AD52-'UPDATE&gt;&gt;Jul-Dec 2022 Actuals'!AD52</f>
        <v>0</v>
      </c>
      <c r="AE52" s="46">
        <f>+'UPDATE&gt;&gt;Jul2022-Mar2023 Actuals'!AE52-'UPDATE&gt;&gt;Jul-Dec 2022 Actuals'!AE52</f>
        <v>0</v>
      </c>
      <c r="AF52" s="46">
        <f>+'UPDATE&gt;&gt;Jul2022-Mar2023 Actuals'!AF52-'UPDATE&gt;&gt;Jul-Dec 2022 Actuals'!AF52</f>
        <v>0</v>
      </c>
      <c r="AG52" s="46">
        <f>+'UPDATE&gt;&gt;Jul2022-Mar2023 Actuals'!AG52-'UPDATE&gt;&gt;Jul-Dec 2022 Actuals'!AG52</f>
        <v>0</v>
      </c>
      <c r="AH52" s="46">
        <f>+'UPDATE&gt;&gt;Jul2022-Mar2023 Actuals'!AH52-'UPDATE&gt;&gt;Jul-Dec 2022 Actuals'!AH52</f>
        <v>0</v>
      </c>
      <c r="AI52" s="46">
        <f>+'UPDATE&gt;&gt;Jul2022-Mar2023 Actuals'!AI52-'UPDATE&gt;&gt;Jul-Dec 2022 Actuals'!AI52</f>
        <v>0</v>
      </c>
      <c r="AJ52" s="46">
        <f>+'UPDATE&gt;&gt;Jul2022-Mar2023 Actuals'!AJ52-'UPDATE&gt;&gt;Jul-Dec 2022 Actuals'!AJ52</f>
        <v>0</v>
      </c>
      <c r="AK52" s="46">
        <f>+'UPDATE&gt;&gt;Jul2022-Mar2023 Actuals'!AK52-'UPDATE&gt;&gt;Jul-Dec 2022 Actuals'!AK52</f>
        <v>0</v>
      </c>
      <c r="AL52" s="46">
        <f>+'UPDATE&gt;&gt;Jul2022-Mar2023 Actuals'!AL52-'UPDATE&gt;&gt;Jul-Dec 2022 Actuals'!AL52</f>
        <v>0</v>
      </c>
      <c r="AM52" s="46">
        <f>+'UPDATE&gt;&gt;Jul2022-Mar2023 Actuals'!AM52-'UPDATE&gt;&gt;Jul-Dec 2022 Actuals'!AM52</f>
        <v>0</v>
      </c>
      <c r="AN52" s="46">
        <f>+'UPDATE&gt;&gt;Jul2022-Mar2023 Actuals'!AN52-'UPDATE&gt;&gt;Jul-Dec 2022 Actuals'!AN52</f>
        <v>0</v>
      </c>
      <c r="AO52" s="46">
        <f>+'UPDATE&gt;&gt;Jul2022-Mar2023 Actuals'!AO52-'UPDATE&gt;&gt;Jul-Dec 2022 Actuals'!AO52</f>
        <v>0</v>
      </c>
      <c r="AP52" s="46">
        <f>+'UPDATE&gt;&gt;Jul2022-Mar2023 Actuals'!AP52-'UPDATE&gt;&gt;Jul-Dec 2022 Actuals'!AP52</f>
        <v>0</v>
      </c>
      <c r="AQ52" s="46">
        <f>+'UPDATE&gt;&gt;Jul2022-Mar2023 Actuals'!AQ52-'UPDATE&gt;&gt;Jul-Dec 2022 Actuals'!AQ52</f>
        <v>0</v>
      </c>
      <c r="AR52" s="46">
        <f>+'UPDATE&gt;&gt;Jul2022-Mar2023 Actuals'!AR52-'UPDATE&gt;&gt;Jul-Dec 2022 Actuals'!AR52</f>
        <v>0</v>
      </c>
      <c r="AS52" s="46">
        <f>+'UPDATE&gt;&gt;Jul2022-Mar2023 Actuals'!AS52-'UPDATE&gt;&gt;Jul-Dec 2022 Actuals'!AS52</f>
        <v>0</v>
      </c>
      <c r="AT52" s="46">
        <f>+'UPDATE&gt;&gt;Jul2022-Mar2023 Actuals'!AT52-'UPDATE&gt;&gt;Jul-Dec 2022 Actuals'!AT52</f>
        <v>0</v>
      </c>
      <c r="AU52" s="46">
        <f>+'UPDATE&gt;&gt;Jul2022-Mar2023 Actuals'!AU52-'UPDATE&gt;&gt;Jul-Dec 2022 Actuals'!AU52</f>
        <v>0</v>
      </c>
      <c r="AV52" s="46">
        <f>+'UPDATE&gt;&gt;Jul2022-Mar2023 Actuals'!AV52-'UPDATE&gt;&gt;Jul-Dec 2022 Actuals'!AV52</f>
        <v>0</v>
      </c>
      <c r="AW52" s="46">
        <f>+'UPDATE&gt;&gt;Jul2022-Mar2023 Actuals'!AW52-'UPDATE&gt;&gt;Jul-Dec 2022 Actuals'!AW52</f>
        <v>0</v>
      </c>
      <c r="AX52" s="46">
        <f>+'UPDATE&gt;&gt;Jul2022-Mar2023 Actuals'!AX52-'UPDATE&gt;&gt;Jul-Dec 2022 Actuals'!AX52</f>
        <v>0</v>
      </c>
      <c r="AY52" s="46">
        <f>+'UPDATE&gt;&gt;Jul2022-Mar2023 Actuals'!AY52-'UPDATE&gt;&gt;Jul-Dec 2022 Actuals'!AY52</f>
        <v>0</v>
      </c>
      <c r="AZ52" s="46">
        <f>+'UPDATE&gt;&gt;Jul2022-Mar2023 Actuals'!AZ52-'UPDATE&gt;&gt;Jul-Dec 2022 Actuals'!AZ52</f>
        <v>0</v>
      </c>
      <c r="BA52" s="46">
        <f>+'UPDATE&gt;&gt;Jul2022-Mar2023 Actuals'!BA52-'UPDATE&gt;&gt;Jul-Dec 2022 Actuals'!BA52</f>
        <v>0</v>
      </c>
      <c r="BB52" s="46">
        <f>+'UPDATE&gt;&gt;Jul2022-Mar2023 Actuals'!BB52-'UPDATE&gt;&gt;Jul-Dec 2022 Actuals'!BB52</f>
        <v>0</v>
      </c>
      <c r="BC52" s="46">
        <f>+'UPDATE&gt;&gt;Jul2022-Mar2023 Actuals'!BC52-'UPDATE&gt;&gt;Jul-Dec 2022 Actuals'!BC52</f>
        <v>0</v>
      </c>
      <c r="BD52" s="46">
        <f>+'UPDATE&gt;&gt;Jul2022-Mar2023 Actuals'!BD52-'UPDATE&gt;&gt;Jul-Dec 2022 Actuals'!BD52</f>
        <v>0</v>
      </c>
      <c r="BE52" s="46">
        <f>+'UPDATE&gt;&gt;Jul2022-Mar2023 Actuals'!BE52-'UPDATE&gt;&gt;Jul-Dec 2022 Actuals'!BE52</f>
        <v>0</v>
      </c>
      <c r="BF52" s="46">
        <f>+'UPDATE&gt;&gt;Jul2022-Mar2023 Actuals'!BF52-'UPDATE&gt;&gt;Jul-Dec 2022 Actuals'!BF52</f>
        <v>0</v>
      </c>
      <c r="BG52" s="46">
        <f>+'UPDATE&gt;&gt;Jul2022-Mar2023 Actuals'!BG52-'UPDATE&gt;&gt;Jul-Dec 2022 Actuals'!BG52</f>
        <v>0</v>
      </c>
      <c r="BH52" s="46">
        <f>+'UPDATE&gt;&gt;Jul2022-Mar2023 Actuals'!BH52-'UPDATE&gt;&gt;Jul-Dec 2022 Actuals'!BH52</f>
        <v>0</v>
      </c>
      <c r="BI52" s="46">
        <f>+'UPDATE&gt;&gt;Jul2022-Mar2023 Actuals'!BI52-'UPDATE&gt;&gt;Jul-Dec 2022 Actuals'!BI52</f>
        <v>0</v>
      </c>
      <c r="BJ52" s="46">
        <f>+'UPDATE&gt;&gt;Jul2022-Mar2023 Actuals'!BJ52-'UPDATE&gt;&gt;Jul-Dec 2022 Actuals'!BJ52</f>
        <v>0</v>
      </c>
      <c r="BK52" s="46">
        <f>+'UPDATE&gt;&gt;Jul2022-Mar2023 Actuals'!BK52-'UPDATE&gt;&gt;Jul-Dec 2022 Actuals'!BK52</f>
        <v>0</v>
      </c>
      <c r="BL52" s="46">
        <f>+'UPDATE&gt;&gt;Jul2022-Mar2023 Actuals'!BL52-'UPDATE&gt;&gt;Jul-Dec 2022 Actuals'!BL52</f>
        <v>0</v>
      </c>
      <c r="BM52" s="46">
        <f>+'UPDATE&gt;&gt;Jul2022-Mar2023 Actuals'!BM52-'UPDATE&gt;&gt;Jul-Dec 2022 Actuals'!BM52</f>
        <v>0</v>
      </c>
      <c r="BN52" s="46">
        <f>+'UPDATE&gt;&gt;Jul2022-Mar2023 Actuals'!BN52-'UPDATE&gt;&gt;Jul-Dec 2022 Actuals'!BN52</f>
        <v>0</v>
      </c>
      <c r="BO52" s="46">
        <f>+'UPDATE&gt;&gt;Jul2022-Mar2023 Actuals'!BO52-'UPDATE&gt;&gt;Jul-Dec 2022 Actuals'!BO52</f>
        <v>0</v>
      </c>
      <c r="BP52" s="46">
        <f>+'UPDATE&gt;&gt;Jul2022-Mar2023 Actuals'!BP52-'UPDATE&gt;&gt;Jul-Dec 2022 Actuals'!BP52</f>
        <v>0</v>
      </c>
      <c r="BQ52" s="46">
        <f>+'UPDATE&gt;&gt;Jul2022-Mar2023 Actuals'!BQ52-'UPDATE&gt;&gt;Jul-Dec 2022 Actuals'!BQ52</f>
        <v>0</v>
      </c>
      <c r="BR52" s="46">
        <f>+'UPDATE&gt;&gt;Jul2022-Mar2023 Actuals'!BR52-'UPDATE&gt;&gt;Jul-Dec 2022 Actuals'!BR52</f>
        <v>0</v>
      </c>
      <c r="BS52" s="46">
        <f>+'UPDATE&gt;&gt;Jul2022-Mar2023 Actuals'!BS52-'UPDATE&gt;&gt;Jul-Dec 2022 Actuals'!BS52</f>
        <v>0</v>
      </c>
      <c r="BT52" s="46">
        <f>+'UPDATE&gt;&gt;Jul2022-Mar2023 Actuals'!BT52-'UPDATE&gt;&gt;Jul-Dec 2022 Actuals'!BT52</f>
        <v>0</v>
      </c>
      <c r="BU52" s="46">
        <f>+'UPDATE&gt;&gt;Jul2022-Mar2023 Actuals'!BU52-'UPDATE&gt;&gt;Jul-Dec 2022 Actuals'!BU52</f>
        <v>0</v>
      </c>
      <c r="BV52" s="46">
        <f>+'UPDATE&gt;&gt;Jul2022-Mar2023 Actuals'!BV52-'UPDATE&gt;&gt;Jul-Dec 2022 Actuals'!BV52</f>
        <v>0</v>
      </c>
      <c r="BW52" s="46">
        <f>+'UPDATE&gt;&gt;Jul2022-Mar2023 Actuals'!BW52-'UPDATE&gt;&gt;Jul-Dec 2022 Actuals'!BW52</f>
        <v>0</v>
      </c>
      <c r="BX52" s="46">
        <f>+'UPDATE&gt;&gt;Jul2022-Mar2023 Actuals'!BX52-'UPDATE&gt;&gt;Jul-Dec 2022 Actuals'!BX52</f>
        <v>0</v>
      </c>
      <c r="BY52" s="46">
        <f>+'UPDATE&gt;&gt;Jul2022-Mar2023 Actuals'!BY52-'UPDATE&gt;&gt;Jul-Dec 2022 Actuals'!BY52</f>
        <v>0</v>
      </c>
      <c r="BZ52" s="46">
        <f>+'UPDATE&gt;&gt;Jul2022-Mar2023 Actuals'!BZ52-'UPDATE&gt;&gt;Jul-Dec 2022 Actuals'!BZ52</f>
        <v>0</v>
      </c>
      <c r="CA52" s="46">
        <f>+'UPDATE&gt;&gt;Jul2022-Mar2023 Actuals'!CA52-'UPDATE&gt;&gt;Jul-Dec 2022 Actuals'!CA52</f>
        <v>0</v>
      </c>
      <c r="CB52" s="46">
        <f>+'UPDATE&gt;&gt;Jul2022-Mar2023 Actuals'!CB52-'UPDATE&gt;&gt;Jul-Dec 2022 Actuals'!CB52</f>
        <v>0</v>
      </c>
      <c r="CC52" s="46">
        <f>+'UPDATE&gt;&gt;Jul2022-Mar2023 Actuals'!CC52-'UPDATE&gt;&gt;Jul-Dec 2022 Actuals'!CC52</f>
        <v>0</v>
      </c>
      <c r="CD52" s="46">
        <f>+'UPDATE&gt;&gt;Jul2022-Mar2023 Actuals'!CD52-'UPDATE&gt;&gt;Jul-Dec 2022 Actuals'!CD52</f>
        <v>0</v>
      </c>
      <c r="CE52" s="46">
        <f>+'UPDATE&gt;&gt;Jul2022-Mar2023 Actuals'!CE52-'UPDATE&gt;&gt;Jul-Dec 2022 Actuals'!CE52</f>
        <v>0</v>
      </c>
      <c r="CF52" s="46">
        <f>+'UPDATE&gt;&gt;Jul2022-Mar2023 Actuals'!CF52-'UPDATE&gt;&gt;Jul-Dec 2022 Actuals'!CF52</f>
        <v>0</v>
      </c>
      <c r="CG52" s="46">
        <f>+'UPDATE&gt;&gt;Jul2022-Mar2023 Actuals'!CG52-'UPDATE&gt;&gt;Jul-Dec 2022 Actuals'!CG52</f>
        <v>0</v>
      </c>
      <c r="CH52" s="46">
        <f>+'UPDATE&gt;&gt;Jul2022-Mar2023 Actuals'!CH52-'UPDATE&gt;&gt;Jul-Dec 2022 Actuals'!CH52</f>
        <v>0</v>
      </c>
      <c r="CI52" s="46">
        <f>+'UPDATE&gt;&gt;Jul2022-Mar2023 Actuals'!CI52-'UPDATE&gt;&gt;Jul-Dec 2022 Actuals'!CI52</f>
        <v>0</v>
      </c>
    </row>
    <row r="53" spans="1:88" x14ac:dyDescent="0.25">
      <c r="A53" s="96" t="s">
        <v>202</v>
      </c>
      <c r="B53" s="96" t="s">
        <v>173</v>
      </c>
      <c r="C53" s="96" t="s">
        <v>203</v>
      </c>
      <c r="D53" s="96" t="s">
        <v>121</v>
      </c>
      <c r="E53" s="96"/>
      <c r="F53" s="96" t="s">
        <v>175</v>
      </c>
      <c r="G53" s="96" t="s">
        <v>176</v>
      </c>
      <c r="H53" s="96" t="s">
        <v>177</v>
      </c>
      <c r="I53" s="96">
        <v>20</v>
      </c>
      <c r="J53" s="46">
        <f>+'UPDATE&gt;&gt;Jul2022-Mar2023 Actuals'!J53-'UPDATE&gt;&gt;Jul-Dec 2022 Actuals'!J53</f>
        <v>0</v>
      </c>
      <c r="K53" s="46">
        <f>+'UPDATE&gt;&gt;Jul2022-Mar2023 Actuals'!K53-'UPDATE&gt;&gt;Jul-Dec 2022 Actuals'!K53</f>
        <v>0</v>
      </c>
      <c r="L53" s="46">
        <f>+'UPDATE&gt;&gt;Jul2022-Mar2023 Actuals'!L53-'UPDATE&gt;&gt;Jul-Dec 2022 Actuals'!L53</f>
        <v>0</v>
      </c>
      <c r="M53" s="46">
        <f>+'UPDATE&gt;&gt;Jul2022-Mar2023 Actuals'!M53-'UPDATE&gt;&gt;Jul-Dec 2022 Actuals'!M53</f>
        <v>0</v>
      </c>
      <c r="N53" s="46">
        <f>+'UPDATE&gt;&gt;Jul2022-Mar2023 Actuals'!N53-'UPDATE&gt;&gt;Jul-Dec 2022 Actuals'!N53</f>
        <v>0</v>
      </c>
      <c r="O53" s="46">
        <f>+'UPDATE&gt;&gt;Jul2022-Mar2023 Actuals'!O53-'UPDATE&gt;&gt;Jul-Dec 2022 Actuals'!O53</f>
        <v>0</v>
      </c>
      <c r="P53" s="46">
        <f>+'UPDATE&gt;&gt;Jul2022-Mar2023 Actuals'!P53-'UPDATE&gt;&gt;Jul-Dec 2022 Actuals'!P53</f>
        <v>0</v>
      </c>
      <c r="Q53" s="46">
        <f>+'UPDATE&gt;&gt;Jul2022-Mar2023 Actuals'!Q53-'UPDATE&gt;&gt;Jul-Dec 2022 Actuals'!Q53</f>
        <v>0</v>
      </c>
      <c r="R53" s="46">
        <f>+'UPDATE&gt;&gt;Jul2022-Mar2023 Actuals'!R53-'UPDATE&gt;&gt;Jul-Dec 2022 Actuals'!R53</f>
        <v>0</v>
      </c>
      <c r="S53" s="46">
        <f>+'UPDATE&gt;&gt;Jul2022-Mar2023 Actuals'!S53-'UPDATE&gt;&gt;Jul-Dec 2022 Actuals'!S53</f>
        <v>0</v>
      </c>
      <c r="T53" s="46">
        <f>+'UPDATE&gt;&gt;Jul2022-Mar2023 Actuals'!T53-'UPDATE&gt;&gt;Jul-Dec 2022 Actuals'!T53</f>
        <v>0</v>
      </c>
      <c r="U53" s="46">
        <f>+'UPDATE&gt;&gt;Jul2022-Mar2023 Actuals'!U53-'UPDATE&gt;&gt;Jul-Dec 2022 Actuals'!U53</f>
        <v>0</v>
      </c>
      <c r="V53" s="46">
        <f>+'UPDATE&gt;&gt;Jul2022-Mar2023 Actuals'!V53-'UPDATE&gt;&gt;Jul-Dec 2022 Actuals'!V53</f>
        <v>0</v>
      </c>
      <c r="W53" s="46">
        <f>+'UPDATE&gt;&gt;Jul2022-Mar2023 Actuals'!W53-'UPDATE&gt;&gt;Jul-Dec 2022 Actuals'!W53</f>
        <v>0</v>
      </c>
      <c r="X53" s="46">
        <f>+'UPDATE&gt;&gt;Jul2022-Mar2023 Actuals'!X53-'UPDATE&gt;&gt;Jul-Dec 2022 Actuals'!X53</f>
        <v>0</v>
      </c>
      <c r="Y53" s="46">
        <f>+'UPDATE&gt;&gt;Jul2022-Mar2023 Actuals'!Y53-'UPDATE&gt;&gt;Jul-Dec 2022 Actuals'!Y53</f>
        <v>0</v>
      </c>
      <c r="Z53" s="46">
        <f>+'UPDATE&gt;&gt;Jul2022-Mar2023 Actuals'!Z53-'UPDATE&gt;&gt;Jul-Dec 2022 Actuals'!Z53</f>
        <v>0</v>
      </c>
      <c r="AA53" s="46">
        <f>+'UPDATE&gt;&gt;Jul2022-Mar2023 Actuals'!AA53-'UPDATE&gt;&gt;Jul-Dec 2022 Actuals'!AA53</f>
        <v>0</v>
      </c>
      <c r="AB53" s="46">
        <f>+'UPDATE&gt;&gt;Jul2022-Mar2023 Actuals'!AB53-'UPDATE&gt;&gt;Jul-Dec 2022 Actuals'!AB53</f>
        <v>0</v>
      </c>
      <c r="AC53" s="46">
        <f>+'UPDATE&gt;&gt;Jul2022-Mar2023 Actuals'!AC53-'UPDATE&gt;&gt;Jul-Dec 2022 Actuals'!AC53</f>
        <v>0</v>
      </c>
      <c r="AD53" s="46">
        <f>+'UPDATE&gt;&gt;Jul2022-Mar2023 Actuals'!AD53-'UPDATE&gt;&gt;Jul-Dec 2022 Actuals'!AD53</f>
        <v>0</v>
      </c>
      <c r="AE53" s="46">
        <f>+'UPDATE&gt;&gt;Jul2022-Mar2023 Actuals'!AE53-'UPDATE&gt;&gt;Jul-Dec 2022 Actuals'!AE53</f>
        <v>0</v>
      </c>
      <c r="AF53" s="46">
        <f>+'UPDATE&gt;&gt;Jul2022-Mar2023 Actuals'!AF53-'UPDATE&gt;&gt;Jul-Dec 2022 Actuals'!AF53</f>
        <v>0</v>
      </c>
      <c r="AG53" s="46">
        <f>+'UPDATE&gt;&gt;Jul2022-Mar2023 Actuals'!AG53-'UPDATE&gt;&gt;Jul-Dec 2022 Actuals'!AG53</f>
        <v>0</v>
      </c>
      <c r="AH53" s="46">
        <f>+'UPDATE&gt;&gt;Jul2022-Mar2023 Actuals'!AH53-'UPDATE&gt;&gt;Jul-Dec 2022 Actuals'!AH53</f>
        <v>0</v>
      </c>
      <c r="AI53" s="46">
        <f>+'UPDATE&gt;&gt;Jul2022-Mar2023 Actuals'!AI53-'UPDATE&gt;&gt;Jul-Dec 2022 Actuals'!AI53</f>
        <v>0</v>
      </c>
      <c r="AJ53" s="46">
        <f>+'UPDATE&gt;&gt;Jul2022-Mar2023 Actuals'!AJ53-'UPDATE&gt;&gt;Jul-Dec 2022 Actuals'!AJ53</f>
        <v>0</v>
      </c>
      <c r="AK53" s="46">
        <f>+'UPDATE&gt;&gt;Jul2022-Mar2023 Actuals'!AK53-'UPDATE&gt;&gt;Jul-Dec 2022 Actuals'!AK53</f>
        <v>0</v>
      </c>
      <c r="AL53" s="46">
        <f>+'UPDATE&gt;&gt;Jul2022-Mar2023 Actuals'!AL53-'UPDATE&gt;&gt;Jul-Dec 2022 Actuals'!AL53</f>
        <v>0</v>
      </c>
      <c r="AM53" s="46">
        <f>+'UPDATE&gt;&gt;Jul2022-Mar2023 Actuals'!AM53-'UPDATE&gt;&gt;Jul-Dec 2022 Actuals'!AM53</f>
        <v>0</v>
      </c>
      <c r="AN53" s="46">
        <f>+'UPDATE&gt;&gt;Jul2022-Mar2023 Actuals'!AN53-'UPDATE&gt;&gt;Jul-Dec 2022 Actuals'!AN53</f>
        <v>0</v>
      </c>
      <c r="AO53" s="46">
        <f>+'UPDATE&gt;&gt;Jul2022-Mar2023 Actuals'!AO53-'UPDATE&gt;&gt;Jul-Dec 2022 Actuals'!AO53</f>
        <v>0</v>
      </c>
      <c r="AP53" s="46">
        <f>+'UPDATE&gt;&gt;Jul2022-Mar2023 Actuals'!AP53-'UPDATE&gt;&gt;Jul-Dec 2022 Actuals'!AP53</f>
        <v>0</v>
      </c>
      <c r="AQ53" s="46">
        <f>+'UPDATE&gt;&gt;Jul2022-Mar2023 Actuals'!AQ53-'UPDATE&gt;&gt;Jul-Dec 2022 Actuals'!AQ53</f>
        <v>0</v>
      </c>
      <c r="AR53" s="46">
        <f>+'UPDATE&gt;&gt;Jul2022-Mar2023 Actuals'!AR53-'UPDATE&gt;&gt;Jul-Dec 2022 Actuals'!AR53</f>
        <v>0</v>
      </c>
      <c r="AS53" s="46">
        <f>+'UPDATE&gt;&gt;Jul2022-Mar2023 Actuals'!AS53-'UPDATE&gt;&gt;Jul-Dec 2022 Actuals'!AS53</f>
        <v>0</v>
      </c>
      <c r="AT53" s="46">
        <f>+'UPDATE&gt;&gt;Jul2022-Mar2023 Actuals'!AT53-'UPDATE&gt;&gt;Jul-Dec 2022 Actuals'!AT53</f>
        <v>0</v>
      </c>
      <c r="AU53" s="46">
        <f>+'UPDATE&gt;&gt;Jul2022-Mar2023 Actuals'!AU53-'UPDATE&gt;&gt;Jul-Dec 2022 Actuals'!AU53</f>
        <v>0</v>
      </c>
      <c r="AV53" s="46">
        <f>+'UPDATE&gt;&gt;Jul2022-Mar2023 Actuals'!AV53-'UPDATE&gt;&gt;Jul-Dec 2022 Actuals'!AV53</f>
        <v>0</v>
      </c>
      <c r="AW53" s="46">
        <f>+'UPDATE&gt;&gt;Jul2022-Mar2023 Actuals'!AW53-'UPDATE&gt;&gt;Jul-Dec 2022 Actuals'!AW53</f>
        <v>0</v>
      </c>
      <c r="AX53" s="46">
        <f>+'UPDATE&gt;&gt;Jul2022-Mar2023 Actuals'!AX53-'UPDATE&gt;&gt;Jul-Dec 2022 Actuals'!AX53</f>
        <v>0</v>
      </c>
      <c r="AY53" s="46">
        <f>+'UPDATE&gt;&gt;Jul2022-Mar2023 Actuals'!AY53-'UPDATE&gt;&gt;Jul-Dec 2022 Actuals'!AY53</f>
        <v>0</v>
      </c>
      <c r="AZ53" s="46">
        <f>+'UPDATE&gt;&gt;Jul2022-Mar2023 Actuals'!AZ53-'UPDATE&gt;&gt;Jul-Dec 2022 Actuals'!AZ53</f>
        <v>0</v>
      </c>
      <c r="BA53" s="46">
        <f>+'UPDATE&gt;&gt;Jul2022-Mar2023 Actuals'!BA53-'UPDATE&gt;&gt;Jul-Dec 2022 Actuals'!BA53</f>
        <v>0</v>
      </c>
      <c r="BB53" s="46">
        <f>+'UPDATE&gt;&gt;Jul2022-Mar2023 Actuals'!BB53-'UPDATE&gt;&gt;Jul-Dec 2022 Actuals'!BB53</f>
        <v>0</v>
      </c>
      <c r="BC53" s="46">
        <f>+'UPDATE&gt;&gt;Jul2022-Mar2023 Actuals'!BC53-'UPDATE&gt;&gt;Jul-Dec 2022 Actuals'!BC53</f>
        <v>0</v>
      </c>
      <c r="BD53" s="46">
        <f>+'UPDATE&gt;&gt;Jul2022-Mar2023 Actuals'!BD53-'UPDATE&gt;&gt;Jul-Dec 2022 Actuals'!BD53</f>
        <v>0</v>
      </c>
      <c r="BE53" s="46">
        <f>+'UPDATE&gt;&gt;Jul2022-Mar2023 Actuals'!BE53-'UPDATE&gt;&gt;Jul-Dec 2022 Actuals'!BE53</f>
        <v>0</v>
      </c>
      <c r="BF53" s="46">
        <f>+'UPDATE&gt;&gt;Jul2022-Mar2023 Actuals'!BF53-'UPDATE&gt;&gt;Jul-Dec 2022 Actuals'!BF53</f>
        <v>0</v>
      </c>
      <c r="BG53" s="46">
        <f>+'UPDATE&gt;&gt;Jul2022-Mar2023 Actuals'!BG53-'UPDATE&gt;&gt;Jul-Dec 2022 Actuals'!BG53</f>
        <v>0</v>
      </c>
      <c r="BH53" s="46">
        <f>+'UPDATE&gt;&gt;Jul2022-Mar2023 Actuals'!BH53-'UPDATE&gt;&gt;Jul-Dec 2022 Actuals'!BH53</f>
        <v>0</v>
      </c>
      <c r="BI53" s="46">
        <f>+'UPDATE&gt;&gt;Jul2022-Mar2023 Actuals'!BI53-'UPDATE&gt;&gt;Jul-Dec 2022 Actuals'!BI53</f>
        <v>0</v>
      </c>
      <c r="BJ53" s="46">
        <f>+'UPDATE&gt;&gt;Jul2022-Mar2023 Actuals'!BJ53-'UPDATE&gt;&gt;Jul-Dec 2022 Actuals'!BJ53</f>
        <v>0</v>
      </c>
      <c r="BK53" s="46">
        <f>+'UPDATE&gt;&gt;Jul2022-Mar2023 Actuals'!BK53-'UPDATE&gt;&gt;Jul-Dec 2022 Actuals'!BK53</f>
        <v>0</v>
      </c>
      <c r="BL53" s="46">
        <f>+'UPDATE&gt;&gt;Jul2022-Mar2023 Actuals'!BL53-'UPDATE&gt;&gt;Jul-Dec 2022 Actuals'!BL53</f>
        <v>0</v>
      </c>
      <c r="BM53" s="46">
        <f>+'UPDATE&gt;&gt;Jul2022-Mar2023 Actuals'!BM53-'UPDATE&gt;&gt;Jul-Dec 2022 Actuals'!BM53</f>
        <v>0</v>
      </c>
      <c r="BN53" s="46">
        <f>+'UPDATE&gt;&gt;Jul2022-Mar2023 Actuals'!BN53-'UPDATE&gt;&gt;Jul-Dec 2022 Actuals'!BN53</f>
        <v>0</v>
      </c>
      <c r="BO53" s="46">
        <f>+'UPDATE&gt;&gt;Jul2022-Mar2023 Actuals'!BO53-'UPDATE&gt;&gt;Jul-Dec 2022 Actuals'!BO53</f>
        <v>0</v>
      </c>
      <c r="BP53" s="46">
        <f>+'UPDATE&gt;&gt;Jul2022-Mar2023 Actuals'!BP53-'UPDATE&gt;&gt;Jul-Dec 2022 Actuals'!BP53</f>
        <v>0</v>
      </c>
      <c r="BQ53" s="46">
        <f>+'UPDATE&gt;&gt;Jul2022-Mar2023 Actuals'!BQ53-'UPDATE&gt;&gt;Jul-Dec 2022 Actuals'!BQ53</f>
        <v>0</v>
      </c>
      <c r="BR53" s="46">
        <f>+'UPDATE&gt;&gt;Jul2022-Mar2023 Actuals'!BR53-'UPDATE&gt;&gt;Jul-Dec 2022 Actuals'!BR53</f>
        <v>0</v>
      </c>
      <c r="BS53" s="46">
        <f>+'UPDATE&gt;&gt;Jul2022-Mar2023 Actuals'!BS53-'UPDATE&gt;&gt;Jul-Dec 2022 Actuals'!BS53</f>
        <v>0</v>
      </c>
      <c r="BT53" s="46">
        <f>+'UPDATE&gt;&gt;Jul2022-Mar2023 Actuals'!BT53-'UPDATE&gt;&gt;Jul-Dec 2022 Actuals'!BT53</f>
        <v>0</v>
      </c>
      <c r="BU53" s="46">
        <f>+'UPDATE&gt;&gt;Jul2022-Mar2023 Actuals'!BU53-'UPDATE&gt;&gt;Jul-Dec 2022 Actuals'!BU53</f>
        <v>0</v>
      </c>
      <c r="BV53" s="46">
        <f>+'UPDATE&gt;&gt;Jul2022-Mar2023 Actuals'!BV53-'UPDATE&gt;&gt;Jul-Dec 2022 Actuals'!BV53</f>
        <v>0</v>
      </c>
      <c r="BW53" s="46">
        <f>+'UPDATE&gt;&gt;Jul2022-Mar2023 Actuals'!BW53-'UPDATE&gt;&gt;Jul-Dec 2022 Actuals'!BW53</f>
        <v>0</v>
      </c>
      <c r="BX53" s="46">
        <f>+'UPDATE&gt;&gt;Jul2022-Mar2023 Actuals'!BX53-'UPDATE&gt;&gt;Jul-Dec 2022 Actuals'!BX53</f>
        <v>0</v>
      </c>
      <c r="BY53" s="46">
        <f>+'UPDATE&gt;&gt;Jul2022-Mar2023 Actuals'!BY53-'UPDATE&gt;&gt;Jul-Dec 2022 Actuals'!BY53</f>
        <v>0</v>
      </c>
      <c r="BZ53" s="46">
        <f>+'UPDATE&gt;&gt;Jul2022-Mar2023 Actuals'!BZ53-'UPDATE&gt;&gt;Jul-Dec 2022 Actuals'!BZ53</f>
        <v>0</v>
      </c>
      <c r="CA53" s="46">
        <f>+'UPDATE&gt;&gt;Jul2022-Mar2023 Actuals'!CA53-'UPDATE&gt;&gt;Jul-Dec 2022 Actuals'!CA53</f>
        <v>0</v>
      </c>
      <c r="CB53" s="46">
        <f>+'UPDATE&gt;&gt;Jul2022-Mar2023 Actuals'!CB53-'UPDATE&gt;&gt;Jul-Dec 2022 Actuals'!CB53</f>
        <v>0</v>
      </c>
      <c r="CC53" s="46">
        <f>+'UPDATE&gt;&gt;Jul2022-Mar2023 Actuals'!CC53-'UPDATE&gt;&gt;Jul-Dec 2022 Actuals'!CC53</f>
        <v>0</v>
      </c>
      <c r="CD53" s="46">
        <f>+'UPDATE&gt;&gt;Jul2022-Mar2023 Actuals'!CD53-'UPDATE&gt;&gt;Jul-Dec 2022 Actuals'!CD53</f>
        <v>0</v>
      </c>
      <c r="CE53" s="46">
        <f>+'UPDATE&gt;&gt;Jul2022-Mar2023 Actuals'!CE53-'UPDATE&gt;&gt;Jul-Dec 2022 Actuals'!CE53</f>
        <v>0</v>
      </c>
      <c r="CF53" s="46">
        <f>+'UPDATE&gt;&gt;Jul2022-Mar2023 Actuals'!CF53-'UPDATE&gt;&gt;Jul-Dec 2022 Actuals'!CF53</f>
        <v>0</v>
      </c>
      <c r="CG53" s="46">
        <f>+'UPDATE&gt;&gt;Jul2022-Mar2023 Actuals'!CG53-'UPDATE&gt;&gt;Jul-Dec 2022 Actuals'!CG53</f>
        <v>0</v>
      </c>
      <c r="CH53" s="46">
        <f>+'UPDATE&gt;&gt;Jul2022-Mar2023 Actuals'!CH53-'UPDATE&gt;&gt;Jul-Dec 2022 Actuals'!CH53</f>
        <v>0</v>
      </c>
      <c r="CI53" s="46">
        <f>+'UPDATE&gt;&gt;Jul2022-Mar2023 Actuals'!CI53-'UPDATE&gt;&gt;Jul-Dec 2022 Actuals'!CI53</f>
        <v>0</v>
      </c>
    </row>
    <row r="54" spans="1:88" x14ac:dyDescent="0.25">
      <c r="A54" s="48" t="s">
        <v>190</v>
      </c>
      <c r="B54" s="48" t="s">
        <v>173</v>
      </c>
      <c r="C54" s="48" t="s">
        <v>191</v>
      </c>
      <c r="D54" s="48" t="s">
        <v>117</v>
      </c>
      <c r="F54" s="48" t="s">
        <v>193</v>
      </c>
      <c r="G54" s="48" t="s">
        <v>194</v>
      </c>
      <c r="H54" s="48" t="s">
        <v>198</v>
      </c>
      <c r="I54" s="48" t="s">
        <v>204</v>
      </c>
      <c r="J54" s="46">
        <f>+'UPDATE&gt;&gt;Jul2022-Mar2023 Actuals'!J54-'UPDATE&gt;&gt;Jul-Dec 2022 Actuals'!J54</f>
        <v>-833000</v>
      </c>
      <c r="K54" s="46">
        <f>+'UPDATE&gt;&gt;Jul2022-Mar2023 Actuals'!K54-'UPDATE&gt;&gt;Jul-Dec 2022 Actuals'!K54</f>
        <v>-833000</v>
      </c>
      <c r="L54" s="46">
        <f>+'UPDATE&gt;&gt;Jul2022-Mar2023 Actuals'!L54-'UPDATE&gt;&gt;Jul-Dec 2022 Actuals'!L54</f>
        <v>-1666000</v>
      </c>
      <c r="M54" s="46">
        <f>+'UPDATE&gt;&gt;Jul2022-Mar2023 Actuals'!M54-'UPDATE&gt;&gt;Jul-Dec 2022 Actuals'!M54</f>
        <v>0</v>
      </c>
      <c r="N54" s="46">
        <f>+'UPDATE&gt;&gt;Jul2022-Mar2023 Actuals'!N54-'UPDATE&gt;&gt;Jul-Dec 2022 Actuals'!N54</f>
        <v>0</v>
      </c>
      <c r="O54" s="46">
        <f>+'UPDATE&gt;&gt;Jul2022-Mar2023 Actuals'!O54-'UPDATE&gt;&gt;Jul-Dec 2022 Actuals'!O54</f>
        <v>0</v>
      </c>
      <c r="P54" s="46">
        <f>+'UPDATE&gt;&gt;Jul2022-Mar2023 Actuals'!P54-'UPDATE&gt;&gt;Jul-Dec 2022 Actuals'!P54</f>
        <v>0</v>
      </c>
      <c r="Q54" s="46">
        <f>+'UPDATE&gt;&gt;Jul2022-Mar2023 Actuals'!Q54-'UPDATE&gt;&gt;Jul-Dec 2022 Actuals'!Q54</f>
        <v>0</v>
      </c>
      <c r="R54" s="46">
        <f>+'UPDATE&gt;&gt;Jul2022-Mar2023 Actuals'!R54-'UPDATE&gt;&gt;Jul-Dec 2022 Actuals'!R54</f>
        <v>0</v>
      </c>
      <c r="S54" s="46">
        <f>+'UPDATE&gt;&gt;Jul2022-Mar2023 Actuals'!S54-'UPDATE&gt;&gt;Jul-Dec 2022 Actuals'!S54</f>
        <v>0</v>
      </c>
      <c r="T54" s="46">
        <f>+'UPDATE&gt;&gt;Jul2022-Mar2023 Actuals'!T54-'UPDATE&gt;&gt;Jul-Dec 2022 Actuals'!T54</f>
        <v>0</v>
      </c>
      <c r="U54" s="46">
        <f>+'UPDATE&gt;&gt;Jul2022-Mar2023 Actuals'!U54-'UPDATE&gt;&gt;Jul-Dec 2022 Actuals'!U54</f>
        <v>0</v>
      </c>
      <c r="V54" s="46">
        <f>+'UPDATE&gt;&gt;Jul2022-Mar2023 Actuals'!V54-'UPDATE&gt;&gt;Jul-Dec 2022 Actuals'!V54</f>
        <v>0</v>
      </c>
      <c r="W54" s="46">
        <f>+'UPDATE&gt;&gt;Jul2022-Mar2023 Actuals'!W54-'UPDATE&gt;&gt;Jul-Dec 2022 Actuals'!W54</f>
        <v>0</v>
      </c>
      <c r="X54" s="46">
        <f>+'UPDATE&gt;&gt;Jul2022-Mar2023 Actuals'!X54-'UPDATE&gt;&gt;Jul-Dec 2022 Actuals'!X54</f>
        <v>0</v>
      </c>
      <c r="Y54" s="46">
        <f>+'UPDATE&gt;&gt;Jul2022-Mar2023 Actuals'!Y54-'UPDATE&gt;&gt;Jul-Dec 2022 Actuals'!Y54</f>
        <v>0</v>
      </c>
      <c r="Z54" s="46">
        <f>+'UPDATE&gt;&gt;Jul2022-Mar2023 Actuals'!Z54-'UPDATE&gt;&gt;Jul-Dec 2022 Actuals'!Z54</f>
        <v>0</v>
      </c>
      <c r="AA54" s="46">
        <f>+'UPDATE&gt;&gt;Jul2022-Mar2023 Actuals'!AA54-'UPDATE&gt;&gt;Jul-Dec 2022 Actuals'!AA54</f>
        <v>0</v>
      </c>
      <c r="AB54" s="46">
        <f>+'UPDATE&gt;&gt;Jul2022-Mar2023 Actuals'!AB54-'UPDATE&gt;&gt;Jul-Dec 2022 Actuals'!AB54</f>
        <v>0</v>
      </c>
      <c r="AC54" s="46">
        <f>+'UPDATE&gt;&gt;Jul2022-Mar2023 Actuals'!AC54-'UPDATE&gt;&gt;Jul-Dec 2022 Actuals'!AC54</f>
        <v>0</v>
      </c>
      <c r="AD54" s="46">
        <f>+'UPDATE&gt;&gt;Jul2022-Mar2023 Actuals'!AD54-'UPDATE&gt;&gt;Jul-Dec 2022 Actuals'!AD54</f>
        <v>0</v>
      </c>
      <c r="AE54" s="46">
        <f>+'UPDATE&gt;&gt;Jul2022-Mar2023 Actuals'!AE54-'UPDATE&gt;&gt;Jul-Dec 2022 Actuals'!AE54</f>
        <v>0</v>
      </c>
      <c r="AF54" s="46">
        <f>+'UPDATE&gt;&gt;Jul2022-Mar2023 Actuals'!AF54-'UPDATE&gt;&gt;Jul-Dec 2022 Actuals'!AF54</f>
        <v>0</v>
      </c>
      <c r="AG54" s="46">
        <f>+'UPDATE&gt;&gt;Jul2022-Mar2023 Actuals'!AG54-'UPDATE&gt;&gt;Jul-Dec 2022 Actuals'!AG54</f>
        <v>0</v>
      </c>
      <c r="AH54" s="46">
        <f>+'UPDATE&gt;&gt;Jul2022-Mar2023 Actuals'!AH54-'UPDATE&gt;&gt;Jul-Dec 2022 Actuals'!AH54</f>
        <v>-417000</v>
      </c>
      <c r="AI54" s="46">
        <f>+'UPDATE&gt;&gt;Jul2022-Mar2023 Actuals'!AI54-'UPDATE&gt;&gt;Jul-Dec 2022 Actuals'!AI54</f>
        <v>-417000</v>
      </c>
      <c r="AJ54" s="46">
        <f>+'UPDATE&gt;&gt;Jul2022-Mar2023 Actuals'!AJ54-'UPDATE&gt;&gt;Jul-Dec 2022 Actuals'!AJ54</f>
        <v>-834000</v>
      </c>
      <c r="AK54" s="46">
        <f>+'UPDATE&gt;&gt;Jul2022-Mar2023 Actuals'!AK54-'UPDATE&gt;&gt;Jul-Dec 2022 Actuals'!AK54</f>
        <v>-416000</v>
      </c>
      <c r="AL54" s="46">
        <f>+'UPDATE&gt;&gt;Jul2022-Mar2023 Actuals'!AL54-'UPDATE&gt;&gt;Jul-Dec 2022 Actuals'!AL54</f>
        <v>-416000</v>
      </c>
      <c r="AM54" s="46">
        <f>+'UPDATE&gt;&gt;Jul2022-Mar2023 Actuals'!AM54-'UPDATE&gt;&gt;Jul-Dec 2022 Actuals'!AM54</f>
        <v>-832000</v>
      </c>
      <c r="AN54" s="46">
        <f>+'UPDATE&gt;&gt;Jul2022-Mar2023 Actuals'!AN54-'UPDATE&gt;&gt;Jul-Dec 2022 Actuals'!AN54</f>
        <v>-833000</v>
      </c>
      <c r="AO54" s="46">
        <f>+'UPDATE&gt;&gt;Jul2022-Mar2023 Actuals'!AO54-'UPDATE&gt;&gt;Jul-Dec 2022 Actuals'!AO54</f>
        <v>-833000</v>
      </c>
      <c r="AP54" s="46">
        <f>+'UPDATE&gt;&gt;Jul2022-Mar2023 Actuals'!AP54-'UPDATE&gt;&gt;Jul-Dec 2022 Actuals'!AP54</f>
        <v>-1666000</v>
      </c>
      <c r="AQ54" s="46">
        <f>+'UPDATE&gt;&gt;Jul2022-Mar2023 Actuals'!AQ54-'UPDATE&gt;&gt;Jul-Dec 2022 Actuals'!AQ54</f>
        <v>0</v>
      </c>
      <c r="AR54" s="46">
        <f>+'UPDATE&gt;&gt;Jul2022-Mar2023 Actuals'!AR54-'UPDATE&gt;&gt;Jul-Dec 2022 Actuals'!AR54</f>
        <v>0</v>
      </c>
      <c r="AS54" s="46">
        <f>+'UPDATE&gt;&gt;Jul2022-Mar2023 Actuals'!AS54-'UPDATE&gt;&gt;Jul-Dec 2022 Actuals'!AS54</f>
        <v>0</v>
      </c>
      <c r="AT54" s="46">
        <f>+'UPDATE&gt;&gt;Jul2022-Mar2023 Actuals'!AT54-'UPDATE&gt;&gt;Jul-Dec 2022 Actuals'!AT54</f>
        <v>0</v>
      </c>
      <c r="AU54" s="46">
        <f>+'UPDATE&gt;&gt;Jul2022-Mar2023 Actuals'!AU54-'UPDATE&gt;&gt;Jul-Dec 2022 Actuals'!AU54</f>
        <v>0</v>
      </c>
      <c r="AV54" s="46">
        <f>+'UPDATE&gt;&gt;Jul2022-Mar2023 Actuals'!AV54-'UPDATE&gt;&gt;Jul-Dec 2022 Actuals'!AV54</f>
        <v>0</v>
      </c>
      <c r="AW54" s="46">
        <f>+'UPDATE&gt;&gt;Jul2022-Mar2023 Actuals'!AW54-'UPDATE&gt;&gt;Jul-Dec 2022 Actuals'!AW54</f>
        <v>0</v>
      </c>
      <c r="AX54" s="46">
        <f>+'UPDATE&gt;&gt;Jul2022-Mar2023 Actuals'!AX54-'UPDATE&gt;&gt;Jul-Dec 2022 Actuals'!AX54</f>
        <v>0</v>
      </c>
      <c r="AY54" s="46">
        <f>+'UPDATE&gt;&gt;Jul2022-Mar2023 Actuals'!AY54-'UPDATE&gt;&gt;Jul-Dec 2022 Actuals'!AY54</f>
        <v>0</v>
      </c>
      <c r="AZ54" s="46">
        <f>+'UPDATE&gt;&gt;Jul2022-Mar2023 Actuals'!AZ54-'UPDATE&gt;&gt;Jul-Dec 2022 Actuals'!AZ54</f>
        <v>0</v>
      </c>
      <c r="BA54" s="46">
        <f>+'UPDATE&gt;&gt;Jul2022-Mar2023 Actuals'!BA54-'UPDATE&gt;&gt;Jul-Dec 2022 Actuals'!BA54</f>
        <v>0</v>
      </c>
      <c r="BB54" s="46">
        <f>+'UPDATE&gt;&gt;Jul2022-Mar2023 Actuals'!BB54-'UPDATE&gt;&gt;Jul-Dec 2022 Actuals'!BB54</f>
        <v>0</v>
      </c>
      <c r="BC54" s="46">
        <f>+'UPDATE&gt;&gt;Jul2022-Mar2023 Actuals'!BC54-'UPDATE&gt;&gt;Jul-Dec 2022 Actuals'!BC54</f>
        <v>0</v>
      </c>
      <c r="BD54" s="46">
        <f>+'UPDATE&gt;&gt;Jul2022-Mar2023 Actuals'!BD54-'UPDATE&gt;&gt;Jul-Dec 2022 Actuals'!BD54</f>
        <v>0</v>
      </c>
      <c r="BE54" s="46">
        <f>+'UPDATE&gt;&gt;Jul2022-Mar2023 Actuals'!BE54-'UPDATE&gt;&gt;Jul-Dec 2022 Actuals'!BE54</f>
        <v>0</v>
      </c>
      <c r="BF54" s="46">
        <f>+'UPDATE&gt;&gt;Jul2022-Mar2023 Actuals'!BF54-'UPDATE&gt;&gt;Jul-Dec 2022 Actuals'!BF54</f>
        <v>0</v>
      </c>
      <c r="BG54" s="46">
        <f>+'UPDATE&gt;&gt;Jul2022-Mar2023 Actuals'!BG54-'UPDATE&gt;&gt;Jul-Dec 2022 Actuals'!BG54</f>
        <v>0</v>
      </c>
      <c r="BH54" s="46">
        <f>+'UPDATE&gt;&gt;Jul2022-Mar2023 Actuals'!BH54-'UPDATE&gt;&gt;Jul-Dec 2022 Actuals'!BH54</f>
        <v>0</v>
      </c>
      <c r="BI54" s="46">
        <f>+'UPDATE&gt;&gt;Jul2022-Mar2023 Actuals'!BI54-'UPDATE&gt;&gt;Jul-Dec 2022 Actuals'!BI54</f>
        <v>0</v>
      </c>
      <c r="BJ54" s="46">
        <f>+'UPDATE&gt;&gt;Jul2022-Mar2023 Actuals'!BJ54-'UPDATE&gt;&gt;Jul-Dec 2022 Actuals'!BJ54</f>
        <v>0</v>
      </c>
      <c r="BK54" s="46">
        <f>+'UPDATE&gt;&gt;Jul2022-Mar2023 Actuals'!BK54-'UPDATE&gt;&gt;Jul-Dec 2022 Actuals'!BK54</f>
        <v>0</v>
      </c>
      <c r="BL54" s="46">
        <f>+'UPDATE&gt;&gt;Jul2022-Mar2023 Actuals'!BL54-'UPDATE&gt;&gt;Jul-Dec 2022 Actuals'!BL54</f>
        <v>0</v>
      </c>
      <c r="BM54" s="46">
        <f>+'UPDATE&gt;&gt;Jul2022-Mar2023 Actuals'!BM54-'UPDATE&gt;&gt;Jul-Dec 2022 Actuals'!BM54</f>
        <v>0</v>
      </c>
      <c r="BN54" s="46">
        <f>+'UPDATE&gt;&gt;Jul2022-Mar2023 Actuals'!BN54-'UPDATE&gt;&gt;Jul-Dec 2022 Actuals'!BN54</f>
        <v>0</v>
      </c>
      <c r="BO54" s="46">
        <f>+'UPDATE&gt;&gt;Jul2022-Mar2023 Actuals'!BO54-'UPDATE&gt;&gt;Jul-Dec 2022 Actuals'!BO54</f>
        <v>0</v>
      </c>
      <c r="BP54" s="46">
        <f>+'UPDATE&gt;&gt;Jul2022-Mar2023 Actuals'!BP54-'UPDATE&gt;&gt;Jul-Dec 2022 Actuals'!BP54</f>
        <v>0</v>
      </c>
      <c r="BQ54" s="46">
        <f>+'UPDATE&gt;&gt;Jul2022-Mar2023 Actuals'!BQ54-'UPDATE&gt;&gt;Jul-Dec 2022 Actuals'!BQ54</f>
        <v>0</v>
      </c>
      <c r="BR54" s="46">
        <f>+'UPDATE&gt;&gt;Jul2022-Mar2023 Actuals'!BR54-'UPDATE&gt;&gt;Jul-Dec 2022 Actuals'!BR54</f>
        <v>-833000</v>
      </c>
      <c r="BS54" s="46">
        <f>+'UPDATE&gt;&gt;Jul2022-Mar2023 Actuals'!BS54-'UPDATE&gt;&gt;Jul-Dec 2022 Actuals'!BS54</f>
        <v>-833000</v>
      </c>
      <c r="BT54" s="46">
        <f>+'UPDATE&gt;&gt;Jul2022-Mar2023 Actuals'!BT54-'UPDATE&gt;&gt;Jul-Dec 2022 Actuals'!BT54</f>
        <v>-1666000</v>
      </c>
      <c r="BU54" s="46">
        <f>+'UPDATE&gt;&gt;Jul2022-Mar2023 Actuals'!BU54-'UPDATE&gt;&gt;Jul-Dec 2022 Actuals'!BU54</f>
        <v>0</v>
      </c>
      <c r="BV54" s="46">
        <f>+'UPDATE&gt;&gt;Jul2022-Mar2023 Actuals'!BV54-'UPDATE&gt;&gt;Jul-Dec 2022 Actuals'!BV54</f>
        <v>0</v>
      </c>
      <c r="BW54" s="46">
        <f>+'UPDATE&gt;&gt;Jul2022-Mar2023 Actuals'!BW54-'UPDATE&gt;&gt;Jul-Dec 2022 Actuals'!BW54</f>
        <v>0</v>
      </c>
      <c r="BX54" s="46">
        <f>+'UPDATE&gt;&gt;Jul2022-Mar2023 Actuals'!BX54-'UPDATE&gt;&gt;Jul-Dec 2022 Actuals'!BX54</f>
        <v>0</v>
      </c>
      <c r="BY54" s="46">
        <f>+'UPDATE&gt;&gt;Jul2022-Mar2023 Actuals'!BY54-'UPDATE&gt;&gt;Jul-Dec 2022 Actuals'!BY54</f>
        <v>0</v>
      </c>
      <c r="BZ54" s="46">
        <f>+'UPDATE&gt;&gt;Jul2022-Mar2023 Actuals'!BZ54-'UPDATE&gt;&gt;Jul-Dec 2022 Actuals'!BZ54</f>
        <v>0</v>
      </c>
      <c r="CA54" s="46">
        <f>+'UPDATE&gt;&gt;Jul2022-Mar2023 Actuals'!CA54-'UPDATE&gt;&gt;Jul-Dec 2022 Actuals'!CA54</f>
        <v>0</v>
      </c>
      <c r="CB54" s="46">
        <f>+'UPDATE&gt;&gt;Jul2022-Mar2023 Actuals'!CB54-'UPDATE&gt;&gt;Jul-Dec 2022 Actuals'!CB54</f>
        <v>0</v>
      </c>
      <c r="CC54" s="46">
        <f>+'UPDATE&gt;&gt;Jul2022-Mar2023 Actuals'!CC54-'UPDATE&gt;&gt;Jul-Dec 2022 Actuals'!CC54</f>
        <v>0</v>
      </c>
      <c r="CD54" s="46">
        <f>+'UPDATE&gt;&gt;Jul2022-Mar2023 Actuals'!CD54-'UPDATE&gt;&gt;Jul-Dec 2022 Actuals'!CD54</f>
        <v>0</v>
      </c>
      <c r="CE54" s="46">
        <f>+'UPDATE&gt;&gt;Jul2022-Mar2023 Actuals'!CE54-'UPDATE&gt;&gt;Jul-Dec 2022 Actuals'!CE54</f>
        <v>0</v>
      </c>
      <c r="CF54" s="46">
        <f>+'UPDATE&gt;&gt;Jul2022-Mar2023 Actuals'!CF54-'UPDATE&gt;&gt;Jul-Dec 2022 Actuals'!CF54</f>
        <v>0</v>
      </c>
      <c r="CG54" s="46">
        <f>+'UPDATE&gt;&gt;Jul2022-Mar2023 Actuals'!CG54-'UPDATE&gt;&gt;Jul-Dec 2022 Actuals'!CG54</f>
        <v>0</v>
      </c>
      <c r="CH54" s="46">
        <f>+'UPDATE&gt;&gt;Jul2022-Mar2023 Actuals'!CH54-'UPDATE&gt;&gt;Jul-Dec 2022 Actuals'!CH54</f>
        <v>0</v>
      </c>
      <c r="CI54" s="46">
        <f>+'UPDATE&gt;&gt;Jul2022-Mar2023 Actuals'!CI54-'UPDATE&gt;&gt;Jul-Dec 2022 Actuals'!CI54</f>
        <v>0</v>
      </c>
    </row>
    <row r="55" spans="1:88" x14ac:dyDescent="0.25">
      <c r="A55" s="48" t="s">
        <v>172</v>
      </c>
      <c r="B55" s="48" t="s">
        <v>173</v>
      </c>
      <c r="C55" s="48" t="s">
        <v>205</v>
      </c>
      <c r="D55" s="48" t="s">
        <v>117</v>
      </c>
      <c r="F55" s="48" t="s">
        <v>193</v>
      </c>
      <c r="H55" s="48" t="s">
        <v>195</v>
      </c>
      <c r="I55" s="48" t="s">
        <v>196</v>
      </c>
      <c r="J55" s="46">
        <f>+'UPDATE&gt;&gt;Jul2022-Mar2023 Actuals'!J55-'UPDATE&gt;&gt;Jul-Dec 2022 Actuals'!J55</f>
        <v>0</v>
      </c>
      <c r="K55" s="46">
        <f>+'UPDATE&gt;&gt;Jul2022-Mar2023 Actuals'!K55-'UPDATE&gt;&gt;Jul-Dec 2022 Actuals'!K55</f>
        <v>0</v>
      </c>
      <c r="L55" s="46">
        <f>+'UPDATE&gt;&gt;Jul2022-Mar2023 Actuals'!L55-'UPDATE&gt;&gt;Jul-Dec 2022 Actuals'!L55</f>
        <v>0</v>
      </c>
      <c r="M55" s="46">
        <f>+'UPDATE&gt;&gt;Jul2022-Mar2023 Actuals'!M55-'UPDATE&gt;&gt;Jul-Dec 2022 Actuals'!M55</f>
        <v>0</v>
      </c>
      <c r="N55" s="46">
        <f>+'UPDATE&gt;&gt;Jul2022-Mar2023 Actuals'!N55-'UPDATE&gt;&gt;Jul-Dec 2022 Actuals'!N55</f>
        <v>0</v>
      </c>
      <c r="O55" s="46">
        <f>+'UPDATE&gt;&gt;Jul2022-Mar2023 Actuals'!O55-'UPDATE&gt;&gt;Jul-Dec 2022 Actuals'!O55</f>
        <v>0</v>
      </c>
      <c r="P55" s="46">
        <f>+'UPDATE&gt;&gt;Jul2022-Mar2023 Actuals'!P55-'UPDATE&gt;&gt;Jul-Dec 2022 Actuals'!P55</f>
        <v>0</v>
      </c>
      <c r="Q55" s="46">
        <f>+'UPDATE&gt;&gt;Jul2022-Mar2023 Actuals'!Q55-'UPDATE&gt;&gt;Jul-Dec 2022 Actuals'!Q55</f>
        <v>0</v>
      </c>
      <c r="R55" s="46">
        <f>+'UPDATE&gt;&gt;Jul2022-Mar2023 Actuals'!R55-'UPDATE&gt;&gt;Jul-Dec 2022 Actuals'!R55</f>
        <v>0</v>
      </c>
      <c r="S55" s="46">
        <f>+'UPDATE&gt;&gt;Jul2022-Mar2023 Actuals'!S55-'UPDATE&gt;&gt;Jul-Dec 2022 Actuals'!S55</f>
        <v>0</v>
      </c>
      <c r="T55" s="46">
        <f>+'UPDATE&gt;&gt;Jul2022-Mar2023 Actuals'!T55-'UPDATE&gt;&gt;Jul-Dec 2022 Actuals'!T55</f>
        <v>0</v>
      </c>
      <c r="U55" s="46">
        <f>+'UPDATE&gt;&gt;Jul2022-Mar2023 Actuals'!U55-'UPDATE&gt;&gt;Jul-Dec 2022 Actuals'!U55</f>
        <v>0</v>
      </c>
      <c r="V55" s="46">
        <f>+'UPDATE&gt;&gt;Jul2022-Mar2023 Actuals'!V55-'UPDATE&gt;&gt;Jul-Dec 2022 Actuals'!V55</f>
        <v>0</v>
      </c>
      <c r="W55" s="46">
        <f>+'UPDATE&gt;&gt;Jul2022-Mar2023 Actuals'!W55-'UPDATE&gt;&gt;Jul-Dec 2022 Actuals'!W55</f>
        <v>0</v>
      </c>
      <c r="X55" s="46">
        <f>+'UPDATE&gt;&gt;Jul2022-Mar2023 Actuals'!X55-'UPDATE&gt;&gt;Jul-Dec 2022 Actuals'!X55</f>
        <v>0</v>
      </c>
      <c r="Y55" s="46">
        <f>+'UPDATE&gt;&gt;Jul2022-Mar2023 Actuals'!Y55-'UPDATE&gt;&gt;Jul-Dec 2022 Actuals'!Y55</f>
        <v>0</v>
      </c>
      <c r="Z55" s="46">
        <f>+'UPDATE&gt;&gt;Jul2022-Mar2023 Actuals'!Z55-'UPDATE&gt;&gt;Jul-Dec 2022 Actuals'!Z55</f>
        <v>0</v>
      </c>
      <c r="AA55" s="46">
        <f>+'UPDATE&gt;&gt;Jul2022-Mar2023 Actuals'!AA55-'UPDATE&gt;&gt;Jul-Dec 2022 Actuals'!AA55</f>
        <v>0</v>
      </c>
      <c r="AB55" s="46">
        <f>+'UPDATE&gt;&gt;Jul2022-Mar2023 Actuals'!AB55-'UPDATE&gt;&gt;Jul-Dec 2022 Actuals'!AB55</f>
        <v>0</v>
      </c>
      <c r="AC55" s="46">
        <f>+'UPDATE&gt;&gt;Jul2022-Mar2023 Actuals'!AC55-'UPDATE&gt;&gt;Jul-Dec 2022 Actuals'!AC55</f>
        <v>0</v>
      </c>
      <c r="AD55" s="46">
        <f>+'UPDATE&gt;&gt;Jul2022-Mar2023 Actuals'!AD55-'UPDATE&gt;&gt;Jul-Dec 2022 Actuals'!AD55</f>
        <v>0</v>
      </c>
      <c r="AE55" s="46">
        <f>+'UPDATE&gt;&gt;Jul2022-Mar2023 Actuals'!AE55-'UPDATE&gt;&gt;Jul-Dec 2022 Actuals'!AE55</f>
        <v>-200000</v>
      </c>
      <c r="AF55" s="46">
        <f>+'UPDATE&gt;&gt;Jul2022-Mar2023 Actuals'!AF55-'UPDATE&gt;&gt;Jul-Dec 2022 Actuals'!AF55</f>
        <v>0</v>
      </c>
      <c r="AG55" s="46">
        <f>+'UPDATE&gt;&gt;Jul2022-Mar2023 Actuals'!AG55-'UPDATE&gt;&gt;Jul-Dec 2022 Actuals'!AG55</f>
        <v>-200000</v>
      </c>
      <c r="AH55" s="46">
        <f>+'UPDATE&gt;&gt;Jul2022-Mar2023 Actuals'!AH55-'UPDATE&gt;&gt;Jul-Dec 2022 Actuals'!AH55</f>
        <v>-200000</v>
      </c>
      <c r="AI55" s="46">
        <f>+'UPDATE&gt;&gt;Jul2022-Mar2023 Actuals'!AI55-'UPDATE&gt;&gt;Jul-Dec 2022 Actuals'!AI55</f>
        <v>0</v>
      </c>
      <c r="AJ55" s="46">
        <f>+'UPDATE&gt;&gt;Jul2022-Mar2023 Actuals'!AJ55-'UPDATE&gt;&gt;Jul-Dec 2022 Actuals'!AJ55</f>
        <v>-200000</v>
      </c>
      <c r="AK55" s="46">
        <f>+'UPDATE&gt;&gt;Jul2022-Mar2023 Actuals'!AK55-'UPDATE&gt;&gt;Jul-Dec 2022 Actuals'!AK55</f>
        <v>-150000</v>
      </c>
      <c r="AL55" s="46">
        <f>+'UPDATE&gt;&gt;Jul2022-Mar2023 Actuals'!AL55-'UPDATE&gt;&gt;Jul-Dec 2022 Actuals'!AL55</f>
        <v>0</v>
      </c>
      <c r="AM55" s="46">
        <f>+'UPDATE&gt;&gt;Jul2022-Mar2023 Actuals'!AM55-'UPDATE&gt;&gt;Jul-Dec 2022 Actuals'!AM55</f>
        <v>-150000</v>
      </c>
      <c r="AN55" s="46">
        <f>+'UPDATE&gt;&gt;Jul2022-Mar2023 Actuals'!AN55-'UPDATE&gt;&gt;Jul-Dec 2022 Actuals'!AN55</f>
        <v>-550000</v>
      </c>
      <c r="AO55" s="46">
        <f>+'UPDATE&gt;&gt;Jul2022-Mar2023 Actuals'!AO55-'UPDATE&gt;&gt;Jul-Dec 2022 Actuals'!AO55</f>
        <v>0</v>
      </c>
      <c r="AP55" s="46">
        <f>+'UPDATE&gt;&gt;Jul2022-Mar2023 Actuals'!AP55-'UPDATE&gt;&gt;Jul-Dec 2022 Actuals'!AP55</f>
        <v>-550000</v>
      </c>
      <c r="AQ55" s="46">
        <f>+'UPDATE&gt;&gt;Jul2022-Mar2023 Actuals'!AQ55-'UPDATE&gt;&gt;Jul-Dec 2022 Actuals'!AQ55</f>
        <v>275000</v>
      </c>
      <c r="AR55" s="46">
        <f>+'UPDATE&gt;&gt;Jul2022-Mar2023 Actuals'!AR55-'UPDATE&gt;&gt;Jul-Dec 2022 Actuals'!AR55</f>
        <v>0</v>
      </c>
      <c r="AS55" s="46">
        <f>+'UPDATE&gt;&gt;Jul2022-Mar2023 Actuals'!AS55-'UPDATE&gt;&gt;Jul-Dec 2022 Actuals'!AS55</f>
        <v>275000</v>
      </c>
      <c r="AT55" s="46">
        <f>+'UPDATE&gt;&gt;Jul2022-Mar2023 Actuals'!AT55-'UPDATE&gt;&gt;Jul-Dec 2022 Actuals'!AT55</f>
        <v>275000</v>
      </c>
      <c r="AU55" s="46">
        <f>+'UPDATE&gt;&gt;Jul2022-Mar2023 Actuals'!AU55-'UPDATE&gt;&gt;Jul-Dec 2022 Actuals'!AU55</f>
        <v>0</v>
      </c>
      <c r="AV55" s="46">
        <f>+'UPDATE&gt;&gt;Jul2022-Mar2023 Actuals'!AV55-'UPDATE&gt;&gt;Jul-Dec 2022 Actuals'!AV55</f>
        <v>275000</v>
      </c>
      <c r="AW55" s="46">
        <f>+'UPDATE&gt;&gt;Jul2022-Mar2023 Actuals'!AW55-'UPDATE&gt;&gt;Jul-Dec 2022 Actuals'!AW55</f>
        <v>0</v>
      </c>
      <c r="AX55" s="46">
        <f>+'UPDATE&gt;&gt;Jul2022-Mar2023 Actuals'!AX55-'UPDATE&gt;&gt;Jul-Dec 2022 Actuals'!AX55</f>
        <v>0</v>
      </c>
      <c r="AY55" s="46">
        <f>+'UPDATE&gt;&gt;Jul2022-Mar2023 Actuals'!AY55-'UPDATE&gt;&gt;Jul-Dec 2022 Actuals'!AY55</f>
        <v>0</v>
      </c>
      <c r="AZ55" s="46">
        <f>+'UPDATE&gt;&gt;Jul2022-Mar2023 Actuals'!AZ55-'UPDATE&gt;&gt;Jul-Dec 2022 Actuals'!AZ55</f>
        <v>0</v>
      </c>
      <c r="BA55" s="46">
        <f>+'UPDATE&gt;&gt;Jul2022-Mar2023 Actuals'!BA55-'UPDATE&gt;&gt;Jul-Dec 2022 Actuals'!BA55</f>
        <v>0</v>
      </c>
      <c r="BB55" s="46">
        <f>+'UPDATE&gt;&gt;Jul2022-Mar2023 Actuals'!BB55-'UPDATE&gt;&gt;Jul-Dec 2022 Actuals'!BB55</f>
        <v>0</v>
      </c>
      <c r="BC55" s="46">
        <f>+'UPDATE&gt;&gt;Jul2022-Mar2023 Actuals'!BC55-'UPDATE&gt;&gt;Jul-Dec 2022 Actuals'!BC55</f>
        <v>550000</v>
      </c>
      <c r="BD55" s="46">
        <f>+'UPDATE&gt;&gt;Jul2022-Mar2023 Actuals'!BD55-'UPDATE&gt;&gt;Jul-Dec 2022 Actuals'!BD55</f>
        <v>0</v>
      </c>
      <c r="BE55" s="46">
        <f>+'UPDATE&gt;&gt;Jul2022-Mar2023 Actuals'!BE55-'UPDATE&gt;&gt;Jul-Dec 2022 Actuals'!BE55</f>
        <v>550000</v>
      </c>
      <c r="BF55" s="46">
        <f>+'UPDATE&gt;&gt;Jul2022-Mar2023 Actuals'!BF55-'UPDATE&gt;&gt;Jul-Dec 2022 Actuals'!BF55</f>
        <v>0</v>
      </c>
      <c r="BG55" s="46">
        <f>+'UPDATE&gt;&gt;Jul2022-Mar2023 Actuals'!BG55-'UPDATE&gt;&gt;Jul-Dec 2022 Actuals'!BG55</f>
        <v>0</v>
      </c>
      <c r="BH55" s="46">
        <f>+'UPDATE&gt;&gt;Jul2022-Mar2023 Actuals'!BH55-'UPDATE&gt;&gt;Jul-Dec 2022 Actuals'!BH55</f>
        <v>0</v>
      </c>
      <c r="BI55" s="46">
        <f>+'UPDATE&gt;&gt;Jul2022-Mar2023 Actuals'!BI55-'UPDATE&gt;&gt;Jul-Dec 2022 Actuals'!BI55</f>
        <v>0</v>
      </c>
      <c r="BJ55" s="46">
        <f>+'UPDATE&gt;&gt;Jul2022-Mar2023 Actuals'!BJ55-'UPDATE&gt;&gt;Jul-Dec 2022 Actuals'!BJ55</f>
        <v>0</v>
      </c>
      <c r="BK55" s="46">
        <f>+'UPDATE&gt;&gt;Jul2022-Mar2023 Actuals'!BK55-'UPDATE&gt;&gt;Jul-Dec 2022 Actuals'!BK55</f>
        <v>0</v>
      </c>
      <c r="BL55" s="46">
        <f>+'UPDATE&gt;&gt;Jul2022-Mar2023 Actuals'!BL55-'UPDATE&gt;&gt;Jul-Dec 2022 Actuals'!BL55</f>
        <v>0</v>
      </c>
      <c r="BM55" s="46">
        <f>+'UPDATE&gt;&gt;Jul2022-Mar2023 Actuals'!BM55-'UPDATE&gt;&gt;Jul-Dec 2022 Actuals'!BM55</f>
        <v>0</v>
      </c>
      <c r="BN55" s="46">
        <f>+'UPDATE&gt;&gt;Jul2022-Mar2023 Actuals'!BN55-'UPDATE&gt;&gt;Jul-Dec 2022 Actuals'!BN55</f>
        <v>0</v>
      </c>
      <c r="BO55" s="46">
        <f>+'UPDATE&gt;&gt;Jul2022-Mar2023 Actuals'!BO55-'UPDATE&gt;&gt;Jul-Dec 2022 Actuals'!BO55</f>
        <v>0</v>
      </c>
      <c r="BP55" s="46">
        <f>+'UPDATE&gt;&gt;Jul2022-Mar2023 Actuals'!BP55-'UPDATE&gt;&gt;Jul-Dec 2022 Actuals'!BP55</f>
        <v>0</v>
      </c>
      <c r="BQ55" s="46">
        <f>+'UPDATE&gt;&gt;Jul2022-Mar2023 Actuals'!BQ55-'UPDATE&gt;&gt;Jul-Dec 2022 Actuals'!BQ55</f>
        <v>0</v>
      </c>
      <c r="BR55" s="46">
        <f>+'UPDATE&gt;&gt;Jul2022-Mar2023 Actuals'!BR55-'UPDATE&gt;&gt;Jul-Dec 2022 Actuals'!BR55</f>
        <v>0</v>
      </c>
      <c r="BS55" s="46">
        <f>+'UPDATE&gt;&gt;Jul2022-Mar2023 Actuals'!BS55-'UPDATE&gt;&gt;Jul-Dec 2022 Actuals'!BS55</f>
        <v>0</v>
      </c>
      <c r="BT55" s="46">
        <f>+'UPDATE&gt;&gt;Jul2022-Mar2023 Actuals'!BT55-'UPDATE&gt;&gt;Jul-Dec 2022 Actuals'!BT55</f>
        <v>0</v>
      </c>
      <c r="BU55" s="46">
        <f>+'UPDATE&gt;&gt;Jul2022-Mar2023 Actuals'!BU55-'UPDATE&gt;&gt;Jul-Dec 2022 Actuals'!BU55</f>
        <v>0</v>
      </c>
      <c r="BV55" s="46">
        <f>+'UPDATE&gt;&gt;Jul2022-Mar2023 Actuals'!BV55-'UPDATE&gt;&gt;Jul-Dec 2022 Actuals'!BV55</f>
        <v>0</v>
      </c>
      <c r="BW55" s="46">
        <f>+'UPDATE&gt;&gt;Jul2022-Mar2023 Actuals'!BW55-'UPDATE&gt;&gt;Jul-Dec 2022 Actuals'!BW55</f>
        <v>0</v>
      </c>
      <c r="BX55" s="46">
        <f>+'UPDATE&gt;&gt;Jul2022-Mar2023 Actuals'!BX55-'UPDATE&gt;&gt;Jul-Dec 2022 Actuals'!BX55</f>
        <v>0</v>
      </c>
      <c r="BY55" s="46">
        <f>+'UPDATE&gt;&gt;Jul2022-Mar2023 Actuals'!BY55-'UPDATE&gt;&gt;Jul-Dec 2022 Actuals'!BY55</f>
        <v>0</v>
      </c>
      <c r="BZ55" s="46">
        <f>+'UPDATE&gt;&gt;Jul2022-Mar2023 Actuals'!BZ55-'UPDATE&gt;&gt;Jul-Dec 2022 Actuals'!BZ55</f>
        <v>0</v>
      </c>
      <c r="CA55" s="46">
        <f>+'UPDATE&gt;&gt;Jul2022-Mar2023 Actuals'!CA55-'UPDATE&gt;&gt;Jul-Dec 2022 Actuals'!CA55</f>
        <v>0</v>
      </c>
      <c r="CB55" s="46">
        <f>+'UPDATE&gt;&gt;Jul2022-Mar2023 Actuals'!CB55-'UPDATE&gt;&gt;Jul-Dec 2022 Actuals'!CB55</f>
        <v>0</v>
      </c>
      <c r="CC55" s="46">
        <f>+'UPDATE&gt;&gt;Jul2022-Mar2023 Actuals'!CC55-'UPDATE&gt;&gt;Jul-Dec 2022 Actuals'!CC55</f>
        <v>0</v>
      </c>
      <c r="CD55" s="46">
        <f>+'UPDATE&gt;&gt;Jul2022-Mar2023 Actuals'!CD55-'UPDATE&gt;&gt;Jul-Dec 2022 Actuals'!CD55</f>
        <v>0</v>
      </c>
      <c r="CE55" s="46">
        <f>+'UPDATE&gt;&gt;Jul2022-Mar2023 Actuals'!CE55-'UPDATE&gt;&gt;Jul-Dec 2022 Actuals'!CE55</f>
        <v>0</v>
      </c>
      <c r="CF55" s="46">
        <f>+'UPDATE&gt;&gt;Jul2022-Mar2023 Actuals'!CF55-'UPDATE&gt;&gt;Jul-Dec 2022 Actuals'!CF55</f>
        <v>0</v>
      </c>
      <c r="CG55" s="46">
        <f>+'UPDATE&gt;&gt;Jul2022-Mar2023 Actuals'!CG55-'UPDATE&gt;&gt;Jul-Dec 2022 Actuals'!CG55</f>
        <v>0</v>
      </c>
      <c r="CH55" s="46">
        <f>+'UPDATE&gt;&gt;Jul2022-Mar2023 Actuals'!CH55-'UPDATE&gt;&gt;Jul-Dec 2022 Actuals'!CH55</f>
        <v>0</v>
      </c>
      <c r="CI55" s="46">
        <f>+'UPDATE&gt;&gt;Jul2022-Mar2023 Actuals'!CI55-'UPDATE&gt;&gt;Jul-Dec 2022 Actuals'!CI55</f>
        <v>0</v>
      </c>
    </row>
    <row r="57" spans="1:88" x14ac:dyDescent="0.25">
      <c r="Y57" s="183"/>
      <c r="Z57" s="183"/>
      <c r="AA57" s="183"/>
      <c r="AB57" s="114"/>
      <c r="AC57" s="121"/>
      <c r="AD57" s="114"/>
      <c r="AE57" s="114"/>
      <c r="AF57" s="114"/>
      <c r="AG57" s="114"/>
      <c r="AH57" s="183"/>
      <c r="AI57" s="183"/>
      <c r="AJ57" s="183"/>
      <c r="AK57" s="183"/>
      <c r="AL57" s="183"/>
      <c r="AM57" s="183"/>
      <c r="AN57" s="183"/>
      <c r="AO57" s="183"/>
      <c r="AP57" s="183"/>
    </row>
    <row r="58" spans="1:88" x14ac:dyDescent="0.25">
      <c r="T58" s="183"/>
      <c r="U58" s="183"/>
      <c r="V58" s="169"/>
      <c r="W58" s="169"/>
      <c r="X58" s="169"/>
      <c r="Y58" s="169"/>
      <c r="Z58" s="169"/>
      <c r="AA58" s="169"/>
      <c r="AH58" s="169"/>
      <c r="AI58" s="169"/>
      <c r="AJ58" s="169"/>
      <c r="AK58" s="169"/>
      <c r="AL58" s="169"/>
      <c r="AM58" s="169"/>
      <c r="AN58" s="169"/>
      <c r="AO58" s="169"/>
      <c r="AP58" s="169"/>
      <c r="AQ58" s="169"/>
      <c r="AR58" s="169"/>
      <c r="AS58" s="169"/>
      <c r="AT58" s="169"/>
      <c r="AU58" s="169"/>
      <c r="AV58" s="169"/>
      <c r="AW58" s="169"/>
      <c r="AX58" s="169"/>
      <c r="AY58" s="169"/>
      <c r="AZ58" s="169"/>
      <c r="BA58" s="169"/>
      <c r="BB58" s="169"/>
      <c r="BC58" s="169"/>
      <c r="BD58" s="169"/>
      <c r="BE58" s="169"/>
      <c r="BF58" s="169"/>
      <c r="BG58" s="169"/>
      <c r="BH58" s="169"/>
      <c r="BI58" s="169"/>
      <c r="BJ58" s="169"/>
      <c r="BK58" s="169"/>
      <c r="BL58" s="169"/>
      <c r="BM58" s="169"/>
      <c r="BN58" s="169"/>
      <c r="BO58" s="169"/>
      <c r="BP58" s="169"/>
      <c r="BQ58" s="169"/>
      <c r="BR58" s="210"/>
      <c r="BS58" s="169"/>
      <c r="BT58" s="169"/>
      <c r="BU58" s="169"/>
      <c r="BV58" s="169"/>
      <c r="BW58" s="169"/>
      <c r="BX58" s="169"/>
      <c r="BY58" s="169"/>
      <c r="BZ58" s="169"/>
      <c r="CA58" s="169"/>
      <c r="CB58" s="169"/>
      <c r="CC58" s="169"/>
      <c r="CD58" s="169"/>
      <c r="CE58" s="169"/>
      <c r="CF58" s="169"/>
      <c r="CG58" s="169"/>
      <c r="CH58" s="169"/>
      <c r="CI58" s="169"/>
      <c r="CJ58" s="169"/>
    </row>
    <row r="59" spans="1:88" x14ac:dyDescent="0.25">
      <c r="T59" s="183"/>
      <c r="U59" s="183"/>
      <c r="V59" s="169"/>
      <c r="W59" s="169"/>
      <c r="X59" s="169"/>
      <c r="Y59" s="169"/>
      <c r="Z59" s="169"/>
      <c r="AA59" s="169"/>
      <c r="AH59" s="169"/>
      <c r="AI59" s="169"/>
      <c r="AJ59" s="169"/>
      <c r="AK59" s="169"/>
      <c r="AL59" s="169"/>
      <c r="AM59" s="169"/>
      <c r="AN59" s="169"/>
      <c r="AO59" s="169"/>
      <c r="AP59" s="169"/>
      <c r="AQ59" s="169"/>
      <c r="AR59" s="169"/>
      <c r="AS59" s="169"/>
      <c r="AT59" s="169"/>
      <c r="AU59" s="169"/>
      <c r="AV59" s="169"/>
      <c r="AW59" s="169"/>
      <c r="AX59" s="169"/>
      <c r="AY59" s="169"/>
      <c r="AZ59" s="169"/>
      <c r="BA59" s="169"/>
      <c r="BB59" s="169"/>
      <c r="BC59" s="169"/>
      <c r="BD59" s="169"/>
      <c r="BE59" s="169"/>
      <c r="BF59" s="169"/>
      <c r="BG59" s="169"/>
      <c r="BH59" s="169"/>
      <c r="BI59" s="169"/>
      <c r="BJ59" s="169"/>
      <c r="BK59" s="169"/>
      <c r="BL59" s="169"/>
      <c r="BM59" s="169"/>
      <c r="BN59" s="169"/>
      <c r="BO59" s="169"/>
      <c r="BP59" s="169"/>
      <c r="BQ59" s="169"/>
      <c r="BR59" s="169"/>
      <c r="BS59" s="169"/>
      <c r="BT59" s="169"/>
      <c r="BU59" s="169"/>
      <c r="BV59" s="169"/>
      <c r="BW59" s="169"/>
      <c r="BX59" s="169"/>
      <c r="BY59" s="169"/>
      <c r="BZ59" s="169"/>
      <c r="CA59" s="169"/>
      <c r="CB59" s="169"/>
      <c r="CC59" s="169"/>
      <c r="CD59" s="169"/>
      <c r="CE59" s="169"/>
      <c r="CF59" s="169"/>
      <c r="CG59" s="169"/>
      <c r="CH59" s="169"/>
      <c r="CI59" s="169"/>
      <c r="CJ59" s="169"/>
    </row>
    <row r="60" spans="1:88" x14ac:dyDescent="0.25">
      <c r="T60" s="183"/>
      <c r="U60" s="183"/>
      <c r="V60" s="169"/>
      <c r="W60" s="169"/>
      <c r="X60" s="169"/>
      <c r="Y60" s="169"/>
      <c r="Z60" s="169"/>
      <c r="AA60" s="169"/>
      <c r="AH60" s="169"/>
      <c r="AI60" s="169"/>
      <c r="AJ60" s="169"/>
      <c r="AK60" s="169"/>
      <c r="AL60" s="169"/>
      <c r="AM60" s="169"/>
      <c r="AN60" s="169"/>
      <c r="AO60" s="169"/>
      <c r="AP60" s="169"/>
      <c r="AQ60" s="169"/>
      <c r="AR60" s="169"/>
      <c r="AS60" s="169"/>
      <c r="AT60" s="169"/>
      <c r="AU60" s="169"/>
      <c r="AV60" s="169"/>
      <c r="AW60" s="169"/>
      <c r="AX60" s="169"/>
      <c r="AY60" s="169"/>
      <c r="AZ60" s="169"/>
      <c r="BA60" s="169"/>
      <c r="BB60" s="169"/>
      <c r="BC60" s="169"/>
      <c r="BD60" s="169"/>
      <c r="BE60" s="169"/>
      <c r="BF60" s="169"/>
      <c r="BG60" s="169"/>
      <c r="BH60" s="169"/>
      <c r="BI60" s="169"/>
      <c r="BJ60" s="169"/>
      <c r="BK60" s="169"/>
      <c r="BL60" s="169"/>
      <c r="BM60" s="169"/>
      <c r="BN60" s="169"/>
      <c r="BO60" s="169"/>
      <c r="BP60" s="169"/>
      <c r="BQ60" s="169"/>
      <c r="BR60" s="169"/>
      <c r="BS60" s="169"/>
      <c r="BT60" s="169"/>
      <c r="BU60" s="169"/>
      <c r="BV60" s="169"/>
      <c r="BW60" s="169"/>
      <c r="BX60" s="169"/>
      <c r="BY60" s="169"/>
      <c r="BZ60" s="169"/>
      <c r="CA60" s="169"/>
      <c r="CB60" s="169"/>
      <c r="CC60" s="169"/>
      <c r="CD60" s="169"/>
      <c r="CE60" s="169"/>
      <c r="CF60" s="169"/>
      <c r="CG60" s="169"/>
      <c r="CH60" s="169"/>
      <c r="CI60" s="169"/>
      <c r="CJ60" s="169"/>
    </row>
    <row r="61" spans="1:88" x14ac:dyDescent="0.25">
      <c r="T61" s="183"/>
      <c r="U61" s="183"/>
      <c r="V61" s="169"/>
      <c r="W61" s="169"/>
      <c r="X61" s="169"/>
      <c r="Y61" s="169"/>
      <c r="Z61" s="169"/>
      <c r="AA61" s="169"/>
      <c r="AH61" s="169"/>
      <c r="AI61" s="169"/>
      <c r="AJ61" s="169"/>
      <c r="AK61" s="169"/>
      <c r="AL61" s="169"/>
      <c r="AM61" s="169"/>
      <c r="AN61" s="169"/>
      <c r="AO61" s="169"/>
      <c r="AP61" s="169"/>
      <c r="AQ61" s="169"/>
      <c r="AR61" s="169"/>
      <c r="AS61" s="169"/>
      <c r="AT61" s="169"/>
      <c r="AU61" s="169"/>
      <c r="AV61" s="169"/>
      <c r="AW61" s="169"/>
      <c r="AX61" s="169"/>
      <c r="AY61" s="169"/>
      <c r="AZ61" s="169"/>
      <c r="BA61" s="169"/>
      <c r="BB61" s="169"/>
      <c r="BC61" s="169"/>
      <c r="BD61" s="169"/>
      <c r="BE61" s="169"/>
      <c r="BF61" s="169"/>
      <c r="BG61" s="169"/>
      <c r="BH61" s="169"/>
      <c r="BI61" s="169"/>
      <c r="BJ61" s="169"/>
      <c r="BK61" s="169"/>
      <c r="BL61" s="169"/>
      <c r="BM61" s="169"/>
      <c r="BN61" s="169"/>
      <c r="BO61" s="169"/>
      <c r="BP61" s="169"/>
      <c r="BQ61" s="169"/>
      <c r="BR61" s="169"/>
      <c r="BS61" s="169"/>
      <c r="BT61" s="169"/>
      <c r="BU61" s="169"/>
      <c r="BV61" s="169"/>
      <c r="BW61" s="169"/>
      <c r="BX61" s="169"/>
      <c r="BY61" s="169"/>
      <c r="BZ61" s="169"/>
      <c r="CA61" s="169"/>
      <c r="CB61" s="169"/>
      <c r="CC61" s="169"/>
      <c r="CD61" s="169"/>
      <c r="CE61" s="169"/>
      <c r="CF61" s="169"/>
      <c r="CG61" s="169"/>
      <c r="CH61" s="169"/>
      <c r="CI61" s="169"/>
      <c r="CJ61" s="169"/>
    </row>
    <row r="62" spans="1:88" x14ac:dyDescent="0.25">
      <c r="T62" s="183"/>
      <c r="U62" s="183"/>
      <c r="V62" s="169"/>
      <c r="W62" s="169"/>
      <c r="X62" s="169"/>
      <c r="Y62" s="169"/>
      <c r="Z62" s="169"/>
      <c r="AA62" s="169"/>
      <c r="AH62" s="169"/>
      <c r="AI62" s="169"/>
      <c r="AJ62" s="169"/>
      <c r="AK62" s="169"/>
      <c r="AL62" s="169"/>
      <c r="AM62" s="169"/>
      <c r="AN62" s="169"/>
      <c r="AO62" s="169"/>
      <c r="AP62" s="169"/>
      <c r="AQ62" s="169"/>
      <c r="AR62" s="169"/>
      <c r="AS62" s="169"/>
      <c r="AT62" s="169"/>
      <c r="AU62" s="169"/>
      <c r="AV62" s="169"/>
      <c r="AW62" s="169"/>
      <c r="AX62" s="169"/>
      <c r="AY62" s="169"/>
      <c r="AZ62" s="169"/>
      <c r="BA62" s="169"/>
      <c r="BB62" s="169"/>
      <c r="BC62" s="169"/>
      <c r="BD62" s="169"/>
      <c r="BE62" s="169"/>
      <c r="BF62" s="169"/>
      <c r="BG62" s="169"/>
      <c r="BH62" s="169"/>
      <c r="BI62" s="169"/>
      <c r="BJ62" s="169"/>
      <c r="BK62" s="169"/>
      <c r="BL62" s="169"/>
      <c r="BM62" s="169"/>
      <c r="BN62" s="169"/>
      <c r="BO62" s="169"/>
      <c r="BP62" s="169"/>
      <c r="BQ62" s="169"/>
      <c r="BR62" s="169"/>
      <c r="BS62" s="169"/>
      <c r="BT62" s="169"/>
      <c r="BU62" s="169"/>
      <c r="BV62" s="169"/>
      <c r="BW62" s="169"/>
      <c r="BX62" s="169"/>
      <c r="BY62" s="169"/>
      <c r="BZ62" s="169"/>
      <c r="CA62" s="169"/>
      <c r="CB62" s="169"/>
      <c r="CC62" s="169"/>
      <c r="CD62" s="169"/>
      <c r="CE62" s="169"/>
      <c r="CF62" s="169"/>
      <c r="CG62" s="169"/>
      <c r="CH62" s="169"/>
      <c r="CI62" s="169"/>
      <c r="CJ62" s="169"/>
    </row>
    <row r="63" spans="1:88" x14ac:dyDescent="0.25">
      <c r="T63" s="183"/>
      <c r="U63" s="183"/>
      <c r="V63" s="169"/>
      <c r="W63" s="169"/>
      <c r="X63" s="169"/>
      <c r="Y63" s="169"/>
      <c r="Z63" s="169"/>
      <c r="AA63" s="169"/>
      <c r="AH63" s="169"/>
      <c r="AI63" s="169"/>
      <c r="AJ63" s="169"/>
      <c r="AK63" s="169"/>
      <c r="AL63" s="169"/>
      <c r="AM63" s="169"/>
      <c r="AN63" s="169"/>
      <c r="AO63" s="169"/>
      <c r="AP63" s="169"/>
      <c r="AQ63" s="169"/>
      <c r="AR63" s="169"/>
      <c r="AS63" s="169"/>
      <c r="AT63" s="169"/>
      <c r="AU63" s="169"/>
      <c r="AV63" s="169"/>
      <c r="AW63" s="169"/>
      <c r="AX63" s="169"/>
      <c r="AY63" s="169"/>
      <c r="AZ63" s="169"/>
      <c r="BA63" s="169"/>
      <c r="BB63" s="169"/>
      <c r="BC63" s="169"/>
      <c r="BD63" s="169"/>
      <c r="BE63" s="169"/>
      <c r="BF63" s="169"/>
      <c r="BG63" s="169"/>
      <c r="BH63" s="169"/>
      <c r="BI63" s="169"/>
      <c r="BJ63" s="169"/>
      <c r="BK63" s="169"/>
      <c r="BL63" s="169"/>
      <c r="BM63" s="169"/>
      <c r="BN63" s="169"/>
      <c r="BO63" s="169"/>
      <c r="BP63" s="169"/>
      <c r="BQ63" s="169"/>
      <c r="BR63" s="169"/>
      <c r="BS63" s="169"/>
      <c r="BT63" s="169"/>
      <c r="BU63" s="169"/>
      <c r="BV63" s="169"/>
      <c r="BW63" s="169"/>
      <c r="BX63" s="169"/>
      <c r="BY63" s="169"/>
      <c r="BZ63" s="169"/>
      <c r="CA63" s="169"/>
      <c r="CB63" s="169"/>
      <c r="CC63" s="169"/>
      <c r="CD63" s="169"/>
      <c r="CE63" s="169"/>
      <c r="CF63" s="169"/>
      <c r="CG63" s="169"/>
      <c r="CH63" s="169"/>
      <c r="CI63" s="169"/>
      <c r="CJ63" s="169"/>
    </row>
    <row r="64" spans="1:88" x14ac:dyDescent="0.25">
      <c r="T64" s="183"/>
      <c r="U64" s="183"/>
      <c r="V64" s="169"/>
      <c r="W64" s="169"/>
      <c r="X64" s="169"/>
      <c r="Y64" s="169"/>
      <c r="Z64" s="169"/>
      <c r="AA64" s="169"/>
      <c r="AH64" s="169"/>
      <c r="AI64" s="169"/>
      <c r="AJ64" s="169"/>
      <c r="AK64" s="169"/>
      <c r="AL64" s="169"/>
      <c r="AM64" s="169"/>
      <c r="AN64" s="169"/>
      <c r="AO64" s="169"/>
      <c r="AP64" s="169"/>
      <c r="AQ64" s="169"/>
      <c r="AR64" s="169"/>
      <c r="AS64" s="169"/>
      <c r="AT64" s="169"/>
      <c r="AU64" s="169"/>
      <c r="AV64" s="169"/>
      <c r="AW64" s="169"/>
      <c r="AX64" s="169"/>
      <c r="AY64" s="169"/>
      <c r="AZ64" s="169"/>
      <c r="BA64" s="169"/>
      <c r="BB64" s="169"/>
      <c r="BC64" s="169"/>
      <c r="BD64" s="169"/>
      <c r="BE64" s="169"/>
      <c r="BF64" s="169"/>
      <c r="BG64" s="169"/>
      <c r="BH64" s="169"/>
      <c r="BI64" s="169"/>
      <c r="BJ64" s="169"/>
      <c r="BK64" s="169"/>
      <c r="BL64" s="169"/>
      <c r="BM64" s="169"/>
      <c r="BN64" s="169"/>
      <c r="BO64" s="169"/>
      <c r="BP64" s="169"/>
      <c r="BQ64" s="169"/>
      <c r="BR64" s="169"/>
      <c r="BS64" s="169"/>
      <c r="BT64" s="169"/>
      <c r="BU64" s="169"/>
      <c r="BV64" s="169"/>
      <c r="BW64" s="169"/>
      <c r="BX64" s="169"/>
      <c r="BY64" s="169"/>
      <c r="BZ64" s="169"/>
      <c r="CA64" s="169"/>
      <c r="CB64" s="169"/>
      <c r="CC64" s="169"/>
      <c r="CD64" s="169"/>
      <c r="CE64" s="169"/>
      <c r="CF64" s="169"/>
      <c r="CG64" s="169"/>
      <c r="CH64" s="169"/>
      <c r="CI64" s="169"/>
      <c r="CJ64" s="169"/>
    </row>
    <row r="65" spans="20:88" x14ac:dyDescent="0.25">
      <c r="T65" s="183"/>
      <c r="U65" s="183"/>
      <c r="V65" s="169"/>
      <c r="W65" s="169"/>
      <c r="X65" s="169"/>
      <c r="Y65" s="169"/>
      <c r="Z65" s="169"/>
      <c r="AA65" s="169"/>
      <c r="AH65" s="169"/>
      <c r="AI65" s="169"/>
      <c r="AJ65" s="169"/>
      <c r="AK65" s="169"/>
      <c r="AL65" s="169"/>
      <c r="AM65" s="169"/>
      <c r="AN65" s="169"/>
      <c r="AO65" s="169"/>
      <c r="AP65" s="169"/>
      <c r="AQ65" s="169"/>
      <c r="AR65" s="169"/>
      <c r="AS65" s="169"/>
      <c r="AT65" s="169"/>
      <c r="AU65" s="169"/>
      <c r="AV65" s="169"/>
      <c r="AW65" s="169"/>
      <c r="AX65" s="169"/>
      <c r="AY65" s="169"/>
      <c r="AZ65" s="169"/>
      <c r="BA65" s="169"/>
      <c r="BB65" s="169"/>
      <c r="BC65" s="169"/>
      <c r="BD65" s="169"/>
      <c r="BE65" s="169"/>
      <c r="BF65" s="169"/>
      <c r="BG65" s="169"/>
      <c r="BH65" s="169"/>
      <c r="BI65" s="169"/>
      <c r="BJ65" s="169"/>
      <c r="BK65" s="169"/>
      <c r="BL65" s="169"/>
      <c r="BM65" s="169"/>
      <c r="BN65" s="169"/>
      <c r="BO65" s="169"/>
      <c r="BP65" s="169"/>
      <c r="BQ65" s="169"/>
      <c r="BR65" s="169"/>
      <c r="BS65" s="169"/>
      <c r="BT65" s="169"/>
      <c r="BU65" s="169"/>
      <c r="BV65" s="169"/>
      <c r="BW65" s="169"/>
      <c r="BX65" s="169"/>
      <c r="BY65" s="169"/>
      <c r="BZ65" s="169"/>
      <c r="CA65" s="169"/>
      <c r="CB65" s="169"/>
      <c r="CC65" s="169"/>
      <c r="CD65" s="169"/>
      <c r="CE65" s="169"/>
      <c r="CF65" s="169"/>
      <c r="CG65" s="169"/>
      <c r="CH65" s="169"/>
      <c r="CI65" s="169"/>
      <c r="CJ65" s="169"/>
    </row>
    <row r="66" spans="20:88" x14ac:dyDescent="0.25">
      <c r="T66" s="183"/>
      <c r="U66" s="183"/>
      <c r="V66" s="169"/>
      <c r="W66" s="169"/>
      <c r="X66" s="169"/>
      <c r="Y66" s="169"/>
      <c r="Z66" s="169"/>
      <c r="AA66" s="169"/>
      <c r="AH66" s="169"/>
      <c r="AI66" s="169"/>
      <c r="AJ66" s="169"/>
      <c r="AK66" s="169"/>
      <c r="AL66" s="169"/>
      <c r="AM66" s="169"/>
      <c r="AN66" s="169"/>
      <c r="AO66" s="169"/>
      <c r="AP66" s="169"/>
      <c r="AQ66" s="169"/>
      <c r="AR66" s="169"/>
      <c r="AS66" s="169"/>
      <c r="AT66" s="169"/>
      <c r="AU66" s="169"/>
      <c r="AV66" s="169"/>
      <c r="AW66" s="169"/>
      <c r="AX66" s="169"/>
      <c r="AY66" s="169"/>
      <c r="AZ66" s="169"/>
      <c r="BA66" s="169"/>
      <c r="BB66" s="169"/>
      <c r="BC66" s="169"/>
      <c r="BD66" s="169"/>
      <c r="BE66" s="169"/>
      <c r="BF66" s="169"/>
      <c r="BG66" s="169"/>
      <c r="BH66" s="169"/>
      <c r="BI66" s="169"/>
      <c r="BJ66" s="169"/>
      <c r="BK66" s="169"/>
      <c r="BL66" s="169"/>
      <c r="BM66" s="169"/>
      <c r="BN66" s="169"/>
      <c r="BO66" s="169"/>
      <c r="BP66" s="169"/>
      <c r="BQ66" s="169"/>
      <c r="BR66" s="169"/>
      <c r="BS66" s="169"/>
      <c r="BT66" s="169"/>
      <c r="BU66" s="169"/>
      <c r="BV66" s="169"/>
      <c r="BW66" s="169"/>
      <c r="BX66" s="169"/>
      <c r="BY66" s="169"/>
      <c r="BZ66" s="169"/>
      <c r="CA66" s="169"/>
      <c r="CB66" s="169"/>
      <c r="CC66" s="169"/>
      <c r="CD66" s="169"/>
      <c r="CE66" s="169"/>
      <c r="CF66" s="169"/>
      <c r="CG66" s="169"/>
      <c r="CH66" s="169"/>
      <c r="CI66" s="169"/>
      <c r="CJ66" s="169"/>
    </row>
    <row r="67" spans="20:88" x14ac:dyDescent="0.25">
      <c r="T67" s="183"/>
      <c r="U67" s="183"/>
      <c r="V67" s="169"/>
      <c r="W67" s="169"/>
      <c r="X67" s="169"/>
      <c r="Y67" s="169"/>
      <c r="Z67" s="169"/>
      <c r="AA67" s="169"/>
      <c r="AH67" s="169"/>
      <c r="AI67" s="169"/>
      <c r="AJ67" s="169"/>
      <c r="AK67" s="169"/>
      <c r="AL67" s="169"/>
      <c r="AM67" s="169"/>
      <c r="AN67" s="169"/>
      <c r="AO67" s="169"/>
      <c r="AP67" s="169"/>
      <c r="AQ67" s="169"/>
      <c r="AR67" s="169"/>
      <c r="AS67" s="169"/>
      <c r="AT67" s="169"/>
      <c r="AU67" s="169"/>
      <c r="AV67" s="169"/>
      <c r="AW67" s="169"/>
      <c r="AX67" s="169"/>
      <c r="AY67" s="169"/>
      <c r="AZ67" s="169"/>
      <c r="BA67" s="169"/>
      <c r="BB67" s="169"/>
      <c r="BC67" s="169"/>
      <c r="BD67" s="169"/>
      <c r="BE67" s="169"/>
      <c r="BF67" s="169"/>
      <c r="BG67" s="169"/>
      <c r="BH67" s="169"/>
      <c r="BI67" s="169"/>
      <c r="BJ67" s="169"/>
      <c r="BK67" s="169"/>
      <c r="BL67" s="169"/>
      <c r="BM67" s="169"/>
      <c r="BN67" s="169"/>
      <c r="BO67" s="169"/>
      <c r="BP67" s="169"/>
      <c r="BQ67" s="169"/>
      <c r="BR67" s="169"/>
      <c r="BS67" s="169"/>
      <c r="BT67" s="169"/>
      <c r="BU67" s="169"/>
      <c r="BV67" s="169"/>
      <c r="BW67" s="169"/>
      <c r="BX67" s="169"/>
      <c r="BY67" s="169"/>
      <c r="BZ67" s="169"/>
      <c r="CA67" s="169"/>
      <c r="CB67" s="169"/>
      <c r="CC67" s="169"/>
      <c r="CD67" s="169"/>
      <c r="CE67" s="169"/>
      <c r="CF67" s="169"/>
      <c r="CG67" s="169"/>
      <c r="CH67" s="169"/>
      <c r="CI67" s="169"/>
      <c r="CJ67" s="169"/>
    </row>
    <row r="68" spans="20:88" x14ac:dyDescent="0.25">
      <c r="T68" s="183"/>
      <c r="U68" s="183"/>
      <c r="V68" s="169"/>
      <c r="W68" s="169"/>
      <c r="X68" s="169"/>
      <c r="Y68" s="169"/>
      <c r="Z68" s="169"/>
      <c r="AA68" s="169"/>
      <c r="AH68" s="169"/>
      <c r="AI68" s="169"/>
      <c r="AJ68" s="169"/>
      <c r="AK68" s="169"/>
      <c r="AL68" s="169"/>
      <c r="AM68" s="169"/>
      <c r="AN68" s="169"/>
      <c r="AO68" s="169"/>
      <c r="AP68" s="169"/>
      <c r="AQ68" s="169"/>
      <c r="AR68" s="169"/>
      <c r="AS68" s="169"/>
      <c r="AT68" s="169"/>
      <c r="AU68" s="169"/>
      <c r="AV68" s="169"/>
      <c r="AW68" s="169"/>
      <c r="AX68" s="169"/>
      <c r="AY68" s="169"/>
      <c r="AZ68" s="169"/>
      <c r="BA68" s="169"/>
      <c r="BB68" s="169"/>
      <c r="BC68" s="169"/>
      <c r="BD68" s="169"/>
      <c r="BE68" s="169"/>
      <c r="BF68" s="169"/>
      <c r="BG68" s="169"/>
      <c r="BH68" s="169"/>
      <c r="BI68" s="169"/>
      <c r="BJ68" s="169"/>
      <c r="BK68" s="169"/>
      <c r="BL68" s="169"/>
      <c r="BM68" s="169"/>
      <c r="BN68" s="169"/>
      <c r="BO68" s="169"/>
      <c r="BP68" s="169"/>
      <c r="BQ68" s="169"/>
      <c r="BR68" s="169"/>
      <c r="BS68" s="169"/>
      <c r="BT68" s="169"/>
      <c r="BU68" s="169"/>
      <c r="BV68" s="169"/>
      <c r="BW68" s="169"/>
      <c r="BX68" s="169"/>
      <c r="BY68" s="169"/>
      <c r="BZ68" s="169"/>
      <c r="CA68" s="169"/>
      <c r="CB68" s="169"/>
      <c r="CC68" s="169"/>
      <c r="CD68" s="169"/>
      <c r="CE68" s="169"/>
      <c r="CF68" s="169"/>
      <c r="CG68" s="169"/>
      <c r="CH68" s="169"/>
      <c r="CI68" s="169"/>
      <c r="CJ68" s="169"/>
    </row>
    <row r="69" spans="20:88" x14ac:dyDescent="0.25">
      <c r="T69" s="183"/>
      <c r="U69" s="183"/>
      <c r="V69" s="169"/>
      <c r="W69" s="169"/>
      <c r="X69" s="169"/>
      <c r="Y69" s="169"/>
      <c r="Z69" s="169"/>
      <c r="AA69" s="169"/>
      <c r="AH69" s="169"/>
      <c r="AI69" s="169"/>
      <c r="AJ69" s="169"/>
      <c r="AK69" s="169"/>
      <c r="AL69" s="169"/>
      <c r="AM69" s="169"/>
      <c r="AN69" s="169"/>
      <c r="AO69" s="169"/>
      <c r="AP69" s="169"/>
      <c r="AQ69" s="169"/>
      <c r="AR69" s="169"/>
      <c r="AS69" s="169"/>
      <c r="AT69" s="169"/>
      <c r="AU69" s="169"/>
      <c r="AV69" s="169"/>
      <c r="AW69" s="169"/>
      <c r="AX69" s="169"/>
      <c r="AY69" s="169"/>
      <c r="AZ69" s="169"/>
      <c r="BA69" s="169"/>
      <c r="BB69" s="169"/>
      <c r="BC69" s="169"/>
      <c r="BD69" s="169"/>
      <c r="BE69" s="169"/>
      <c r="BF69" s="169"/>
      <c r="BG69" s="169"/>
      <c r="BH69" s="169"/>
      <c r="BI69" s="169"/>
      <c r="BJ69" s="169"/>
      <c r="BK69" s="169"/>
      <c r="BL69" s="169"/>
      <c r="BM69" s="169"/>
      <c r="BN69" s="169"/>
      <c r="BO69" s="169"/>
      <c r="BP69" s="169"/>
      <c r="BQ69" s="169"/>
      <c r="BR69" s="169"/>
      <c r="BS69" s="169"/>
      <c r="BT69" s="169"/>
      <c r="BU69" s="169"/>
      <c r="BV69" s="169"/>
      <c r="BW69" s="169"/>
      <c r="BX69" s="169"/>
      <c r="BY69" s="169"/>
      <c r="BZ69" s="169"/>
      <c r="CA69" s="169"/>
      <c r="CB69" s="169"/>
      <c r="CC69" s="169"/>
      <c r="CD69" s="169"/>
      <c r="CE69" s="169"/>
      <c r="CF69" s="169"/>
      <c r="CG69" s="169"/>
      <c r="CH69" s="169"/>
      <c r="CI69" s="169"/>
      <c r="CJ69" s="169"/>
    </row>
    <row r="70" spans="20:88" x14ac:dyDescent="0.25">
      <c r="T70" s="183"/>
      <c r="U70" s="183"/>
      <c r="V70" s="169"/>
      <c r="W70" s="169"/>
      <c r="X70" s="169"/>
      <c r="Y70" s="169"/>
      <c r="Z70" s="169"/>
      <c r="AA70" s="169"/>
      <c r="AH70" s="169"/>
      <c r="AI70" s="169"/>
      <c r="AJ70" s="169"/>
      <c r="AK70" s="169"/>
      <c r="AL70" s="169"/>
      <c r="AM70" s="169"/>
      <c r="AN70" s="169"/>
      <c r="AO70" s="169"/>
      <c r="AP70" s="169"/>
      <c r="AQ70" s="169"/>
      <c r="AR70" s="169"/>
      <c r="AS70" s="169"/>
      <c r="AT70" s="169"/>
      <c r="AU70" s="169"/>
      <c r="AV70" s="169"/>
      <c r="AW70" s="169"/>
      <c r="AX70" s="169"/>
      <c r="AY70" s="169"/>
      <c r="AZ70" s="169"/>
      <c r="BA70" s="169"/>
      <c r="BB70" s="169"/>
      <c r="BC70" s="169"/>
      <c r="BD70" s="169"/>
      <c r="BE70" s="169"/>
      <c r="BF70" s="169"/>
      <c r="BG70" s="169"/>
      <c r="BH70" s="169"/>
      <c r="BI70" s="169"/>
      <c r="BJ70" s="169"/>
      <c r="BK70" s="169"/>
      <c r="BL70" s="169"/>
      <c r="BM70" s="169"/>
      <c r="BN70" s="169"/>
      <c r="BO70" s="169"/>
      <c r="BP70" s="169"/>
      <c r="BQ70" s="169"/>
      <c r="BR70" s="169"/>
      <c r="BS70" s="169"/>
      <c r="BT70" s="169"/>
      <c r="BU70" s="169"/>
      <c r="BV70" s="169"/>
      <c r="BW70" s="169"/>
      <c r="BX70" s="169"/>
      <c r="BY70" s="169"/>
      <c r="BZ70" s="169"/>
      <c r="CA70" s="169"/>
      <c r="CB70" s="169"/>
      <c r="CC70" s="169"/>
      <c r="CD70" s="169"/>
      <c r="CE70" s="169"/>
      <c r="CF70" s="169"/>
      <c r="CG70" s="169"/>
      <c r="CH70" s="169"/>
      <c r="CI70" s="169"/>
      <c r="CJ70" s="169"/>
    </row>
    <row r="71" spans="20:88" x14ac:dyDescent="0.25">
      <c r="T71" s="183"/>
      <c r="U71" s="183"/>
      <c r="V71" s="169"/>
      <c r="W71" s="169"/>
      <c r="X71" s="169"/>
      <c r="Y71" s="169"/>
      <c r="Z71" s="169"/>
      <c r="AA71" s="169"/>
      <c r="AH71" s="169"/>
      <c r="AI71" s="169"/>
      <c r="AJ71" s="169"/>
      <c r="AK71" s="169"/>
      <c r="AL71" s="169"/>
      <c r="AM71" s="169"/>
      <c r="AN71" s="169"/>
      <c r="AO71" s="169"/>
      <c r="AP71" s="169"/>
      <c r="AQ71" s="169"/>
      <c r="AR71" s="169"/>
      <c r="AS71" s="169"/>
      <c r="AT71" s="169"/>
      <c r="AU71" s="169"/>
      <c r="AV71" s="169"/>
      <c r="AW71" s="169"/>
      <c r="AX71" s="169"/>
      <c r="AY71" s="169"/>
      <c r="AZ71" s="169"/>
      <c r="BA71" s="169"/>
      <c r="BB71" s="169"/>
      <c r="BC71" s="169"/>
      <c r="BD71" s="169"/>
      <c r="BE71" s="169"/>
      <c r="BF71" s="169"/>
      <c r="BG71" s="169"/>
      <c r="BH71" s="169"/>
      <c r="BI71" s="169"/>
      <c r="BJ71" s="169"/>
      <c r="BK71" s="169"/>
      <c r="BL71" s="169"/>
      <c r="BM71" s="169"/>
      <c r="BN71" s="169"/>
      <c r="BO71" s="169"/>
      <c r="BP71" s="169"/>
      <c r="BQ71" s="169"/>
      <c r="BR71" s="169"/>
      <c r="BS71" s="169"/>
      <c r="BT71" s="169"/>
      <c r="BU71" s="169"/>
      <c r="BV71" s="169"/>
      <c r="BW71" s="169"/>
      <c r="BX71" s="169"/>
      <c r="BY71" s="169"/>
      <c r="BZ71" s="169"/>
      <c r="CA71" s="169"/>
      <c r="CB71" s="169"/>
      <c r="CC71" s="169"/>
      <c r="CD71" s="169"/>
      <c r="CE71" s="169"/>
      <c r="CF71" s="169"/>
      <c r="CG71" s="169"/>
      <c r="CH71" s="169"/>
      <c r="CI71" s="169"/>
      <c r="CJ71" s="169"/>
    </row>
    <row r="72" spans="20:88" x14ac:dyDescent="0.25">
      <c r="T72" s="183"/>
      <c r="U72" s="183"/>
      <c r="V72" s="169"/>
      <c r="W72" s="169"/>
      <c r="X72" s="169"/>
      <c r="Y72" s="169"/>
      <c r="Z72" s="169"/>
      <c r="AA72" s="169"/>
      <c r="AH72" s="169"/>
      <c r="AI72" s="169"/>
      <c r="AJ72" s="169"/>
      <c r="AK72" s="169"/>
      <c r="AL72" s="169"/>
      <c r="AM72" s="169"/>
      <c r="AN72" s="169"/>
      <c r="AO72" s="169"/>
      <c r="AP72" s="169"/>
      <c r="AQ72" s="169"/>
      <c r="AR72" s="169"/>
      <c r="AS72" s="169"/>
      <c r="AT72" s="169"/>
      <c r="AU72" s="169"/>
      <c r="AV72" s="169"/>
      <c r="AW72" s="169"/>
      <c r="AX72" s="169"/>
      <c r="AY72" s="169"/>
      <c r="AZ72" s="169"/>
      <c r="BA72" s="169"/>
      <c r="BB72" s="169"/>
      <c r="BC72" s="169"/>
      <c r="BD72" s="169"/>
      <c r="BE72" s="169"/>
      <c r="BF72" s="169"/>
      <c r="BG72" s="169"/>
      <c r="BH72" s="169"/>
      <c r="BI72" s="169"/>
      <c r="BJ72" s="169"/>
      <c r="BK72" s="169"/>
      <c r="BL72" s="169"/>
      <c r="BM72" s="169"/>
      <c r="BN72" s="169"/>
      <c r="BO72" s="169"/>
      <c r="BP72" s="169"/>
      <c r="BQ72" s="169"/>
      <c r="BR72" s="169"/>
      <c r="BS72" s="169"/>
      <c r="BT72" s="169"/>
      <c r="BU72" s="169"/>
      <c r="BV72" s="169"/>
      <c r="BW72" s="169"/>
      <c r="BX72" s="169"/>
      <c r="BY72" s="169"/>
      <c r="BZ72" s="169"/>
      <c r="CA72" s="169"/>
      <c r="CB72" s="169"/>
      <c r="CC72" s="169"/>
      <c r="CD72" s="169"/>
      <c r="CE72" s="169"/>
      <c r="CF72" s="169"/>
      <c r="CG72" s="169"/>
      <c r="CH72" s="169"/>
      <c r="CI72" s="169"/>
      <c r="CJ72" s="169"/>
    </row>
    <row r="73" spans="20:88" x14ac:dyDescent="0.25">
      <c r="T73" s="183"/>
      <c r="U73" s="183"/>
      <c r="V73" s="169"/>
      <c r="W73" s="169"/>
      <c r="X73" s="169"/>
      <c r="Y73" s="169"/>
      <c r="Z73" s="169"/>
      <c r="AA73" s="169"/>
      <c r="AH73" s="169"/>
      <c r="AI73" s="169"/>
      <c r="AJ73" s="169"/>
      <c r="AK73" s="169"/>
      <c r="AL73" s="169"/>
      <c r="AM73" s="169"/>
      <c r="AN73" s="169"/>
      <c r="AO73" s="169"/>
      <c r="AP73" s="169"/>
      <c r="AQ73" s="169"/>
      <c r="AR73" s="169"/>
      <c r="AS73" s="169"/>
      <c r="AT73" s="169"/>
      <c r="AU73" s="169"/>
      <c r="AV73" s="169"/>
      <c r="AW73" s="169"/>
      <c r="AX73" s="169"/>
      <c r="AY73" s="169"/>
      <c r="AZ73" s="169"/>
      <c r="BA73" s="169"/>
      <c r="BB73" s="169"/>
      <c r="BC73" s="169"/>
      <c r="BD73" s="169"/>
      <c r="BE73" s="169"/>
      <c r="BF73" s="169"/>
      <c r="BG73" s="169"/>
      <c r="BH73" s="169"/>
      <c r="BI73" s="169"/>
      <c r="BJ73" s="169"/>
      <c r="BK73" s="169"/>
      <c r="BL73" s="169"/>
      <c r="BM73" s="169"/>
      <c r="BN73" s="169"/>
      <c r="BO73" s="169"/>
      <c r="BP73" s="169"/>
      <c r="BQ73" s="169"/>
      <c r="BR73" s="169"/>
      <c r="BS73" s="169"/>
      <c r="BT73" s="169"/>
      <c r="BU73" s="169"/>
      <c r="BV73" s="169"/>
      <c r="BW73" s="169"/>
      <c r="BX73" s="169"/>
      <c r="BY73" s="169"/>
      <c r="BZ73" s="169"/>
      <c r="CA73" s="169"/>
      <c r="CB73" s="169"/>
      <c r="CC73" s="169"/>
      <c r="CD73" s="169"/>
      <c r="CE73" s="169"/>
      <c r="CF73" s="169"/>
      <c r="CG73" s="169"/>
      <c r="CH73" s="169"/>
      <c r="CI73" s="169"/>
      <c r="CJ73" s="169"/>
    </row>
    <row r="74" spans="20:88" x14ac:dyDescent="0.25">
      <c r="T74" s="183"/>
      <c r="U74" s="183"/>
      <c r="V74" s="169"/>
      <c r="W74" s="169"/>
      <c r="X74" s="169"/>
      <c r="Y74" s="169"/>
      <c r="Z74" s="169"/>
      <c r="AA74" s="169"/>
      <c r="AH74" s="169"/>
      <c r="AI74" s="169"/>
      <c r="AJ74" s="169"/>
      <c r="AK74" s="169"/>
      <c r="AL74" s="169"/>
      <c r="AM74" s="169"/>
      <c r="AN74" s="169"/>
      <c r="AO74" s="169"/>
      <c r="AP74" s="169"/>
      <c r="AQ74" s="169"/>
      <c r="AR74" s="169"/>
      <c r="AS74" s="169"/>
      <c r="AT74" s="169"/>
      <c r="AU74" s="169"/>
      <c r="AV74" s="169"/>
      <c r="AW74" s="169"/>
      <c r="AX74" s="169"/>
      <c r="AY74" s="169"/>
      <c r="AZ74" s="169"/>
      <c r="BA74" s="169"/>
      <c r="BB74" s="169"/>
      <c r="BC74" s="169"/>
      <c r="BD74" s="169"/>
      <c r="BE74" s="169"/>
      <c r="BF74" s="169"/>
      <c r="BG74" s="169"/>
      <c r="BH74" s="169"/>
      <c r="BI74" s="169"/>
      <c r="BJ74" s="169"/>
      <c r="BK74" s="169"/>
      <c r="BL74" s="169"/>
      <c r="BM74" s="169"/>
      <c r="BN74" s="169"/>
      <c r="BO74" s="169"/>
      <c r="BP74" s="169"/>
      <c r="BQ74" s="169"/>
      <c r="BR74" s="169"/>
      <c r="BS74" s="169"/>
      <c r="BT74" s="169"/>
      <c r="BU74" s="169"/>
      <c r="BV74" s="169"/>
      <c r="BW74" s="169"/>
      <c r="BX74" s="169"/>
      <c r="BY74" s="169"/>
      <c r="BZ74" s="169"/>
      <c r="CA74" s="169"/>
      <c r="CB74" s="169"/>
      <c r="CC74" s="169"/>
      <c r="CD74" s="169"/>
      <c r="CE74" s="169"/>
      <c r="CF74" s="169"/>
      <c r="CG74" s="169"/>
      <c r="CH74" s="169"/>
      <c r="CI74" s="169"/>
      <c r="CJ74" s="169"/>
    </row>
    <row r="75" spans="20:88" x14ac:dyDescent="0.25">
      <c r="T75" s="183"/>
      <c r="U75" s="183"/>
      <c r="V75" s="169"/>
      <c r="W75" s="169"/>
      <c r="X75" s="169"/>
      <c r="Y75" s="169"/>
      <c r="Z75" s="169"/>
      <c r="AA75" s="169"/>
      <c r="AH75" s="169"/>
      <c r="AI75" s="169"/>
      <c r="AJ75" s="169"/>
      <c r="AK75" s="169"/>
      <c r="AL75" s="169"/>
      <c r="AM75" s="169"/>
      <c r="AN75" s="169"/>
      <c r="AO75" s="169"/>
      <c r="AP75" s="169"/>
      <c r="AQ75" s="169"/>
      <c r="AR75" s="169"/>
      <c r="AS75" s="169"/>
      <c r="AT75" s="169"/>
      <c r="AU75" s="169"/>
      <c r="AV75" s="169"/>
      <c r="AW75" s="169"/>
      <c r="AX75" s="169"/>
      <c r="AY75" s="169"/>
      <c r="AZ75" s="169"/>
      <c r="BA75" s="169"/>
      <c r="BB75" s="169"/>
      <c r="BC75" s="169"/>
      <c r="BD75" s="169"/>
      <c r="BE75" s="169"/>
      <c r="BF75" s="169"/>
      <c r="BG75" s="169"/>
      <c r="BH75" s="169"/>
      <c r="BI75" s="169"/>
      <c r="BJ75" s="169"/>
      <c r="BK75" s="169"/>
      <c r="BL75" s="169"/>
      <c r="BM75" s="169"/>
      <c r="BN75" s="169"/>
      <c r="BO75" s="169"/>
      <c r="BP75" s="169"/>
      <c r="BQ75" s="169"/>
      <c r="BR75" s="169"/>
      <c r="BS75" s="169"/>
      <c r="BT75" s="169"/>
      <c r="BU75" s="169"/>
      <c r="BV75" s="169"/>
      <c r="BW75" s="169"/>
      <c r="BX75" s="169"/>
      <c r="BY75" s="169"/>
      <c r="BZ75" s="169"/>
      <c r="CA75" s="169"/>
      <c r="CB75" s="169"/>
      <c r="CC75" s="169"/>
      <c r="CD75" s="169"/>
      <c r="CE75" s="169"/>
      <c r="CF75" s="169"/>
      <c r="CG75" s="169"/>
      <c r="CH75" s="169"/>
      <c r="CI75" s="169"/>
      <c r="CJ75" s="169"/>
    </row>
    <row r="76" spans="20:88" x14ac:dyDescent="0.25">
      <c r="T76" s="183"/>
      <c r="U76" s="183"/>
      <c r="V76" s="169"/>
      <c r="W76" s="169"/>
      <c r="X76" s="169"/>
      <c r="Y76" s="169"/>
      <c r="Z76" s="169"/>
      <c r="AA76" s="169"/>
      <c r="AH76" s="169"/>
      <c r="AI76" s="169"/>
      <c r="AJ76" s="169"/>
      <c r="AK76" s="169"/>
      <c r="AL76" s="169"/>
      <c r="AM76" s="169"/>
      <c r="AN76" s="169"/>
      <c r="AO76" s="169"/>
      <c r="AP76" s="169"/>
      <c r="AQ76" s="169"/>
      <c r="AR76" s="169"/>
      <c r="AS76" s="169"/>
      <c r="AT76" s="169"/>
      <c r="AU76" s="169"/>
      <c r="AV76" s="169"/>
      <c r="AW76" s="169"/>
      <c r="AX76" s="169"/>
      <c r="AY76" s="169"/>
      <c r="AZ76" s="169"/>
      <c r="BA76" s="169"/>
      <c r="BB76" s="169"/>
      <c r="BC76" s="169"/>
      <c r="BD76" s="169"/>
      <c r="BE76" s="169"/>
      <c r="BF76" s="169"/>
      <c r="BG76" s="169"/>
      <c r="BH76" s="169"/>
      <c r="BI76" s="169"/>
      <c r="BJ76" s="169"/>
      <c r="BK76" s="169"/>
      <c r="BL76" s="169"/>
      <c r="BM76" s="169"/>
      <c r="BN76" s="169"/>
      <c r="BO76" s="169"/>
      <c r="BP76" s="169"/>
      <c r="BQ76" s="169"/>
      <c r="BR76" s="169"/>
      <c r="BS76" s="169"/>
      <c r="BT76" s="169"/>
      <c r="BU76" s="169"/>
      <c r="BV76" s="169"/>
      <c r="BW76" s="169"/>
      <c r="BX76" s="169"/>
      <c r="BY76" s="169"/>
      <c r="BZ76" s="169"/>
      <c r="CA76" s="169"/>
      <c r="CB76" s="169"/>
      <c r="CC76" s="169"/>
      <c r="CD76" s="169"/>
      <c r="CE76" s="169"/>
      <c r="CF76" s="169"/>
      <c r="CG76" s="169"/>
      <c r="CH76" s="169"/>
      <c r="CI76" s="169"/>
      <c r="CJ76" s="169"/>
    </row>
    <row r="77" spans="20:88" x14ac:dyDescent="0.25">
      <c r="T77" s="183"/>
      <c r="U77" s="183"/>
      <c r="V77" s="169"/>
      <c r="W77" s="169"/>
      <c r="X77" s="169"/>
      <c r="Y77" s="169"/>
      <c r="Z77" s="169"/>
      <c r="AA77" s="169"/>
      <c r="AH77" s="169"/>
      <c r="AI77" s="169"/>
      <c r="AJ77" s="169"/>
      <c r="AK77" s="169"/>
      <c r="AL77" s="169"/>
      <c r="AM77" s="169"/>
      <c r="AN77" s="169"/>
      <c r="AO77" s="169"/>
      <c r="AP77" s="169"/>
      <c r="AQ77" s="169"/>
      <c r="AR77" s="169"/>
      <c r="AS77" s="169"/>
      <c r="AT77" s="169"/>
      <c r="AU77" s="169"/>
      <c r="AV77" s="169"/>
      <c r="AW77" s="169"/>
      <c r="AX77" s="169"/>
      <c r="AY77" s="169"/>
      <c r="AZ77" s="169"/>
      <c r="BA77" s="169"/>
      <c r="BB77" s="169"/>
      <c r="BC77" s="169"/>
      <c r="BD77" s="169"/>
      <c r="BE77" s="169"/>
      <c r="BF77" s="169"/>
      <c r="BG77" s="169"/>
      <c r="BH77" s="169"/>
      <c r="BI77" s="169"/>
      <c r="BJ77" s="169"/>
      <c r="BK77" s="169"/>
      <c r="BL77" s="169"/>
      <c r="BM77" s="169"/>
      <c r="BN77" s="169"/>
      <c r="BO77" s="169"/>
      <c r="BP77" s="169"/>
      <c r="BQ77" s="169"/>
      <c r="BR77" s="169"/>
      <c r="BS77" s="169"/>
      <c r="BT77" s="169"/>
      <c r="BU77" s="169"/>
      <c r="BV77" s="169"/>
      <c r="BW77" s="169"/>
      <c r="BX77" s="169"/>
      <c r="BY77" s="169"/>
      <c r="BZ77" s="169"/>
      <c r="CA77" s="169"/>
      <c r="CB77" s="169"/>
      <c r="CC77" s="169"/>
      <c r="CD77" s="169"/>
      <c r="CE77" s="169"/>
      <c r="CF77" s="169"/>
      <c r="CG77" s="169"/>
      <c r="CH77" s="169"/>
      <c r="CI77" s="169"/>
      <c r="CJ77" s="169"/>
    </row>
    <row r="78" spans="20:88" x14ac:dyDescent="0.25">
      <c r="T78" s="183"/>
      <c r="U78" s="183"/>
      <c r="V78" s="169"/>
      <c r="W78" s="169"/>
      <c r="X78" s="169"/>
      <c r="Y78" s="169"/>
      <c r="Z78" s="169"/>
      <c r="AA78" s="169"/>
      <c r="AH78" s="169"/>
      <c r="AI78" s="169"/>
      <c r="AJ78" s="169"/>
      <c r="AK78" s="169"/>
      <c r="AL78" s="169"/>
      <c r="AM78" s="169"/>
      <c r="AN78" s="169"/>
      <c r="AO78" s="169"/>
      <c r="AP78" s="169"/>
      <c r="AQ78" s="169"/>
      <c r="AR78" s="169"/>
      <c r="AS78" s="169"/>
      <c r="AT78" s="169"/>
      <c r="AU78" s="169"/>
      <c r="AV78" s="169"/>
      <c r="AW78" s="169"/>
      <c r="AX78" s="169"/>
      <c r="AY78" s="169"/>
      <c r="AZ78" s="169"/>
      <c r="BA78" s="169"/>
      <c r="BB78" s="169"/>
      <c r="BC78" s="169"/>
      <c r="BD78" s="169"/>
      <c r="BE78" s="169"/>
      <c r="BF78" s="169"/>
      <c r="BG78" s="169"/>
      <c r="BH78" s="169"/>
      <c r="BI78" s="169"/>
      <c r="BJ78" s="169"/>
      <c r="BK78" s="169"/>
      <c r="BL78" s="169"/>
      <c r="BM78" s="169"/>
      <c r="BN78" s="169"/>
      <c r="BO78" s="169"/>
      <c r="BP78" s="169"/>
      <c r="BQ78" s="169"/>
      <c r="BR78" s="169"/>
      <c r="BS78" s="169"/>
      <c r="BT78" s="169"/>
      <c r="BU78" s="169"/>
      <c r="BV78" s="169"/>
      <c r="BW78" s="169"/>
      <c r="BX78" s="169"/>
      <c r="BY78" s="169"/>
      <c r="BZ78" s="169"/>
      <c r="CA78" s="169"/>
      <c r="CB78" s="169"/>
      <c r="CC78" s="169"/>
      <c r="CD78" s="169"/>
      <c r="CE78" s="169"/>
      <c r="CF78" s="169"/>
      <c r="CG78" s="169"/>
      <c r="CH78" s="169"/>
      <c r="CI78" s="169"/>
      <c r="CJ78" s="169"/>
    </row>
    <row r="79" spans="20:88" x14ac:dyDescent="0.25">
      <c r="T79" s="183"/>
      <c r="U79" s="183"/>
      <c r="V79" s="169"/>
      <c r="W79" s="169"/>
      <c r="X79" s="169"/>
      <c r="Y79" s="169"/>
      <c r="Z79" s="169"/>
      <c r="AA79" s="169"/>
      <c r="AH79" s="169"/>
      <c r="AI79" s="169"/>
      <c r="AJ79" s="169"/>
      <c r="AK79" s="169"/>
      <c r="AL79" s="169"/>
      <c r="AM79" s="169"/>
      <c r="AN79" s="169"/>
      <c r="AO79" s="169"/>
      <c r="AP79" s="169"/>
      <c r="AQ79" s="169"/>
      <c r="AR79" s="169"/>
      <c r="AS79" s="169"/>
      <c r="AT79" s="169"/>
      <c r="AU79" s="169"/>
      <c r="AV79" s="169"/>
      <c r="AW79" s="169"/>
      <c r="AX79" s="169"/>
      <c r="AY79" s="169"/>
      <c r="AZ79" s="169"/>
      <c r="BA79" s="169"/>
      <c r="BB79" s="169"/>
      <c r="BC79" s="169"/>
      <c r="BD79" s="169"/>
      <c r="BE79" s="169"/>
      <c r="BF79" s="169"/>
      <c r="BG79" s="169"/>
      <c r="BH79" s="169"/>
      <c r="BI79" s="169"/>
      <c r="BJ79" s="169"/>
      <c r="BK79" s="169"/>
      <c r="BL79" s="169"/>
      <c r="BM79" s="169"/>
      <c r="BN79" s="169"/>
      <c r="BO79" s="169"/>
      <c r="BP79" s="169"/>
      <c r="BQ79" s="169"/>
      <c r="BR79" s="169"/>
      <c r="BS79" s="169"/>
      <c r="BT79" s="169"/>
      <c r="BU79" s="169"/>
      <c r="BV79" s="169"/>
      <c r="BW79" s="169"/>
      <c r="BX79" s="169"/>
      <c r="BY79" s="169"/>
      <c r="BZ79" s="169"/>
      <c r="CA79" s="169"/>
      <c r="CB79" s="169"/>
      <c r="CC79" s="169"/>
      <c r="CD79" s="169"/>
      <c r="CE79" s="169"/>
      <c r="CF79" s="169"/>
      <c r="CG79" s="169"/>
      <c r="CH79" s="169"/>
      <c r="CI79" s="169"/>
      <c r="CJ79" s="169"/>
    </row>
    <row r="80" spans="20:88" x14ac:dyDescent="0.25">
      <c r="T80" s="183"/>
      <c r="U80" s="183"/>
      <c r="V80" s="169"/>
      <c r="W80" s="169"/>
      <c r="X80" s="169"/>
      <c r="Y80" s="169"/>
      <c r="Z80" s="169"/>
      <c r="AA80" s="169"/>
      <c r="AH80" s="169"/>
      <c r="AI80" s="169"/>
      <c r="AJ80" s="169"/>
      <c r="AK80" s="169"/>
      <c r="AL80" s="169"/>
      <c r="AM80" s="169"/>
      <c r="AN80" s="169"/>
      <c r="AO80" s="169"/>
      <c r="AP80" s="169"/>
      <c r="AQ80" s="169"/>
      <c r="AR80" s="169"/>
      <c r="AS80" s="169"/>
      <c r="AT80" s="169"/>
      <c r="AU80" s="169"/>
      <c r="AV80" s="169"/>
      <c r="AW80" s="169"/>
      <c r="AX80" s="169"/>
      <c r="AY80" s="169"/>
      <c r="AZ80" s="169"/>
      <c r="BA80" s="169"/>
      <c r="BB80" s="169"/>
      <c r="BC80" s="169"/>
      <c r="BD80" s="169"/>
      <c r="BE80" s="169"/>
      <c r="BF80" s="169"/>
      <c r="BG80" s="169"/>
      <c r="BH80" s="169"/>
      <c r="BI80" s="169"/>
      <c r="BJ80" s="169"/>
      <c r="BK80" s="169"/>
      <c r="BL80" s="169"/>
      <c r="BM80" s="169"/>
      <c r="BN80" s="169"/>
      <c r="BO80" s="169"/>
      <c r="BP80" s="169"/>
      <c r="BQ80" s="169"/>
      <c r="BR80" s="169"/>
      <c r="BS80" s="169"/>
      <c r="BT80" s="169"/>
      <c r="BU80" s="169"/>
      <c r="BV80" s="169"/>
      <c r="BW80" s="169"/>
      <c r="BX80" s="169"/>
      <c r="BY80" s="169"/>
      <c r="BZ80" s="169"/>
      <c r="CA80" s="169"/>
      <c r="CB80" s="169"/>
      <c r="CC80" s="169"/>
      <c r="CD80" s="169"/>
      <c r="CE80" s="169"/>
      <c r="CF80" s="169"/>
      <c r="CG80" s="169"/>
      <c r="CH80" s="169"/>
      <c r="CI80" s="169"/>
      <c r="CJ80" s="169"/>
    </row>
    <row r="81" spans="20:88" x14ac:dyDescent="0.25">
      <c r="T81" s="183"/>
      <c r="U81" s="183"/>
      <c r="V81" s="169"/>
      <c r="W81" s="169"/>
      <c r="X81" s="169"/>
      <c r="Y81" s="169"/>
      <c r="Z81" s="169"/>
      <c r="AA81" s="169"/>
      <c r="AH81" s="169"/>
      <c r="AI81" s="169"/>
      <c r="AJ81" s="169"/>
      <c r="AK81" s="169"/>
      <c r="AL81" s="169"/>
      <c r="AM81" s="169"/>
      <c r="AN81" s="169"/>
      <c r="AO81" s="169"/>
      <c r="AP81" s="169"/>
      <c r="AQ81" s="169"/>
      <c r="AR81" s="169"/>
      <c r="AS81" s="169"/>
      <c r="AT81" s="169"/>
      <c r="AU81" s="169"/>
      <c r="AV81" s="169"/>
      <c r="AW81" s="169"/>
      <c r="AX81" s="169"/>
      <c r="AY81" s="169"/>
      <c r="AZ81" s="169"/>
      <c r="BA81" s="169"/>
      <c r="BB81" s="169"/>
      <c r="BC81" s="169"/>
      <c r="BD81" s="169"/>
      <c r="BE81" s="169"/>
      <c r="BF81" s="169"/>
      <c r="BG81" s="169"/>
      <c r="BH81" s="169"/>
      <c r="BI81" s="169"/>
      <c r="BJ81" s="169"/>
      <c r="BK81" s="169"/>
      <c r="BL81" s="169"/>
      <c r="BM81" s="169"/>
      <c r="BN81" s="169"/>
      <c r="BO81" s="169"/>
      <c r="BP81" s="169"/>
      <c r="BQ81" s="169"/>
      <c r="BR81" s="169"/>
      <c r="BS81" s="169"/>
      <c r="BT81" s="169"/>
      <c r="BU81" s="169"/>
      <c r="BV81" s="169"/>
      <c r="BW81" s="169"/>
      <c r="BX81" s="169"/>
      <c r="BY81" s="169"/>
      <c r="BZ81" s="169"/>
      <c r="CA81" s="169"/>
      <c r="CB81" s="169"/>
      <c r="CC81" s="169"/>
      <c r="CD81" s="169"/>
      <c r="CE81" s="169"/>
      <c r="CF81" s="169"/>
      <c r="CG81" s="169"/>
      <c r="CH81" s="169"/>
      <c r="CI81" s="169"/>
      <c r="CJ81" s="169"/>
    </row>
    <row r="82" spans="20:88" x14ac:dyDescent="0.25">
      <c r="T82" s="183"/>
      <c r="U82" s="183"/>
      <c r="V82" s="169"/>
      <c r="W82" s="169"/>
      <c r="X82" s="169"/>
      <c r="Y82" s="169"/>
      <c r="Z82" s="169"/>
      <c r="AA82" s="169"/>
      <c r="AH82" s="169"/>
      <c r="AI82" s="169"/>
      <c r="AJ82" s="169"/>
      <c r="AK82" s="169"/>
      <c r="AL82" s="169"/>
      <c r="AM82" s="169"/>
      <c r="AN82" s="169"/>
      <c r="AO82" s="169"/>
      <c r="AP82" s="169"/>
      <c r="AQ82" s="169"/>
      <c r="AR82" s="169"/>
      <c r="AS82" s="169"/>
      <c r="AT82" s="169"/>
      <c r="AU82" s="169"/>
      <c r="AV82" s="169"/>
      <c r="AW82" s="169"/>
      <c r="AX82" s="169"/>
      <c r="AY82" s="169"/>
      <c r="AZ82" s="169"/>
      <c r="BA82" s="169"/>
      <c r="BB82" s="169"/>
      <c r="BC82" s="169"/>
      <c r="BD82" s="169"/>
      <c r="BE82" s="169"/>
      <c r="BF82" s="169"/>
      <c r="BG82" s="169"/>
      <c r="BH82" s="169"/>
      <c r="BI82" s="169"/>
      <c r="BJ82" s="169"/>
      <c r="BK82" s="169"/>
      <c r="BL82" s="169"/>
      <c r="BM82" s="169"/>
      <c r="BN82" s="169"/>
      <c r="BO82" s="169"/>
      <c r="BP82" s="169"/>
      <c r="BQ82" s="169"/>
      <c r="BR82" s="169"/>
      <c r="BS82" s="169"/>
      <c r="BT82" s="169"/>
      <c r="BU82" s="169"/>
      <c r="BV82" s="169"/>
      <c r="BW82" s="169"/>
      <c r="BX82" s="169"/>
      <c r="BY82" s="169"/>
      <c r="BZ82" s="169"/>
      <c r="CA82" s="169"/>
      <c r="CB82" s="169"/>
      <c r="CC82" s="169"/>
      <c r="CD82" s="169"/>
      <c r="CE82" s="169"/>
      <c r="CF82" s="169"/>
      <c r="CG82" s="169"/>
      <c r="CH82" s="169"/>
      <c r="CI82" s="169"/>
      <c r="CJ82" s="169"/>
    </row>
    <row r="83" spans="20:88" x14ac:dyDescent="0.25">
      <c r="T83" s="183"/>
      <c r="U83" s="183"/>
      <c r="V83" s="169"/>
      <c r="W83" s="169"/>
      <c r="X83" s="169"/>
      <c r="Y83" s="169"/>
      <c r="Z83" s="169"/>
      <c r="AA83" s="169"/>
      <c r="AH83" s="169"/>
      <c r="AI83" s="169"/>
      <c r="AJ83" s="169"/>
      <c r="AK83" s="169"/>
      <c r="AL83" s="169"/>
      <c r="AM83" s="169"/>
      <c r="AN83" s="169"/>
      <c r="AO83" s="169"/>
      <c r="AP83" s="169"/>
      <c r="AQ83" s="169"/>
      <c r="AR83" s="169"/>
      <c r="AS83" s="169"/>
      <c r="AT83" s="169"/>
      <c r="AU83" s="169"/>
      <c r="AV83" s="169"/>
      <c r="AW83" s="169"/>
      <c r="AX83" s="169"/>
      <c r="AY83" s="169"/>
      <c r="AZ83" s="169"/>
      <c r="BA83" s="169"/>
      <c r="BB83" s="169"/>
      <c r="BC83" s="169"/>
      <c r="BD83" s="169"/>
      <c r="BE83" s="169"/>
      <c r="BF83" s="169"/>
      <c r="BG83" s="169"/>
      <c r="BH83" s="169"/>
      <c r="BI83" s="169"/>
      <c r="BJ83" s="169"/>
      <c r="BK83" s="169"/>
      <c r="BL83" s="169"/>
      <c r="BM83" s="169"/>
      <c r="BN83" s="169"/>
      <c r="BO83" s="169"/>
      <c r="BP83" s="169"/>
      <c r="BQ83" s="169"/>
      <c r="BR83" s="169"/>
      <c r="BS83" s="169"/>
      <c r="BT83" s="169"/>
      <c r="BU83" s="169"/>
      <c r="BV83" s="169"/>
      <c r="BW83" s="169"/>
      <c r="BX83" s="169"/>
      <c r="BY83" s="169"/>
      <c r="BZ83" s="169"/>
      <c r="CA83" s="169"/>
      <c r="CB83" s="169"/>
      <c r="CC83" s="169"/>
      <c r="CD83" s="169"/>
      <c r="CE83" s="169"/>
      <c r="CF83" s="169"/>
      <c r="CG83" s="169"/>
      <c r="CH83" s="169"/>
      <c r="CI83" s="169"/>
      <c r="CJ83" s="169"/>
    </row>
    <row r="84" spans="20:88" x14ac:dyDescent="0.25">
      <c r="T84" s="183"/>
      <c r="U84" s="183"/>
      <c r="V84" s="169"/>
      <c r="W84" s="169"/>
      <c r="X84" s="169"/>
      <c r="Y84" s="169"/>
      <c r="Z84" s="169"/>
      <c r="AA84" s="169"/>
      <c r="AH84" s="169"/>
      <c r="AI84" s="169"/>
      <c r="AJ84" s="169"/>
      <c r="AK84" s="169"/>
      <c r="AL84" s="169"/>
      <c r="AM84" s="169"/>
      <c r="AN84" s="169"/>
      <c r="AO84" s="169"/>
      <c r="AP84" s="169"/>
      <c r="AQ84" s="169"/>
      <c r="AR84" s="169"/>
      <c r="AS84" s="169"/>
      <c r="AT84" s="169"/>
      <c r="AU84" s="169"/>
      <c r="AV84" s="169"/>
      <c r="AW84" s="169"/>
      <c r="AX84" s="169"/>
      <c r="AY84" s="169"/>
      <c r="AZ84" s="169"/>
      <c r="BA84" s="169"/>
      <c r="BB84" s="169"/>
      <c r="BC84" s="169"/>
      <c r="BD84" s="169"/>
      <c r="BE84" s="169"/>
      <c r="BF84" s="169"/>
      <c r="BG84" s="169"/>
      <c r="BH84" s="169"/>
      <c r="BI84" s="169"/>
      <c r="BJ84" s="169"/>
      <c r="BK84" s="169"/>
      <c r="BL84" s="169"/>
      <c r="BM84" s="169"/>
      <c r="BN84" s="169"/>
      <c r="BO84" s="169"/>
      <c r="BP84" s="169"/>
      <c r="BQ84" s="169"/>
      <c r="BR84" s="169"/>
      <c r="BS84" s="169"/>
      <c r="BT84" s="169"/>
      <c r="BU84" s="169"/>
      <c r="BV84" s="169"/>
      <c r="BW84" s="169"/>
      <c r="BX84" s="169"/>
      <c r="BY84" s="169"/>
      <c r="BZ84" s="169"/>
      <c r="CA84" s="169"/>
      <c r="CB84" s="169"/>
      <c r="CC84" s="169"/>
      <c r="CD84" s="169"/>
      <c r="CE84" s="169"/>
      <c r="CF84" s="169"/>
      <c r="CG84" s="169"/>
      <c r="CH84" s="169"/>
      <c r="CI84" s="169"/>
      <c r="CJ84" s="169"/>
    </row>
    <row r="85" spans="20:88" x14ac:dyDescent="0.25">
      <c r="V85" s="169"/>
      <c r="W85" s="169"/>
      <c r="X85" s="169"/>
      <c r="Y85" s="169"/>
      <c r="Z85" s="169"/>
      <c r="AA85" s="169"/>
      <c r="AH85" s="169"/>
      <c r="AI85" s="169"/>
      <c r="AJ85" s="169"/>
      <c r="AK85" s="169"/>
      <c r="AL85" s="169"/>
      <c r="AM85" s="169"/>
      <c r="AN85" s="169"/>
      <c r="AO85" s="169"/>
      <c r="AP85" s="169"/>
      <c r="AQ85" s="169"/>
      <c r="AR85" s="169"/>
      <c r="AS85" s="169"/>
      <c r="AT85" s="169"/>
      <c r="AU85" s="169"/>
      <c r="AV85" s="169"/>
      <c r="AW85" s="169"/>
      <c r="AX85" s="169"/>
      <c r="AY85" s="169"/>
      <c r="AZ85" s="169"/>
      <c r="BA85" s="169"/>
      <c r="BB85" s="169"/>
      <c r="BC85" s="169"/>
      <c r="BD85" s="169"/>
      <c r="BE85" s="169"/>
      <c r="BF85" s="169"/>
      <c r="BG85" s="169"/>
      <c r="BH85" s="169"/>
      <c r="BI85" s="169"/>
      <c r="BJ85" s="169"/>
      <c r="BK85" s="169"/>
      <c r="BL85" s="169"/>
      <c r="BM85" s="169"/>
      <c r="BN85" s="169"/>
      <c r="BO85" s="169"/>
      <c r="BP85" s="169"/>
      <c r="BQ85" s="169"/>
      <c r="BR85" s="169"/>
      <c r="BS85" s="169"/>
      <c r="BT85" s="169"/>
      <c r="BU85" s="169"/>
      <c r="BV85" s="169"/>
      <c r="BW85" s="169"/>
      <c r="BX85" s="169"/>
      <c r="BY85" s="169"/>
      <c r="BZ85" s="169"/>
      <c r="CA85" s="169"/>
      <c r="CB85" s="169"/>
      <c r="CC85" s="169"/>
      <c r="CD85" s="169"/>
      <c r="CE85" s="169"/>
      <c r="CF85" s="169"/>
      <c r="CG85" s="169"/>
      <c r="CH85" s="169"/>
      <c r="CI85" s="169"/>
      <c r="CJ85" s="169"/>
    </row>
    <row r="86" spans="20:88" x14ac:dyDescent="0.25">
      <c r="V86" s="169"/>
      <c r="W86" s="169"/>
      <c r="X86" s="169"/>
      <c r="Y86" s="169"/>
      <c r="Z86" s="169"/>
      <c r="AA86" s="169"/>
      <c r="AH86" s="169"/>
      <c r="AI86" s="169"/>
      <c r="AJ86" s="169"/>
      <c r="AK86" s="169"/>
      <c r="AL86" s="169"/>
      <c r="AM86" s="169"/>
      <c r="AN86" s="169"/>
      <c r="AO86" s="169"/>
      <c r="AP86" s="169"/>
      <c r="AQ86" s="169"/>
      <c r="AR86" s="169"/>
      <c r="AS86" s="169"/>
      <c r="AT86" s="169"/>
      <c r="AU86" s="169"/>
      <c r="AV86" s="169"/>
      <c r="AW86" s="169"/>
      <c r="AX86" s="169"/>
      <c r="AY86" s="169"/>
      <c r="AZ86" s="169"/>
      <c r="BA86" s="169"/>
      <c r="BB86" s="169"/>
      <c r="BC86" s="169"/>
      <c r="BD86" s="169"/>
      <c r="BE86" s="169"/>
      <c r="BF86" s="169"/>
      <c r="BG86" s="169"/>
      <c r="BH86" s="169"/>
      <c r="BI86" s="169"/>
      <c r="BJ86" s="169"/>
      <c r="BK86" s="169"/>
      <c r="BL86" s="169"/>
      <c r="BM86" s="169"/>
      <c r="BN86" s="169"/>
      <c r="BO86" s="169"/>
      <c r="BP86" s="169"/>
      <c r="BQ86" s="169"/>
      <c r="BR86" s="169"/>
      <c r="BS86" s="169"/>
      <c r="BT86" s="169"/>
      <c r="BU86" s="169"/>
      <c r="BV86" s="169"/>
      <c r="BW86" s="169"/>
      <c r="BX86" s="169"/>
      <c r="BY86" s="169"/>
      <c r="BZ86" s="169"/>
      <c r="CA86" s="169"/>
      <c r="CB86" s="169"/>
      <c r="CC86" s="169"/>
      <c r="CD86" s="169"/>
      <c r="CE86" s="169"/>
      <c r="CF86" s="169"/>
      <c r="CG86" s="169"/>
      <c r="CH86" s="169"/>
      <c r="CI86" s="169"/>
      <c r="CJ86" s="169"/>
    </row>
    <row r="87" spans="20:88" x14ac:dyDescent="0.25">
      <c r="V87" s="169"/>
      <c r="W87" s="169"/>
      <c r="X87" s="169"/>
      <c r="Y87" s="169"/>
      <c r="Z87" s="169"/>
      <c r="AA87" s="169"/>
      <c r="AH87" s="169"/>
      <c r="AI87" s="169"/>
      <c r="AJ87" s="169"/>
      <c r="AK87" s="169"/>
      <c r="AL87" s="169"/>
      <c r="AM87" s="169"/>
      <c r="AN87" s="169"/>
      <c r="AO87" s="169"/>
      <c r="AP87" s="169"/>
      <c r="AQ87" s="169"/>
      <c r="AR87" s="169"/>
      <c r="AS87" s="169"/>
      <c r="AT87" s="169"/>
      <c r="AU87" s="169"/>
      <c r="AV87" s="169"/>
      <c r="AW87" s="169"/>
      <c r="AX87" s="169"/>
      <c r="AY87" s="169"/>
      <c r="AZ87" s="169"/>
      <c r="BA87" s="169"/>
      <c r="BB87" s="169"/>
      <c r="BC87" s="169"/>
      <c r="BD87" s="169"/>
      <c r="BE87" s="169"/>
      <c r="BF87" s="169"/>
      <c r="BG87" s="169"/>
      <c r="BH87" s="169"/>
      <c r="BI87" s="169"/>
      <c r="BJ87" s="169"/>
      <c r="BK87" s="169"/>
      <c r="BL87" s="169"/>
      <c r="BM87" s="169"/>
      <c r="BN87" s="169"/>
      <c r="BO87" s="169"/>
      <c r="BP87" s="169"/>
      <c r="BQ87" s="169"/>
      <c r="BR87" s="169"/>
      <c r="BS87" s="169"/>
      <c r="BT87" s="169"/>
      <c r="BU87" s="169"/>
      <c r="BV87" s="169"/>
      <c r="BW87" s="169"/>
      <c r="BX87" s="169"/>
      <c r="BY87" s="169"/>
      <c r="BZ87" s="169"/>
      <c r="CA87" s="169"/>
      <c r="CB87" s="169"/>
      <c r="CC87" s="169"/>
      <c r="CD87" s="169"/>
      <c r="CE87" s="169"/>
      <c r="CF87" s="169"/>
      <c r="CG87" s="169"/>
      <c r="CH87" s="169"/>
      <c r="CI87" s="169"/>
      <c r="CJ87" s="169"/>
    </row>
    <row r="88" spans="20:88" x14ac:dyDescent="0.25">
      <c r="V88" s="169"/>
      <c r="W88" s="169"/>
      <c r="X88" s="169"/>
      <c r="Y88" s="169"/>
      <c r="Z88" s="169"/>
      <c r="AA88" s="169"/>
      <c r="AH88" s="169"/>
      <c r="AI88" s="169"/>
      <c r="AJ88" s="169"/>
      <c r="AK88" s="169"/>
      <c r="AL88" s="169"/>
      <c r="AM88" s="169"/>
      <c r="AN88" s="169"/>
      <c r="AO88" s="169"/>
      <c r="AP88" s="169"/>
      <c r="AQ88" s="169"/>
      <c r="AR88" s="169"/>
      <c r="AS88" s="169"/>
      <c r="AT88" s="169"/>
      <c r="AU88" s="169"/>
      <c r="AV88" s="169"/>
      <c r="AW88" s="169"/>
      <c r="AX88" s="169"/>
      <c r="AY88" s="169"/>
      <c r="AZ88" s="169"/>
      <c r="BA88" s="169"/>
      <c r="BB88" s="169"/>
      <c r="BC88" s="169"/>
      <c r="BD88" s="169"/>
      <c r="BE88" s="169"/>
      <c r="BF88" s="169"/>
      <c r="BG88" s="169"/>
      <c r="BH88" s="169"/>
      <c r="BI88" s="169"/>
      <c r="BJ88" s="169"/>
      <c r="BK88" s="169"/>
      <c r="BL88" s="169"/>
      <c r="BM88" s="169"/>
      <c r="BN88" s="169"/>
      <c r="BO88" s="169"/>
      <c r="BP88" s="169"/>
      <c r="BQ88" s="169"/>
      <c r="BR88" s="169"/>
      <c r="BS88" s="169"/>
      <c r="BT88" s="169"/>
      <c r="BU88" s="169"/>
      <c r="BV88" s="169"/>
      <c r="BW88" s="169"/>
      <c r="BX88" s="169"/>
      <c r="BY88" s="169"/>
      <c r="BZ88" s="169"/>
      <c r="CA88" s="169"/>
      <c r="CB88" s="169"/>
      <c r="CC88" s="169"/>
      <c r="CD88" s="169"/>
      <c r="CE88" s="169"/>
      <c r="CF88" s="169"/>
      <c r="CG88" s="169"/>
      <c r="CH88" s="169"/>
      <c r="CI88" s="169"/>
      <c r="CJ88" s="169"/>
    </row>
    <row r="89" spans="20:88" x14ac:dyDescent="0.25">
      <c r="V89" s="169"/>
      <c r="W89" s="169"/>
      <c r="X89" s="169"/>
      <c r="Y89" s="169"/>
      <c r="Z89" s="169"/>
      <c r="AA89" s="169"/>
      <c r="AH89" s="169"/>
      <c r="AI89" s="169"/>
      <c r="AJ89" s="169"/>
      <c r="AK89" s="169"/>
      <c r="AL89" s="169"/>
      <c r="AM89" s="169"/>
      <c r="AN89" s="169"/>
      <c r="AO89" s="169"/>
      <c r="AP89" s="169"/>
      <c r="AQ89" s="169"/>
      <c r="AR89" s="169"/>
      <c r="AS89" s="169"/>
      <c r="AT89" s="169"/>
      <c r="AU89" s="169"/>
      <c r="AV89" s="169"/>
      <c r="AW89" s="169"/>
      <c r="AX89" s="169"/>
      <c r="AY89" s="169"/>
      <c r="AZ89" s="169"/>
      <c r="BA89" s="169"/>
      <c r="BB89" s="169"/>
      <c r="BC89" s="169"/>
      <c r="BD89" s="169"/>
      <c r="BE89" s="169"/>
      <c r="BF89" s="169"/>
      <c r="BG89" s="169"/>
      <c r="BH89" s="169"/>
      <c r="BI89" s="169"/>
      <c r="BJ89" s="169"/>
      <c r="BK89" s="169"/>
      <c r="BL89" s="169"/>
      <c r="BM89" s="169"/>
      <c r="BN89" s="169"/>
      <c r="BO89" s="169"/>
      <c r="BP89" s="169"/>
      <c r="BQ89" s="169"/>
      <c r="BR89" s="169"/>
      <c r="BS89" s="169"/>
      <c r="BT89" s="169"/>
      <c r="BU89" s="169"/>
      <c r="BV89" s="169"/>
      <c r="BW89" s="169"/>
      <c r="BX89" s="169"/>
      <c r="BY89" s="169"/>
      <c r="BZ89" s="169"/>
      <c r="CA89" s="169"/>
      <c r="CB89" s="169"/>
      <c r="CC89" s="169"/>
      <c r="CD89" s="169"/>
      <c r="CE89" s="169"/>
      <c r="CF89" s="169"/>
      <c r="CG89" s="169"/>
      <c r="CH89" s="169"/>
      <c r="CI89" s="169"/>
      <c r="CJ89" s="169"/>
    </row>
    <row r="90" spans="20:88" x14ac:dyDescent="0.25">
      <c r="V90" s="169"/>
      <c r="W90" s="169"/>
      <c r="X90" s="169"/>
      <c r="Y90" s="169"/>
      <c r="Z90" s="169"/>
      <c r="AA90" s="169"/>
      <c r="AH90" s="169"/>
      <c r="AI90" s="169"/>
      <c r="AJ90" s="169"/>
      <c r="AK90" s="169"/>
      <c r="AL90" s="169"/>
      <c r="AM90" s="169"/>
      <c r="AN90" s="169"/>
      <c r="AO90" s="169"/>
      <c r="AP90" s="169"/>
      <c r="AQ90" s="169"/>
      <c r="AR90" s="169"/>
      <c r="AS90" s="169"/>
      <c r="AT90" s="169"/>
      <c r="AU90" s="169"/>
      <c r="AV90" s="169"/>
      <c r="AW90" s="169"/>
      <c r="AX90" s="169"/>
      <c r="AY90" s="169"/>
      <c r="AZ90" s="169"/>
      <c r="BA90" s="169"/>
      <c r="BB90" s="169"/>
      <c r="BC90" s="169"/>
      <c r="BD90" s="169"/>
      <c r="BE90" s="169"/>
      <c r="BF90" s="169"/>
      <c r="BG90" s="169"/>
      <c r="BH90" s="169"/>
      <c r="BI90" s="169"/>
      <c r="BJ90" s="169"/>
      <c r="BK90" s="169"/>
      <c r="BL90" s="169"/>
      <c r="BM90" s="169"/>
      <c r="BN90" s="169"/>
      <c r="BO90" s="169"/>
      <c r="BP90" s="169"/>
      <c r="BQ90" s="169"/>
      <c r="BR90" s="169"/>
      <c r="BS90" s="169"/>
      <c r="BT90" s="169"/>
      <c r="BU90" s="169"/>
      <c r="BV90" s="169"/>
      <c r="BW90" s="169"/>
      <c r="BX90" s="169"/>
      <c r="BY90" s="169"/>
      <c r="BZ90" s="169"/>
      <c r="CA90" s="169"/>
      <c r="CB90" s="169"/>
      <c r="CC90" s="169"/>
      <c r="CD90" s="169"/>
      <c r="CE90" s="169"/>
      <c r="CF90" s="169"/>
      <c r="CG90" s="169"/>
      <c r="CH90" s="169"/>
      <c r="CI90" s="169"/>
      <c r="CJ90" s="169"/>
    </row>
    <row r="91" spans="20:88" x14ac:dyDescent="0.25">
      <c r="V91" s="169"/>
      <c r="W91" s="169"/>
      <c r="X91" s="169"/>
      <c r="Y91" s="169"/>
      <c r="Z91" s="169"/>
      <c r="AA91" s="169"/>
      <c r="AH91" s="169"/>
      <c r="AI91" s="169"/>
      <c r="AJ91" s="169"/>
      <c r="AK91" s="169"/>
      <c r="AL91" s="169"/>
      <c r="AM91" s="169"/>
      <c r="AN91" s="169"/>
      <c r="AO91" s="169"/>
      <c r="AP91" s="169"/>
      <c r="AQ91" s="169"/>
      <c r="AR91" s="169"/>
      <c r="AS91" s="169"/>
      <c r="AT91" s="169"/>
      <c r="AU91" s="169"/>
      <c r="AV91" s="169"/>
      <c r="AW91" s="169"/>
      <c r="AX91" s="169"/>
      <c r="AY91" s="169"/>
      <c r="AZ91" s="169"/>
      <c r="BA91" s="169"/>
      <c r="BB91" s="169"/>
      <c r="BC91" s="169"/>
      <c r="BD91" s="169"/>
      <c r="BE91" s="169"/>
      <c r="BF91" s="169"/>
      <c r="BG91" s="169"/>
      <c r="BH91" s="169"/>
      <c r="BI91" s="169"/>
      <c r="BJ91" s="169"/>
      <c r="BK91" s="169"/>
      <c r="BL91" s="169"/>
      <c r="BM91" s="169"/>
      <c r="BN91" s="169"/>
      <c r="BO91" s="169"/>
      <c r="BP91" s="169"/>
      <c r="BQ91" s="169"/>
      <c r="BR91" s="169"/>
      <c r="BS91" s="169"/>
      <c r="BT91" s="169"/>
      <c r="BU91" s="169"/>
      <c r="BV91" s="169"/>
      <c r="BW91" s="169"/>
      <c r="BX91" s="169"/>
      <c r="BY91" s="169"/>
      <c r="BZ91" s="169"/>
      <c r="CA91" s="169"/>
      <c r="CB91" s="169"/>
      <c r="CC91" s="169"/>
      <c r="CD91" s="169"/>
      <c r="CE91" s="169"/>
      <c r="CF91" s="169"/>
      <c r="CG91" s="169"/>
      <c r="CH91" s="169"/>
      <c r="CI91" s="169"/>
      <c r="CJ91" s="169"/>
    </row>
    <row r="92" spans="20:88" x14ac:dyDescent="0.25">
      <c r="V92" s="169"/>
      <c r="W92" s="169"/>
      <c r="X92" s="169"/>
      <c r="Y92" s="169"/>
      <c r="Z92" s="169"/>
      <c r="AA92" s="169"/>
      <c r="AH92" s="169"/>
      <c r="AI92" s="169"/>
      <c r="AJ92" s="169"/>
      <c r="AK92" s="169"/>
      <c r="AL92" s="169"/>
      <c r="AM92" s="169"/>
      <c r="AN92" s="169"/>
      <c r="AO92" s="169"/>
      <c r="AP92" s="169"/>
      <c r="AQ92" s="169"/>
      <c r="AR92" s="169"/>
      <c r="AS92" s="169"/>
      <c r="AT92" s="169"/>
      <c r="AU92" s="169"/>
      <c r="AV92" s="169"/>
      <c r="AW92" s="169"/>
      <c r="AX92" s="169"/>
      <c r="AY92" s="169"/>
      <c r="AZ92" s="169"/>
      <c r="BA92" s="169"/>
      <c r="BB92" s="169"/>
      <c r="BC92" s="169"/>
      <c r="BD92" s="169"/>
      <c r="BE92" s="169"/>
      <c r="BF92" s="169"/>
      <c r="BG92" s="169"/>
      <c r="BH92" s="169"/>
      <c r="BI92" s="169"/>
      <c r="BJ92" s="169"/>
      <c r="BK92" s="169"/>
      <c r="BL92" s="169"/>
      <c r="BM92" s="169"/>
      <c r="BN92" s="169"/>
      <c r="BO92" s="169"/>
      <c r="BP92" s="169"/>
      <c r="BQ92" s="169"/>
      <c r="BR92" s="169"/>
      <c r="BS92" s="169"/>
      <c r="BT92" s="169"/>
      <c r="BU92" s="169"/>
      <c r="BV92" s="169"/>
      <c r="BW92" s="169"/>
      <c r="BX92" s="169"/>
      <c r="BY92" s="169"/>
      <c r="BZ92" s="169"/>
      <c r="CA92" s="169"/>
      <c r="CB92" s="169"/>
      <c r="CC92" s="169"/>
      <c r="CD92" s="169"/>
      <c r="CE92" s="169"/>
      <c r="CF92" s="169"/>
      <c r="CG92" s="169"/>
      <c r="CH92" s="169"/>
      <c r="CI92" s="169"/>
      <c r="CJ92" s="169"/>
    </row>
    <row r="93" spans="20:88" x14ac:dyDescent="0.25">
      <c r="AK93" s="48" t="s">
        <v>222</v>
      </c>
      <c r="AL93" s="198" t="s">
        <v>235</v>
      </c>
    </row>
    <row r="95" spans="20:88" ht="15.75" thickBot="1" x14ac:dyDescent="0.3">
      <c r="AK95" s="199" t="s">
        <v>220</v>
      </c>
      <c r="AL95" s="200">
        <f>ROUND(AL82+(AL92*1000),-3)</f>
        <v>0</v>
      </c>
      <c r="AM95" s="198" t="s">
        <v>236</v>
      </c>
    </row>
  </sheetData>
  <sheetProtection autoFilter="0" pivotTables="0"/>
  <autoFilter ref="A3:CI55" xr:uid="{00000000-0009-0000-0000-000001000000}"/>
  <pageMargins left="0.7" right="0.7" top="0.75" bottom="0.75" header="0.3" footer="0.3"/>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E4BC4D-FAAA-4044-880B-BB0CA191F637}">
  <dimension ref="A1:AQ78"/>
  <sheetViews>
    <sheetView workbookViewId="0"/>
  </sheetViews>
  <sheetFormatPr defaultColWidth="8.7109375" defaultRowHeight="14.25" x14ac:dyDescent="0.2"/>
  <cols>
    <col min="1" max="1" width="25.42578125" style="50" customWidth="1"/>
    <col min="2" max="2" width="86.42578125" style="50" customWidth="1"/>
    <col min="3" max="3" width="14.42578125" style="50" customWidth="1"/>
    <col min="4" max="5" width="15.42578125" style="50" bestFit="1" customWidth="1"/>
    <col min="6" max="17" width="14.42578125" style="50" customWidth="1"/>
    <col min="18" max="18" width="23.85546875" style="50" bestFit="1" customWidth="1"/>
    <col min="19" max="19" width="14.7109375" style="50" bestFit="1" customWidth="1"/>
    <col min="20" max="20" width="15.140625" style="50" bestFit="1" customWidth="1"/>
    <col min="21" max="21" width="15.140625" style="50" customWidth="1"/>
    <col min="22" max="23" width="15.85546875" style="50" bestFit="1" customWidth="1"/>
    <col min="24" max="24" width="26.85546875" style="50" bestFit="1" customWidth="1"/>
    <col min="25" max="26" width="15.140625" style="50" bestFit="1" customWidth="1"/>
    <col min="27" max="27" width="26.7109375" style="50" bestFit="1" customWidth="1"/>
    <col min="28" max="29" width="15.140625" style="50" bestFit="1" customWidth="1"/>
    <col min="30" max="30" width="14.85546875" style="50" customWidth="1"/>
    <col min="31" max="31" width="15.140625" style="50" bestFit="1" customWidth="1"/>
    <col min="32" max="40" width="14.42578125" style="50" customWidth="1"/>
    <col min="41" max="41" width="16.5703125" style="50" customWidth="1"/>
    <col min="42" max="16384" width="8.7109375" style="50"/>
  </cols>
  <sheetData>
    <row r="1" spans="1:43" ht="15.75" x14ac:dyDescent="0.2">
      <c r="A1" s="49" t="s">
        <v>265</v>
      </c>
    </row>
    <row r="2" spans="1:43" ht="15" x14ac:dyDescent="0.2">
      <c r="A2" s="170"/>
    </row>
    <row r="3" spans="1:43" ht="72.95" customHeight="1" x14ac:dyDescent="0.2">
      <c r="A3" s="365" t="s">
        <v>266</v>
      </c>
      <c r="B3" s="365"/>
      <c r="C3" s="365"/>
      <c r="D3" s="365"/>
      <c r="E3" s="365"/>
    </row>
    <row r="4" spans="1:43" ht="15.75" thickBot="1" x14ac:dyDescent="0.3">
      <c r="A4" s="211"/>
      <c r="B4" s="211"/>
      <c r="C4" s="211"/>
      <c r="D4" s="211"/>
      <c r="E4" s="211"/>
      <c r="F4" s="51" t="s">
        <v>267</v>
      </c>
    </row>
    <row r="5" spans="1:43" s="51" customFormat="1" ht="15.75" thickBot="1" x14ac:dyDescent="0.3">
      <c r="C5" s="52"/>
      <c r="F5" s="53" t="s">
        <v>268</v>
      </c>
      <c r="G5" s="54"/>
      <c r="H5" s="54"/>
      <c r="I5" s="54"/>
      <c r="J5" s="54"/>
      <c r="K5" s="55"/>
      <c r="L5" s="53" t="s">
        <v>269</v>
      </c>
      <c r="M5" s="54"/>
      <c r="N5" s="54"/>
      <c r="O5" s="54"/>
      <c r="P5" s="54"/>
      <c r="Q5" s="54"/>
      <c r="R5" s="54"/>
      <c r="S5" s="54"/>
      <c r="T5" s="54"/>
      <c r="U5" s="54"/>
      <c r="V5" s="54"/>
      <c r="W5" s="55"/>
      <c r="X5" s="53" t="s">
        <v>270</v>
      </c>
      <c r="Y5" s="54"/>
      <c r="Z5" s="54"/>
      <c r="AA5" s="54"/>
      <c r="AB5" s="54"/>
      <c r="AC5" s="54"/>
      <c r="AD5" s="54"/>
      <c r="AE5" s="54"/>
      <c r="AF5" s="54"/>
      <c r="AG5" s="54"/>
      <c r="AH5" s="54"/>
      <c r="AI5" s="55"/>
      <c r="AJ5" s="53" t="s">
        <v>271</v>
      </c>
      <c r="AK5" s="54"/>
      <c r="AL5" s="54"/>
      <c r="AM5" s="54"/>
      <c r="AN5" s="54"/>
      <c r="AO5" s="55"/>
    </row>
    <row r="6" spans="1:43" s="51" customFormat="1" ht="18" thickBot="1" x14ac:dyDescent="0.3">
      <c r="C6" s="51" t="s">
        <v>272</v>
      </c>
      <c r="F6" s="53" t="s">
        <v>273</v>
      </c>
      <c r="G6" s="54"/>
      <c r="H6" s="56"/>
      <c r="I6" s="54" t="s">
        <v>261</v>
      </c>
      <c r="J6" s="54"/>
      <c r="K6" s="55"/>
      <c r="L6" s="53" t="s">
        <v>262</v>
      </c>
      <c r="M6" s="54"/>
      <c r="N6" s="56"/>
      <c r="O6" s="54" t="s">
        <v>263</v>
      </c>
      <c r="P6" s="54"/>
      <c r="Q6" s="56"/>
      <c r="R6" s="54" t="s">
        <v>264</v>
      </c>
      <c r="S6" s="54"/>
      <c r="T6" s="56"/>
      <c r="U6" s="54" t="s">
        <v>297</v>
      </c>
      <c r="V6" s="54"/>
      <c r="W6" s="55"/>
      <c r="X6" s="53" t="s">
        <v>298</v>
      </c>
      <c r="Y6" s="54"/>
      <c r="Z6" s="56"/>
      <c r="AA6" s="54" t="s">
        <v>299</v>
      </c>
      <c r="AB6" s="54"/>
      <c r="AC6" s="56"/>
      <c r="AD6" s="54" t="s">
        <v>300</v>
      </c>
      <c r="AE6" s="54"/>
      <c r="AF6" s="56"/>
      <c r="AG6" s="54" t="s">
        <v>278</v>
      </c>
      <c r="AH6" s="54"/>
      <c r="AI6" s="55"/>
      <c r="AJ6" s="53" t="s">
        <v>279</v>
      </c>
      <c r="AK6" s="54"/>
      <c r="AL6" s="56"/>
      <c r="AM6" s="54" t="s">
        <v>280</v>
      </c>
      <c r="AN6" s="54"/>
      <c r="AO6" s="55"/>
    </row>
    <row r="7" spans="1:43" s="57" customFormat="1" ht="30" x14ac:dyDescent="0.25">
      <c r="B7" s="58" t="s">
        <v>281</v>
      </c>
      <c r="C7" s="59" t="s">
        <v>282</v>
      </c>
      <c r="D7" s="59" t="s">
        <v>283</v>
      </c>
      <c r="E7" s="59" t="s">
        <v>284</v>
      </c>
      <c r="F7" s="60" t="s">
        <v>282</v>
      </c>
      <c r="G7" s="61" t="s">
        <v>283</v>
      </c>
      <c r="H7" s="62" t="s">
        <v>284</v>
      </c>
      <c r="I7" s="61" t="s">
        <v>282</v>
      </c>
      <c r="J7" s="61" t="s">
        <v>283</v>
      </c>
      <c r="K7" s="63" t="s">
        <v>284</v>
      </c>
      <c r="L7" s="60" t="s">
        <v>282</v>
      </c>
      <c r="M7" s="61" t="s">
        <v>283</v>
      </c>
      <c r="N7" s="62" t="s">
        <v>284</v>
      </c>
      <c r="O7" s="61" t="s">
        <v>282</v>
      </c>
      <c r="P7" s="61" t="s">
        <v>283</v>
      </c>
      <c r="Q7" s="62" t="s">
        <v>284</v>
      </c>
      <c r="R7" s="61" t="s">
        <v>282</v>
      </c>
      <c r="S7" s="61" t="s">
        <v>283</v>
      </c>
      <c r="T7" s="62" t="s">
        <v>284</v>
      </c>
      <c r="U7" s="61" t="s">
        <v>282</v>
      </c>
      <c r="V7" s="61" t="s">
        <v>283</v>
      </c>
      <c r="W7" s="63" t="s">
        <v>284</v>
      </c>
      <c r="X7" s="60" t="s">
        <v>282</v>
      </c>
      <c r="Y7" s="61" t="s">
        <v>283</v>
      </c>
      <c r="Z7" s="62" t="s">
        <v>284</v>
      </c>
      <c r="AA7" s="61" t="s">
        <v>282</v>
      </c>
      <c r="AB7" s="61" t="s">
        <v>283</v>
      </c>
      <c r="AC7" s="62" t="s">
        <v>284</v>
      </c>
      <c r="AD7" s="61" t="s">
        <v>282</v>
      </c>
      <c r="AE7" s="61" t="s">
        <v>283</v>
      </c>
      <c r="AF7" s="62" t="s">
        <v>284</v>
      </c>
      <c r="AG7" s="61" t="s">
        <v>282</v>
      </c>
      <c r="AH7" s="61" t="s">
        <v>283</v>
      </c>
      <c r="AI7" s="63" t="s">
        <v>284</v>
      </c>
      <c r="AJ7" s="60" t="s">
        <v>282</v>
      </c>
      <c r="AK7" s="61" t="s">
        <v>283</v>
      </c>
      <c r="AL7" s="62" t="s">
        <v>284</v>
      </c>
      <c r="AM7" s="61" t="s">
        <v>282</v>
      </c>
      <c r="AN7" s="61" t="s">
        <v>283</v>
      </c>
      <c r="AO7" s="63" t="s">
        <v>284</v>
      </c>
    </row>
    <row r="8" spans="1:43" x14ac:dyDescent="0.2">
      <c r="A8" s="366" t="s">
        <v>285</v>
      </c>
      <c r="B8" s="64" t="s">
        <v>151</v>
      </c>
      <c r="C8" s="171">
        <f>+SUM(F8,I8,L8,O8,R8,U8,X8,AA8,AD8,AG8,AJ8,AM8)</f>
        <v>295133000</v>
      </c>
      <c r="D8" s="171">
        <f t="shared" ref="D8:E23" si="0">+SUM(G8,J8,M8,P8,S8,V8,Y8,AB8,AE8,AH8,AK8,AN8)</f>
        <v>0</v>
      </c>
      <c r="E8" s="171">
        <f t="shared" si="0"/>
        <v>295133000</v>
      </c>
      <c r="F8" s="65">
        <v>0</v>
      </c>
      <c r="G8" s="80">
        <v>0</v>
      </c>
      <c r="H8" s="66">
        <v>0</v>
      </c>
      <c r="I8" s="80">
        <v>0</v>
      </c>
      <c r="J8" s="80">
        <v>0</v>
      </c>
      <c r="K8" s="67">
        <v>0</v>
      </c>
      <c r="L8" s="65">
        <v>0</v>
      </c>
      <c r="M8" s="80">
        <v>0</v>
      </c>
      <c r="N8" s="66">
        <v>0</v>
      </c>
      <c r="O8" s="80">
        <v>103475</v>
      </c>
      <c r="P8" s="80">
        <v>0</v>
      </c>
      <c r="Q8" s="66">
        <v>103475</v>
      </c>
      <c r="R8" s="80">
        <v>493525</v>
      </c>
      <c r="S8" s="80">
        <v>0</v>
      </c>
      <c r="T8" s="66">
        <v>493525</v>
      </c>
      <c r="U8" s="80">
        <v>2122564</v>
      </c>
      <c r="V8" s="80">
        <v>0</v>
      </c>
      <c r="W8" s="67">
        <v>2122564</v>
      </c>
      <c r="X8" s="65">
        <v>30095311</v>
      </c>
      <c r="Y8" s="80">
        <v>0</v>
      </c>
      <c r="Z8" s="66">
        <v>30095311</v>
      </c>
      <c r="AA8" s="80">
        <v>43718549</v>
      </c>
      <c r="AB8" s="80">
        <v>0</v>
      </c>
      <c r="AC8" s="66">
        <v>43718549</v>
      </c>
      <c r="AD8" s="80">
        <v>61968576</v>
      </c>
      <c r="AE8" s="80">
        <v>0</v>
      </c>
      <c r="AF8" s="66">
        <v>61968576</v>
      </c>
      <c r="AG8" s="80">
        <v>52210333</v>
      </c>
      <c r="AH8" s="80">
        <v>0</v>
      </c>
      <c r="AI8" s="67">
        <v>52210333</v>
      </c>
      <c r="AJ8" s="65">
        <v>52210333</v>
      </c>
      <c r="AK8" s="80">
        <v>0</v>
      </c>
      <c r="AL8" s="66">
        <v>52210333</v>
      </c>
      <c r="AM8" s="80">
        <v>52210334</v>
      </c>
      <c r="AN8" s="80">
        <v>0</v>
      </c>
      <c r="AO8" s="67">
        <v>52210334</v>
      </c>
      <c r="AQ8" s="212"/>
    </row>
    <row r="9" spans="1:43" x14ac:dyDescent="0.2">
      <c r="A9" s="366"/>
      <c r="B9" s="64" t="s">
        <v>157</v>
      </c>
      <c r="C9" s="171">
        <f t="shared" ref="C9:E34" si="1">+SUM(F9,I9,L9,O9,R9,U9,X9,AA9,AD9,AG9,AJ9,AM9)</f>
        <v>150000000</v>
      </c>
      <c r="D9" s="171">
        <f t="shared" si="0"/>
        <v>0</v>
      </c>
      <c r="E9" s="171">
        <f t="shared" si="0"/>
        <v>150000000</v>
      </c>
      <c r="F9" s="65">
        <v>0</v>
      </c>
      <c r="G9" s="80">
        <v>0</v>
      </c>
      <c r="H9" s="66">
        <v>0</v>
      </c>
      <c r="I9" s="80">
        <v>0</v>
      </c>
      <c r="J9" s="80">
        <v>0</v>
      </c>
      <c r="K9" s="67">
        <v>0</v>
      </c>
      <c r="L9" s="65">
        <v>0</v>
      </c>
      <c r="M9" s="80">
        <v>0</v>
      </c>
      <c r="N9" s="66">
        <v>0</v>
      </c>
      <c r="O9" s="80">
        <v>0</v>
      </c>
      <c r="P9" s="80">
        <v>0</v>
      </c>
      <c r="Q9" s="66">
        <v>0</v>
      </c>
      <c r="R9" s="80">
        <v>0</v>
      </c>
      <c r="S9" s="80">
        <v>0</v>
      </c>
      <c r="T9" s="66">
        <v>0</v>
      </c>
      <c r="U9" s="80">
        <v>0</v>
      </c>
      <c r="V9" s="80">
        <v>0</v>
      </c>
      <c r="W9" s="67">
        <v>0</v>
      </c>
      <c r="X9" s="65">
        <v>25000000</v>
      </c>
      <c r="Y9" s="80">
        <v>0</v>
      </c>
      <c r="Z9" s="66">
        <v>25000000</v>
      </c>
      <c r="AA9" s="80">
        <v>25000000</v>
      </c>
      <c r="AB9" s="80">
        <v>0</v>
      </c>
      <c r="AC9" s="66">
        <v>25000000</v>
      </c>
      <c r="AD9" s="80">
        <v>25000000</v>
      </c>
      <c r="AE9" s="80">
        <v>0</v>
      </c>
      <c r="AF9" s="66">
        <v>25000000</v>
      </c>
      <c r="AG9" s="80">
        <v>25000000</v>
      </c>
      <c r="AH9" s="80">
        <v>0</v>
      </c>
      <c r="AI9" s="67">
        <v>25000000</v>
      </c>
      <c r="AJ9" s="65">
        <v>25000000</v>
      </c>
      <c r="AK9" s="80">
        <v>0</v>
      </c>
      <c r="AL9" s="66">
        <v>25000000</v>
      </c>
      <c r="AM9" s="80">
        <v>25000000</v>
      </c>
      <c r="AN9" s="80">
        <v>0</v>
      </c>
      <c r="AO9" s="67">
        <v>25000000</v>
      </c>
      <c r="AQ9" s="212"/>
    </row>
    <row r="10" spans="1:43" x14ac:dyDescent="0.2">
      <c r="A10" s="366"/>
      <c r="B10" s="64" t="s">
        <v>147</v>
      </c>
      <c r="C10" s="171">
        <f t="shared" si="1"/>
        <v>121817154</v>
      </c>
      <c r="D10" s="171">
        <f t="shared" si="0"/>
        <v>173182848</v>
      </c>
      <c r="E10" s="171">
        <f t="shared" si="0"/>
        <v>294999999</v>
      </c>
      <c r="F10" s="65">
        <v>0</v>
      </c>
      <c r="G10" s="80">
        <v>0</v>
      </c>
      <c r="H10" s="66">
        <v>0</v>
      </c>
      <c r="I10" s="80">
        <v>0</v>
      </c>
      <c r="J10" s="80">
        <v>0</v>
      </c>
      <c r="K10" s="67">
        <v>0</v>
      </c>
      <c r="L10" s="65">
        <v>0</v>
      </c>
      <c r="M10" s="80">
        <v>0</v>
      </c>
      <c r="N10" s="66">
        <v>0</v>
      </c>
      <c r="O10" s="80">
        <v>118669743</v>
      </c>
      <c r="P10" s="80">
        <v>168709257</v>
      </c>
      <c r="Q10" s="66">
        <v>287379000</v>
      </c>
      <c r="R10" s="80">
        <v>2826</v>
      </c>
      <c r="S10" s="80">
        <v>4174</v>
      </c>
      <c r="T10" s="66">
        <v>7000</v>
      </c>
      <c r="U10" s="80">
        <v>816</v>
      </c>
      <c r="V10" s="80">
        <v>1184</v>
      </c>
      <c r="W10" s="67">
        <v>2000</v>
      </c>
      <c r="X10" s="65">
        <v>1047923</v>
      </c>
      <c r="Y10" s="80">
        <v>1489411</v>
      </c>
      <c r="Z10" s="66">
        <v>2537333</v>
      </c>
      <c r="AA10" s="80">
        <v>1047923</v>
      </c>
      <c r="AB10" s="80">
        <v>1489411</v>
      </c>
      <c r="AC10" s="66">
        <v>2537333</v>
      </c>
      <c r="AD10" s="80">
        <v>1047923</v>
      </c>
      <c r="AE10" s="80">
        <v>1489411</v>
      </c>
      <c r="AF10" s="66">
        <v>2537333</v>
      </c>
      <c r="AG10" s="80">
        <v>0</v>
      </c>
      <c r="AH10" s="80">
        <v>0</v>
      </c>
      <c r="AI10" s="67">
        <v>0</v>
      </c>
      <c r="AJ10" s="65">
        <v>0</v>
      </c>
      <c r="AK10" s="80">
        <v>0</v>
      </c>
      <c r="AL10" s="66">
        <v>0</v>
      </c>
      <c r="AM10" s="80">
        <v>0</v>
      </c>
      <c r="AN10" s="80">
        <v>0</v>
      </c>
      <c r="AO10" s="67">
        <v>0</v>
      </c>
      <c r="AQ10" s="212"/>
    </row>
    <row r="11" spans="1:43" x14ac:dyDescent="0.2">
      <c r="A11" s="366"/>
      <c r="B11" s="64" t="s">
        <v>174</v>
      </c>
      <c r="C11" s="171">
        <f t="shared" si="1"/>
        <v>5489999</v>
      </c>
      <c r="D11" s="171">
        <f t="shared" si="0"/>
        <v>7009999</v>
      </c>
      <c r="E11" s="171">
        <f t="shared" si="0"/>
        <v>12500001</v>
      </c>
      <c r="F11" s="65">
        <v>0</v>
      </c>
      <c r="G11" s="80">
        <v>0</v>
      </c>
      <c r="H11" s="66">
        <v>0</v>
      </c>
      <c r="I11" s="80">
        <v>0</v>
      </c>
      <c r="J11" s="80">
        <v>0</v>
      </c>
      <c r="K11" s="67">
        <v>0</v>
      </c>
      <c r="L11" s="65">
        <v>0</v>
      </c>
      <c r="M11" s="80">
        <v>0</v>
      </c>
      <c r="N11" s="66">
        <v>0</v>
      </c>
      <c r="O11" s="80">
        <v>0</v>
      </c>
      <c r="P11" s="80">
        <v>0</v>
      </c>
      <c r="Q11" s="66">
        <v>0</v>
      </c>
      <c r="R11" s="80">
        <v>0</v>
      </c>
      <c r="S11" s="80">
        <v>0</v>
      </c>
      <c r="T11" s="66">
        <v>0</v>
      </c>
      <c r="U11" s="80">
        <v>0</v>
      </c>
      <c r="V11" s="80">
        <v>0</v>
      </c>
      <c r="W11" s="67">
        <v>0</v>
      </c>
      <c r="X11" s="65">
        <v>83333</v>
      </c>
      <c r="Y11" s="80">
        <v>83333</v>
      </c>
      <c r="Z11" s="66">
        <v>166667</v>
      </c>
      <c r="AA11" s="80">
        <v>5385833</v>
      </c>
      <c r="AB11" s="80">
        <v>6905833</v>
      </c>
      <c r="AC11" s="66">
        <v>12291667</v>
      </c>
      <c r="AD11" s="80">
        <v>20833</v>
      </c>
      <c r="AE11" s="80">
        <v>20833</v>
      </c>
      <c r="AF11" s="66">
        <v>41667</v>
      </c>
      <c r="AG11" s="80">
        <v>0</v>
      </c>
      <c r="AH11" s="80">
        <v>0</v>
      </c>
      <c r="AI11" s="67">
        <v>0</v>
      </c>
      <c r="AJ11" s="65">
        <v>0</v>
      </c>
      <c r="AK11" s="80">
        <v>0</v>
      </c>
      <c r="AL11" s="66">
        <v>0</v>
      </c>
      <c r="AM11" s="80">
        <v>0</v>
      </c>
      <c r="AN11" s="80">
        <v>0</v>
      </c>
      <c r="AO11" s="67">
        <v>0</v>
      </c>
      <c r="AQ11" s="212"/>
    </row>
    <row r="12" spans="1:43" x14ac:dyDescent="0.2">
      <c r="A12" s="366"/>
      <c r="B12" s="64" t="s">
        <v>116</v>
      </c>
      <c r="C12" s="171">
        <f t="shared" si="1"/>
        <v>75000000</v>
      </c>
      <c r="D12" s="171">
        <f t="shared" si="0"/>
        <v>0</v>
      </c>
      <c r="E12" s="171">
        <f t="shared" si="0"/>
        <v>75000000</v>
      </c>
      <c r="F12" s="65">
        <v>0</v>
      </c>
      <c r="G12" s="80">
        <v>0</v>
      </c>
      <c r="H12" s="66">
        <v>0</v>
      </c>
      <c r="I12" s="80">
        <v>0</v>
      </c>
      <c r="J12" s="80">
        <v>0</v>
      </c>
      <c r="K12" s="67">
        <v>0</v>
      </c>
      <c r="L12" s="65">
        <v>0</v>
      </c>
      <c r="M12" s="80">
        <v>0</v>
      </c>
      <c r="N12" s="66">
        <v>0</v>
      </c>
      <c r="O12" s="80">
        <v>145000</v>
      </c>
      <c r="P12" s="80">
        <v>0</v>
      </c>
      <c r="Q12" s="66">
        <v>145000</v>
      </c>
      <c r="R12" s="80">
        <v>386000</v>
      </c>
      <c r="S12" s="80">
        <v>0</v>
      </c>
      <c r="T12" s="66">
        <v>386000</v>
      </c>
      <c r="U12" s="80">
        <v>6505455</v>
      </c>
      <c r="V12" s="80">
        <v>0</v>
      </c>
      <c r="W12" s="67">
        <v>6505455</v>
      </c>
      <c r="X12" s="65">
        <v>11602258</v>
      </c>
      <c r="Y12" s="80">
        <v>0</v>
      </c>
      <c r="Z12" s="66">
        <v>11602258</v>
      </c>
      <c r="AA12" s="80">
        <v>11351257</v>
      </c>
      <c r="AB12" s="80">
        <v>0</v>
      </c>
      <c r="AC12" s="66">
        <v>11351257</v>
      </c>
      <c r="AD12" s="80">
        <v>11351257</v>
      </c>
      <c r="AE12" s="80">
        <v>0</v>
      </c>
      <c r="AF12" s="66">
        <v>11351257</v>
      </c>
      <c r="AG12" s="80">
        <v>11352258</v>
      </c>
      <c r="AH12" s="80">
        <v>0</v>
      </c>
      <c r="AI12" s="67">
        <v>11352258</v>
      </c>
      <c r="AJ12" s="65">
        <v>11127257</v>
      </c>
      <c r="AK12" s="80">
        <v>0</v>
      </c>
      <c r="AL12" s="66">
        <v>11127257</v>
      </c>
      <c r="AM12" s="80">
        <v>11179258</v>
      </c>
      <c r="AN12" s="80">
        <v>0</v>
      </c>
      <c r="AO12" s="67">
        <v>11179258</v>
      </c>
      <c r="AQ12" s="212"/>
    </row>
    <row r="13" spans="1:43" x14ac:dyDescent="0.2">
      <c r="A13" s="366"/>
      <c r="B13" s="64" t="s">
        <v>180</v>
      </c>
      <c r="C13" s="171">
        <f t="shared" si="1"/>
        <v>50000000</v>
      </c>
      <c r="D13" s="171">
        <f t="shared" si="0"/>
        <v>50000000</v>
      </c>
      <c r="E13" s="171">
        <f t="shared" si="0"/>
        <v>100000000</v>
      </c>
      <c r="F13" s="65">
        <v>0</v>
      </c>
      <c r="G13" s="80">
        <v>0</v>
      </c>
      <c r="H13" s="66">
        <v>0</v>
      </c>
      <c r="I13" s="80">
        <v>0</v>
      </c>
      <c r="J13" s="80">
        <v>0</v>
      </c>
      <c r="K13" s="67">
        <v>0</v>
      </c>
      <c r="L13" s="65">
        <v>0</v>
      </c>
      <c r="M13" s="80">
        <v>0</v>
      </c>
      <c r="N13" s="66">
        <v>0</v>
      </c>
      <c r="O13" s="80">
        <v>0</v>
      </c>
      <c r="P13" s="80">
        <v>0</v>
      </c>
      <c r="Q13" s="66">
        <v>0</v>
      </c>
      <c r="R13" s="80">
        <v>0</v>
      </c>
      <c r="S13" s="80">
        <v>0</v>
      </c>
      <c r="T13" s="66">
        <v>0</v>
      </c>
      <c r="U13" s="80">
        <v>0</v>
      </c>
      <c r="V13" s="80">
        <v>0</v>
      </c>
      <c r="W13" s="67">
        <v>0</v>
      </c>
      <c r="X13" s="65">
        <v>16667000</v>
      </c>
      <c r="Y13" s="80">
        <v>16667000</v>
      </c>
      <c r="Z13" s="66">
        <v>33334000</v>
      </c>
      <c r="AA13" s="80">
        <v>16667000</v>
      </c>
      <c r="AB13" s="80">
        <v>16667000</v>
      </c>
      <c r="AC13" s="66">
        <v>33334000</v>
      </c>
      <c r="AD13" s="80">
        <v>16666000</v>
      </c>
      <c r="AE13" s="80">
        <v>16666000</v>
      </c>
      <c r="AF13" s="66">
        <v>33332000</v>
      </c>
      <c r="AG13" s="80">
        <v>0</v>
      </c>
      <c r="AH13" s="80">
        <v>0</v>
      </c>
      <c r="AI13" s="67">
        <v>0</v>
      </c>
      <c r="AJ13" s="65">
        <v>0</v>
      </c>
      <c r="AK13" s="80">
        <v>0</v>
      </c>
      <c r="AL13" s="66">
        <v>0</v>
      </c>
      <c r="AM13" s="80">
        <v>0</v>
      </c>
      <c r="AN13" s="80">
        <v>0</v>
      </c>
      <c r="AO13" s="67">
        <v>0</v>
      </c>
      <c r="AQ13" s="212"/>
    </row>
    <row r="14" spans="1:43" x14ac:dyDescent="0.2">
      <c r="A14" s="366"/>
      <c r="B14" s="64" t="s">
        <v>142</v>
      </c>
      <c r="C14" s="171">
        <f t="shared" si="1"/>
        <v>4999999</v>
      </c>
      <c r="D14" s="171">
        <f t="shared" si="0"/>
        <v>0</v>
      </c>
      <c r="E14" s="171">
        <f t="shared" si="0"/>
        <v>4999999</v>
      </c>
      <c r="F14" s="65">
        <v>0</v>
      </c>
      <c r="G14" s="80">
        <v>0</v>
      </c>
      <c r="H14" s="66">
        <v>0</v>
      </c>
      <c r="I14" s="80">
        <v>0</v>
      </c>
      <c r="J14" s="80">
        <v>0</v>
      </c>
      <c r="K14" s="67">
        <v>0</v>
      </c>
      <c r="L14" s="65">
        <v>0</v>
      </c>
      <c r="M14" s="80">
        <v>0</v>
      </c>
      <c r="N14" s="66">
        <v>0</v>
      </c>
      <c r="O14" s="80">
        <v>0</v>
      </c>
      <c r="P14" s="80">
        <v>0</v>
      </c>
      <c r="Q14" s="66">
        <v>0</v>
      </c>
      <c r="R14" s="80">
        <v>0</v>
      </c>
      <c r="S14" s="80">
        <v>0</v>
      </c>
      <c r="T14" s="66">
        <v>0</v>
      </c>
      <c r="U14" s="80">
        <v>94012</v>
      </c>
      <c r="V14" s="80">
        <v>0</v>
      </c>
      <c r="W14" s="67">
        <v>94012</v>
      </c>
      <c r="X14" s="65">
        <v>827329</v>
      </c>
      <c r="Y14" s="80">
        <v>0</v>
      </c>
      <c r="Z14" s="66">
        <v>827329</v>
      </c>
      <c r="AA14" s="80">
        <v>827329</v>
      </c>
      <c r="AB14" s="80">
        <v>0</v>
      </c>
      <c r="AC14" s="66">
        <v>827329</v>
      </c>
      <c r="AD14" s="80">
        <v>826329</v>
      </c>
      <c r="AE14" s="80">
        <v>0</v>
      </c>
      <c r="AF14" s="66">
        <v>826329</v>
      </c>
      <c r="AG14" s="80">
        <v>809000</v>
      </c>
      <c r="AH14" s="80">
        <v>0</v>
      </c>
      <c r="AI14" s="67">
        <v>809000</v>
      </c>
      <c r="AJ14" s="65">
        <v>809000</v>
      </c>
      <c r="AK14" s="80">
        <v>0</v>
      </c>
      <c r="AL14" s="66">
        <v>809000</v>
      </c>
      <c r="AM14" s="80">
        <v>807000</v>
      </c>
      <c r="AN14" s="80">
        <v>0</v>
      </c>
      <c r="AO14" s="67">
        <v>807000</v>
      </c>
      <c r="AQ14" s="212"/>
    </row>
    <row r="15" spans="1:43" x14ac:dyDescent="0.2">
      <c r="A15" s="367" t="s">
        <v>286</v>
      </c>
      <c r="B15" s="64" t="s">
        <v>161</v>
      </c>
      <c r="C15" s="171">
        <f t="shared" si="1"/>
        <v>4999999</v>
      </c>
      <c r="D15" s="171">
        <f t="shared" si="0"/>
        <v>0</v>
      </c>
      <c r="E15" s="171">
        <f t="shared" si="0"/>
        <v>4999999</v>
      </c>
      <c r="F15" s="65">
        <v>0</v>
      </c>
      <c r="G15" s="80">
        <v>0</v>
      </c>
      <c r="H15" s="66">
        <v>0</v>
      </c>
      <c r="I15" s="80">
        <v>0</v>
      </c>
      <c r="J15" s="80">
        <v>0</v>
      </c>
      <c r="K15" s="67">
        <v>0</v>
      </c>
      <c r="L15" s="65">
        <v>0</v>
      </c>
      <c r="M15" s="80">
        <v>0</v>
      </c>
      <c r="N15" s="66">
        <v>0</v>
      </c>
      <c r="O15" s="80">
        <v>0</v>
      </c>
      <c r="P15" s="80">
        <v>0</v>
      </c>
      <c r="Q15" s="66">
        <v>0</v>
      </c>
      <c r="R15" s="80">
        <v>0</v>
      </c>
      <c r="S15" s="80">
        <v>0</v>
      </c>
      <c r="T15" s="66">
        <v>0</v>
      </c>
      <c r="U15" s="80">
        <v>594590</v>
      </c>
      <c r="V15" s="80">
        <v>0</v>
      </c>
      <c r="W15" s="67">
        <v>594590</v>
      </c>
      <c r="X15" s="65">
        <v>635136</v>
      </c>
      <c r="Y15" s="80">
        <v>0</v>
      </c>
      <c r="Z15" s="66">
        <v>635136</v>
      </c>
      <c r="AA15" s="80">
        <v>635136</v>
      </c>
      <c r="AB15" s="80">
        <v>0</v>
      </c>
      <c r="AC15" s="66">
        <v>635136</v>
      </c>
      <c r="AD15" s="80">
        <v>635137</v>
      </c>
      <c r="AE15" s="80">
        <v>0</v>
      </c>
      <c r="AF15" s="66">
        <v>635137</v>
      </c>
      <c r="AG15" s="80">
        <v>833333</v>
      </c>
      <c r="AH15" s="80">
        <v>0</v>
      </c>
      <c r="AI15" s="67">
        <v>833333</v>
      </c>
      <c r="AJ15" s="65">
        <v>833333</v>
      </c>
      <c r="AK15" s="80">
        <v>0</v>
      </c>
      <c r="AL15" s="66">
        <v>833333</v>
      </c>
      <c r="AM15" s="80">
        <v>833334</v>
      </c>
      <c r="AN15" s="80">
        <v>0</v>
      </c>
      <c r="AO15" s="67">
        <v>833334</v>
      </c>
      <c r="AQ15" s="212"/>
    </row>
    <row r="16" spans="1:43" x14ac:dyDescent="0.2">
      <c r="A16" s="367"/>
      <c r="B16" s="64" t="s">
        <v>183</v>
      </c>
      <c r="C16" s="171">
        <f t="shared" si="1"/>
        <v>25000000</v>
      </c>
      <c r="D16" s="171">
        <f t="shared" si="0"/>
        <v>0</v>
      </c>
      <c r="E16" s="171">
        <f t="shared" si="0"/>
        <v>25000000</v>
      </c>
      <c r="F16" s="65">
        <v>0</v>
      </c>
      <c r="G16" s="80">
        <v>0</v>
      </c>
      <c r="H16" s="66">
        <v>0</v>
      </c>
      <c r="I16" s="80">
        <v>0</v>
      </c>
      <c r="J16" s="80">
        <v>0</v>
      </c>
      <c r="K16" s="67">
        <v>0</v>
      </c>
      <c r="L16" s="65">
        <v>0</v>
      </c>
      <c r="M16" s="80">
        <v>0</v>
      </c>
      <c r="N16" s="66">
        <v>0</v>
      </c>
      <c r="O16" s="80">
        <v>0</v>
      </c>
      <c r="P16" s="80">
        <v>0</v>
      </c>
      <c r="Q16" s="66">
        <v>0</v>
      </c>
      <c r="R16" s="80">
        <v>2248000</v>
      </c>
      <c r="S16" s="80">
        <v>0</v>
      </c>
      <c r="T16" s="66">
        <v>2248000</v>
      </c>
      <c r="U16" s="80">
        <v>851794</v>
      </c>
      <c r="V16" s="80">
        <v>0</v>
      </c>
      <c r="W16" s="67">
        <v>851794</v>
      </c>
      <c r="X16" s="65">
        <v>3989402</v>
      </c>
      <c r="Y16" s="80">
        <v>0</v>
      </c>
      <c r="Z16" s="66">
        <v>3989402</v>
      </c>
      <c r="AA16" s="80">
        <v>3989402</v>
      </c>
      <c r="AB16" s="80">
        <v>0</v>
      </c>
      <c r="AC16" s="66">
        <v>3989402</v>
      </c>
      <c r="AD16" s="80">
        <v>3989402</v>
      </c>
      <c r="AE16" s="80">
        <v>0</v>
      </c>
      <c r="AF16" s="66">
        <v>3989402</v>
      </c>
      <c r="AG16" s="80">
        <v>3310667</v>
      </c>
      <c r="AH16" s="80">
        <v>0</v>
      </c>
      <c r="AI16" s="67">
        <v>3310667</v>
      </c>
      <c r="AJ16" s="65">
        <v>3310667</v>
      </c>
      <c r="AK16" s="80">
        <v>0</v>
      </c>
      <c r="AL16" s="66">
        <v>3310667</v>
      </c>
      <c r="AM16" s="80">
        <v>3310666</v>
      </c>
      <c r="AN16" s="80">
        <v>0</v>
      </c>
      <c r="AO16" s="67">
        <v>3310666</v>
      </c>
      <c r="AQ16" s="212"/>
    </row>
    <row r="17" spans="1:43" x14ac:dyDescent="0.2">
      <c r="A17" s="367"/>
      <c r="B17" s="64" t="s">
        <v>125</v>
      </c>
      <c r="C17" s="171">
        <f t="shared" si="1"/>
        <v>26673169</v>
      </c>
      <c r="D17" s="171">
        <f t="shared" si="0"/>
        <v>19126831</v>
      </c>
      <c r="E17" s="171">
        <f t="shared" si="0"/>
        <v>45800000</v>
      </c>
      <c r="F17" s="65">
        <v>0</v>
      </c>
      <c r="G17" s="80">
        <v>0</v>
      </c>
      <c r="H17" s="66">
        <v>0</v>
      </c>
      <c r="I17" s="80">
        <v>2500000</v>
      </c>
      <c r="J17" s="80">
        <v>1667000</v>
      </c>
      <c r="K17" s="67">
        <v>4167000</v>
      </c>
      <c r="L17" s="65">
        <v>2500000</v>
      </c>
      <c r="M17" s="80">
        <v>1667000</v>
      </c>
      <c r="N17" s="66">
        <v>4167000</v>
      </c>
      <c r="O17" s="80">
        <v>2500000</v>
      </c>
      <c r="P17" s="80">
        <v>1667000</v>
      </c>
      <c r="Q17" s="66">
        <v>4167000</v>
      </c>
      <c r="R17" s="80">
        <v>2500000</v>
      </c>
      <c r="S17" s="80">
        <v>1666000</v>
      </c>
      <c r="T17" s="66">
        <v>4166000</v>
      </c>
      <c r="U17" s="80">
        <v>0</v>
      </c>
      <c r="V17" s="80">
        <v>0</v>
      </c>
      <c r="W17" s="67">
        <v>0</v>
      </c>
      <c r="X17" s="65">
        <v>3057723</v>
      </c>
      <c r="Y17" s="80">
        <v>2498277</v>
      </c>
      <c r="Z17" s="66">
        <v>5556000</v>
      </c>
      <c r="AA17" s="80">
        <v>3057723</v>
      </c>
      <c r="AB17" s="80">
        <v>2498277</v>
      </c>
      <c r="AC17" s="66">
        <v>5556000</v>
      </c>
      <c r="AD17" s="80">
        <v>3057723</v>
      </c>
      <c r="AE17" s="80">
        <v>2498277</v>
      </c>
      <c r="AF17" s="66">
        <v>5556000</v>
      </c>
      <c r="AG17" s="80">
        <v>2500000</v>
      </c>
      <c r="AH17" s="80">
        <v>1655000</v>
      </c>
      <c r="AI17" s="67">
        <v>4155000</v>
      </c>
      <c r="AJ17" s="65">
        <v>2500000</v>
      </c>
      <c r="AK17" s="80">
        <v>1655000</v>
      </c>
      <c r="AL17" s="66">
        <v>4155000</v>
      </c>
      <c r="AM17" s="80">
        <v>2500000</v>
      </c>
      <c r="AN17" s="80">
        <v>1655000</v>
      </c>
      <c r="AO17" s="67">
        <v>4155000</v>
      </c>
      <c r="AQ17" s="212"/>
    </row>
    <row r="18" spans="1:43" x14ac:dyDescent="0.2">
      <c r="A18" s="367"/>
      <c r="B18" s="64" t="s">
        <v>200</v>
      </c>
      <c r="C18" s="171">
        <f t="shared" si="1"/>
        <v>40000000</v>
      </c>
      <c r="D18" s="171">
        <f t="shared" si="0"/>
        <v>0</v>
      </c>
      <c r="E18" s="171">
        <f t="shared" si="0"/>
        <v>40000000</v>
      </c>
      <c r="F18" s="65">
        <v>0</v>
      </c>
      <c r="G18" s="80">
        <v>0</v>
      </c>
      <c r="H18" s="66">
        <v>0</v>
      </c>
      <c r="I18" s="80">
        <v>0</v>
      </c>
      <c r="J18" s="80">
        <v>0</v>
      </c>
      <c r="K18" s="67">
        <v>0</v>
      </c>
      <c r="L18" s="65">
        <v>0</v>
      </c>
      <c r="M18" s="80">
        <v>0</v>
      </c>
      <c r="N18" s="66">
        <v>0</v>
      </c>
      <c r="O18" s="80">
        <v>0</v>
      </c>
      <c r="P18" s="80">
        <v>0</v>
      </c>
      <c r="Q18" s="66">
        <v>0</v>
      </c>
      <c r="R18" s="80">
        <v>9053000</v>
      </c>
      <c r="S18" s="80">
        <v>0</v>
      </c>
      <c r="T18" s="66">
        <v>9053000</v>
      </c>
      <c r="U18" s="80">
        <v>7450500</v>
      </c>
      <c r="V18" s="80">
        <v>0</v>
      </c>
      <c r="W18" s="67">
        <v>7450500</v>
      </c>
      <c r="X18" s="65">
        <v>16634500</v>
      </c>
      <c r="Y18" s="80">
        <v>0</v>
      </c>
      <c r="Z18" s="66">
        <v>16634500</v>
      </c>
      <c r="AA18" s="80">
        <v>0</v>
      </c>
      <c r="AB18" s="80">
        <v>0</v>
      </c>
      <c r="AC18" s="66">
        <v>0</v>
      </c>
      <c r="AD18" s="80">
        <v>5566000</v>
      </c>
      <c r="AE18" s="80">
        <v>0</v>
      </c>
      <c r="AF18" s="66">
        <v>5566000</v>
      </c>
      <c r="AG18" s="80">
        <v>475000</v>
      </c>
      <c r="AH18" s="80">
        <v>0</v>
      </c>
      <c r="AI18" s="67">
        <v>475000</v>
      </c>
      <c r="AJ18" s="65">
        <v>220000</v>
      </c>
      <c r="AK18" s="80">
        <v>0</v>
      </c>
      <c r="AL18" s="66">
        <v>220000</v>
      </c>
      <c r="AM18" s="80">
        <v>601000</v>
      </c>
      <c r="AN18" s="80">
        <v>0</v>
      </c>
      <c r="AO18" s="67">
        <v>601000</v>
      </c>
      <c r="AQ18" s="212"/>
    </row>
    <row r="19" spans="1:43" ht="14.1" customHeight="1" x14ac:dyDescent="0.2">
      <c r="A19" s="368" t="s">
        <v>287</v>
      </c>
      <c r="B19" s="64" t="s">
        <v>186</v>
      </c>
      <c r="C19" s="171">
        <f t="shared" si="1"/>
        <v>43210000</v>
      </c>
      <c r="D19" s="171">
        <f t="shared" si="0"/>
        <v>48897001</v>
      </c>
      <c r="E19" s="171">
        <f t="shared" si="0"/>
        <v>92107001</v>
      </c>
      <c r="F19" s="65">
        <v>0</v>
      </c>
      <c r="G19" s="80">
        <v>0</v>
      </c>
      <c r="H19" s="66">
        <v>0</v>
      </c>
      <c r="I19" s="80">
        <v>951000</v>
      </c>
      <c r="J19" s="80">
        <v>951000</v>
      </c>
      <c r="K19" s="67">
        <v>1902000</v>
      </c>
      <c r="L19" s="65">
        <v>2323000</v>
      </c>
      <c r="M19" s="80">
        <v>2323000</v>
      </c>
      <c r="N19" s="66">
        <v>4646000</v>
      </c>
      <c r="O19" s="80">
        <v>5242000</v>
      </c>
      <c r="P19" s="80">
        <v>5242000</v>
      </c>
      <c r="Q19" s="66">
        <v>10484000</v>
      </c>
      <c r="R19" s="80">
        <v>4074000</v>
      </c>
      <c r="S19" s="80">
        <v>4422000</v>
      </c>
      <c r="T19" s="66">
        <v>8496000</v>
      </c>
      <c r="U19" s="80">
        <v>1202803</v>
      </c>
      <c r="V19" s="80">
        <v>1550803</v>
      </c>
      <c r="W19" s="67">
        <v>2753606</v>
      </c>
      <c r="X19" s="65">
        <v>4364399</v>
      </c>
      <c r="Y19" s="80">
        <v>5933066</v>
      </c>
      <c r="Z19" s="66">
        <v>10297465</v>
      </c>
      <c r="AA19" s="80">
        <v>5120399</v>
      </c>
      <c r="AB19" s="80">
        <v>6904066</v>
      </c>
      <c r="AC19" s="66">
        <v>12024465</v>
      </c>
      <c r="AD19" s="80">
        <v>6575399</v>
      </c>
      <c r="AE19" s="80">
        <v>7175066</v>
      </c>
      <c r="AF19" s="66">
        <v>13750465</v>
      </c>
      <c r="AG19" s="80">
        <v>3970000</v>
      </c>
      <c r="AH19" s="80">
        <v>4317000</v>
      </c>
      <c r="AI19" s="67">
        <v>8287000</v>
      </c>
      <c r="AJ19" s="65">
        <v>4452000</v>
      </c>
      <c r="AK19" s="80">
        <v>4799000</v>
      </c>
      <c r="AL19" s="66">
        <v>9251000</v>
      </c>
      <c r="AM19" s="80">
        <v>4935000</v>
      </c>
      <c r="AN19" s="80">
        <v>5280000</v>
      </c>
      <c r="AO19" s="67">
        <v>10215000</v>
      </c>
      <c r="AQ19" s="212"/>
    </row>
    <row r="20" spans="1:43" ht="14.1" customHeight="1" x14ac:dyDescent="0.2">
      <c r="A20" s="368"/>
      <c r="B20" s="64" t="s">
        <v>188</v>
      </c>
      <c r="C20" s="171">
        <f t="shared" si="1"/>
        <v>601896000</v>
      </c>
      <c r="D20" s="171">
        <f t="shared" si="0"/>
        <v>697724000</v>
      </c>
      <c r="E20" s="171">
        <f t="shared" si="0"/>
        <v>1299620000</v>
      </c>
      <c r="F20" s="65">
        <v>0</v>
      </c>
      <c r="G20" s="80">
        <v>0</v>
      </c>
      <c r="H20" s="66">
        <v>0</v>
      </c>
      <c r="I20" s="80">
        <v>0</v>
      </c>
      <c r="J20" s="80">
        <v>0</v>
      </c>
      <c r="K20" s="67">
        <v>0</v>
      </c>
      <c r="L20" s="65">
        <v>0</v>
      </c>
      <c r="M20" s="80">
        <v>0</v>
      </c>
      <c r="N20" s="66">
        <v>0</v>
      </c>
      <c r="O20" s="80">
        <v>0</v>
      </c>
      <c r="P20" s="80">
        <v>0</v>
      </c>
      <c r="Q20" s="66">
        <v>0</v>
      </c>
      <c r="R20" s="80">
        <v>214000</v>
      </c>
      <c r="S20" s="80">
        <v>214000</v>
      </c>
      <c r="T20" s="66">
        <v>428000</v>
      </c>
      <c r="U20" s="80">
        <v>121578</v>
      </c>
      <c r="V20" s="80">
        <v>121578</v>
      </c>
      <c r="W20" s="67">
        <v>243156</v>
      </c>
      <c r="X20" s="65">
        <v>85490474</v>
      </c>
      <c r="Y20" s="80">
        <v>109422474</v>
      </c>
      <c r="Z20" s="66">
        <v>194912948</v>
      </c>
      <c r="AA20" s="80">
        <v>956474</v>
      </c>
      <c r="AB20" s="80">
        <v>956474</v>
      </c>
      <c r="AC20" s="66">
        <v>1912948</v>
      </c>
      <c r="AD20" s="80">
        <v>198494474</v>
      </c>
      <c r="AE20" s="80">
        <v>254418474</v>
      </c>
      <c r="AF20" s="66">
        <v>452912948</v>
      </c>
      <c r="AG20" s="80">
        <v>868375</v>
      </c>
      <c r="AH20" s="80">
        <v>868375</v>
      </c>
      <c r="AI20" s="67">
        <v>1736750</v>
      </c>
      <c r="AJ20" s="65">
        <v>868375</v>
      </c>
      <c r="AK20" s="80">
        <v>868375</v>
      </c>
      <c r="AL20" s="66">
        <v>1736750</v>
      </c>
      <c r="AM20" s="80">
        <v>314882250</v>
      </c>
      <c r="AN20" s="80">
        <v>330854250</v>
      </c>
      <c r="AO20" s="67">
        <v>645736500</v>
      </c>
      <c r="AQ20" s="212"/>
    </row>
    <row r="21" spans="1:43" ht="14.1" customHeight="1" x14ac:dyDescent="0.2">
      <c r="A21" s="368"/>
      <c r="B21" s="64" t="s">
        <v>154</v>
      </c>
      <c r="C21" s="171">
        <f t="shared" si="1"/>
        <v>53400000</v>
      </c>
      <c r="D21" s="171">
        <f t="shared" si="0"/>
        <v>0</v>
      </c>
      <c r="E21" s="171">
        <f t="shared" si="0"/>
        <v>53400000</v>
      </c>
      <c r="F21" s="65">
        <v>0</v>
      </c>
      <c r="G21" s="80">
        <v>0</v>
      </c>
      <c r="H21" s="66">
        <v>0</v>
      </c>
      <c r="I21" s="80">
        <v>0</v>
      </c>
      <c r="J21" s="80">
        <v>0</v>
      </c>
      <c r="K21" s="67">
        <v>0</v>
      </c>
      <c r="L21" s="65">
        <v>0</v>
      </c>
      <c r="M21" s="80">
        <v>0</v>
      </c>
      <c r="N21" s="66">
        <v>0</v>
      </c>
      <c r="O21" s="80">
        <v>0</v>
      </c>
      <c r="P21" s="80">
        <v>0</v>
      </c>
      <c r="Q21" s="66">
        <v>0</v>
      </c>
      <c r="R21" s="80">
        <v>0</v>
      </c>
      <c r="S21" s="80">
        <v>0</v>
      </c>
      <c r="T21" s="66">
        <v>0</v>
      </c>
      <c r="U21" s="80">
        <v>0</v>
      </c>
      <c r="V21" s="80">
        <v>0</v>
      </c>
      <c r="W21" s="67">
        <v>0</v>
      </c>
      <c r="X21" s="65">
        <v>4726000</v>
      </c>
      <c r="Y21" s="80">
        <v>0</v>
      </c>
      <c r="Z21" s="66">
        <v>4726000</v>
      </c>
      <c r="AA21" s="80">
        <v>9492000</v>
      </c>
      <c r="AB21" s="80">
        <v>0</v>
      </c>
      <c r="AC21" s="66">
        <v>9492000</v>
      </c>
      <c r="AD21" s="80">
        <v>12615000</v>
      </c>
      <c r="AE21" s="80">
        <v>0</v>
      </c>
      <c r="AF21" s="66">
        <v>12615000</v>
      </c>
      <c r="AG21" s="80">
        <v>17177000</v>
      </c>
      <c r="AH21" s="80">
        <v>0</v>
      </c>
      <c r="AI21" s="67">
        <v>17177000</v>
      </c>
      <c r="AJ21" s="65">
        <v>9390000</v>
      </c>
      <c r="AK21" s="80">
        <v>0</v>
      </c>
      <c r="AL21" s="66">
        <v>9390000</v>
      </c>
      <c r="AM21" s="80">
        <v>0</v>
      </c>
      <c r="AN21" s="80">
        <v>0</v>
      </c>
      <c r="AO21" s="67">
        <v>0</v>
      </c>
      <c r="AQ21" s="212"/>
    </row>
    <row r="22" spans="1:43" ht="14.45" customHeight="1" x14ac:dyDescent="0.2">
      <c r="A22" s="368"/>
      <c r="B22" s="64" t="s">
        <v>205</v>
      </c>
      <c r="C22" s="171">
        <f t="shared" si="1"/>
        <v>600000</v>
      </c>
      <c r="D22" s="171">
        <f t="shared" si="0"/>
        <v>0</v>
      </c>
      <c r="E22" s="171">
        <f t="shared" si="0"/>
        <v>600000</v>
      </c>
      <c r="F22" s="65">
        <v>0</v>
      </c>
      <c r="G22" s="80">
        <v>0</v>
      </c>
      <c r="H22" s="66">
        <v>0</v>
      </c>
      <c r="I22" s="80">
        <v>0</v>
      </c>
      <c r="J22" s="80">
        <v>0</v>
      </c>
      <c r="K22" s="67">
        <v>0</v>
      </c>
      <c r="L22" s="65">
        <v>0</v>
      </c>
      <c r="M22" s="80">
        <v>0</v>
      </c>
      <c r="N22" s="66">
        <v>0</v>
      </c>
      <c r="O22" s="80">
        <v>0</v>
      </c>
      <c r="P22" s="80">
        <v>0</v>
      </c>
      <c r="Q22" s="66">
        <v>0</v>
      </c>
      <c r="R22" s="80">
        <v>0</v>
      </c>
      <c r="S22" s="80">
        <v>0</v>
      </c>
      <c r="T22" s="66">
        <v>0</v>
      </c>
      <c r="U22" s="80">
        <v>0</v>
      </c>
      <c r="V22" s="80">
        <v>0</v>
      </c>
      <c r="W22" s="67">
        <v>0</v>
      </c>
      <c r="X22" s="65">
        <v>200000</v>
      </c>
      <c r="Y22" s="80">
        <v>0</v>
      </c>
      <c r="Z22" s="66">
        <v>200000</v>
      </c>
      <c r="AA22" s="80">
        <v>200000</v>
      </c>
      <c r="AB22" s="80">
        <v>0</v>
      </c>
      <c r="AC22" s="66">
        <v>200000</v>
      </c>
      <c r="AD22" s="80">
        <v>200000</v>
      </c>
      <c r="AE22" s="80">
        <v>0</v>
      </c>
      <c r="AF22" s="66">
        <v>200000</v>
      </c>
      <c r="AG22" s="80">
        <v>0</v>
      </c>
      <c r="AH22" s="80">
        <v>0</v>
      </c>
      <c r="AI22" s="67">
        <v>0</v>
      </c>
      <c r="AJ22" s="65">
        <v>0</v>
      </c>
      <c r="AK22" s="80">
        <v>0</v>
      </c>
      <c r="AL22" s="66">
        <v>0</v>
      </c>
      <c r="AM22" s="80">
        <v>0</v>
      </c>
      <c r="AN22" s="80">
        <v>0</v>
      </c>
      <c r="AO22" s="67">
        <v>0</v>
      </c>
      <c r="AQ22" s="212"/>
    </row>
    <row r="23" spans="1:43" x14ac:dyDescent="0.2">
      <c r="A23" s="369" t="s">
        <v>288</v>
      </c>
      <c r="B23" s="64" t="s">
        <v>162</v>
      </c>
      <c r="C23" s="171">
        <f t="shared" si="1"/>
        <v>5000000</v>
      </c>
      <c r="D23" s="171">
        <f t="shared" si="0"/>
        <v>0</v>
      </c>
      <c r="E23" s="171">
        <f t="shared" si="0"/>
        <v>5000000</v>
      </c>
      <c r="F23" s="65">
        <v>0</v>
      </c>
      <c r="G23" s="80">
        <v>0</v>
      </c>
      <c r="H23" s="66">
        <v>0</v>
      </c>
      <c r="I23" s="80">
        <v>0</v>
      </c>
      <c r="J23" s="80">
        <v>0</v>
      </c>
      <c r="K23" s="67">
        <v>0</v>
      </c>
      <c r="L23" s="65">
        <v>0</v>
      </c>
      <c r="M23" s="80">
        <v>0</v>
      </c>
      <c r="N23" s="66">
        <v>0</v>
      </c>
      <c r="O23" s="80">
        <v>0</v>
      </c>
      <c r="P23" s="80">
        <v>0</v>
      </c>
      <c r="Q23" s="66">
        <v>0</v>
      </c>
      <c r="R23" s="80">
        <v>0</v>
      </c>
      <c r="S23" s="80">
        <v>0</v>
      </c>
      <c r="T23" s="66">
        <v>0</v>
      </c>
      <c r="U23" s="80">
        <v>0</v>
      </c>
      <c r="V23" s="80">
        <v>0</v>
      </c>
      <c r="W23" s="67">
        <v>0</v>
      </c>
      <c r="X23" s="65">
        <v>983000</v>
      </c>
      <c r="Y23" s="80">
        <v>0</v>
      </c>
      <c r="Z23" s="66">
        <v>983000</v>
      </c>
      <c r="AA23" s="80">
        <v>983000</v>
      </c>
      <c r="AB23" s="80">
        <v>0</v>
      </c>
      <c r="AC23" s="66">
        <v>983000</v>
      </c>
      <c r="AD23" s="80">
        <v>983000</v>
      </c>
      <c r="AE23" s="80">
        <v>0</v>
      </c>
      <c r="AF23" s="66">
        <v>983000</v>
      </c>
      <c r="AG23" s="80">
        <v>984000</v>
      </c>
      <c r="AH23" s="80">
        <v>0</v>
      </c>
      <c r="AI23" s="67">
        <v>984000</v>
      </c>
      <c r="AJ23" s="65">
        <v>984000</v>
      </c>
      <c r="AK23" s="80">
        <v>0</v>
      </c>
      <c r="AL23" s="66">
        <v>984000</v>
      </c>
      <c r="AM23" s="80">
        <v>83000</v>
      </c>
      <c r="AN23" s="80">
        <v>0</v>
      </c>
      <c r="AO23" s="67">
        <v>83000</v>
      </c>
      <c r="AQ23" s="212"/>
    </row>
    <row r="24" spans="1:43" x14ac:dyDescent="0.2">
      <c r="A24" s="369"/>
      <c r="B24" s="64" t="s">
        <v>164</v>
      </c>
      <c r="C24" s="171">
        <f t="shared" si="1"/>
        <v>106000000</v>
      </c>
      <c r="D24" s="171">
        <f t="shared" si="1"/>
        <v>0</v>
      </c>
      <c r="E24" s="171">
        <f t="shared" si="1"/>
        <v>106000000</v>
      </c>
      <c r="F24" s="65">
        <v>0</v>
      </c>
      <c r="G24" s="80">
        <v>0</v>
      </c>
      <c r="H24" s="66">
        <v>0</v>
      </c>
      <c r="I24" s="80">
        <v>0</v>
      </c>
      <c r="J24" s="80">
        <v>0</v>
      </c>
      <c r="K24" s="67">
        <v>0</v>
      </c>
      <c r="L24" s="65">
        <v>0</v>
      </c>
      <c r="M24" s="80">
        <v>0</v>
      </c>
      <c r="N24" s="66">
        <v>0</v>
      </c>
      <c r="O24" s="80">
        <v>474286</v>
      </c>
      <c r="P24" s="80">
        <v>0</v>
      </c>
      <c r="Q24" s="66">
        <v>474286</v>
      </c>
      <c r="R24" s="80">
        <v>0</v>
      </c>
      <c r="S24" s="80">
        <v>0</v>
      </c>
      <c r="T24" s="66">
        <v>0</v>
      </c>
      <c r="U24" s="80">
        <v>0</v>
      </c>
      <c r="V24" s="80">
        <v>0</v>
      </c>
      <c r="W24" s="67">
        <v>0</v>
      </c>
      <c r="X24" s="65">
        <v>17587620</v>
      </c>
      <c r="Y24" s="80">
        <v>0</v>
      </c>
      <c r="Z24" s="66">
        <v>17587620</v>
      </c>
      <c r="AA24" s="80">
        <v>17587620</v>
      </c>
      <c r="AB24" s="80">
        <v>0</v>
      </c>
      <c r="AC24" s="66">
        <v>17587620</v>
      </c>
      <c r="AD24" s="80">
        <v>17587618</v>
      </c>
      <c r="AE24" s="80">
        <v>0</v>
      </c>
      <c r="AF24" s="66">
        <v>17587618</v>
      </c>
      <c r="AG24" s="80">
        <v>17587620</v>
      </c>
      <c r="AH24" s="80">
        <v>0</v>
      </c>
      <c r="AI24" s="67">
        <v>17587620</v>
      </c>
      <c r="AJ24" s="65">
        <v>17587620</v>
      </c>
      <c r="AK24" s="80">
        <v>0</v>
      </c>
      <c r="AL24" s="66">
        <v>17587620</v>
      </c>
      <c r="AM24" s="80">
        <v>17587616</v>
      </c>
      <c r="AN24" s="80">
        <v>0</v>
      </c>
      <c r="AO24" s="67">
        <v>17587616</v>
      </c>
      <c r="AQ24" s="212"/>
    </row>
    <row r="25" spans="1:43" x14ac:dyDescent="0.2">
      <c r="A25" s="369"/>
      <c r="B25" s="64" t="s">
        <v>168</v>
      </c>
      <c r="C25" s="171">
        <f t="shared" si="1"/>
        <v>0</v>
      </c>
      <c r="D25" s="171">
        <f t="shared" si="1"/>
        <v>0</v>
      </c>
      <c r="E25" s="171">
        <f t="shared" si="1"/>
        <v>0</v>
      </c>
      <c r="F25" s="65">
        <v>0</v>
      </c>
      <c r="G25" s="80">
        <v>0</v>
      </c>
      <c r="H25" s="66">
        <v>0</v>
      </c>
      <c r="I25" s="80">
        <v>0</v>
      </c>
      <c r="J25" s="80">
        <v>0</v>
      </c>
      <c r="K25" s="67">
        <v>0</v>
      </c>
      <c r="L25" s="65">
        <v>0</v>
      </c>
      <c r="M25" s="80">
        <v>0</v>
      </c>
      <c r="N25" s="66">
        <v>0</v>
      </c>
      <c r="O25" s="80">
        <v>0</v>
      </c>
      <c r="P25" s="80">
        <v>0</v>
      </c>
      <c r="Q25" s="66">
        <v>0</v>
      </c>
      <c r="R25" s="80">
        <v>0</v>
      </c>
      <c r="S25" s="80">
        <v>0</v>
      </c>
      <c r="T25" s="66">
        <v>0</v>
      </c>
      <c r="U25" s="80">
        <v>0</v>
      </c>
      <c r="V25" s="80">
        <v>0</v>
      </c>
      <c r="W25" s="67">
        <v>0</v>
      </c>
      <c r="X25" s="65">
        <v>0</v>
      </c>
      <c r="Y25" s="80">
        <v>0</v>
      </c>
      <c r="Z25" s="66">
        <v>0</v>
      </c>
      <c r="AA25" s="80">
        <v>0</v>
      </c>
      <c r="AB25" s="80">
        <v>0</v>
      </c>
      <c r="AC25" s="66">
        <v>0</v>
      </c>
      <c r="AD25" s="80">
        <v>0</v>
      </c>
      <c r="AE25" s="80">
        <v>0</v>
      </c>
      <c r="AF25" s="66">
        <v>0</v>
      </c>
      <c r="AG25" s="80">
        <v>0</v>
      </c>
      <c r="AH25" s="80">
        <v>0</v>
      </c>
      <c r="AI25" s="67">
        <v>0</v>
      </c>
      <c r="AJ25" s="65">
        <v>0</v>
      </c>
      <c r="AK25" s="80">
        <v>0</v>
      </c>
      <c r="AL25" s="66">
        <v>0</v>
      </c>
      <c r="AM25" s="80">
        <v>0</v>
      </c>
      <c r="AN25" s="80">
        <v>0</v>
      </c>
      <c r="AO25" s="67">
        <v>0</v>
      </c>
      <c r="AQ25" s="212"/>
    </row>
    <row r="26" spans="1:43" x14ac:dyDescent="0.2">
      <c r="A26" s="369"/>
      <c r="B26" s="64" t="s">
        <v>130</v>
      </c>
      <c r="C26" s="171">
        <f t="shared" si="1"/>
        <v>24173416</v>
      </c>
      <c r="D26" s="171">
        <f t="shared" si="1"/>
        <v>17493584</v>
      </c>
      <c r="E26" s="171">
        <f t="shared" si="1"/>
        <v>41667000</v>
      </c>
      <c r="F26" s="65">
        <v>0</v>
      </c>
      <c r="G26" s="80">
        <v>0</v>
      </c>
      <c r="H26" s="66">
        <v>0</v>
      </c>
      <c r="I26" s="80">
        <v>0</v>
      </c>
      <c r="J26" s="80">
        <v>0</v>
      </c>
      <c r="K26" s="67">
        <v>0</v>
      </c>
      <c r="L26" s="65">
        <v>0</v>
      </c>
      <c r="M26" s="80">
        <v>0</v>
      </c>
      <c r="N26" s="66">
        <v>0</v>
      </c>
      <c r="O26" s="80">
        <v>0</v>
      </c>
      <c r="P26" s="80">
        <v>0</v>
      </c>
      <c r="Q26" s="66">
        <v>0</v>
      </c>
      <c r="R26" s="80">
        <v>0</v>
      </c>
      <c r="S26" s="80">
        <v>0</v>
      </c>
      <c r="T26" s="66">
        <v>0</v>
      </c>
      <c r="U26" s="80">
        <v>0</v>
      </c>
      <c r="V26" s="80">
        <v>0</v>
      </c>
      <c r="W26" s="67">
        <v>0</v>
      </c>
      <c r="X26" s="65">
        <v>0</v>
      </c>
      <c r="Y26" s="80">
        <v>0</v>
      </c>
      <c r="Z26" s="66">
        <v>0</v>
      </c>
      <c r="AA26" s="80">
        <v>4586708</v>
      </c>
      <c r="AB26" s="80">
        <v>3746292</v>
      </c>
      <c r="AC26" s="66">
        <v>8333000</v>
      </c>
      <c r="AD26" s="80">
        <v>4586708</v>
      </c>
      <c r="AE26" s="80">
        <v>3746292</v>
      </c>
      <c r="AF26" s="66">
        <v>8333000</v>
      </c>
      <c r="AG26" s="80">
        <v>5000000</v>
      </c>
      <c r="AH26" s="80">
        <v>3333000</v>
      </c>
      <c r="AI26" s="67">
        <v>8333000</v>
      </c>
      <c r="AJ26" s="65">
        <v>5000000</v>
      </c>
      <c r="AK26" s="80">
        <v>3333000</v>
      </c>
      <c r="AL26" s="66">
        <v>8333000</v>
      </c>
      <c r="AM26" s="80">
        <v>5000000</v>
      </c>
      <c r="AN26" s="80">
        <v>3335000</v>
      </c>
      <c r="AO26" s="67">
        <v>8335000</v>
      </c>
      <c r="AQ26" s="212"/>
    </row>
    <row r="27" spans="1:43" x14ac:dyDescent="0.2">
      <c r="A27" s="369"/>
      <c r="B27" s="64" t="s">
        <v>133</v>
      </c>
      <c r="C27" s="171">
        <f t="shared" si="1"/>
        <v>12500000</v>
      </c>
      <c r="D27" s="171">
        <f t="shared" si="1"/>
        <v>0</v>
      </c>
      <c r="E27" s="171">
        <f t="shared" si="1"/>
        <v>12500000</v>
      </c>
      <c r="F27" s="65">
        <v>0</v>
      </c>
      <c r="G27" s="80">
        <v>0</v>
      </c>
      <c r="H27" s="66">
        <v>0</v>
      </c>
      <c r="I27" s="80">
        <v>0</v>
      </c>
      <c r="J27" s="80">
        <v>0</v>
      </c>
      <c r="K27" s="67">
        <v>0</v>
      </c>
      <c r="L27" s="65">
        <v>0</v>
      </c>
      <c r="M27" s="80">
        <v>0</v>
      </c>
      <c r="N27" s="66">
        <v>0</v>
      </c>
      <c r="O27" s="80">
        <v>0</v>
      </c>
      <c r="P27" s="80">
        <v>0</v>
      </c>
      <c r="Q27" s="66">
        <v>0</v>
      </c>
      <c r="R27" s="80">
        <v>0</v>
      </c>
      <c r="S27" s="80">
        <v>0</v>
      </c>
      <c r="T27" s="66">
        <v>0</v>
      </c>
      <c r="U27" s="80">
        <v>0</v>
      </c>
      <c r="V27" s="80">
        <v>0</v>
      </c>
      <c r="W27" s="67">
        <v>0</v>
      </c>
      <c r="X27" s="65">
        <v>0</v>
      </c>
      <c r="Y27" s="80">
        <v>0</v>
      </c>
      <c r="Z27" s="66">
        <v>0</v>
      </c>
      <c r="AA27" s="80">
        <v>0</v>
      </c>
      <c r="AB27" s="80">
        <v>0</v>
      </c>
      <c r="AC27" s="66">
        <v>0</v>
      </c>
      <c r="AD27" s="80">
        <v>3125000</v>
      </c>
      <c r="AE27" s="80">
        <v>0</v>
      </c>
      <c r="AF27" s="66">
        <v>3125000</v>
      </c>
      <c r="AG27" s="80">
        <v>3125000</v>
      </c>
      <c r="AH27" s="80">
        <v>0</v>
      </c>
      <c r="AI27" s="67">
        <v>3125000</v>
      </c>
      <c r="AJ27" s="65">
        <v>3125000</v>
      </c>
      <c r="AK27" s="80">
        <v>0</v>
      </c>
      <c r="AL27" s="66">
        <v>3125000</v>
      </c>
      <c r="AM27" s="80">
        <v>3125000</v>
      </c>
      <c r="AN27" s="80">
        <v>0</v>
      </c>
      <c r="AO27" s="67">
        <v>3125000</v>
      </c>
      <c r="AQ27" s="212"/>
    </row>
    <row r="28" spans="1:43" x14ac:dyDescent="0.2">
      <c r="A28" s="369"/>
      <c r="B28" s="64" t="s">
        <v>137</v>
      </c>
      <c r="C28" s="171">
        <f t="shared" si="1"/>
        <v>75918895</v>
      </c>
      <c r="D28" s="171">
        <f t="shared" si="1"/>
        <v>45181104</v>
      </c>
      <c r="E28" s="171">
        <f t="shared" si="1"/>
        <v>121099999</v>
      </c>
      <c r="F28" s="65">
        <v>0</v>
      </c>
      <c r="G28" s="80">
        <v>0</v>
      </c>
      <c r="H28" s="66">
        <v>0</v>
      </c>
      <c r="I28" s="80">
        <v>0</v>
      </c>
      <c r="J28" s="80">
        <v>0</v>
      </c>
      <c r="K28" s="67">
        <v>0</v>
      </c>
      <c r="L28" s="65">
        <v>0</v>
      </c>
      <c r="M28" s="80">
        <v>0</v>
      </c>
      <c r="N28" s="66">
        <v>0</v>
      </c>
      <c r="O28" s="80">
        <v>0</v>
      </c>
      <c r="P28" s="80">
        <v>0</v>
      </c>
      <c r="Q28" s="66">
        <v>0</v>
      </c>
      <c r="R28" s="80">
        <v>17128000</v>
      </c>
      <c r="S28" s="80">
        <v>9404000</v>
      </c>
      <c r="T28" s="66">
        <v>26532000</v>
      </c>
      <c r="U28" s="80">
        <v>0</v>
      </c>
      <c r="V28" s="80">
        <v>0</v>
      </c>
      <c r="W28" s="67">
        <v>0</v>
      </c>
      <c r="X28" s="65">
        <v>10396965</v>
      </c>
      <c r="Y28" s="80">
        <v>6892368</v>
      </c>
      <c r="Z28" s="66">
        <v>17289333</v>
      </c>
      <c r="AA28" s="80">
        <v>10396965</v>
      </c>
      <c r="AB28" s="80">
        <v>6892368</v>
      </c>
      <c r="AC28" s="66">
        <v>17289333</v>
      </c>
      <c r="AD28" s="80">
        <v>10396965</v>
      </c>
      <c r="AE28" s="80">
        <v>6892368</v>
      </c>
      <c r="AF28" s="66">
        <v>17289333</v>
      </c>
      <c r="AG28" s="80">
        <v>9200000</v>
      </c>
      <c r="AH28" s="80">
        <v>5033333</v>
      </c>
      <c r="AI28" s="67">
        <v>14233333</v>
      </c>
      <c r="AJ28" s="65">
        <v>9200000</v>
      </c>
      <c r="AK28" s="80">
        <v>5033333</v>
      </c>
      <c r="AL28" s="66">
        <v>14233333</v>
      </c>
      <c r="AM28" s="80">
        <v>9200000</v>
      </c>
      <c r="AN28" s="80">
        <v>5033334</v>
      </c>
      <c r="AO28" s="67">
        <v>14233334</v>
      </c>
      <c r="AQ28" s="212"/>
    </row>
    <row r="29" spans="1:43" x14ac:dyDescent="0.2">
      <c r="A29" s="369"/>
      <c r="B29" s="64" t="s">
        <v>138</v>
      </c>
      <c r="C29" s="171">
        <f t="shared" si="1"/>
        <v>965430367</v>
      </c>
      <c r="D29" s="171">
        <f t="shared" si="1"/>
        <v>573135174</v>
      </c>
      <c r="E29" s="171">
        <f t="shared" si="1"/>
        <v>1538565541</v>
      </c>
      <c r="F29" s="65">
        <v>0</v>
      </c>
      <c r="G29" s="80">
        <v>0</v>
      </c>
      <c r="H29" s="66">
        <v>0</v>
      </c>
      <c r="I29" s="80">
        <v>0</v>
      </c>
      <c r="J29" s="80">
        <v>0</v>
      </c>
      <c r="K29" s="67">
        <v>0</v>
      </c>
      <c r="L29" s="65">
        <v>0</v>
      </c>
      <c r="M29" s="80">
        <v>0</v>
      </c>
      <c r="N29" s="66">
        <v>0</v>
      </c>
      <c r="O29" s="80">
        <v>0</v>
      </c>
      <c r="P29" s="80">
        <v>0</v>
      </c>
      <c r="Q29" s="66">
        <v>0</v>
      </c>
      <c r="R29" s="80">
        <v>86347600</v>
      </c>
      <c r="S29" s="80">
        <v>55254400</v>
      </c>
      <c r="T29" s="66">
        <v>141602000</v>
      </c>
      <c r="U29" s="80">
        <v>720914</v>
      </c>
      <c r="V29" s="80">
        <v>180229</v>
      </c>
      <c r="W29" s="67">
        <v>901143</v>
      </c>
      <c r="X29" s="65">
        <v>105796850</v>
      </c>
      <c r="Y29" s="80">
        <v>84924102</v>
      </c>
      <c r="Z29" s="66">
        <v>190720952</v>
      </c>
      <c r="AA29" s="80">
        <v>164060502</v>
      </c>
      <c r="AB29" s="80">
        <v>131596207</v>
      </c>
      <c r="AC29" s="66">
        <v>295656709</v>
      </c>
      <c r="AD29" s="80">
        <v>164060501</v>
      </c>
      <c r="AE29" s="80">
        <v>131596206</v>
      </c>
      <c r="AF29" s="66">
        <v>295656707</v>
      </c>
      <c r="AG29" s="80">
        <v>148148000</v>
      </c>
      <c r="AH29" s="80">
        <v>56528011</v>
      </c>
      <c r="AI29" s="67">
        <v>204676011</v>
      </c>
      <c r="AJ29" s="65">
        <v>148148000</v>
      </c>
      <c r="AK29" s="80">
        <v>56528011</v>
      </c>
      <c r="AL29" s="66">
        <v>204676011</v>
      </c>
      <c r="AM29" s="80">
        <v>148148000</v>
      </c>
      <c r="AN29" s="80">
        <v>56528008</v>
      </c>
      <c r="AO29" s="67">
        <v>204676008</v>
      </c>
      <c r="AQ29" s="212"/>
    </row>
    <row r="30" spans="1:43" x14ac:dyDescent="0.2">
      <c r="A30" s="369"/>
      <c r="B30" s="64" t="s">
        <v>191</v>
      </c>
      <c r="C30" s="171">
        <f t="shared" si="1"/>
        <v>18892000</v>
      </c>
      <c r="D30" s="171">
        <f t="shared" si="1"/>
        <v>31281000</v>
      </c>
      <c r="E30" s="171">
        <f t="shared" si="1"/>
        <v>50173000</v>
      </c>
      <c r="F30" s="65">
        <v>0</v>
      </c>
      <c r="G30" s="80">
        <v>0</v>
      </c>
      <c r="H30" s="66">
        <v>0</v>
      </c>
      <c r="I30" s="80">
        <v>0</v>
      </c>
      <c r="J30" s="80">
        <v>0</v>
      </c>
      <c r="K30" s="67">
        <v>0</v>
      </c>
      <c r="L30" s="65">
        <v>0</v>
      </c>
      <c r="M30" s="80">
        <v>0</v>
      </c>
      <c r="N30" s="66">
        <v>0</v>
      </c>
      <c r="O30" s="80">
        <v>0</v>
      </c>
      <c r="P30" s="80">
        <v>0</v>
      </c>
      <c r="Q30" s="66">
        <v>0</v>
      </c>
      <c r="R30" s="80">
        <v>3535000</v>
      </c>
      <c r="S30" s="80">
        <v>0</v>
      </c>
      <c r="T30" s="66">
        <v>3535000</v>
      </c>
      <c r="U30" s="80">
        <v>0</v>
      </c>
      <c r="V30" s="80">
        <v>0</v>
      </c>
      <c r="W30" s="67">
        <v>0</v>
      </c>
      <c r="X30" s="65">
        <v>990000</v>
      </c>
      <c r="Y30" s="80">
        <v>858000</v>
      </c>
      <c r="Z30" s="66">
        <v>1848000</v>
      </c>
      <c r="AA30" s="80">
        <v>3668000</v>
      </c>
      <c r="AB30" s="80">
        <v>4165000</v>
      </c>
      <c r="AC30" s="66">
        <v>7833000</v>
      </c>
      <c r="AD30" s="80">
        <v>2376000</v>
      </c>
      <c r="AE30" s="80">
        <v>2873000</v>
      </c>
      <c r="AF30" s="66">
        <v>5249000</v>
      </c>
      <c r="AG30" s="80">
        <v>2775000</v>
      </c>
      <c r="AH30" s="80">
        <v>7795000</v>
      </c>
      <c r="AI30" s="67">
        <v>10570000</v>
      </c>
      <c r="AJ30" s="65">
        <v>2774000</v>
      </c>
      <c r="AK30" s="80">
        <v>7795000</v>
      </c>
      <c r="AL30" s="66">
        <v>10569000</v>
      </c>
      <c r="AM30" s="80">
        <v>2774000</v>
      </c>
      <c r="AN30" s="80">
        <v>7795000</v>
      </c>
      <c r="AO30" s="67">
        <v>10569000</v>
      </c>
      <c r="AQ30" s="212"/>
    </row>
    <row r="31" spans="1:43" x14ac:dyDescent="0.2">
      <c r="A31" s="364" t="s">
        <v>289</v>
      </c>
      <c r="B31" s="64" t="s">
        <v>192</v>
      </c>
      <c r="C31" s="171">
        <f t="shared" si="1"/>
        <v>4000001</v>
      </c>
      <c r="D31" s="171">
        <f t="shared" si="1"/>
        <v>0</v>
      </c>
      <c r="E31" s="171">
        <f t="shared" si="1"/>
        <v>4000001</v>
      </c>
      <c r="F31" s="65">
        <v>0</v>
      </c>
      <c r="G31" s="80">
        <v>0</v>
      </c>
      <c r="H31" s="66">
        <v>0</v>
      </c>
      <c r="I31" s="80">
        <v>0</v>
      </c>
      <c r="J31" s="80">
        <v>0</v>
      </c>
      <c r="K31" s="67">
        <v>0</v>
      </c>
      <c r="L31" s="65">
        <v>0</v>
      </c>
      <c r="M31" s="80">
        <v>0</v>
      </c>
      <c r="N31" s="66">
        <v>0</v>
      </c>
      <c r="O31" s="80">
        <v>0</v>
      </c>
      <c r="P31" s="80">
        <v>0</v>
      </c>
      <c r="Q31" s="66">
        <v>0</v>
      </c>
      <c r="R31" s="80">
        <v>500000</v>
      </c>
      <c r="S31" s="80">
        <v>0</v>
      </c>
      <c r="T31" s="66">
        <v>500000</v>
      </c>
      <c r="U31" s="80">
        <v>12939</v>
      </c>
      <c r="V31" s="80">
        <v>0</v>
      </c>
      <c r="W31" s="67">
        <v>12939</v>
      </c>
      <c r="X31" s="65">
        <v>662354</v>
      </c>
      <c r="Y31" s="80">
        <v>0</v>
      </c>
      <c r="Z31" s="66">
        <v>662354</v>
      </c>
      <c r="AA31" s="80">
        <v>662354</v>
      </c>
      <c r="AB31" s="80">
        <v>0</v>
      </c>
      <c r="AC31" s="66">
        <v>662354</v>
      </c>
      <c r="AD31" s="80">
        <v>662354</v>
      </c>
      <c r="AE31" s="80">
        <v>0</v>
      </c>
      <c r="AF31" s="66">
        <v>662354</v>
      </c>
      <c r="AG31" s="80">
        <v>500000</v>
      </c>
      <c r="AH31" s="80">
        <v>0</v>
      </c>
      <c r="AI31" s="67">
        <v>500000</v>
      </c>
      <c r="AJ31" s="65">
        <v>500000</v>
      </c>
      <c r="AK31" s="80">
        <v>0</v>
      </c>
      <c r="AL31" s="66">
        <v>500000</v>
      </c>
      <c r="AM31" s="80">
        <v>500000</v>
      </c>
      <c r="AN31" s="80">
        <v>0</v>
      </c>
      <c r="AO31" s="67">
        <v>500000</v>
      </c>
      <c r="AQ31" s="212"/>
    </row>
    <row r="32" spans="1:43" x14ac:dyDescent="0.2">
      <c r="A32" s="364"/>
      <c r="B32" s="64" t="s">
        <v>140</v>
      </c>
      <c r="C32" s="171">
        <f t="shared" si="1"/>
        <v>6000001</v>
      </c>
      <c r="D32" s="171">
        <f t="shared" si="1"/>
        <v>1500000</v>
      </c>
      <c r="E32" s="171">
        <f t="shared" si="1"/>
        <v>7500001</v>
      </c>
      <c r="F32" s="65">
        <v>0</v>
      </c>
      <c r="G32" s="80">
        <v>0</v>
      </c>
      <c r="H32" s="66">
        <v>0</v>
      </c>
      <c r="I32" s="80">
        <v>0</v>
      </c>
      <c r="J32" s="80">
        <v>0</v>
      </c>
      <c r="K32" s="67">
        <v>0</v>
      </c>
      <c r="L32" s="65">
        <v>0</v>
      </c>
      <c r="M32" s="80">
        <v>0</v>
      </c>
      <c r="N32" s="66">
        <v>0</v>
      </c>
      <c r="O32" s="80">
        <v>0</v>
      </c>
      <c r="P32" s="80">
        <v>0</v>
      </c>
      <c r="Q32" s="66">
        <v>0</v>
      </c>
      <c r="R32" s="80">
        <v>469786</v>
      </c>
      <c r="S32" s="80">
        <v>117447</v>
      </c>
      <c r="T32" s="66">
        <v>587233</v>
      </c>
      <c r="U32" s="80">
        <v>320518</v>
      </c>
      <c r="V32" s="80">
        <v>80129</v>
      </c>
      <c r="W32" s="67">
        <v>400647</v>
      </c>
      <c r="X32" s="65">
        <v>1736565</v>
      </c>
      <c r="Y32" s="80">
        <v>434141</v>
      </c>
      <c r="Z32" s="66">
        <v>2170706</v>
      </c>
      <c r="AA32" s="80">
        <v>1736565</v>
      </c>
      <c r="AB32" s="80">
        <v>434141</v>
      </c>
      <c r="AC32" s="66">
        <v>2170706</v>
      </c>
      <c r="AD32" s="80">
        <v>1736567</v>
      </c>
      <c r="AE32" s="80">
        <v>434142</v>
      </c>
      <c r="AF32" s="66">
        <v>2170709</v>
      </c>
      <c r="AG32" s="80">
        <v>0</v>
      </c>
      <c r="AH32" s="80">
        <v>0</v>
      </c>
      <c r="AI32" s="67">
        <v>0</v>
      </c>
      <c r="AJ32" s="65">
        <v>0</v>
      </c>
      <c r="AK32" s="80">
        <v>0</v>
      </c>
      <c r="AL32" s="66">
        <v>0</v>
      </c>
      <c r="AM32" s="80">
        <v>0</v>
      </c>
      <c r="AN32" s="80">
        <v>0</v>
      </c>
      <c r="AO32" s="67">
        <v>0</v>
      </c>
      <c r="AQ32" s="212"/>
    </row>
    <row r="33" spans="1:43" x14ac:dyDescent="0.2">
      <c r="A33" s="364"/>
      <c r="B33" s="64" t="s">
        <v>170</v>
      </c>
      <c r="C33" s="171">
        <f t="shared" si="1"/>
        <v>49999999</v>
      </c>
      <c r="D33" s="171">
        <f t="shared" si="1"/>
        <v>0</v>
      </c>
      <c r="E33" s="171">
        <f t="shared" si="1"/>
        <v>49999999</v>
      </c>
      <c r="F33" s="65">
        <v>0</v>
      </c>
      <c r="G33" s="80">
        <v>0</v>
      </c>
      <c r="H33" s="66">
        <v>0</v>
      </c>
      <c r="I33" s="80">
        <v>0</v>
      </c>
      <c r="J33" s="80">
        <v>0</v>
      </c>
      <c r="K33" s="67">
        <v>0</v>
      </c>
      <c r="L33" s="65">
        <v>0</v>
      </c>
      <c r="M33" s="80">
        <v>0</v>
      </c>
      <c r="N33" s="66">
        <v>0</v>
      </c>
      <c r="O33" s="80">
        <v>0</v>
      </c>
      <c r="P33" s="80">
        <v>0</v>
      </c>
      <c r="Q33" s="66">
        <v>0</v>
      </c>
      <c r="R33" s="80">
        <v>0</v>
      </c>
      <c r="S33" s="80">
        <v>0</v>
      </c>
      <c r="T33" s="66">
        <v>0</v>
      </c>
      <c r="U33" s="80">
        <v>18128</v>
      </c>
      <c r="V33" s="80">
        <v>0</v>
      </c>
      <c r="W33" s="67">
        <v>18128</v>
      </c>
      <c r="X33" s="65">
        <v>9943957</v>
      </c>
      <c r="Y33" s="80">
        <v>0</v>
      </c>
      <c r="Z33" s="66">
        <v>9943957</v>
      </c>
      <c r="AA33" s="80">
        <v>9943957</v>
      </c>
      <c r="AB33" s="80">
        <v>0</v>
      </c>
      <c r="AC33" s="66">
        <v>9943957</v>
      </c>
      <c r="AD33" s="80">
        <v>9943957</v>
      </c>
      <c r="AE33" s="80">
        <v>0</v>
      </c>
      <c r="AF33" s="66">
        <v>9943957</v>
      </c>
      <c r="AG33" s="80">
        <v>9950000</v>
      </c>
      <c r="AH33" s="80">
        <v>0</v>
      </c>
      <c r="AI33" s="67">
        <v>9950000</v>
      </c>
      <c r="AJ33" s="65">
        <v>9950000</v>
      </c>
      <c r="AK33" s="80">
        <v>0</v>
      </c>
      <c r="AL33" s="66">
        <v>9950000</v>
      </c>
      <c r="AM33" s="80">
        <v>250000</v>
      </c>
      <c r="AN33" s="80">
        <v>0</v>
      </c>
      <c r="AO33" s="67">
        <v>250000</v>
      </c>
      <c r="AQ33" s="212"/>
    </row>
    <row r="34" spans="1:43" x14ac:dyDescent="0.2">
      <c r="A34" s="364"/>
      <c r="B34" s="68" t="s">
        <v>171</v>
      </c>
      <c r="C34" s="69">
        <f t="shared" si="1"/>
        <v>40000000</v>
      </c>
      <c r="D34" s="69">
        <f t="shared" si="1"/>
        <v>0</v>
      </c>
      <c r="E34" s="69">
        <f t="shared" si="1"/>
        <v>40000000</v>
      </c>
      <c r="F34" s="70">
        <v>0</v>
      </c>
      <c r="G34" s="71">
        <v>0</v>
      </c>
      <c r="H34" s="72">
        <v>0</v>
      </c>
      <c r="I34" s="71">
        <v>0</v>
      </c>
      <c r="J34" s="71">
        <v>0</v>
      </c>
      <c r="K34" s="73">
        <v>0</v>
      </c>
      <c r="L34" s="70">
        <v>0</v>
      </c>
      <c r="M34" s="71">
        <v>0</v>
      </c>
      <c r="N34" s="72">
        <v>0</v>
      </c>
      <c r="O34" s="71">
        <v>0</v>
      </c>
      <c r="P34" s="71">
        <v>0</v>
      </c>
      <c r="Q34" s="72">
        <v>0</v>
      </c>
      <c r="R34" s="71">
        <v>0</v>
      </c>
      <c r="S34" s="71">
        <v>0</v>
      </c>
      <c r="T34" s="72">
        <v>0</v>
      </c>
      <c r="U34" s="71">
        <v>0</v>
      </c>
      <c r="V34" s="71">
        <v>0</v>
      </c>
      <c r="W34" s="73">
        <v>0</v>
      </c>
      <c r="X34" s="70">
        <v>7933333</v>
      </c>
      <c r="Y34" s="71">
        <v>0</v>
      </c>
      <c r="Z34" s="72">
        <v>7933333</v>
      </c>
      <c r="AA34" s="71">
        <v>7933333</v>
      </c>
      <c r="AB34" s="71">
        <v>0</v>
      </c>
      <c r="AC34" s="72">
        <v>7933333</v>
      </c>
      <c r="AD34" s="71">
        <v>7933334</v>
      </c>
      <c r="AE34" s="71">
        <v>0</v>
      </c>
      <c r="AF34" s="72">
        <v>7933334</v>
      </c>
      <c r="AG34" s="71">
        <v>7933333</v>
      </c>
      <c r="AH34" s="71">
        <v>0</v>
      </c>
      <c r="AI34" s="73">
        <v>7933333</v>
      </c>
      <c r="AJ34" s="70">
        <v>7933333</v>
      </c>
      <c r="AK34" s="71">
        <v>0</v>
      </c>
      <c r="AL34" s="72">
        <v>7933333</v>
      </c>
      <c r="AM34" s="71">
        <v>333334</v>
      </c>
      <c r="AN34" s="71">
        <v>0</v>
      </c>
      <c r="AO34" s="73">
        <v>333334</v>
      </c>
      <c r="AQ34" s="212"/>
    </row>
    <row r="35" spans="1:43" s="51" customFormat="1" ht="15.75" thickBot="1" x14ac:dyDescent="0.3">
      <c r="B35" s="74" t="s">
        <v>290</v>
      </c>
      <c r="C35" s="75">
        <f>+SUM(C8:C34)</f>
        <v>2806133999</v>
      </c>
      <c r="D35" s="75">
        <f>+SUM(D8:D34)</f>
        <v>1664531541</v>
      </c>
      <c r="E35" s="75">
        <f>+SUM(E8:E34)</f>
        <v>4470665540</v>
      </c>
      <c r="F35" s="76">
        <f>+SUM(F8:F34)</f>
        <v>0</v>
      </c>
      <c r="G35" s="77">
        <f t="shared" ref="G35:AO35" si="2">+SUM(G8:G34)</f>
        <v>0</v>
      </c>
      <c r="H35" s="78">
        <f t="shared" si="2"/>
        <v>0</v>
      </c>
      <c r="I35" s="77">
        <f t="shared" si="2"/>
        <v>3451000</v>
      </c>
      <c r="J35" s="77">
        <f t="shared" si="2"/>
        <v>2618000</v>
      </c>
      <c r="K35" s="79">
        <f t="shared" si="2"/>
        <v>6069000</v>
      </c>
      <c r="L35" s="76">
        <f t="shared" si="2"/>
        <v>4823000</v>
      </c>
      <c r="M35" s="77">
        <f t="shared" si="2"/>
        <v>3990000</v>
      </c>
      <c r="N35" s="78">
        <f t="shared" si="2"/>
        <v>8813000</v>
      </c>
      <c r="O35" s="77">
        <f t="shared" si="2"/>
        <v>127134504</v>
      </c>
      <c r="P35" s="77">
        <f t="shared" si="2"/>
        <v>175618257</v>
      </c>
      <c r="Q35" s="78">
        <f t="shared" si="2"/>
        <v>302752761</v>
      </c>
      <c r="R35" s="77">
        <f t="shared" si="2"/>
        <v>126951737</v>
      </c>
      <c r="S35" s="77">
        <f t="shared" si="2"/>
        <v>71082021</v>
      </c>
      <c r="T35" s="78">
        <f t="shared" si="2"/>
        <v>198033758</v>
      </c>
      <c r="U35" s="77">
        <f t="shared" si="2"/>
        <v>20016611</v>
      </c>
      <c r="V35" s="77">
        <f t="shared" si="2"/>
        <v>1933923</v>
      </c>
      <c r="W35" s="79">
        <f t="shared" si="2"/>
        <v>21950534</v>
      </c>
      <c r="X35" s="76">
        <f t="shared" si="2"/>
        <v>360451432</v>
      </c>
      <c r="Y35" s="77">
        <f t="shared" si="2"/>
        <v>229202172</v>
      </c>
      <c r="Z35" s="78">
        <f t="shared" si="2"/>
        <v>589653604</v>
      </c>
      <c r="AA35" s="77">
        <f t="shared" si="2"/>
        <v>349008029</v>
      </c>
      <c r="AB35" s="77">
        <f t="shared" si="2"/>
        <v>182255069</v>
      </c>
      <c r="AC35" s="78">
        <f t="shared" si="2"/>
        <v>531263098</v>
      </c>
      <c r="AD35" s="77">
        <f t="shared" si="2"/>
        <v>571406057</v>
      </c>
      <c r="AE35" s="77">
        <f t="shared" si="2"/>
        <v>427810069</v>
      </c>
      <c r="AF35" s="78">
        <f t="shared" si="2"/>
        <v>999216126</v>
      </c>
      <c r="AG35" s="77">
        <f t="shared" si="2"/>
        <v>323708919</v>
      </c>
      <c r="AH35" s="77">
        <f t="shared" si="2"/>
        <v>79529719</v>
      </c>
      <c r="AI35" s="79">
        <f t="shared" si="2"/>
        <v>403238638</v>
      </c>
      <c r="AJ35" s="76">
        <f t="shared" si="2"/>
        <v>315922918</v>
      </c>
      <c r="AK35" s="77">
        <f t="shared" si="2"/>
        <v>80011719</v>
      </c>
      <c r="AL35" s="78">
        <f t="shared" si="2"/>
        <v>395934637</v>
      </c>
      <c r="AM35" s="77">
        <f t="shared" si="2"/>
        <v>603259792</v>
      </c>
      <c r="AN35" s="77">
        <f t="shared" si="2"/>
        <v>410480592</v>
      </c>
      <c r="AO35" s="79">
        <f t="shared" si="2"/>
        <v>1013740384</v>
      </c>
      <c r="AQ35" s="212"/>
    </row>
    <row r="37" spans="1:43" x14ac:dyDescent="0.2">
      <c r="A37" s="50" t="s">
        <v>206</v>
      </c>
    </row>
    <row r="38" spans="1:43" x14ac:dyDescent="0.2">
      <c r="A38" s="50" t="s">
        <v>301</v>
      </c>
      <c r="F38" s="80"/>
      <c r="G38" s="80"/>
      <c r="H38" s="80"/>
      <c r="I38" s="80"/>
      <c r="J38" s="80"/>
      <c r="K38" s="80"/>
      <c r="L38" s="80"/>
      <c r="M38" s="80"/>
      <c r="N38" s="80"/>
      <c r="O38" s="80"/>
      <c r="P38" s="80"/>
      <c r="Q38" s="80"/>
      <c r="R38" s="80"/>
      <c r="S38" s="80"/>
      <c r="T38" s="80"/>
      <c r="U38" s="80"/>
      <c r="V38" s="80"/>
      <c r="W38" s="80"/>
      <c r="X38" s="80"/>
      <c r="Y38" s="80"/>
      <c r="Z38" s="80"/>
      <c r="AA38" s="80"/>
      <c r="AB38" s="80"/>
      <c r="AC38" s="80"/>
      <c r="AD38" s="80"/>
      <c r="AE38" s="80"/>
      <c r="AF38" s="80"/>
      <c r="AG38" s="80"/>
      <c r="AH38" s="80"/>
      <c r="AI38" s="80"/>
      <c r="AJ38" s="80"/>
      <c r="AK38" s="80"/>
      <c r="AL38" s="80"/>
      <c r="AM38" s="80"/>
      <c r="AN38" s="80"/>
      <c r="AO38" s="80"/>
    </row>
    <row r="39" spans="1:43" x14ac:dyDescent="0.2">
      <c r="A39" s="50" t="s">
        <v>302</v>
      </c>
      <c r="F39" s="80"/>
      <c r="G39" s="80"/>
      <c r="H39" s="80"/>
      <c r="I39" s="80"/>
      <c r="J39" s="80"/>
      <c r="K39" s="80"/>
      <c r="L39" s="80"/>
      <c r="M39" s="80"/>
      <c r="N39" s="80"/>
      <c r="O39" s="80"/>
      <c r="P39" s="80"/>
      <c r="Q39" s="80"/>
      <c r="R39" s="80"/>
      <c r="S39" s="80"/>
      <c r="T39" s="80"/>
      <c r="U39" s="80"/>
      <c r="V39" s="80"/>
      <c r="W39" s="80"/>
      <c r="X39" s="80"/>
      <c r="Y39" s="80"/>
      <c r="Z39" s="80"/>
      <c r="AA39" s="80"/>
      <c r="AB39" s="80"/>
      <c r="AC39" s="80"/>
      <c r="AD39" s="80"/>
      <c r="AE39" s="80"/>
      <c r="AF39" s="80"/>
      <c r="AG39" s="80"/>
      <c r="AH39" s="80"/>
      <c r="AI39" s="80"/>
      <c r="AJ39" s="80"/>
      <c r="AK39" s="80"/>
      <c r="AL39" s="80"/>
      <c r="AM39" s="80"/>
      <c r="AN39" s="80"/>
      <c r="AO39" s="80"/>
    </row>
    <row r="40" spans="1:43" ht="15" x14ac:dyDescent="0.25">
      <c r="A40" s="51"/>
      <c r="C40" s="171"/>
      <c r="D40" s="171"/>
      <c r="E40" s="171"/>
      <c r="F40" s="171"/>
      <c r="G40" s="171"/>
      <c r="H40" s="171"/>
      <c r="I40" s="171"/>
      <c r="J40" s="171"/>
      <c r="K40" s="171"/>
      <c r="L40" s="171"/>
      <c r="M40" s="171"/>
      <c r="N40" s="171"/>
      <c r="O40" s="171"/>
      <c r="P40" s="171"/>
      <c r="Q40" s="171"/>
      <c r="R40" s="171"/>
      <c r="S40" s="171"/>
      <c r="T40" s="171"/>
      <c r="U40" s="171"/>
      <c r="V40" s="171"/>
      <c r="W40" s="171"/>
      <c r="X40" s="171"/>
      <c r="Y40" s="171"/>
      <c r="Z40" s="171"/>
      <c r="AA40" s="171"/>
      <c r="AB40" s="171"/>
      <c r="AC40" s="171"/>
      <c r="AD40" s="171"/>
      <c r="AE40" s="171"/>
      <c r="AF40" s="171"/>
      <c r="AG40" s="171"/>
      <c r="AH40" s="171"/>
      <c r="AI40" s="171"/>
      <c r="AJ40" s="171"/>
      <c r="AK40" s="171"/>
      <c r="AL40" s="171"/>
      <c r="AM40" s="171"/>
      <c r="AN40" s="171"/>
      <c r="AO40" s="171"/>
    </row>
    <row r="41" spans="1:43" ht="147.6" customHeight="1" x14ac:dyDescent="0.2">
      <c r="A41" s="365" t="s">
        <v>291</v>
      </c>
      <c r="B41" s="365"/>
      <c r="C41" s="365"/>
      <c r="D41" s="365"/>
      <c r="E41" s="365"/>
    </row>
    <row r="42" spans="1:43" ht="15.75" thickBot="1" x14ac:dyDescent="0.3">
      <c r="A42" s="211"/>
      <c r="B42" s="211"/>
      <c r="C42" s="211"/>
      <c r="D42" s="211"/>
      <c r="E42" s="211"/>
      <c r="F42" s="51" t="s">
        <v>267</v>
      </c>
    </row>
    <row r="43" spans="1:43" s="51" customFormat="1" ht="15.75" thickBot="1" x14ac:dyDescent="0.3">
      <c r="C43" s="52"/>
      <c r="F43" s="53" t="s">
        <v>268</v>
      </c>
      <c r="G43" s="54"/>
      <c r="H43" s="54"/>
      <c r="I43" s="54"/>
      <c r="J43" s="54"/>
      <c r="K43" s="55"/>
      <c r="L43" s="53" t="s">
        <v>269</v>
      </c>
      <c r="M43" s="54"/>
      <c r="N43" s="54"/>
      <c r="O43" s="54"/>
      <c r="P43" s="54"/>
      <c r="Q43" s="54"/>
      <c r="R43" s="54"/>
      <c r="S43" s="54"/>
      <c r="T43" s="54"/>
      <c r="U43" s="54"/>
      <c r="V43" s="54"/>
      <c r="W43" s="55"/>
      <c r="X43" s="53" t="s">
        <v>270</v>
      </c>
      <c r="Y43" s="54"/>
      <c r="Z43" s="54"/>
      <c r="AA43" s="54"/>
      <c r="AB43" s="54"/>
      <c r="AC43" s="54"/>
      <c r="AD43" s="54"/>
      <c r="AE43" s="54"/>
      <c r="AF43" s="54"/>
      <c r="AG43" s="54"/>
      <c r="AH43" s="54"/>
      <c r="AI43" s="55"/>
      <c r="AJ43" s="53" t="s">
        <v>271</v>
      </c>
      <c r="AK43" s="54"/>
      <c r="AL43" s="54"/>
      <c r="AM43" s="54"/>
      <c r="AN43" s="54"/>
      <c r="AO43" s="55"/>
    </row>
    <row r="44" spans="1:43" s="51" customFormat="1" ht="15.75" thickBot="1" x14ac:dyDescent="0.3">
      <c r="C44" s="51" t="s">
        <v>272</v>
      </c>
      <c r="F44" s="53" t="s">
        <v>273</v>
      </c>
      <c r="G44" s="54"/>
      <c r="H44" s="56"/>
      <c r="I44" s="54" t="s">
        <v>261</v>
      </c>
      <c r="J44" s="54"/>
      <c r="K44" s="55"/>
      <c r="L44" s="53" t="s">
        <v>262</v>
      </c>
      <c r="M44" s="54"/>
      <c r="N44" s="56"/>
      <c r="O44" s="54" t="s">
        <v>263</v>
      </c>
      <c r="P44" s="54"/>
      <c r="Q44" s="56"/>
      <c r="R44" s="54" t="s">
        <v>264</v>
      </c>
      <c r="S44" s="54"/>
      <c r="T44" s="56"/>
      <c r="U44" s="54" t="s">
        <v>274</v>
      </c>
      <c r="V44" s="54"/>
      <c r="W44" s="55"/>
      <c r="X44" s="53" t="s">
        <v>275</v>
      </c>
      <c r="Y44" s="54"/>
      <c r="Z44" s="56"/>
      <c r="AA44" s="54" t="s">
        <v>276</v>
      </c>
      <c r="AB44" s="54"/>
      <c r="AC44" s="56"/>
      <c r="AD44" s="54" t="s">
        <v>277</v>
      </c>
      <c r="AE44" s="54"/>
      <c r="AF44" s="56"/>
      <c r="AG44" s="54" t="s">
        <v>278</v>
      </c>
      <c r="AH44" s="54"/>
      <c r="AI44" s="55"/>
      <c r="AJ44" s="53" t="s">
        <v>279</v>
      </c>
      <c r="AK44" s="54"/>
      <c r="AL44" s="56"/>
      <c r="AM44" s="54" t="s">
        <v>280</v>
      </c>
      <c r="AN44" s="54"/>
      <c r="AO44" s="55"/>
    </row>
    <row r="45" spans="1:43" s="57" customFormat="1" ht="30" x14ac:dyDescent="0.25">
      <c r="B45" s="58" t="s">
        <v>281</v>
      </c>
      <c r="C45" s="59" t="s">
        <v>282</v>
      </c>
      <c r="D45" s="59" t="s">
        <v>283</v>
      </c>
      <c r="E45" s="59" t="s">
        <v>284</v>
      </c>
      <c r="F45" s="60" t="s">
        <v>282</v>
      </c>
      <c r="G45" s="61" t="s">
        <v>283</v>
      </c>
      <c r="H45" s="62" t="s">
        <v>284</v>
      </c>
      <c r="I45" s="61" t="s">
        <v>282</v>
      </c>
      <c r="J45" s="61" t="s">
        <v>283</v>
      </c>
      <c r="K45" s="63" t="s">
        <v>284</v>
      </c>
      <c r="L45" s="60" t="s">
        <v>282</v>
      </c>
      <c r="M45" s="61" t="s">
        <v>283</v>
      </c>
      <c r="N45" s="62" t="s">
        <v>284</v>
      </c>
      <c r="O45" s="61" t="s">
        <v>282</v>
      </c>
      <c r="P45" s="61" t="s">
        <v>283</v>
      </c>
      <c r="Q45" s="62" t="s">
        <v>284</v>
      </c>
      <c r="R45" s="61" t="s">
        <v>282</v>
      </c>
      <c r="S45" s="61" t="s">
        <v>283</v>
      </c>
      <c r="T45" s="62" t="s">
        <v>284</v>
      </c>
      <c r="U45" s="61" t="s">
        <v>282</v>
      </c>
      <c r="V45" s="61" t="s">
        <v>283</v>
      </c>
      <c r="W45" s="63" t="s">
        <v>284</v>
      </c>
      <c r="X45" s="60" t="s">
        <v>282</v>
      </c>
      <c r="Y45" s="61" t="s">
        <v>283</v>
      </c>
      <c r="Z45" s="62" t="s">
        <v>284</v>
      </c>
      <c r="AA45" s="61" t="s">
        <v>282</v>
      </c>
      <c r="AB45" s="61" t="s">
        <v>283</v>
      </c>
      <c r="AC45" s="62" t="s">
        <v>284</v>
      </c>
      <c r="AD45" s="61" t="s">
        <v>282</v>
      </c>
      <c r="AE45" s="61" t="s">
        <v>283</v>
      </c>
      <c r="AF45" s="62" t="s">
        <v>284</v>
      </c>
      <c r="AG45" s="61" t="s">
        <v>282</v>
      </c>
      <c r="AH45" s="61" t="s">
        <v>283</v>
      </c>
      <c r="AI45" s="63" t="s">
        <v>284</v>
      </c>
      <c r="AJ45" s="60" t="s">
        <v>282</v>
      </c>
      <c r="AK45" s="61" t="s">
        <v>283</v>
      </c>
      <c r="AL45" s="62" t="s">
        <v>284</v>
      </c>
      <c r="AM45" s="61" t="s">
        <v>282</v>
      </c>
      <c r="AN45" s="61" t="s">
        <v>283</v>
      </c>
      <c r="AO45" s="63" t="s">
        <v>284</v>
      </c>
    </row>
    <row r="46" spans="1:43" x14ac:dyDescent="0.2">
      <c r="A46" s="366" t="s">
        <v>285</v>
      </c>
      <c r="B46" s="64" t="s">
        <v>151</v>
      </c>
      <c r="C46" s="171">
        <v>0</v>
      </c>
      <c r="D46" s="171">
        <v>0</v>
      </c>
      <c r="E46" s="171">
        <v>0</v>
      </c>
      <c r="F46" s="65">
        <v>0</v>
      </c>
      <c r="G46" s="80">
        <v>0</v>
      </c>
      <c r="H46" s="66">
        <v>0</v>
      </c>
      <c r="I46" s="80">
        <v>0</v>
      </c>
      <c r="J46" s="80">
        <v>0</v>
      </c>
      <c r="K46" s="67">
        <v>0</v>
      </c>
      <c r="L46" s="65">
        <v>0</v>
      </c>
      <c r="M46" s="80">
        <v>0</v>
      </c>
      <c r="N46" s="66">
        <v>0</v>
      </c>
      <c r="O46" s="80">
        <v>100475</v>
      </c>
      <c r="P46" s="80">
        <v>0</v>
      </c>
      <c r="Q46" s="66">
        <v>100475</v>
      </c>
      <c r="R46" s="80">
        <v>-888783</v>
      </c>
      <c r="S46" s="80">
        <v>0</v>
      </c>
      <c r="T46" s="66">
        <v>-888783</v>
      </c>
      <c r="U46" s="80">
        <v>-34577861</v>
      </c>
      <c r="V46" s="80">
        <v>0</v>
      </c>
      <c r="W46" s="67">
        <v>-34577861</v>
      </c>
      <c r="X46" s="65">
        <v>-6605114</v>
      </c>
      <c r="Y46" s="80">
        <v>0</v>
      </c>
      <c r="Z46" s="66">
        <v>-6605114</v>
      </c>
      <c r="AA46" s="80">
        <v>7018124</v>
      </c>
      <c r="AB46" s="80">
        <v>0</v>
      </c>
      <c r="AC46" s="66">
        <v>7018124</v>
      </c>
      <c r="AD46" s="80">
        <v>25268151</v>
      </c>
      <c r="AE46" s="80">
        <v>0</v>
      </c>
      <c r="AF46" s="66">
        <v>25268151</v>
      </c>
      <c r="AG46" s="80">
        <v>3228333</v>
      </c>
      <c r="AH46" s="80">
        <v>0</v>
      </c>
      <c r="AI46" s="67">
        <v>3228333</v>
      </c>
      <c r="AJ46" s="65">
        <v>3228337</v>
      </c>
      <c r="AK46" s="80">
        <v>0</v>
      </c>
      <c r="AL46" s="66">
        <v>3228337</v>
      </c>
      <c r="AM46" s="80">
        <v>3228338</v>
      </c>
      <c r="AN46" s="80">
        <v>0</v>
      </c>
      <c r="AO46" s="67">
        <v>3228338</v>
      </c>
      <c r="AQ46" s="212"/>
    </row>
    <row r="47" spans="1:43" x14ac:dyDescent="0.2">
      <c r="A47" s="366"/>
      <c r="B47" s="64" t="s">
        <v>157</v>
      </c>
      <c r="C47" s="171">
        <v>0</v>
      </c>
      <c r="D47" s="171">
        <v>0</v>
      </c>
      <c r="E47" s="171">
        <v>0</v>
      </c>
      <c r="F47" s="65">
        <v>0</v>
      </c>
      <c r="G47" s="80">
        <v>0</v>
      </c>
      <c r="H47" s="66">
        <v>0</v>
      </c>
      <c r="I47" s="80">
        <v>0</v>
      </c>
      <c r="J47" s="80">
        <v>0</v>
      </c>
      <c r="K47" s="67">
        <v>0</v>
      </c>
      <c r="L47" s="65">
        <v>0</v>
      </c>
      <c r="M47" s="80">
        <v>0</v>
      </c>
      <c r="N47" s="66">
        <v>0</v>
      </c>
      <c r="O47" s="80">
        <v>0</v>
      </c>
      <c r="P47" s="80">
        <v>0</v>
      </c>
      <c r="Q47" s="66">
        <v>0</v>
      </c>
      <c r="R47" s="80">
        <v>0</v>
      </c>
      <c r="S47" s="80">
        <v>0</v>
      </c>
      <c r="T47" s="66">
        <v>0</v>
      </c>
      <c r="U47" s="80">
        <v>0</v>
      </c>
      <c r="V47" s="80">
        <v>0</v>
      </c>
      <c r="W47" s="67">
        <v>0</v>
      </c>
      <c r="X47" s="65">
        <v>0</v>
      </c>
      <c r="Y47" s="80">
        <v>0</v>
      </c>
      <c r="Z47" s="66">
        <v>0</v>
      </c>
      <c r="AA47" s="80">
        <v>0</v>
      </c>
      <c r="AB47" s="80">
        <v>0</v>
      </c>
      <c r="AC47" s="66">
        <v>0</v>
      </c>
      <c r="AD47" s="80">
        <v>0</v>
      </c>
      <c r="AE47" s="80">
        <v>0</v>
      </c>
      <c r="AF47" s="66">
        <v>0</v>
      </c>
      <c r="AG47" s="80">
        <v>0</v>
      </c>
      <c r="AH47" s="80">
        <v>0</v>
      </c>
      <c r="AI47" s="67">
        <v>0</v>
      </c>
      <c r="AJ47" s="65">
        <v>0</v>
      </c>
      <c r="AK47" s="80">
        <v>0</v>
      </c>
      <c r="AL47" s="66">
        <v>0</v>
      </c>
      <c r="AM47" s="80">
        <v>0</v>
      </c>
      <c r="AN47" s="80">
        <v>0</v>
      </c>
      <c r="AO47" s="67">
        <v>0</v>
      </c>
      <c r="AQ47" s="212"/>
    </row>
    <row r="48" spans="1:43" x14ac:dyDescent="0.2">
      <c r="A48" s="366"/>
      <c r="B48" s="64" t="s">
        <v>147</v>
      </c>
      <c r="C48" s="171">
        <v>-7392847</v>
      </c>
      <c r="D48" s="171">
        <v>7392847</v>
      </c>
      <c r="E48" s="171">
        <v>0</v>
      </c>
      <c r="F48" s="65">
        <v>0</v>
      </c>
      <c r="G48" s="80">
        <v>0</v>
      </c>
      <c r="H48" s="66">
        <v>0</v>
      </c>
      <c r="I48" s="80">
        <v>0</v>
      </c>
      <c r="J48" s="80">
        <v>0</v>
      </c>
      <c r="K48" s="67">
        <v>0</v>
      </c>
      <c r="L48" s="65">
        <v>0</v>
      </c>
      <c r="M48" s="80">
        <v>0</v>
      </c>
      <c r="N48" s="66">
        <v>0</v>
      </c>
      <c r="O48" s="80">
        <v>-7196257</v>
      </c>
      <c r="P48" s="80">
        <v>7210257</v>
      </c>
      <c r="Q48" s="66">
        <v>14000</v>
      </c>
      <c r="R48" s="80">
        <v>-3341174</v>
      </c>
      <c r="S48" s="80">
        <v>-4286826</v>
      </c>
      <c r="T48" s="66">
        <v>-7628000</v>
      </c>
      <c r="U48" s="80">
        <v>816</v>
      </c>
      <c r="V48" s="80">
        <v>1184</v>
      </c>
      <c r="W48" s="67">
        <v>2000</v>
      </c>
      <c r="X48" s="65">
        <v>1047923</v>
      </c>
      <c r="Y48" s="80">
        <v>1489411</v>
      </c>
      <c r="Z48" s="66">
        <v>2537333</v>
      </c>
      <c r="AA48" s="80">
        <v>1047923</v>
      </c>
      <c r="AB48" s="80">
        <v>1489411</v>
      </c>
      <c r="AC48" s="66">
        <v>2537333</v>
      </c>
      <c r="AD48" s="80">
        <v>1047923</v>
      </c>
      <c r="AE48" s="80">
        <v>1489411</v>
      </c>
      <c r="AF48" s="66">
        <v>2537333</v>
      </c>
      <c r="AG48" s="80">
        <v>0</v>
      </c>
      <c r="AH48" s="80">
        <v>0</v>
      </c>
      <c r="AI48" s="67">
        <v>0</v>
      </c>
      <c r="AJ48" s="65">
        <v>0</v>
      </c>
      <c r="AK48" s="80">
        <v>0</v>
      </c>
      <c r="AL48" s="66">
        <v>0</v>
      </c>
      <c r="AM48" s="80">
        <v>0</v>
      </c>
      <c r="AN48" s="80">
        <v>0</v>
      </c>
      <c r="AO48" s="67">
        <v>0</v>
      </c>
      <c r="AQ48" s="212"/>
    </row>
    <row r="49" spans="1:43" x14ac:dyDescent="0.2">
      <c r="A49" s="366"/>
      <c r="B49" s="64" t="s">
        <v>174</v>
      </c>
      <c r="C49" s="171">
        <v>-760000</v>
      </c>
      <c r="D49" s="171">
        <v>760000</v>
      </c>
      <c r="E49" s="171">
        <v>0</v>
      </c>
      <c r="F49" s="65">
        <v>0</v>
      </c>
      <c r="G49" s="80">
        <v>0</v>
      </c>
      <c r="H49" s="66">
        <v>0</v>
      </c>
      <c r="I49" s="80">
        <v>0</v>
      </c>
      <c r="J49" s="80">
        <v>0</v>
      </c>
      <c r="K49" s="67">
        <v>0</v>
      </c>
      <c r="L49" s="65">
        <v>0</v>
      </c>
      <c r="M49" s="80">
        <v>0</v>
      </c>
      <c r="N49" s="66">
        <v>0</v>
      </c>
      <c r="O49" s="80">
        <v>0</v>
      </c>
      <c r="P49" s="80">
        <v>0</v>
      </c>
      <c r="Q49" s="66">
        <v>0</v>
      </c>
      <c r="R49" s="80">
        <v>0</v>
      </c>
      <c r="S49" s="80">
        <v>0</v>
      </c>
      <c r="T49" s="66">
        <v>0</v>
      </c>
      <c r="U49" s="80">
        <v>-3125000</v>
      </c>
      <c r="V49" s="80">
        <v>-3125000</v>
      </c>
      <c r="W49" s="67">
        <v>-6250000</v>
      </c>
      <c r="X49" s="65">
        <v>-3041667</v>
      </c>
      <c r="Y49" s="80">
        <v>-3041667</v>
      </c>
      <c r="Z49" s="66">
        <v>-6083333</v>
      </c>
      <c r="AA49" s="80">
        <v>5385833</v>
      </c>
      <c r="AB49" s="80">
        <v>6905833</v>
      </c>
      <c r="AC49" s="66">
        <v>12291667</v>
      </c>
      <c r="AD49" s="80">
        <v>20833</v>
      </c>
      <c r="AE49" s="80">
        <v>20833</v>
      </c>
      <c r="AF49" s="66">
        <v>41667</v>
      </c>
      <c r="AG49" s="80">
        <v>0</v>
      </c>
      <c r="AH49" s="80">
        <v>0</v>
      </c>
      <c r="AI49" s="67">
        <v>0</v>
      </c>
      <c r="AJ49" s="65">
        <v>0</v>
      </c>
      <c r="AK49" s="80">
        <v>0</v>
      </c>
      <c r="AL49" s="66">
        <v>0</v>
      </c>
      <c r="AM49" s="80">
        <v>0</v>
      </c>
      <c r="AN49" s="80">
        <v>0</v>
      </c>
      <c r="AO49" s="67">
        <v>0</v>
      </c>
      <c r="AQ49" s="212"/>
    </row>
    <row r="50" spans="1:43" x14ac:dyDescent="0.2">
      <c r="A50" s="366"/>
      <c r="B50" s="64" t="s">
        <v>116</v>
      </c>
      <c r="C50" s="171">
        <v>0</v>
      </c>
      <c r="D50" s="171">
        <v>0</v>
      </c>
      <c r="E50" s="171">
        <v>0</v>
      </c>
      <c r="F50" s="65">
        <v>0</v>
      </c>
      <c r="G50" s="80">
        <v>0</v>
      </c>
      <c r="H50" s="66">
        <v>0</v>
      </c>
      <c r="I50" s="80">
        <v>0</v>
      </c>
      <c r="J50" s="80">
        <v>0</v>
      </c>
      <c r="K50" s="67">
        <v>0</v>
      </c>
      <c r="L50" s="65">
        <v>0</v>
      </c>
      <c r="M50" s="80">
        <v>0</v>
      </c>
      <c r="N50" s="66">
        <v>0</v>
      </c>
      <c r="O50" s="80">
        <v>0</v>
      </c>
      <c r="P50" s="80">
        <v>0</v>
      </c>
      <c r="Q50" s="66">
        <v>0</v>
      </c>
      <c r="R50" s="80">
        <v>0</v>
      </c>
      <c r="S50" s="80">
        <v>0</v>
      </c>
      <c r="T50" s="66">
        <v>0</v>
      </c>
      <c r="U50" s="80">
        <v>-4039545</v>
      </c>
      <c r="V50" s="80">
        <v>0</v>
      </c>
      <c r="W50" s="67">
        <v>-4039545</v>
      </c>
      <c r="X50" s="65">
        <v>673258</v>
      </c>
      <c r="Y50" s="80">
        <v>0</v>
      </c>
      <c r="Z50" s="66">
        <v>673258</v>
      </c>
      <c r="AA50" s="80">
        <v>673257</v>
      </c>
      <c r="AB50" s="80">
        <v>0</v>
      </c>
      <c r="AC50" s="66">
        <v>673257</v>
      </c>
      <c r="AD50" s="80">
        <v>673257</v>
      </c>
      <c r="AE50" s="80">
        <v>0</v>
      </c>
      <c r="AF50" s="66">
        <v>673257</v>
      </c>
      <c r="AG50" s="80">
        <v>673258</v>
      </c>
      <c r="AH50" s="80">
        <v>0</v>
      </c>
      <c r="AI50" s="67">
        <v>673258</v>
      </c>
      <c r="AJ50" s="65">
        <v>673257</v>
      </c>
      <c r="AK50" s="80">
        <v>0</v>
      </c>
      <c r="AL50" s="66">
        <v>673257</v>
      </c>
      <c r="AM50" s="80">
        <v>673258</v>
      </c>
      <c r="AN50" s="80">
        <v>0</v>
      </c>
      <c r="AO50" s="67">
        <v>673258</v>
      </c>
      <c r="AQ50" s="212"/>
    </row>
    <row r="51" spans="1:43" x14ac:dyDescent="0.2">
      <c r="A51" s="366"/>
      <c r="B51" s="64" t="s">
        <v>180</v>
      </c>
      <c r="C51" s="171">
        <v>0</v>
      </c>
      <c r="D51" s="171">
        <v>0</v>
      </c>
      <c r="E51" s="171">
        <v>0</v>
      </c>
      <c r="F51" s="65">
        <v>0</v>
      </c>
      <c r="G51" s="80">
        <v>0</v>
      </c>
      <c r="H51" s="66">
        <v>0</v>
      </c>
      <c r="I51" s="80">
        <v>0</v>
      </c>
      <c r="J51" s="80">
        <v>0</v>
      </c>
      <c r="K51" s="67">
        <v>0</v>
      </c>
      <c r="L51" s="65">
        <v>0</v>
      </c>
      <c r="M51" s="80">
        <v>0</v>
      </c>
      <c r="N51" s="66">
        <v>0</v>
      </c>
      <c r="O51" s="80">
        <v>0</v>
      </c>
      <c r="P51" s="80">
        <v>0</v>
      </c>
      <c r="Q51" s="66">
        <v>0</v>
      </c>
      <c r="R51" s="80">
        <v>-25000000</v>
      </c>
      <c r="S51" s="80">
        <v>-25000000</v>
      </c>
      <c r="T51" s="66">
        <v>-50000000</v>
      </c>
      <c r="U51" s="80">
        <v>-6250000</v>
      </c>
      <c r="V51" s="80">
        <v>-6250000</v>
      </c>
      <c r="W51" s="67">
        <v>-12500000</v>
      </c>
      <c r="X51" s="65">
        <v>10417000</v>
      </c>
      <c r="Y51" s="80">
        <v>10417000</v>
      </c>
      <c r="Z51" s="66">
        <v>20834000</v>
      </c>
      <c r="AA51" s="80">
        <v>10417000</v>
      </c>
      <c r="AB51" s="80">
        <v>10417000</v>
      </c>
      <c r="AC51" s="66">
        <v>20834000</v>
      </c>
      <c r="AD51" s="80">
        <v>10416000</v>
      </c>
      <c r="AE51" s="80">
        <v>10416000</v>
      </c>
      <c r="AF51" s="66">
        <v>20832000</v>
      </c>
      <c r="AG51" s="80">
        <v>0</v>
      </c>
      <c r="AH51" s="80">
        <v>0</v>
      </c>
      <c r="AI51" s="67">
        <v>0</v>
      </c>
      <c r="AJ51" s="65">
        <v>0</v>
      </c>
      <c r="AK51" s="80">
        <v>0</v>
      </c>
      <c r="AL51" s="66">
        <v>0</v>
      </c>
      <c r="AM51" s="80">
        <v>0</v>
      </c>
      <c r="AN51" s="80">
        <v>0</v>
      </c>
      <c r="AO51" s="67">
        <v>0</v>
      </c>
      <c r="AQ51" s="212"/>
    </row>
    <row r="52" spans="1:43" x14ac:dyDescent="0.2">
      <c r="A52" s="366"/>
      <c r="B52" s="64" t="s">
        <v>142</v>
      </c>
      <c r="C52" s="171">
        <v>0</v>
      </c>
      <c r="D52" s="171">
        <v>0</v>
      </c>
      <c r="E52" s="171">
        <v>0</v>
      </c>
      <c r="F52" s="65">
        <v>0</v>
      </c>
      <c r="G52" s="80">
        <v>0</v>
      </c>
      <c r="H52" s="66">
        <v>0</v>
      </c>
      <c r="I52" s="80">
        <v>0</v>
      </c>
      <c r="J52" s="80">
        <v>0</v>
      </c>
      <c r="K52" s="67">
        <v>0</v>
      </c>
      <c r="L52" s="65">
        <v>0</v>
      </c>
      <c r="M52" s="80">
        <v>0</v>
      </c>
      <c r="N52" s="66">
        <v>0</v>
      </c>
      <c r="O52" s="80">
        <v>0</v>
      </c>
      <c r="P52" s="80">
        <v>0</v>
      </c>
      <c r="Q52" s="66">
        <v>0</v>
      </c>
      <c r="R52" s="80">
        <v>-515000</v>
      </c>
      <c r="S52" s="80">
        <v>0</v>
      </c>
      <c r="T52" s="66">
        <v>-515000</v>
      </c>
      <c r="U52" s="80">
        <v>-549988</v>
      </c>
      <c r="V52" s="80">
        <v>0</v>
      </c>
      <c r="W52" s="67">
        <v>-549988</v>
      </c>
      <c r="X52" s="65">
        <v>183329</v>
      </c>
      <c r="Y52" s="80">
        <v>0</v>
      </c>
      <c r="Z52" s="66">
        <v>183329</v>
      </c>
      <c r="AA52" s="80">
        <v>183329</v>
      </c>
      <c r="AB52" s="80">
        <v>0</v>
      </c>
      <c r="AC52" s="66">
        <v>183329</v>
      </c>
      <c r="AD52" s="80">
        <v>183329</v>
      </c>
      <c r="AE52" s="80">
        <v>0</v>
      </c>
      <c r="AF52" s="66">
        <v>183329</v>
      </c>
      <c r="AG52" s="80">
        <v>172000</v>
      </c>
      <c r="AH52" s="80">
        <v>0</v>
      </c>
      <c r="AI52" s="67">
        <v>172000</v>
      </c>
      <c r="AJ52" s="65">
        <v>172000</v>
      </c>
      <c r="AK52" s="80">
        <v>0</v>
      </c>
      <c r="AL52" s="66">
        <v>172000</v>
      </c>
      <c r="AM52" s="80">
        <v>171000</v>
      </c>
      <c r="AN52" s="80">
        <v>0</v>
      </c>
      <c r="AO52" s="67">
        <v>171000</v>
      </c>
      <c r="AQ52" s="212"/>
    </row>
    <row r="53" spans="1:43" x14ac:dyDescent="0.2">
      <c r="A53" s="367" t="s">
        <v>286</v>
      </c>
      <c r="B53" s="64" t="s">
        <v>161</v>
      </c>
      <c r="C53" s="171">
        <v>0</v>
      </c>
      <c r="D53" s="171">
        <v>0</v>
      </c>
      <c r="E53" s="171">
        <v>0</v>
      </c>
      <c r="F53" s="65">
        <v>0</v>
      </c>
      <c r="G53" s="80">
        <v>0</v>
      </c>
      <c r="H53" s="66">
        <v>0</v>
      </c>
      <c r="I53" s="80">
        <v>0</v>
      </c>
      <c r="J53" s="80">
        <v>0</v>
      </c>
      <c r="K53" s="67">
        <v>0</v>
      </c>
      <c r="L53" s="65">
        <v>0</v>
      </c>
      <c r="M53" s="80">
        <v>0</v>
      </c>
      <c r="N53" s="66">
        <v>0</v>
      </c>
      <c r="O53" s="80">
        <v>0</v>
      </c>
      <c r="P53" s="80">
        <v>0</v>
      </c>
      <c r="Q53" s="66">
        <v>0</v>
      </c>
      <c r="R53" s="80">
        <v>0</v>
      </c>
      <c r="S53" s="80">
        <v>0</v>
      </c>
      <c r="T53" s="66">
        <v>0</v>
      </c>
      <c r="U53" s="80">
        <v>594590</v>
      </c>
      <c r="V53" s="80">
        <v>0</v>
      </c>
      <c r="W53" s="67">
        <v>594590</v>
      </c>
      <c r="X53" s="65">
        <v>-198197</v>
      </c>
      <c r="Y53" s="80">
        <v>0</v>
      </c>
      <c r="Z53" s="66">
        <v>-198197</v>
      </c>
      <c r="AA53" s="80">
        <v>-198197</v>
      </c>
      <c r="AB53" s="80">
        <v>0</v>
      </c>
      <c r="AC53" s="66">
        <v>-198197</v>
      </c>
      <c r="AD53" s="80">
        <v>-198197</v>
      </c>
      <c r="AE53" s="80">
        <v>0</v>
      </c>
      <c r="AF53" s="66">
        <v>-198197</v>
      </c>
      <c r="AG53" s="80">
        <v>0</v>
      </c>
      <c r="AH53" s="80">
        <v>0</v>
      </c>
      <c r="AI53" s="67">
        <v>0</v>
      </c>
      <c r="AJ53" s="65">
        <v>0</v>
      </c>
      <c r="AK53" s="80">
        <v>0</v>
      </c>
      <c r="AL53" s="66">
        <v>0</v>
      </c>
      <c r="AM53" s="80">
        <v>0</v>
      </c>
      <c r="AN53" s="80">
        <v>0</v>
      </c>
      <c r="AO53" s="67">
        <v>0</v>
      </c>
      <c r="AQ53" s="212"/>
    </row>
    <row r="54" spans="1:43" x14ac:dyDescent="0.2">
      <c r="A54" s="367"/>
      <c r="B54" s="64" t="s">
        <v>183</v>
      </c>
      <c r="C54" s="171">
        <v>0</v>
      </c>
      <c r="D54" s="171">
        <v>0</v>
      </c>
      <c r="E54" s="171">
        <v>0</v>
      </c>
      <c r="F54" s="65">
        <v>0</v>
      </c>
      <c r="G54" s="80">
        <v>0</v>
      </c>
      <c r="H54" s="66">
        <v>0</v>
      </c>
      <c r="I54" s="80">
        <v>0</v>
      </c>
      <c r="J54" s="80">
        <v>0</v>
      </c>
      <c r="K54" s="67">
        <v>0</v>
      </c>
      <c r="L54" s="65">
        <v>0</v>
      </c>
      <c r="M54" s="80">
        <v>0</v>
      </c>
      <c r="N54" s="66">
        <v>0</v>
      </c>
      <c r="O54" s="80">
        <v>0</v>
      </c>
      <c r="P54" s="80">
        <v>0</v>
      </c>
      <c r="Q54" s="66">
        <v>0</v>
      </c>
      <c r="R54" s="80">
        <v>0</v>
      </c>
      <c r="S54" s="80">
        <v>0</v>
      </c>
      <c r="T54" s="66">
        <v>0</v>
      </c>
      <c r="U54" s="80">
        <v>-2353206</v>
      </c>
      <c r="V54" s="80">
        <v>0</v>
      </c>
      <c r="W54" s="67">
        <v>-2353206</v>
      </c>
      <c r="X54" s="65">
        <v>784402</v>
      </c>
      <c r="Y54" s="80">
        <v>0</v>
      </c>
      <c r="Z54" s="66">
        <v>784402</v>
      </c>
      <c r="AA54" s="80">
        <v>784402</v>
      </c>
      <c r="AB54" s="80">
        <v>0</v>
      </c>
      <c r="AC54" s="66">
        <v>784402</v>
      </c>
      <c r="AD54" s="80">
        <v>784402</v>
      </c>
      <c r="AE54" s="80">
        <v>0</v>
      </c>
      <c r="AF54" s="66">
        <v>784402</v>
      </c>
      <c r="AG54" s="80">
        <v>0</v>
      </c>
      <c r="AH54" s="80">
        <v>0</v>
      </c>
      <c r="AI54" s="67">
        <v>0</v>
      </c>
      <c r="AJ54" s="65">
        <v>0</v>
      </c>
      <c r="AK54" s="80">
        <v>0</v>
      </c>
      <c r="AL54" s="66">
        <v>0</v>
      </c>
      <c r="AM54" s="80">
        <v>0</v>
      </c>
      <c r="AN54" s="80">
        <v>0</v>
      </c>
      <c r="AO54" s="67">
        <v>0</v>
      </c>
      <c r="AQ54" s="212"/>
    </row>
    <row r="55" spans="1:43" x14ac:dyDescent="0.2">
      <c r="A55" s="367"/>
      <c r="B55" s="64" t="s">
        <v>125</v>
      </c>
      <c r="C55" s="171">
        <v>-826832</v>
      </c>
      <c r="D55" s="171">
        <v>826832</v>
      </c>
      <c r="E55" s="171">
        <v>0</v>
      </c>
      <c r="F55" s="65">
        <v>0</v>
      </c>
      <c r="G55" s="80">
        <v>0</v>
      </c>
      <c r="H55" s="66">
        <v>0</v>
      </c>
      <c r="I55" s="80">
        <v>2500000</v>
      </c>
      <c r="J55" s="80">
        <v>1667000</v>
      </c>
      <c r="K55" s="67">
        <v>4167000</v>
      </c>
      <c r="L55" s="65">
        <v>2500000</v>
      </c>
      <c r="M55" s="80">
        <v>1667000</v>
      </c>
      <c r="N55" s="66">
        <v>4167000</v>
      </c>
      <c r="O55" s="80">
        <v>2500000</v>
      </c>
      <c r="P55" s="80">
        <v>1667000</v>
      </c>
      <c r="Q55" s="66">
        <v>4167000</v>
      </c>
      <c r="R55" s="80">
        <v>-5000000</v>
      </c>
      <c r="S55" s="80">
        <v>-3334000</v>
      </c>
      <c r="T55" s="66">
        <v>-8334000</v>
      </c>
      <c r="U55" s="80">
        <v>-2499500</v>
      </c>
      <c r="V55" s="80">
        <v>-1667250</v>
      </c>
      <c r="W55" s="67">
        <v>-4166750</v>
      </c>
      <c r="X55" s="65">
        <v>558223</v>
      </c>
      <c r="Y55" s="80">
        <v>831027</v>
      </c>
      <c r="Z55" s="66">
        <v>1389250</v>
      </c>
      <c r="AA55" s="80">
        <v>558223</v>
      </c>
      <c r="AB55" s="80">
        <v>831027</v>
      </c>
      <c r="AC55" s="66">
        <v>1389250</v>
      </c>
      <c r="AD55" s="80">
        <v>558223</v>
      </c>
      <c r="AE55" s="80">
        <v>831027</v>
      </c>
      <c r="AF55" s="66">
        <v>1389250</v>
      </c>
      <c r="AG55" s="80">
        <v>-834000</v>
      </c>
      <c r="AH55" s="80">
        <v>-555333</v>
      </c>
      <c r="AI55" s="67">
        <v>-1389333</v>
      </c>
      <c r="AJ55" s="65">
        <v>-834000</v>
      </c>
      <c r="AK55" s="80">
        <v>-555333</v>
      </c>
      <c r="AL55" s="66">
        <v>-1389333</v>
      </c>
      <c r="AM55" s="80">
        <v>-834000</v>
      </c>
      <c r="AN55" s="80">
        <v>-555334</v>
      </c>
      <c r="AO55" s="67">
        <v>-1389334</v>
      </c>
      <c r="AQ55" s="212"/>
    </row>
    <row r="56" spans="1:43" x14ac:dyDescent="0.2">
      <c r="A56" s="367"/>
      <c r="B56" s="64" t="s">
        <v>200</v>
      </c>
      <c r="C56" s="171">
        <v>0</v>
      </c>
      <c r="D56" s="171">
        <v>0</v>
      </c>
      <c r="E56" s="171">
        <v>0</v>
      </c>
      <c r="F56" s="65">
        <v>0</v>
      </c>
      <c r="G56" s="80">
        <v>0</v>
      </c>
      <c r="H56" s="66">
        <v>0</v>
      </c>
      <c r="I56" s="80">
        <v>0</v>
      </c>
      <c r="J56" s="80">
        <v>0</v>
      </c>
      <c r="K56" s="67">
        <v>0</v>
      </c>
      <c r="L56" s="65">
        <v>0</v>
      </c>
      <c r="M56" s="80">
        <v>0</v>
      </c>
      <c r="N56" s="66">
        <v>0</v>
      </c>
      <c r="O56" s="80">
        <v>0</v>
      </c>
      <c r="P56" s="80">
        <v>0</v>
      </c>
      <c r="Q56" s="66">
        <v>0</v>
      </c>
      <c r="R56" s="80">
        <v>0</v>
      </c>
      <c r="S56" s="80">
        <v>0</v>
      </c>
      <c r="T56" s="66">
        <v>0</v>
      </c>
      <c r="U56" s="80">
        <v>0</v>
      </c>
      <c r="V56" s="80">
        <v>0</v>
      </c>
      <c r="W56" s="67">
        <v>0</v>
      </c>
      <c r="X56" s="65">
        <v>9184000</v>
      </c>
      <c r="Y56" s="80">
        <v>0</v>
      </c>
      <c r="Z56" s="66">
        <v>9184000</v>
      </c>
      <c r="AA56" s="80">
        <v>-7450500</v>
      </c>
      <c r="AB56" s="80">
        <v>0</v>
      </c>
      <c r="AC56" s="66">
        <v>-7450500</v>
      </c>
      <c r="AD56" s="80">
        <v>-1884500</v>
      </c>
      <c r="AE56" s="80">
        <v>0</v>
      </c>
      <c r="AF56" s="66">
        <v>-1884500</v>
      </c>
      <c r="AG56" s="80">
        <v>-670000</v>
      </c>
      <c r="AH56" s="80">
        <v>0</v>
      </c>
      <c r="AI56" s="67">
        <v>-670000</v>
      </c>
      <c r="AJ56" s="65">
        <v>220000</v>
      </c>
      <c r="AK56" s="80">
        <v>0</v>
      </c>
      <c r="AL56" s="66">
        <v>220000</v>
      </c>
      <c r="AM56" s="80">
        <v>601000</v>
      </c>
      <c r="AN56" s="80">
        <v>0</v>
      </c>
      <c r="AO56" s="67">
        <v>601000</v>
      </c>
      <c r="AQ56" s="212"/>
    </row>
    <row r="57" spans="1:43" ht="14.1" customHeight="1" x14ac:dyDescent="0.2">
      <c r="A57" s="368" t="s">
        <v>287</v>
      </c>
      <c r="B57" s="64" t="s">
        <v>186</v>
      </c>
      <c r="C57" s="171">
        <v>-63113000</v>
      </c>
      <c r="D57" s="171">
        <v>-60801000</v>
      </c>
      <c r="E57" s="171">
        <v>-123914000</v>
      </c>
      <c r="F57" s="65">
        <v>0</v>
      </c>
      <c r="G57" s="80">
        <v>0</v>
      </c>
      <c r="H57" s="66">
        <v>0</v>
      </c>
      <c r="I57" s="80">
        <v>0</v>
      </c>
      <c r="J57" s="80">
        <v>0</v>
      </c>
      <c r="K57" s="67">
        <v>0</v>
      </c>
      <c r="L57" s="65">
        <v>0</v>
      </c>
      <c r="M57" s="80">
        <v>0</v>
      </c>
      <c r="N57" s="66">
        <v>0</v>
      </c>
      <c r="O57" s="80">
        <v>0</v>
      </c>
      <c r="P57" s="80">
        <v>0</v>
      </c>
      <c r="Q57" s="66">
        <v>0</v>
      </c>
      <c r="R57" s="80">
        <v>0</v>
      </c>
      <c r="S57" s="80">
        <v>0</v>
      </c>
      <c r="T57" s="66">
        <v>0</v>
      </c>
      <c r="U57" s="80">
        <v>-8949197</v>
      </c>
      <c r="V57" s="80">
        <v>-8949197</v>
      </c>
      <c r="W57" s="67">
        <v>-17898394</v>
      </c>
      <c r="X57" s="65">
        <v>-5787601</v>
      </c>
      <c r="Y57" s="80">
        <v>-4566934</v>
      </c>
      <c r="Z57" s="66">
        <v>-10354535</v>
      </c>
      <c r="AA57" s="80">
        <v>-5030601</v>
      </c>
      <c r="AB57" s="80">
        <v>-3594934</v>
      </c>
      <c r="AC57" s="66">
        <v>-8625535</v>
      </c>
      <c r="AD57" s="80">
        <v>-3576601</v>
      </c>
      <c r="AE57" s="80">
        <v>-3324934</v>
      </c>
      <c r="AF57" s="66">
        <v>-6901535</v>
      </c>
      <c r="AG57" s="80">
        <v>-13939000</v>
      </c>
      <c r="AH57" s="80">
        <v>-13937000</v>
      </c>
      <c r="AI57" s="67">
        <v>-27876000</v>
      </c>
      <c r="AJ57" s="65">
        <v>-13457000</v>
      </c>
      <c r="AK57" s="80">
        <v>-13455000</v>
      </c>
      <c r="AL57" s="66">
        <v>-26912000</v>
      </c>
      <c r="AM57" s="80">
        <v>-12373000</v>
      </c>
      <c r="AN57" s="80">
        <v>-12973000</v>
      </c>
      <c r="AO57" s="67">
        <v>-25346000</v>
      </c>
      <c r="AQ57" s="212"/>
    </row>
    <row r="58" spans="1:43" ht="14.1" customHeight="1" x14ac:dyDescent="0.2">
      <c r="A58" s="368"/>
      <c r="B58" s="64" t="s">
        <v>188</v>
      </c>
      <c r="C58" s="171">
        <v>-48104000</v>
      </c>
      <c r="D58" s="171">
        <v>47724000</v>
      </c>
      <c r="E58" s="171">
        <v>-380000</v>
      </c>
      <c r="F58" s="65">
        <v>0</v>
      </c>
      <c r="G58" s="80">
        <v>0</v>
      </c>
      <c r="H58" s="66">
        <v>0</v>
      </c>
      <c r="I58" s="80">
        <v>0</v>
      </c>
      <c r="J58" s="80">
        <v>0</v>
      </c>
      <c r="K58" s="67">
        <v>0</v>
      </c>
      <c r="L58" s="65">
        <v>0</v>
      </c>
      <c r="M58" s="80">
        <v>0</v>
      </c>
      <c r="N58" s="66">
        <v>0</v>
      </c>
      <c r="O58" s="80">
        <v>0</v>
      </c>
      <c r="P58" s="80">
        <v>0</v>
      </c>
      <c r="Q58" s="66">
        <v>0</v>
      </c>
      <c r="R58" s="80">
        <v>14000</v>
      </c>
      <c r="S58" s="80">
        <v>14000</v>
      </c>
      <c r="T58" s="66">
        <v>28000</v>
      </c>
      <c r="U58" s="80">
        <v>-107655422</v>
      </c>
      <c r="V58" s="80">
        <v>-107655422</v>
      </c>
      <c r="W58" s="67">
        <v>-215310844</v>
      </c>
      <c r="X58" s="65">
        <v>84622099</v>
      </c>
      <c r="Y58" s="80">
        <v>108554099</v>
      </c>
      <c r="Z58" s="66">
        <v>193176198</v>
      </c>
      <c r="AA58" s="80">
        <v>88099</v>
      </c>
      <c r="AB58" s="80">
        <v>88099</v>
      </c>
      <c r="AC58" s="66">
        <v>176198</v>
      </c>
      <c r="AD58" s="80">
        <v>-17114776</v>
      </c>
      <c r="AE58" s="80">
        <v>38809224</v>
      </c>
      <c r="AF58" s="66">
        <v>21694448</v>
      </c>
      <c r="AG58" s="80">
        <v>0</v>
      </c>
      <c r="AH58" s="80">
        <v>0</v>
      </c>
      <c r="AI58" s="67">
        <v>0</v>
      </c>
      <c r="AJ58" s="65">
        <v>0</v>
      </c>
      <c r="AK58" s="80">
        <v>0</v>
      </c>
      <c r="AL58" s="66">
        <v>0</v>
      </c>
      <c r="AM58" s="80">
        <v>-8058000</v>
      </c>
      <c r="AN58" s="80">
        <v>7914000</v>
      </c>
      <c r="AO58" s="67">
        <v>-144000</v>
      </c>
      <c r="AQ58" s="212"/>
    </row>
    <row r="59" spans="1:43" ht="14.1" customHeight="1" x14ac:dyDescent="0.2">
      <c r="A59" s="368"/>
      <c r="B59" s="64" t="s">
        <v>154</v>
      </c>
      <c r="C59" s="171">
        <v>0</v>
      </c>
      <c r="D59" s="171">
        <v>0</v>
      </c>
      <c r="E59" s="171">
        <v>0</v>
      </c>
      <c r="F59" s="65">
        <v>0</v>
      </c>
      <c r="G59" s="80">
        <v>0</v>
      </c>
      <c r="H59" s="66">
        <v>0</v>
      </c>
      <c r="I59" s="80">
        <v>0</v>
      </c>
      <c r="J59" s="80">
        <v>0</v>
      </c>
      <c r="K59" s="67">
        <v>0</v>
      </c>
      <c r="L59" s="65">
        <v>0</v>
      </c>
      <c r="M59" s="80">
        <v>0</v>
      </c>
      <c r="N59" s="66">
        <v>0</v>
      </c>
      <c r="O59" s="80">
        <v>0</v>
      </c>
      <c r="P59" s="80">
        <v>0</v>
      </c>
      <c r="Q59" s="66">
        <v>0</v>
      </c>
      <c r="R59" s="80">
        <v>0</v>
      </c>
      <c r="S59" s="80">
        <v>0</v>
      </c>
      <c r="T59" s="66">
        <v>0</v>
      </c>
      <c r="U59" s="80">
        <v>-26700000</v>
      </c>
      <c r="V59" s="80">
        <v>0</v>
      </c>
      <c r="W59" s="67">
        <v>-26700000</v>
      </c>
      <c r="X59" s="65">
        <v>-21974000</v>
      </c>
      <c r="Y59" s="80">
        <v>0</v>
      </c>
      <c r="Z59" s="66">
        <v>-21974000</v>
      </c>
      <c r="AA59" s="80">
        <v>9492000</v>
      </c>
      <c r="AB59" s="80">
        <v>0</v>
      </c>
      <c r="AC59" s="66">
        <v>9492000</v>
      </c>
      <c r="AD59" s="80">
        <v>12615000</v>
      </c>
      <c r="AE59" s="80">
        <v>0</v>
      </c>
      <c r="AF59" s="66">
        <v>12615000</v>
      </c>
      <c r="AG59" s="80">
        <v>17177000</v>
      </c>
      <c r="AH59" s="80">
        <v>0</v>
      </c>
      <c r="AI59" s="67">
        <v>17177000</v>
      </c>
      <c r="AJ59" s="65">
        <v>9390000</v>
      </c>
      <c r="AK59" s="80">
        <v>0</v>
      </c>
      <c r="AL59" s="66">
        <v>9390000</v>
      </c>
      <c r="AM59" s="80">
        <v>0</v>
      </c>
      <c r="AN59" s="80">
        <v>0</v>
      </c>
      <c r="AO59" s="67">
        <v>0</v>
      </c>
      <c r="AQ59" s="212"/>
    </row>
    <row r="60" spans="1:43" ht="14.45" customHeight="1" x14ac:dyDescent="0.2">
      <c r="A60" s="368"/>
      <c r="B60" s="64" t="s">
        <v>205</v>
      </c>
      <c r="C60" s="171">
        <v>0</v>
      </c>
      <c r="D60" s="171">
        <v>0</v>
      </c>
      <c r="E60" s="171">
        <v>0</v>
      </c>
      <c r="F60" s="65">
        <v>0</v>
      </c>
      <c r="G60" s="80">
        <v>0</v>
      </c>
      <c r="H60" s="66">
        <v>0</v>
      </c>
      <c r="I60" s="80">
        <v>0</v>
      </c>
      <c r="J60" s="80">
        <v>0</v>
      </c>
      <c r="K60" s="67">
        <v>0</v>
      </c>
      <c r="L60" s="65">
        <v>0</v>
      </c>
      <c r="M60" s="80">
        <v>0</v>
      </c>
      <c r="N60" s="66">
        <v>0</v>
      </c>
      <c r="O60" s="80">
        <v>0</v>
      </c>
      <c r="P60" s="80">
        <v>0</v>
      </c>
      <c r="Q60" s="66">
        <v>0</v>
      </c>
      <c r="R60" s="80">
        <v>0</v>
      </c>
      <c r="S60" s="80">
        <v>0</v>
      </c>
      <c r="T60" s="66">
        <v>0</v>
      </c>
      <c r="U60" s="80">
        <v>0</v>
      </c>
      <c r="V60" s="80">
        <v>0</v>
      </c>
      <c r="W60" s="67">
        <v>0</v>
      </c>
      <c r="X60" s="65">
        <v>-200000</v>
      </c>
      <c r="Y60" s="80">
        <v>0</v>
      </c>
      <c r="Z60" s="66">
        <v>-200000</v>
      </c>
      <c r="AA60" s="80">
        <v>0</v>
      </c>
      <c r="AB60" s="80">
        <v>0</v>
      </c>
      <c r="AC60" s="66">
        <v>0</v>
      </c>
      <c r="AD60" s="80">
        <v>200000</v>
      </c>
      <c r="AE60" s="80">
        <v>0</v>
      </c>
      <c r="AF60" s="66">
        <v>200000</v>
      </c>
      <c r="AG60" s="80">
        <v>0</v>
      </c>
      <c r="AH60" s="80">
        <v>0</v>
      </c>
      <c r="AI60" s="67">
        <v>0</v>
      </c>
      <c r="AJ60" s="65">
        <v>0</v>
      </c>
      <c r="AK60" s="80">
        <v>0</v>
      </c>
      <c r="AL60" s="66">
        <v>0</v>
      </c>
      <c r="AM60" s="80">
        <v>0</v>
      </c>
      <c r="AN60" s="80">
        <v>0</v>
      </c>
      <c r="AO60" s="67">
        <v>0</v>
      </c>
      <c r="AQ60" s="212"/>
    </row>
    <row r="61" spans="1:43" x14ac:dyDescent="0.2">
      <c r="A61" s="369" t="s">
        <v>288</v>
      </c>
      <c r="B61" s="64" t="s">
        <v>162</v>
      </c>
      <c r="C61" s="171">
        <v>0</v>
      </c>
      <c r="D61" s="171">
        <v>0</v>
      </c>
      <c r="E61" s="171">
        <v>0</v>
      </c>
      <c r="F61" s="65">
        <v>0</v>
      </c>
      <c r="G61" s="80">
        <v>0</v>
      </c>
      <c r="H61" s="66">
        <v>0</v>
      </c>
      <c r="I61" s="80">
        <v>0</v>
      </c>
      <c r="J61" s="80">
        <v>0</v>
      </c>
      <c r="K61" s="67">
        <v>0</v>
      </c>
      <c r="L61" s="65">
        <v>0</v>
      </c>
      <c r="M61" s="80">
        <v>0</v>
      </c>
      <c r="N61" s="66">
        <v>0</v>
      </c>
      <c r="O61" s="80">
        <v>0</v>
      </c>
      <c r="P61" s="80">
        <v>0</v>
      </c>
      <c r="Q61" s="66">
        <v>0</v>
      </c>
      <c r="R61" s="80">
        <v>0</v>
      </c>
      <c r="S61" s="80">
        <v>0</v>
      </c>
      <c r="T61" s="66">
        <v>0</v>
      </c>
      <c r="U61" s="80">
        <v>0</v>
      </c>
      <c r="V61" s="80">
        <v>0</v>
      </c>
      <c r="W61" s="67">
        <v>0</v>
      </c>
      <c r="X61" s="65">
        <v>0</v>
      </c>
      <c r="Y61" s="80">
        <v>0</v>
      </c>
      <c r="Z61" s="66">
        <v>0</v>
      </c>
      <c r="AA61" s="80">
        <v>0</v>
      </c>
      <c r="AB61" s="80">
        <v>0</v>
      </c>
      <c r="AC61" s="66">
        <v>0</v>
      </c>
      <c r="AD61" s="80">
        <v>0</v>
      </c>
      <c r="AE61" s="80">
        <v>0</v>
      </c>
      <c r="AF61" s="66">
        <v>0</v>
      </c>
      <c r="AG61" s="80">
        <v>0</v>
      </c>
      <c r="AH61" s="80">
        <v>0</v>
      </c>
      <c r="AI61" s="67">
        <v>0</v>
      </c>
      <c r="AJ61" s="65">
        <v>0</v>
      </c>
      <c r="AK61" s="80">
        <v>0</v>
      </c>
      <c r="AL61" s="66">
        <v>0</v>
      </c>
      <c r="AM61" s="80">
        <v>0</v>
      </c>
      <c r="AN61" s="80">
        <v>0</v>
      </c>
      <c r="AO61" s="67">
        <v>0</v>
      </c>
      <c r="AQ61" s="212"/>
    </row>
    <row r="62" spans="1:43" x14ac:dyDescent="0.2">
      <c r="A62" s="369"/>
      <c r="B62" s="64" t="s">
        <v>164</v>
      </c>
      <c r="C62" s="171">
        <v>0</v>
      </c>
      <c r="D62" s="171">
        <v>0</v>
      </c>
      <c r="E62" s="171">
        <v>0</v>
      </c>
      <c r="F62" s="65">
        <v>0</v>
      </c>
      <c r="G62" s="80">
        <v>0</v>
      </c>
      <c r="H62" s="66">
        <v>0</v>
      </c>
      <c r="I62" s="80">
        <v>0</v>
      </c>
      <c r="J62" s="80">
        <v>0</v>
      </c>
      <c r="K62" s="67">
        <v>0</v>
      </c>
      <c r="L62" s="65">
        <v>0</v>
      </c>
      <c r="M62" s="80">
        <v>0</v>
      </c>
      <c r="N62" s="66">
        <v>0</v>
      </c>
      <c r="O62" s="80">
        <v>-725714</v>
      </c>
      <c r="P62" s="80">
        <v>0</v>
      </c>
      <c r="Q62" s="66">
        <v>-725714</v>
      </c>
      <c r="R62" s="80">
        <v>0</v>
      </c>
      <c r="S62" s="80">
        <v>0</v>
      </c>
      <c r="T62" s="66">
        <v>0</v>
      </c>
      <c r="U62" s="80">
        <v>0</v>
      </c>
      <c r="V62" s="80">
        <v>0</v>
      </c>
      <c r="W62" s="67">
        <v>0</v>
      </c>
      <c r="X62" s="65">
        <v>120953</v>
      </c>
      <c r="Y62" s="80">
        <v>0</v>
      </c>
      <c r="Z62" s="66">
        <v>120953</v>
      </c>
      <c r="AA62" s="80">
        <v>120953</v>
      </c>
      <c r="AB62" s="80">
        <v>0</v>
      </c>
      <c r="AC62" s="66">
        <v>120953</v>
      </c>
      <c r="AD62" s="80">
        <v>120952</v>
      </c>
      <c r="AE62" s="80">
        <v>0</v>
      </c>
      <c r="AF62" s="66">
        <v>120952</v>
      </c>
      <c r="AG62" s="80">
        <v>120953</v>
      </c>
      <c r="AH62" s="80">
        <v>0</v>
      </c>
      <c r="AI62" s="67">
        <v>120953</v>
      </c>
      <c r="AJ62" s="65">
        <v>120953</v>
      </c>
      <c r="AK62" s="80">
        <v>0</v>
      </c>
      <c r="AL62" s="66">
        <v>120953</v>
      </c>
      <c r="AM62" s="80">
        <v>120950</v>
      </c>
      <c r="AN62" s="80">
        <v>0</v>
      </c>
      <c r="AO62" s="67">
        <v>120950</v>
      </c>
      <c r="AQ62" s="212"/>
    </row>
    <row r="63" spans="1:43" x14ac:dyDescent="0.2">
      <c r="A63" s="369"/>
      <c r="B63" s="64" t="s">
        <v>168</v>
      </c>
      <c r="C63" s="171">
        <v>-9000000</v>
      </c>
      <c r="D63" s="171">
        <v>0</v>
      </c>
      <c r="E63" s="171">
        <v>-9000000</v>
      </c>
      <c r="F63" s="65">
        <v>0</v>
      </c>
      <c r="G63" s="80">
        <v>0</v>
      </c>
      <c r="H63" s="66">
        <v>0</v>
      </c>
      <c r="I63" s="80">
        <v>0</v>
      </c>
      <c r="J63" s="80">
        <v>0</v>
      </c>
      <c r="K63" s="67">
        <v>0</v>
      </c>
      <c r="L63" s="65">
        <v>0</v>
      </c>
      <c r="M63" s="80">
        <v>0</v>
      </c>
      <c r="N63" s="66">
        <v>0</v>
      </c>
      <c r="O63" s="80">
        <v>0</v>
      </c>
      <c r="P63" s="80">
        <v>0</v>
      </c>
      <c r="Q63" s="66">
        <v>0</v>
      </c>
      <c r="R63" s="80">
        <v>0</v>
      </c>
      <c r="S63" s="80">
        <v>0</v>
      </c>
      <c r="T63" s="66">
        <v>0</v>
      </c>
      <c r="U63" s="80">
        <v>0</v>
      </c>
      <c r="V63" s="80">
        <v>0</v>
      </c>
      <c r="W63" s="67">
        <v>0</v>
      </c>
      <c r="X63" s="65">
        <v>-1501000</v>
      </c>
      <c r="Y63" s="80">
        <v>0</v>
      </c>
      <c r="Z63" s="66">
        <v>-1501000</v>
      </c>
      <c r="AA63" s="80">
        <v>-1501000</v>
      </c>
      <c r="AB63" s="80">
        <v>0</v>
      </c>
      <c r="AC63" s="66">
        <v>-1501000</v>
      </c>
      <c r="AD63" s="80">
        <v>-1501000</v>
      </c>
      <c r="AE63" s="80">
        <v>0</v>
      </c>
      <c r="AF63" s="66">
        <v>-1501000</v>
      </c>
      <c r="AG63" s="80">
        <v>-1499000</v>
      </c>
      <c r="AH63" s="80">
        <v>0</v>
      </c>
      <c r="AI63" s="67">
        <v>-1499000</v>
      </c>
      <c r="AJ63" s="65">
        <v>-1499000</v>
      </c>
      <c r="AK63" s="80">
        <v>0</v>
      </c>
      <c r="AL63" s="66">
        <v>-1499000</v>
      </c>
      <c r="AM63" s="80">
        <v>-1499000</v>
      </c>
      <c r="AN63" s="80">
        <v>0</v>
      </c>
      <c r="AO63" s="67">
        <v>-1499000</v>
      </c>
      <c r="AQ63" s="212"/>
    </row>
    <row r="64" spans="1:43" x14ac:dyDescent="0.2">
      <c r="A64" s="369"/>
      <c r="B64" s="64" t="s">
        <v>130</v>
      </c>
      <c r="C64" s="171">
        <v>-826584</v>
      </c>
      <c r="D64" s="171">
        <v>826584</v>
      </c>
      <c r="E64" s="171">
        <v>0</v>
      </c>
      <c r="F64" s="65">
        <v>0</v>
      </c>
      <c r="G64" s="80">
        <v>0</v>
      </c>
      <c r="H64" s="66">
        <v>0</v>
      </c>
      <c r="I64" s="80">
        <v>0</v>
      </c>
      <c r="J64" s="80">
        <v>0</v>
      </c>
      <c r="K64" s="67">
        <v>0</v>
      </c>
      <c r="L64" s="65">
        <v>0</v>
      </c>
      <c r="M64" s="80">
        <v>0</v>
      </c>
      <c r="N64" s="66">
        <v>0</v>
      </c>
      <c r="O64" s="80">
        <v>0</v>
      </c>
      <c r="P64" s="80">
        <v>0</v>
      </c>
      <c r="Q64" s="66">
        <v>0</v>
      </c>
      <c r="R64" s="80">
        <v>-18750000</v>
      </c>
      <c r="S64" s="80">
        <v>-12500000</v>
      </c>
      <c r="T64" s="66">
        <v>-31250000</v>
      </c>
      <c r="U64" s="80">
        <v>-1562500</v>
      </c>
      <c r="V64" s="80">
        <v>-1041750</v>
      </c>
      <c r="W64" s="67">
        <v>-2604250</v>
      </c>
      <c r="X64" s="65">
        <v>-1562500</v>
      </c>
      <c r="Y64" s="80">
        <v>-1041750</v>
      </c>
      <c r="Z64" s="66">
        <v>-2604250</v>
      </c>
      <c r="AA64" s="80">
        <v>3024208</v>
      </c>
      <c r="AB64" s="80">
        <v>2704542</v>
      </c>
      <c r="AC64" s="66">
        <v>5728750</v>
      </c>
      <c r="AD64" s="80">
        <v>3024208</v>
      </c>
      <c r="AE64" s="80">
        <v>2704542</v>
      </c>
      <c r="AF64" s="66">
        <v>5728750</v>
      </c>
      <c r="AG64" s="80">
        <v>5000000</v>
      </c>
      <c r="AH64" s="80">
        <v>3333000</v>
      </c>
      <c r="AI64" s="67">
        <v>8333000</v>
      </c>
      <c r="AJ64" s="65">
        <v>5000000</v>
      </c>
      <c r="AK64" s="80">
        <v>3333000</v>
      </c>
      <c r="AL64" s="66">
        <v>8333000</v>
      </c>
      <c r="AM64" s="80">
        <v>5000000</v>
      </c>
      <c r="AN64" s="80">
        <v>3335000</v>
      </c>
      <c r="AO64" s="67">
        <v>8335000</v>
      </c>
      <c r="AQ64" s="212"/>
    </row>
    <row r="65" spans="1:43" x14ac:dyDescent="0.2">
      <c r="A65" s="369"/>
      <c r="B65" s="64" t="s">
        <v>133</v>
      </c>
      <c r="C65" s="171">
        <v>0</v>
      </c>
      <c r="D65" s="171">
        <v>0</v>
      </c>
      <c r="E65" s="171">
        <v>0</v>
      </c>
      <c r="F65" s="65">
        <v>0</v>
      </c>
      <c r="G65" s="80">
        <v>0</v>
      </c>
      <c r="H65" s="66">
        <v>0</v>
      </c>
      <c r="I65" s="80">
        <v>0</v>
      </c>
      <c r="J65" s="80">
        <v>0</v>
      </c>
      <c r="K65" s="67">
        <v>0</v>
      </c>
      <c r="L65" s="65">
        <v>0</v>
      </c>
      <c r="M65" s="80">
        <v>0</v>
      </c>
      <c r="N65" s="66">
        <v>0</v>
      </c>
      <c r="O65" s="80">
        <v>0</v>
      </c>
      <c r="P65" s="80">
        <v>0</v>
      </c>
      <c r="Q65" s="66">
        <v>0</v>
      </c>
      <c r="R65" s="80">
        <v>0</v>
      </c>
      <c r="S65" s="80">
        <v>0</v>
      </c>
      <c r="T65" s="66">
        <v>0</v>
      </c>
      <c r="U65" s="80">
        <v>-6250000</v>
      </c>
      <c r="V65" s="80">
        <v>0</v>
      </c>
      <c r="W65" s="67">
        <v>-6250000</v>
      </c>
      <c r="X65" s="65">
        <v>-6250000</v>
      </c>
      <c r="Y65" s="80">
        <v>0</v>
      </c>
      <c r="Z65" s="66">
        <v>-6250000</v>
      </c>
      <c r="AA65" s="80">
        <v>0</v>
      </c>
      <c r="AB65" s="80">
        <v>0</v>
      </c>
      <c r="AC65" s="66">
        <v>0</v>
      </c>
      <c r="AD65" s="80">
        <v>3125000</v>
      </c>
      <c r="AE65" s="80">
        <v>0</v>
      </c>
      <c r="AF65" s="66">
        <v>3125000</v>
      </c>
      <c r="AG65" s="80">
        <v>3125000</v>
      </c>
      <c r="AH65" s="80">
        <v>0</v>
      </c>
      <c r="AI65" s="67">
        <v>3125000</v>
      </c>
      <c r="AJ65" s="65">
        <v>3125000</v>
      </c>
      <c r="AK65" s="80">
        <v>0</v>
      </c>
      <c r="AL65" s="66">
        <v>3125000</v>
      </c>
      <c r="AM65" s="80">
        <v>3125000</v>
      </c>
      <c r="AN65" s="80">
        <v>0</v>
      </c>
      <c r="AO65" s="67">
        <v>3125000</v>
      </c>
      <c r="AQ65" s="212"/>
    </row>
    <row r="66" spans="1:43" x14ac:dyDescent="0.2">
      <c r="A66" s="369"/>
      <c r="B66" s="64" t="s">
        <v>137</v>
      </c>
      <c r="C66" s="171">
        <v>-2281104</v>
      </c>
      <c r="D66" s="171">
        <v>2281104</v>
      </c>
      <c r="E66" s="171">
        <v>0</v>
      </c>
      <c r="F66" s="65">
        <v>0</v>
      </c>
      <c r="G66" s="80">
        <v>0</v>
      </c>
      <c r="H66" s="66">
        <v>0</v>
      </c>
      <c r="I66" s="80">
        <v>0</v>
      </c>
      <c r="J66" s="80">
        <v>0</v>
      </c>
      <c r="K66" s="67">
        <v>0</v>
      </c>
      <c r="L66" s="65">
        <v>0</v>
      </c>
      <c r="M66" s="80">
        <v>0</v>
      </c>
      <c r="N66" s="66">
        <v>0</v>
      </c>
      <c r="O66" s="80">
        <v>0</v>
      </c>
      <c r="P66" s="80">
        <v>0</v>
      </c>
      <c r="Q66" s="66">
        <v>0</v>
      </c>
      <c r="R66" s="80">
        <v>4268000</v>
      </c>
      <c r="S66" s="80">
        <v>2358000</v>
      </c>
      <c r="T66" s="66">
        <v>6626000</v>
      </c>
      <c r="U66" s="80">
        <v>-7345000</v>
      </c>
      <c r="V66" s="80">
        <v>-4030000</v>
      </c>
      <c r="W66" s="67">
        <v>-11375000</v>
      </c>
      <c r="X66" s="65">
        <v>3051965</v>
      </c>
      <c r="Y66" s="80">
        <v>2862368</v>
      </c>
      <c r="Z66" s="66">
        <v>5914333</v>
      </c>
      <c r="AA66" s="80">
        <v>3051965</v>
      </c>
      <c r="AB66" s="80">
        <v>2862368</v>
      </c>
      <c r="AC66" s="66">
        <v>5914333</v>
      </c>
      <c r="AD66" s="80">
        <v>3052965</v>
      </c>
      <c r="AE66" s="80">
        <v>2861368</v>
      </c>
      <c r="AF66" s="66">
        <v>5914333</v>
      </c>
      <c r="AG66" s="80">
        <v>-2787000</v>
      </c>
      <c r="AH66" s="80">
        <v>-1544667</v>
      </c>
      <c r="AI66" s="67">
        <v>-4331667</v>
      </c>
      <c r="AJ66" s="65">
        <v>-2787000</v>
      </c>
      <c r="AK66" s="80">
        <v>-1544667</v>
      </c>
      <c r="AL66" s="66">
        <v>-4331667</v>
      </c>
      <c r="AM66" s="80">
        <v>-2787000</v>
      </c>
      <c r="AN66" s="80">
        <v>-1543666</v>
      </c>
      <c r="AO66" s="67">
        <v>-4330666</v>
      </c>
      <c r="AQ66" s="212"/>
    </row>
    <row r="67" spans="1:43" x14ac:dyDescent="0.2">
      <c r="A67" s="369"/>
      <c r="B67" s="64" t="s">
        <v>138</v>
      </c>
      <c r="C67" s="171">
        <v>85036367</v>
      </c>
      <c r="D67" s="171">
        <v>120457175</v>
      </c>
      <c r="E67" s="171">
        <v>205493542</v>
      </c>
      <c r="F67" s="65">
        <v>0</v>
      </c>
      <c r="G67" s="80">
        <v>0</v>
      </c>
      <c r="H67" s="66">
        <v>0</v>
      </c>
      <c r="I67" s="80">
        <v>0</v>
      </c>
      <c r="J67" s="80">
        <v>0</v>
      </c>
      <c r="K67" s="67">
        <v>0</v>
      </c>
      <c r="L67" s="65">
        <v>0</v>
      </c>
      <c r="M67" s="80">
        <v>0</v>
      </c>
      <c r="N67" s="66">
        <v>0</v>
      </c>
      <c r="O67" s="80">
        <v>0</v>
      </c>
      <c r="P67" s="80">
        <v>0</v>
      </c>
      <c r="Q67" s="66">
        <v>0</v>
      </c>
      <c r="R67" s="80">
        <v>58064600</v>
      </c>
      <c r="S67" s="80">
        <v>36961400</v>
      </c>
      <c r="T67" s="66">
        <v>95026000</v>
      </c>
      <c r="U67" s="80">
        <v>-55846086</v>
      </c>
      <c r="V67" s="80">
        <v>-36406771</v>
      </c>
      <c r="W67" s="67">
        <v>-92252857</v>
      </c>
      <c r="X67" s="65">
        <v>20333850</v>
      </c>
      <c r="Y67" s="80">
        <v>28683102</v>
      </c>
      <c r="Z67" s="66">
        <v>49016952</v>
      </c>
      <c r="AA67" s="80">
        <v>78597502</v>
      </c>
      <c r="AB67" s="80">
        <v>75355207</v>
      </c>
      <c r="AC67" s="66">
        <v>153952709</v>
      </c>
      <c r="AD67" s="80">
        <v>78597501</v>
      </c>
      <c r="AE67" s="80">
        <v>75355206</v>
      </c>
      <c r="AF67" s="66">
        <v>153952707</v>
      </c>
      <c r="AG67" s="80">
        <v>-36207000</v>
      </c>
      <c r="AH67" s="80">
        <v>-22249989</v>
      </c>
      <c r="AI67" s="67">
        <v>-58456989</v>
      </c>
      <c r="AJ67" s="65">
        <v>-36207000</v>
      </c>
      <c r="AK67" s="80">
        <v>-22249989</v>
      </c>
      <c r="AL67" s="66">
        <v>-58456989</v>
      </c>
      <c r="AM67" s="80">
        <v>-22297000</v>
      </c>
      <c r="AN67" s="80">
        <v>-14990992</v>
      </c>
      <c r="AO67" s="67">
        <v>-37287992</v>
      </c>
      <c r="AQ67" s="212"/>
    </row>
    <row r="68" spans="1:43" x14ac:dyDescent="0.2">
      <c r="A68" s="369"/>
      <c r="B68" s="64" t="s">
        <v>191</v>
      </c>
      <c r="C68" s="171">
        <v>-12772000</v>
      </c>
      <c r="D68" s="171">
        <v>-22318000</v>
      </c>
      <c r="E68" s="171">
        <v>-35090000</v>
      </c>
      <c r="F68" s="65">
        <v>0</v>
      </c>
      <c r="G68" s="80">
        <v>0</v>
      </c>
      <c r="H68" s="66">
        <v>0</v>
      </c>
      <c r="I68" s="80">
        <v>0</v>
      </c>
      <c r="J68" s="80">
        <v>0</v>
      </c>
      <c r="K68" s="67">
        <v>0</v>
      </c>
      <c r="L68" s="65">
        <v>0</v>
      </c>
      <c r="M68" s="80">
        <v>0</v>
      </c>
      <c r="N68" s="66">
        <v>0</v>
      </c>
      <c r="O68" s="80">
        <v>0</v>
      </c>
      <c r="P68" s="80">
        <v>0</v>
      </c>
      <c r="Q68" s="66">
        <v>0</v>
      </c>
      <c r="R68" s="80">
        <v>-197000</v>
      </c>
      <c r="S68" s="80">
        <v>-94000</v>
      </c>
      <c r="T68" s="66">
        <v>-291000</v>
      </c>
      <c r="U68" s="80">
        <v>-4292500</v>
      </c>
      <c r="V68" s="80">
        <v>-7375000</v>
      </c>
      <c r="W68" s="67">
        <v>-11667500</v>
      </c>
      <c r="X68" s="65">
        <v>-3302500</v>
      </c>
      <c r="Y68" s="80">
        <v>-6517000</v>
      </c>
      <c r="Z68" s="66">
        <v>-9819500</v>
      </c>
      <c r="AA68" s="80">
        <v>-624500</v>
      </c>
      <c r="AB68" s="80">
        <v>-3210000</v>
      </c>
      <c r="AC68" s="66">
        <v>-3834500</v>
      </c>
      <c r="AD68" s="80">
        <v>-1916500</v>
      </c>
      <c r="AE68" s="80">
        <v>-4502000</v>
      </c>
      <c r="AF68" s="66">
        <v>-6418500</v>
      </c>
      <c r="AG68" s="80">
        <v>-812334</v>
      </c>
      <c r="AH68" s="80">
        <v>-206667</v>
      </c>
      <c r="AI68" s="67">
        <v>-1019001</v>
      </c>
      <c r="AJ68" s="65">
        <v>-813334</v>
      </c>
      <c r="AK68" s="80">
        <v>-206667</v>
      </c>
      <c r="AL68" s="66">
        <v>-1020001</v>
      </c>
      <c r="AM68" s="80">
        <v>-813332</v>
      </c>
      <c r="AN68" s="80">
        <v>-206666</v>
      </c>
      <c r="AO68" s="67">
        <v>-1019998</v>
      </c>
      <c r="AQ68" s="212"/>
    </row>
    <row r="69" spans="1:43" x14ac:dyDescent="0.2">
      <c r="A69" s="364" t="s">
        <v>289</v>
      </c>
      <c r="B69" s="64" t="s">
        <v>192</v>
      </c>
      <c r="C69" s="171">
        <v>0</v>
      </c>
      <c r="D69" s="171">
        <v>0</v>
      </c>
      <c r="E69" s="171">
        <v>0</v>
      </c>
      <c r="F69" s="65">
        <v>0</v>
      </c>
      <c r="G69" s="80">
        <v>0</v>
      </c>
      <c r="H69" s="66">
        <v>0</v>
      </c>
      <c r="I69" s="80">
        <v>0</v>
      </c>
      <c r="J69" s="80">
        <v>0</v>
      </c>
      <c r="K69" s="67">
        <v>0</v>
      </c>
      <c r="L69" s="65">
        <v>0</v>
      </c>
      <c r="M69" s="80">
        <v>0</v>
      </c>
      <c r="N69" s="66">
        <v>0</v>
      </c>
      <c r="O69" s="80">
        <v>0</v>
      </c>
      <c r="P69" s="80">
        <v>0</v>
      </c>
      <c r="Q69" s="66">
        <v>0</v>
      </c>
      <c r="R69" s="80">
        <v>0</v>
      </c>
      <c r="S69" s="80">
        <v>0</v>
      </c>
      <c r="T69" s="66">
        <v>0</v>
      </c>
      <c r="U69" s="80">
        <v>-487061</v>
      </c>
      <c r="V69" s="80">
        <v>0</v>
      </c>
      <c r="W69" s="67">
        <v>-487061</v>
      </c>
      <c r="X69" s="65">
        <v>162354</v>
      </c>
      <c r="Y69" s="80">
        <v>0</v>
      </c>
      <c r="Z69" s="66">
        <v>162354</v>
      </c>
      <c r="AA69" s="80">
        <v>162354</v>
      </c>
      <c r="AB69" s="80">
        <v>0</v>
      </c>
      <c r="AC69" s="66">
        <v>162354</v>
      </c>
      <c r="AD69" s="80">
        <v>162354</v>
      </c>
      <c r="AE69" s="80">
        <v>0</v>
      </c>
      <c r="AF69" s="66">
        <v>162354</v>
      </c>
      <c r="AG69" s="80">
        <v>0</v>
      </c>
      <c r="AH69" s="80">
        <v>0</v>
      </c>
      <c r="AI69" s="67">
        <v>0</v>
      </c>
      <c r="AJ69" s="65">
        <v>0</v>
      </c>
      <c r="AK69" s="80">
        <v>0</v>
      </c>
      <c r="AL69" s="66">
        <v>0</v>
      </c>
      <c r="AM69" s="80">
        <v>0</v>
      </c>
      <c r="AN69" s="80">
        <v>0</v>
      </c>
      <c r="AO69" s="67">
        <v>0</v>
      </c>
      <c r="AQ69" s="212"/>
    </row>
    <row r="70" spans="1:43" x14ac:dyDescent="0.2">
      <c r="A70" s="364"/>
      <c r="B70" s="64" t="s">
        <v>140</v>
      </c>
      <c r="C70" s="171">
        <v>0</v>
      </c>
      <c r="D70" s="171">
        <v>0</v>
      </c>
      <c r="E70" s="171">
        <v>0</v>
      </c>
      <c r="F70" s="65">
        <v>0</v>
      </c>
      <c r="G70" s="80">
        <v>0</v>
      </c>
      <c r="H70" s="66">
        <v>0</v>
      </c>
      <c r="I70" s="80">
        <v>0</v>
      </c>
      <c r="J70" s="80">
        <v>0</v>
      </c>
      <c r="K70" s="67">
        <v>0</v>
      </c>
      <c r="L70" s="65">
        <v>0</v>
      </c>
      <c r="M70" s="80">
        <v>0</v>
      </c>
      <c r="N70" s="66">
        <v>0</v>
      </c>
      <c r="O70" s="80">
        <v>0</v>
      </c>
      <c r="P70" s="80">
        <v>0</v>
      </c>
      <c r="Q70" s="66">
        <v>0</v>
      </c>
      <c r="R70" s="80">
        <v>-229214</v>
      </c>
      <c r="S70" s="80">
        <v>-57553</v>
      </c>
      <c r="T70" s="66">
        <v>-286767</v>
      </c>
      <c r="U70" s="80">
        <v>-863482</v>
      </c>
      <c r="V70" s="80">
        <v>-215871</v>
      </c>
      <c r="W70" s="67">
        <v>-1079353</v>
      </c>
      <c r="X70" s="65">
        <v>190565</v>
      </c>
      <c r="Y70" s="80">
        <v>47141</v>
      </c>
      <c r="Z70" s="66">
        <v>237706</v>
      </c>
      <c r="AA70" s="80">
        <v>717565</v>
      </c>
      <c r="AB70" s="80">
        <v>180141</v>
      </c>
      <c r="AC70" s="66">
        <v>897706</v>
      </c>
      <c r="AD70" s="80">
        <v>184567</v>
      </c>
      <c r="AE70" s="80">
        <v>46142</v>
      </c>
      <c r="AF70" s="66">
        <v>230709</v>
      </c>
      <c r="AG70" s="80">
        <v>0</v>
      </c>
      <c r="AH70" s="80">
        <v>0</v>
      </c>
      <c r="AI70" s="67">
        <v>0</v>
      </c>
      <c r="AJ70" s="65">
        <v>0</v>
      </c>
      <c r="AK70" s="80">
        <v>0</v>
      </c>
      <c r="AL70" s="66">
        <v>0</v>
      </c>
      <c r="AM70" s="80">
        <v>0</v>
      </c>
      <c r="AN70" s="80">
        <v>0</v>
      </c>
      <c r="AO70" s="67">
        <v>0</v>
      </c>
      <c r="AQ70" s="212"/>
    </row>
    <row r="71" spans="1:43" x14ac:dyDescent="0.2">
      <c r="A71" s="364"/>
      <c r="B71" s="64" t="s">
        <v>170</v>
      </c>
      <c r="C71" s="171">
        <v>0</v>
      </c>
      <c r="D71" s="171">
        <v>0</v>
      </c>
      <c r="E71" s="171">
        <v>0</v>
      </c>
      <c r="F71" s="65">
        <v>0</v>
      </c>
      <c r="G71" s="80">
        <v>0</v>
      </c>
      <c r="H71" s="66">
        <v>0</v>
      </c>
      <c r="I71" s="80">
        <v>0</v>
      </c>
      <c r="J71" s="80">
        <v>0</v>
      </c>
      <c r="K71" s="67">
        <v>0</v>
      </c>
      <c r="L71" s="65">
        <v>0</v>
      </c>
      <c r="M71" s="80">
        <v>0</v>
      </c>
      <c r="N71" s="66">
        <v>0</v>
      </c>
      <c r="O71" s="80">
        <v>0</v>
      </c>
      <c r="P71" s="80">
        <v>0</v>
      </c>
      <c r="Q71" s="66">
        <v>0</v>
      </c>
      <c r="R71" s="80">
        <v>0</v>
      </c>
      <c r="S71" s="80">
        <v>0</v>
      </c>
      <c r="T71" s="66">
        <v>0</v>
      </c>
      <c r="U71" s="80">
        <v>18128</v>
      </c>
      <c r="V71" s="80">
        <v>0</v>
      </c>
      <c r="W71" s="67">
        <v>18128</v>
      </c>
      <c r="X71" s="65">
        <v>-6043</v>
      </c>
      <c r="Y71" s="80">
        <v>0</v>
      </c>
      <c r="Z71" s="66">
        <v>-6043</v>
      </c>
      <c r="AA71" s="80">
        <v>-6043</v>
      </c>
      <c r="AB71" s="80">
        <v>0</v>
      </c>
      <c r="AC71" s="66">
        <v>-6043</v>
      </c>
      <c r="AD71" s="80">
        <v>-6043</v>
      </c>
      <c r="AE71" s="80">
        <v>0</v>
      </c>
      <c r="AF71" s="66">
        <v>-6043</v>
      </c>
      <c r="AG71" s="80">
        <v>0</v>
      </c>
      <c r="AH71" s="80">
        <v>0</v>
      </c>
      <c r="AI71" s="67">
        <v>0</v>
      </c>
      <c r="AJ71" s="65">
        <v>0</v>
      </c>
      <c r="AK71" s="80">
        <v>0</v>
      </c>
      <c r="AL71" s="66">
        <v>0</v>
      </c>
      <c r="AM71" s="80">
        <v>0</v>
      </c>
      <c r="AN71" s="80">
        <v>0</v>
      </c>
      <c r="AO71" s="67">
        <v>0</v>
      </c>
      <c r="AQ71" s="212"/>
    </row>
    <row r="72" spans="1:43" x14ac:dyDescent="0.2">
      <c r="A72" s="364"/>
      <c r="B72" s="68" t="s">
        <v>171</v>
      </c>
      <c r="C72" s="69">
        <v>0</v>
      </c>
      <c r="D72" s="69">
        <v>0</v>
      </c>
      <c r="E72" s="69">
        <v>0</v>
      </c>
      <c r="F72" s="70">
        <v>0</v>
      </c>
      <c r="G72" s="71">
        <v>0</v>
      </c>
      <c r="H72" s="72">
        <v>0</v>
      </c>
      <c r="I72" s="71">
        <v>0</v>
      </c>
      <c r="J72" s="71">
        <v>0</v>
      </c>
      <c r="K72" s="73">
        <v>0</v>
      </c>
      <c r="L72" s="70">
        <v>0</v>
      </c>
      <c r="M72" s="71">
        <v>0</v>
      </c>
      <c r="N72" s="72">
        <v>0</v>
      </c>
      <c r="O72" s="71">
        <v>0</v>
      </c>
      <c r="P72" s="71">
        <v>0</v>
      </c>
      <c r="Q72" s="72">
        <v>0</v>
      </c>
      <c r="R72" s="71">
        <v>0</v>
      </c>
      <c r="S72" s="71">
        <v>0</v>
      </c>
      <c r="T72" s="72">
        <v>0</v>
      </c>
      <c r="U72" s="71">
        <v>0</v>
      </c>
      <c r="V72" s="71">
        <v>0</v>
      </c>
      <c r="W72" s="73">
        <v>0</v>
      </c>
      <c r="X72" s="70">
        <v>0</v>
      </c>
      <c r="Y72" s="71">
        <v>0</v>
      </c>
      <c r="Z72" s="72">
        <v>0</v>
      </c>
      <c r="AA72" s="71">
        <v>0</v>
      </c>
      <c r="AB72" s="71">
        <v>0</v>
      </c>
      <c r="AC72" s="72">
        <v>0</v>
      </c>
      <c r="AD72" s="71">
        <v>0</v>
      </c>
      <c r="AE72" s="71">
        <v>0</v>
      </c>
      <c r="AF72" s="72">
        <v>0</v>
      </c>
      <c r="AG72" s="71">
        <v>0</v>
      </c>
      <c r="AH72" s="71">
        <v>0</v>
      </c>
      <c r="AI72" s="73">
        <v>0</v>
      </c>
      <c r="AJ72" s="70">
        <v>0</v>
      </c>
      <c r="AK72" s="71">
        <v>0</v>
      </c>
      <c r="AL72" s="72">
        <v>0</v>
      </c>
      <c r="AM72" s="71">
        <v>0</v>
      </c>
      <c r="AN72" s="71">
        <v>0</v>
      </c>
      <c r="AO72" s="73">
        <v>0</v>
      </c>
      <c r="AQ72" s="212"/>
    </row>
    <row r="73" spans="1:43" s="51" customFormat="1" ht="15.75" thickBot="1" x14ac:dyDescent="0.3">
      <c r="B73" s="74" t="s">
        <v>290</v>
      </c>
      <c r="C73" s="75">
        <v>-60040000</v>
      </c>
      <c r="D73" s="75">
        <v>97149542</v>
      </c>
      <c r="E73" s="75">
        <v>37109542</v>
      </c>
      <c r="F73" s="76">
        <v>0</v>
      </c>
      <c r="G73" s="77">
        <v>0</v>
      </c>
      <c r="H73" s="78">
        <v>0</v>
      </c>
      <c r="I73" s="77">
        <v>2500000</v>
      </c>
      <c r="J73" s="77">
        <v>1667000</v>
      </c>
      <c r="K73" s="79">
        <v>4167000</v>
      </c>
      <c r="L73" s="76">
        <v>2500000</v>
      </c>
      <c r="M73" s="77">
        <v>1667000</v>
      </c>
      <c r="N73" s="78">
        <v>4167000</v>
      </c>
      <c r="O73" s="77">
        <v>-5321496</v>
      </c>
      <c r="P73" s="77">
        <v>8877257</v>
      </c>
      <c r="Q73" s="78">
        <v>3555761</v>
      </c>
      <c r="R73" s="77">
        <v>8425429</v>
      </c>
      <c r="S73" s="77">
        <v>-5938979</v>
      </c>
      <c r="T73" s="78">
        <v>2486450</v>
      </c>
      <c r="U73" s="77">
        <v>-272732814</v>
      </c>
      <c r="V73" s="77">
        <v>-176715077</v>
      </c>
      <c r="W73" s="79">
        <v>-449447891</v>
      </c>
      <c r="X73" s="76">
        <v>80901299</v>
      </c>
      <c r="Y73" s="77">
        <v>137716797</v>
      </c>
      <c r="Z73" s="78">
        <v>218618097</v>
      </c>
      <c r="AA73" s="77">
        <v>104710396</v>
      </c>
      <c r="AB73" s="77">
        <v>94028694</v>
      </c>
      <c r="AC73" s="78">
        <v>198739091</v>
      </c>
      <c r="AD73" s="77">
        <v>115638548</v>
      </c>
      <c r="AE73" s="77">
        <v>124706819</v>
      </c>
      <c r="AF73" s="78">
        <v>240345368</v>
      </c>
      <c r="AG73" s="77">
        <v>-27251790</v>
      </c>
      <c r="AH73" s="77">
        <v>-35160656</v>
      </c>
      <c r="AI73" s="79">
        <v>-62412446</v>
      </c>
      <c r="AJ73" s="76">
        <v>-33667787</v>
      </c>
      <c r="AK73" s="77">
        <v>-34678656</v>
      </c>
      <c r="AL73" s="78">
        <v>-68346443</v>
      </c>
      <c r="AM73" s="77">
        <v>-35741786</v>
      </c>
      <c r="AN73" s="77">
        <v>-19020658</v>
      </c>
      <c r="AO73" s="79">
        <v>-54762444</v>
      </c>
      <c r="AQ73" s="212"/>
    </row>
    <row r="76" spans="1:43" x14ac:dyDescent="0.2">
      <c r="C76" s="171"/>
      <c r="D76" s="171"/>
      <c r="E76" s="171"/>
      <c r="F76" s="171"/>
      <c r="G76" s="171"/>
      <c r="H76" s="171"/>
      <c r="I76" s="171"/>
      <c r="J76" s="171"/>
      <c r="K76" s="171"/>
      <c r="L76" s="171"/>
      <c r="M76" s="171"/>
      <c r="N76" s="171"/>
      <c r="O76" s="171"/>
      <c r="P76" s="171"/>
      <c r="Q76" s="171"/>
      <c r="R76" s="171"/>
      <c r="S76" s="171"/>
      <c r="T76" s="171"/>
      <c r="U76" s="171"/>
      <c r="V76" s="171"/>
      <c r="W76" s="171"/>
      <c r="X76" s="171"/>
      <c r="Y76" s="171"/>
      <c r="Z76" s="171"/>
      <c r="AA76" s="171"/>
      <c r="AB76" s="171"/>
      <c r="AC76" s="171"/>
      <c r="AD76" s="171"/>
      <c r="AE76" s="171"/>
      <c r="AF76" s="171"/>
      <c r="AG76" s="171"/>
      <c r="AH76" s="171"/>
      <c r="AI76" s="171"/>
      <c r="AJ76" s="171"/>
      <c r="AK76" s="171"/>
      <c r="AL76" s="171"/>
      <c r="AM76" s="171"/>
      <c r="AN76" s="171"/>
      <c r="AO76" s="171"/>
    </row>
    <row r="78" spans="1:43" x14ac:dyDescent="0.2">
      <c r="C78" s="171"/>
      <c r="D78" s="171"/>
      <c r="E78" s="171"/>
      <c r="F78" s="171"/>
      <c r="G78" s="171"/>
      <c r="H78" s="171"/>
      <c r="I78" s="171"/>
      <c r="J78" s="171"/>
      <c r="K78" s="171"/>
      <c r="L78" s="171"/>
      <c r="M78" s="171"/>
      <c r="N78" s="171"/>
      <c r="O78" s="171"/>
      <c r="P78" s="171"/>
      <c r="Q78" s="171"/>
      <c r="R78" s="171"/>
      <c r="S78" s="171"/>
      <c r="T78" s="171"/>
      <c r="U78" s="171"/>
      <c r="V78" s="171"/>
      <c r="W78" s="171"/>
      <c r="X78" s="171"/>
      <c r="Y78" s="171"/>
      <c r="Z78" s="171"/>
      <c r="AA78" s="171"/>
      <c r="AB78" s="171"/>
      <c r="AC78" s="171"/>
      <c r="AD78" s="171"/>
      <c r="AE78" s="171"/>
      <c r="AF78" s="171"/>
      <c r="AG78" s="171"/>
      <c r="AH78" s="171"/>
      <c r="AI78" s="171"/>
      <c r="AJ78" s="171"/>
      <c r="AK78" s="171"/>
      <c r="AL78" s="171"/>
      <c r="AM78" s="171"/>
      <c r="AN78" s="171"/>
      <c r="AO78" s="171"/>
    </row>
  </sheetData>
  <mergeCells count="12">
    <mergeCell ref="A69:A72"/>
    <mergeCell ref="A3:E3"/>
    <mergeCell ref="A8:A14"/>
    <mergeCell ref="A15:A18"/>
    <mergeCell ref="A19:A22"/>
    <mergeCell ref="A23:A30"/>
    <mergeCell ref="A31:A34"/>
    <mergeCell ref="A41:E41"/>
    <mergeCell ref="A46:A52"/>
    <mergeCell ref="A53:A56"/>
    <mergeCell ref="A57:A60"/>
    <mergeCell ref="A61:A68"/>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L7"/>
  <sheetViews>
    <sheetView workbookViewId="0">
      <selection activeCell="A4" sqref="A4:L4"/>
    </sheetView>
  </sheetViews>
  <sheetFormatPr defaultRowHeight="15" x14ac:dyDescent="0.25"/>
  <cols>
    <col min="1" max="11" width="9.140625" style="169"/>
    <col min="12" max="12" width="14" style="169" customWidth="1"/>
  </cols>
  <sheetData>
    <row r="1" spans="1:12" s="169" customFormat="1" ht="17.25" customHeight="1" x14ac:dyDescent="0.3">
      <c r="A1" s="359" t="s">
        <v>319</v>
      </c>
      <c r="B1" s="359"/>
      <c r="C1" s="359"/>
      <c r="D1" s="359"/>
      <c r="E1" s="359"/>
      <c r="F1" s="359"/>
      <c r="G1" s="359"/>
      <c r="H1" s="359"/>
      <c r="I1" s="359"/>
      <c r="J1" s="359"/>
      <c r="K1" s="359"/>
      <c r="L1" s="359"/>
    </row>
    <row r="2" spans="1:12" s="169" customFormat="1" ht="45.75" customHeight="1" x14ac:dyDescent="0.25">
      <c r="A2" s="357" t="s">
        <v>331</v>
      </c>
      <c r="B2" s="357"/>
      <c r="C2" s="357"/>
      <c r="D2" s="357"/>
      <c r="E2" s="357"/>
      <c r="F2" s="357"/>
      <c r="G2" s="357"/>
      <c r="H2" s="357"/>
      <c r="I2" s="357"/>
      <c r="J2" s="357"/>
      <c r="K2" s="357"/>
      <c r="L2" s="357"/>
    </row>
    <row r="3" spans="1:12" ht="18.75" x14ac:dyDescent="0.3">
      <c r="A3" s="358" t="s">
        <v>330</v>
      </c>
      <c r="B3" s="358"/>
      <c r="C3" s="358"/>
      <c r="D3" s="358"/>
      <c r="E3" s="358"/>
      <c r="F3" s="358"/>
      <c r="G3" s="358"/>
      <c r="H3" s="358"/>
      <c r="I3" s="358"/>
      <c r="J3" s="358"/>
      <c r="K3" s="358"/>
      <c r="L3" s="358"/>
    </row>
    <row r="4" spans="1:12" ht="140.25" customHeight="1" x14ac:dyDescent="0.25">
      <c r="A4" s="357" t="s">
        <v>337</v>
      </c>
      <c r="B4" s="357"/>
      <c r="C4" s="357"/>
      <c r="D4" s="357"/>
      <c r="E4" s="357"/>
      <c r="F4" s="357"/>
      <c r="G4" s="357"/>
      <c r="H4" s="357"/>
      <c r="I4" s="357"/>
      <c r="J4" s="357"/>
      <c r="K4" s="357"/>
      <c r="L4" s="357"/>
    </row>
    <row r="5" spans="1:12" ht="36.75" customHeight="1" x14ac:dyDescent="0.25">
      <c r="A5" s="357" t="s">
        <v>329</v>
      </c>
      <c r="B5" s="357"/>
      <c r="C5" s="357"/>
      <c r="D5" s="357"/>
      <c r="E5" s="357"/>
      <c r="F5" s="357"/>
      <c r="G5" s="357"/>
      <c r="H5" s="357"/>
      <c r="I5" s="357"/>
      <c r="J5" s="357"/>
      <c r="K5" s="357"/>
      <c r="L5" s="357"/>
    </row>
    <row r="6" spans="1:12" s="169" customFormat="1" ht="27" customHeight="1" x14ac:dyDescent="0.25">
      <c r="A6" s="357" t="s">
        <v>338</v>
      </c>
      <c r="B6" s="357"/>
      <c r="C6" s="357"/>
      <c r="D6" s="357"/>
      <c r="E6" s="357"/>
      <c r="F6" s="357"/>
      <c r="G6" s="357"/>
      <c r="H6" s="357"/>
      <c r="I6" s="357"/>
      <c r="J6" s="357"/>
      <c r="K6" s="357"/>
      <c r="L6" s="357"/>
    </row>
    <row r="7" spans="1:12" s="169" customFormat="1" ht="17.100000000000001" customHeight="1" x14ac:dyDescent="0.25">
      <c r="A7" s="357"/>
      <c r="B7" s="357"/>
      <c r="C7" s="357"/>
      <c r="D7" s="357"/>
      <c r="E7" s="357"/>
      <c r="F7" s="357"/>
      <c r="G7" s="357"/>
      <c r="H7" s="357"/>
      <c r="I7" s="357"/>
      <c r="J7" s="357"/>
      <c r="K7" s="357"/>
      <c r="L7" s="357"/>
    </row>
  </sheetData>
  <sheetProtection algorithmName="SHA-512" hashValue="7lM2WVd/zV1hyEJByrerFI6Y3LbHL9LniXUfPaoTDNX2dJbf9yCL4Pa6iRnHvnzMxSppiLwUlZLv8E+5VkliSg==" saltValue="tozeI8JcRt+IwIUyEP72Sg==" spinCount="100000" sheet="1" objects="1" scenarios="1"/>
  <mergeCells count="7">
    <mergeCell ref="A2:L2"/>
    <mergeCell ref="A3:L3"/>
    <mergeCell ref="A1:L1"/>
    <mergeCell ref="A7:L7"/>
    <mergeCell ref="A4:L4"/>
    <mergeCell ref="A5:L5"/>
    <mergeCell ref="A6:L6"/>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16B196-D128-4845-ADD6-D34D67E97277}">
  <sheetPr filterMode="1">
    <tabColor rgb="FFFFFF00"/>
  </sheetPr>
  <dimension ref="A1:CJ95"/>
  <sheetViews>
    <sheetView workbookViewId="0"/>
  </sheetViews>
  <sheetFormatPr defaultColWidth="9.140625" defaultRowHeight="15" x14ac:dyDescent="0.25"/>
  <cols>
    <col min="1" max="1" width="13" style="48" bestFit="1" customWidth="1"/>
    <col min="2" max="2" width="9.85546875" style="48" bestFit="1" customWidth="1"/>
    <col min="3" max="3" width="42" style="48" customWidth="1"/>
    <col min="4" max="5" width="8.7109375" style="48" customWidth="1"/>
    <col min="6" max="6" width="14.5703125" style="48" customWidth="1"/>
    <col min="7" max="7" width="13.140625" style="48" customWidth="1"/>
    <col min="8" max="8" width="40.42578125" style="48" customWidth="1"/>
    <col min="9" max="9" width="18.28515625" style="48" customWidth="1"/>
    <col min="10" max="12" width="13.42578125" style="48" customWidth="1"/>
    <col min="13" max="18" width="10.85546875" style="48" customWidth="1"/>
    <col min="19" max="20" width="14.5703125" style="48" customWidth="1"/>
    <col min="21" max="24" width="12.28515625" style="48" customWidth="1"/>
    <col min="25" max="27" width="15.5703125" style="48" customWidth="1"/>
    <col min="28" max="28" width="13.140625" style="169" customWidth="1"/>
    <col min="29" max="30" width="13" style="169" customWidth="1"/>
    <col min="31" max="33" width="12.85546875" style="169" customWidth="1"/>
    <col min="34" max="34" width="14" style="48" customWidth="1"/>
    <col min="35" max="35" width="13.5703125" style="48" customWidth="1"/>
    <col min="36" max="36" width="14" style="48" customWidth="1"/>
    <col min="37" max="42" width="12.85546875" style="48" customWidth="1"/>
    <col min="43" max="43" width="14.42578125" style="48" hidden="1" customWidth="1"/>
    <col min="44" max="45" width="12.5703125" style="48" hidden="1" customWidth="1"/>
    <col min="46" max="46" width="14.42578125" style="48" hidden="1" customWidth="1"/>
    <col min="47" max="69" width="12.5703125" style="48" hidden="1" customWidth="1"/>
    <col min="70" max="70" width="15.28515625" style="48" hidden="1" customWidth="1"/>
    <col min="71" max="71" width="12.5703125" style="48" hidden="1" customWidth="1"/>
    <col min="72" max="84" width="14.42578125" style="48" hidden="1" customWidth="1"/>
    <col min="85" max="87" width="12.5703125" style="48" hidden="1" customWidth="1"/>
    <col min="88" max="88" width="12.5703125" style="48" customWidth="1"/>
    <col min="89" max="16384" width="9.140625" style="169"/>
  </cols>
  <sheetData>
    <row r="1" spans="1:88" s="2" customFormat="1" x14ac:dyDescent="0.25">
      <c r="A1" s="172"/>
      <c r="B1" s="172"/>
      <c r="C1" s="172"/>
      <c r="D1" s="172"/>
      <c r="E1" s="172"/>
      <c r="F1" s="172"/>
      <c r="G1" s="172"/>
      <c r="H1" s="172"/>
      <c r="I1" s="172"/>
      <c r="J1" s="173" t="s">
        <v>320</v>
      </c>
      <c r="K1" s="173"/>
      <c r="L1" s="173"/>
      <c r="M1" s="174" t="s">
        <v>1</v>
      </c>
      <c r="N1" s="174"/>
      <c r="O1" s="174"/>
      <c r="P1" s="174"/>
      <c r="Q1" s="174"/>
      <c r="R1" s="174"/>
      <c r="S1" s="174"/>
      <c r="T1" s="174"/>
      <c r="U1" s="174"/>
      <c r="V1" s="174"/>
      <c r="W1" s="174"/>
      <c r="X1" s="174"/>
      <c r="Y1" s="174"/>
      <c r="Z1" s="174"/>
      <c r="AA1" s="174"/>
      <c r="AB1" s="7" t="s">
        <v>2</v>
      </c>
      <c r="AC1" s="7"/>
      <c r="AD1" s="7"/>
      <c r="AE1" s="7"/>
      <c r="AF1" s="7"/>
      <c r="AG1" s="7"/>
      <c r="AH1" s="184"/>
      <c r="AI1" s="184"/>
      <c r="AJ1" s="184"/>
      <c r="AK1" s="184"/>
      <c r="AL1" s="184"/>
      <c r="AM1" s="184"/>
      <c r="AN1" s="184"/>
      <c r="AO1" s="184"/>
      <c r="AP1" s="184"/>
      <c r="AQ1" s="185" t="s">
        <v>3</v>
      </c>
      <c r="AR1" s="185"/>
      <c r="AS1" s="185"/>
      <c r="AT1" s="185"/>
      <c r="AU1" s="185"/>
      <c r="AV1" s="185"/>
      <c r="AW1" s="185"/>
      <c r="AX1" s="185"/>
      <c r="AY1" s="185"/>
      <c r="AZ1" s="185"/>
      <c r="BA1" s="185"/>
      <c r="BB1" s="185"/>
      <c r="BC1" s="185"/>
      <c r="BD1" s="185"/>
      <c r="BE1" s="185"/>
      <c r="BF1" s="218"/>
      <c r="BG1" s="218"/>
      <c r="BH1" s="218"/>
      <c r="BI1" s="218"/>
      <c r="BJ1" s="218"/>
      <c r="BK1" s="218"/>
      <c r="BL1" s="218"/>
      <c r="BM1" s="218"/>
      <c r="BN1" s="218"/>
      <c r="BO1" s="218"/>
      <c r="BP1" s="218"/>
      <c r="BQ1" s="218"/>
      <c r="BR1" s="186" t="s">
        <v>304</v>
      </c>
      <c r="BS1" s="186"/>
      <c r="BT1" s="186"/>
      <c r="BU1" s="187" t="s">
        <v>303</v>
      </c>
      <c r="BV1" s="187"/>
      <c r="BW1" s="187"/>
      <c r="BX1" s="187"/>
      <c r="BY1" s="187"/>
      <c r="BZ1" s="187"/>
      <c r="CA1" s="187"/>
      <c r="CB1" s="187"/>
      <c r="CC1" s="187"/>
      <c r="CD1" s="187"/>
      <c r="CE1" s="187"/>
      <c r="CF1" s="187"/>
      <c r="CG1" s="187"/>
      <c r="CH1" s="187"/>
      <c r="CI1" s="187"/>
      <c r="CJ1" s="172"/>
    </row>
    <row r="2" spans="1:88" s="2" customFormat="1" x14ac:dyDescent="0.25">
      <c r="A2" s="172"/>
      <c r="B2" s="172"/>
      <c r="C2" s="172"/>
      <c r="D2" s="172"/>
      <c r="E2" s="172"/>
      <c r="F2" s="172"/>
      <c r="G2" s="172"/>
      <c r="H2" s="172"/>
      <c r="I2" s="172"/>
      <c r="J2" s="173"/>
      <c r="K2" s="173"/>
      <c r="L2" s="173"/>
      <c r="M2" s="175" t="s">
        <v>6</v>
      </c>
      <c r="N2" s="175"/>
      <c r="O2" s="175"/>
      <c r="P2" s="176" t="s">
        <v>7</v>
      </c>
      <c r="Q2" s="176"/>
      <c r="R2" s="176"/>
      <c r="S2" s="177" t="s">
        <v>8</v>
      </c>
      <c r="T2" s="177"/>
      <c r="U2" s="177"/>
      <c r="V2" s="178" t="s">
        <v>9</v>
      </c>
      <c r="W2" s="179"/>
      <c r="X2" s="179"/>
      <c r="Y2" s="180" t="s">
        <v>10</v>
      </c>
      <c r="Z2" s="180"/>
      <c r="AA2" s="180"/>
      <c r="AB2" s="18" t="s">
        <v>11</v>
      </c>
      <c r="AC2" s="18"/>
      <c r="AD2" s="18"/>
      <c r="AE2" s="19" t="s">
        <v>12</v>
      </c>
      <c r="AF2" s="19"/>
      <c r="AG2" s="19"/>
      <c r="AH2" s="188" t="s">
        <v>13</v>
      </c>
      <c r="AI2" s="188"/>
      <c r="AJ2" s="188"/>
      <c r="AK2" s="189" t="s">
        <v>14</v>
      </c>
      <c r="AL2" s="190"/>
      <c r="AM2" s="190"/>
      <c r="AN2" s="191" t="s">
        <v>15</v>
      </c>
      <c r="AO2" s="192"/>
      <c r="AP2" s="192"/>
      <c r="AQ2" s="193" t="s">
        <v>16</v>
      </c>
      <c r="AR2" s="193"/>
      <c r="AS2" s="193"/>
      <c r="AT2" s="194" t="s">
        <v>17</v>
      </c>
      <c r="AU2" s="194"/>
      <c r="AV2" s="194"/>
      <c r="AW2" s="195" t="s">
        <v>18</v>
      </c>
      <c r="AX2" s="195"/>
      <c r="AY2" s="195"/>
      <c r="AZ2" s="213" t="s">
        <v>19</v>
      </c>
      <c r="BA2" s="214"/>
      <c r="BB2" s="214"/>
      <c r="BC2" s="196" t="s">
        <v>20</v>
      </c>
      <c r="BD2" s="197"/>
      <c r="BE2" s="197"/>
      <c r="BF2" s="219" t="s">
        <v>21</v>
      </c>
      <c r="BG2" s="219"/>
      <c r="BH2" s="219"/>
      <c r="BI2" s="220" t="s">
        <v>22</v>
      </c>
      <c r="BJ2" s="220"/>
      <c r="BK2" s="220"/>
      <c r="BL2" s="221" t="s">
        <v>23</v>
      </c>
      <c r="BM2" s="221"/>
      <c r="BN2" s="221"/>
      <c r="BO2" s="222" t="s">
        <v>24</v>
      </c>
      <c r="BP2" s="223"/>
      <c r="BQ2" s="223"/>
      <c r="BR2" s="186"/>
      <c r="BS2" s="186"/>
      <c r="BT2" s="186"/>
      <c r="BU2" s="187" t="s">
        <v>25</v>
      </c>
      <c r="BV2" s="187"/>
      <c r="BW2" s="187"/>
      <c r="BX2" s="187" t="s">
        <v>26</v>
      </c>
      <c r="BY2" s="187"/>
      <c r="BZ2" s="187"/>
      <c r="CA2" s="187" t="s">
        <v>27</v>
      </c>
      <c r="CB2" s="187"/>
      <c r="CC2" s="187"/>
      <c r="CD2" s="187" t="s">
        <v>28</v>
      </c>
      <c r="CE2" s="187"/>
      <c r="CF2" s="187"/>
      <c r="CG2" s="187" t="s">
        <v>29</v>
      </c>
      <c r="CH2" s="187"/>
      <c r="CI2" s="187"/>
      <c r="CJ2" s="172"/>
    </row>
    <row r="3" spans="1:88" s="4" customFormat="1" ht="90" x14ac:dyDescent="0.25">
      <c r="A3" s="40" t="s">
        <v>30</v>
      </c>
      <c r="B3" s="40" t="s">
        <v>31</v>
      </c>
      <c r="C3" s="181" t="s">
        <v>32</v>
      </c>
      <c r="D3" s="40" t="s">
        <v>33</v>
      </c>
      <c r="E3" s="40" t="s">
        <v>34</v>
      </c>
      <c r="F3" s="40" t="s">
        <v>35</v>
      </c>
      <c r="G3" s="40" t="s">
        <v>36</v>
      </c>
      <c r="H3" s="40" t="s">
        <v>37</v>
      </c>
      <c r="I3" s="40" t="s">
        <v>38</v>
      </c>
      <c r="J3" s="40" t="s">
        <v>293</v>
      </c>
      <c r="K3" s="40" t="s">
        <v>292</v>
      </c>
      <c r="L3" s="40" t="s">
        <v>294</v>
      </c>
      <c r="M3" s="42" t="s">
        <v>42</v>
      </c>
      <c r="N3" s="42" t="s">
        <v>43</v>
      </c>
      <c r="O3" s="40" t="s">
        <v>44</v>
      </c>
      <c r="P3" s="42" t="s">
        <v>45</v>
      </c>
      <c r="Q3" s="42" t="s">
        <v>46</v>
      </c>
      <c r="R3" s="40" t="s">
        <v>47</v>
      </c>
      <c r="S3" s="42" t="s">
        <v>48</v>
      </c>
      <c r="T3" s="42" t="s">
        <v>49</v>
      </c>
      <c r="U3" s="40" t="s">
        <v>50</v>
      </c>
      <c r="V3" s="42" t="s">
        <v>51</v>
      </c>
      <c r="W3" s="42" t="s">
        <v>52</v>
      </c>
      <c r="X3" s="40" t="s">
        <v>53</v>
      </c>
      <c r="Y3" s="40" t="s">
        <v>54</v>
      </c>
      <c r="Z3" s="40" t="s">
        <v>55</v>
      </c>
      <c r="AA3" s="40" t="s">
        <v>56</v>
      </c>
      <c r="AB3" s="37" t="s">
        <v>57</v>
      </c>
      <c r="AC3" s="37" t="s">
        <v>58</v>
      </c>
      <c r="AD3" s="4" t="s">
        <v>59</v>
      </c>
      <c r="AE3" s="37" t="s">
        <v>60</v>
      </c>
      <c r="AF3" s="37" t="s">
        <v>61</v>
      </c>
      <c r="AG3" s="4" t="s">
        <v>62</v>
      </c>
      <c r="AH3" s="42" t="s">
        <v>63</v>
      </c>
      <c r="AI3" s="42" t="s">
        <v>64</v>
      </c>
      <c r="AJ3" s="40" t="s">
        <v>65</v>
      </c>
      <c r="AK3" s="42" t="s">
        <v>66</v>
      </c>
      <c r="AL3" s="42" t="s">
        <v>67</v>
      </c>
      <c r="AM3" s="40" t="s">
        <v>68</v>
      </c>
      <c r="AN3" s="40" t="s">
        <v>69</v>
      </c>
      <c r="AO3" s="40" t="s">
        <v>70</v>
      </c>
      <c r="AP3" s="40" t="s">
        <v>71</v>
      </c>
      <c r="AQ3" s="42" t="s">
        <v>72</v>
      </c>
      <c r="AR3" s="42" t="s">
        <v>73</v>
      </c>
      <c r="AS3" s="40" t="s">
        <v>74</v>
      </c>
      <c r="AT3" s="42" t="s">
        <v>75</v>
      </c>
      <c r="AU3" s="42" t="s">
        <v>76</v>
      </c>
      <c r="AV3" s="40" t="s">
        <v>77</v>
      </c>
      <c r="AW3" s="42" t="s">
        <v>78</v>
      </c>
      <c r="AX3" s="42" t="s">
        <v>79</v>
      </c>
      <c r="AY3" s="40" t="s">
        <v>77</v>
      </c>
      <c r="AZ3" s="42" t="s">
        <v>80</v>
      </c>
      <c r="BA3" s="42" t="s">
        <v>81</v>
      </c>
      <c r="BB3" s="215" t="s">
        <v>82</v>
      </c>
      <c r="BC3" s="40" t="s">
        <v>83</v>
      </c>
      <c r="BD3" s="40" t="s">
        <v>84</v>
      </c>
      <c r="BE3" s="40" t="s">
        <v>85</v>
      </c>
      <c r="BF3" s="42" t="s">
        <v>86</v>
      </c>
      <c r="BG3" s="42" t="s">
        <v>87</v>
      </c>
      <c r="BH3" s="215" t="s">
        <v>88</v>
      </c>
      <c r="BI3" s="42" t="s">
        <v>89</v>
      </c>
      <c r="BJ3" s="42" t="s">
        <v>90</v>
      </c>
      <c r="BK3" s="215" t="s">
        <v>91</v>
      </c>
      <c r="BL3" s="42" t="s">
        <v>92</v>
      </c>
      <c r="BM3" s="42" t="s">
        <v>93</v>
      </c>
      <c r="BN3" s="215" t="s">
        <v>91</v>
      </c>
      <c r="BO3" s="215" t="s">
        <v>94</v>
      </c>
      <c r="BP3" s="215" t="s">
        <v>95</v>
      </c>
      <c r="BQ3" s="215" t="s">
        <v>96</v>
      </c>
      <c r="BR3" s="40" t="s">
        <v>97</v>
      </c>
      <c r="BS3" s="40" t="s">
        <v>98</v>
      </c>
      <c r="BT3" s="40" t="s">
        <v>99</v>
      </c>
      <c r="BU3" s="40" t="s">
        <v>100</v>
      </c>
      <c r="BV3" s="40" t="s">
        <v>101</v>
      </c>
      <c r="BW3" s="40" t="s">
        <v>102</v>
      </c>
      <c r="BX3" s="40" t="s">
        <v>103</v>
      </c>
      <c r="BY3" s="40" t="s">
        <v>104</v>
      </c>
      <c r="BZ3" s="40" t="s">
        <v>105</v>
      </c>
      <c r="CA3" s="40" t="s">
        <v>106</v>
      </c>
      <c r="CB3" s="40" t="s">
        <v>107</v>
      </c>
      <c r="CC3" s="40" t="s">
        <v>108</v>
      </c>
      <c r="CD3" s="40" t="s">
        <v>109</v>
      </c>
      <c r="CE3" s="40" t="s">
        <v>110</v>
      </c>
      <c r="CF3" s="40" t="s">
        <v>111</v>
      </c>
      <c r="CG3" s="40" t="s">
        <v>112</v>
      </c>
      <c r="CH3" s="40" t="s">
        <v>113</v>
      </c>
      <c r="CI3" s="40" t="s">
        <v>114</v>
      </c>
      <c r="CJ3" s="40"/>
    </row>
    <row r="4" spans="1:88" hidden="1" x14ac:dyDescent="0.25">
      <c r="B4" s="48" t="s">
        <v>115</v>
      </c>
      <c r="C4" s="48" t="s">
        <v>116</v>
      </c>
      <c r="D4" s="48" t="s">
        <v>117</v>
      </c>
      <c r="F4" s="232" t="s">
        <v>118</v>
      </c>
      <c r="G4" s="232"/>
      <c r="H4" s="232" t="s">
        <v>119</v>
      </c>
      <c r="I4" s="232">
        <v>30</v>
      </c>
      <c r="J4" s="46">
        <v>71250000</v>
      </c>
      <c r="K4" s="46">
        <v>0</v>
      </c>
      <c r="L4" s="46">
        <v>71250000</v>
      </c>
      <c r="M4" s="201"/>
      <c r="N4" s="201"/>
      <c r="O4" s="204">
        <f>ROUND(M4,-3)+ROUND(N4,-3)</f>
        <v>0</v>
      </c>
      <c r="P4" s="201"/>
      <c r="Q4" s="201"/>
      <c r="R4" s="204">
        <f>ROUND(P4,-3)+ROUND(Q4,-3)</f>
        <v>0</v>
      </c>
      <c r="S4" s="201"/>
      <c r="T4" s="201"/>
      <c r="U4" s="204">
        <f>ROUND(S4,-3)+ROUND(T4,-3)</f>
        <v>0</v>
      </c>
      <c r="V4" s="201"/>
      <c r="W4" s="201"/>
      <c r="X4" s="204">
        <f>ROUND(V4,-3)+ROUND(W4,-3)</f>
        <v>0</v>
      </c>
      <c r="Y4" s="204">
        <f>+SUM(M4,P4,S4,V4)</f>
        <v>0</v>
      </c>
      <c r="Z4" s="204">
        <f>+SUM(N4,Q4,T4,W4)</f>
        <v>0</v>
      </c>
      <c r="AA4" s="204">
        <f>+SUM(Y4:Z4)</f>
        <v>0</v>
      </c>
      <c r="AB4" s="234">
        <f>+'UPDATE&gt;&gt;Jul2022-Mar2023 Actuals'!AB4</f>
        <v>6139000</v>
      </c>
      <c r="AC4" s="234">
        <f>+'UPDATE&gt;&gt;Jul2022-Mar2023 Actuals'!AC4</f>
        <v>0</v>
      </c>
      <c r="AD4" s="204">
        <f>ROUND(AB4,-3)+ROUND(AC4,-3)</f>
        <v>6139000</v>
      </c>
      <c r="AE4" s="234">
        <v>10852000</v>
      </c>
      <c r="AF4" s="234">
        <v>0</v>
      </c>
      <c r="AG4" s="204">
        <f>ROUND(AE4,-3)+ROUND(AF4,-3)</f>
        <v>10852000</v>
      </c>
      <c r="AH4" s="201">
        <f>MAX(0,'GB 2023'!AH4-((AB4-'GB 2023'!AB4)+(AE4-'GB 2023'!AE4))/2)</f>
        <v>10852000</v>
      </c>
      <c r="AI4" s="201">
        <f>MAX(0,'GB 2023'!AI4-((AC4-'GB 2023'!AC4)+(AF4-'GB 2023'!AF4))/2)</f>
        <v>0</v>
      </c>
      <c r="AJ4" s="204">
        <f>ROUND(AH4,-3)+ROUND(AI4,-3)</f>
        <v>10852000</v>
      </c>
      <c r="AK4" s="201">
        <f>MAX(0,'GB 2023'!AN4-SUM('UPDATE&gt;&gt;Jul-Dec 2022 Actuals'!AB4,'UPDATE&gt;&gt;Jul-Dec 2022 Actuals'!AE4,'UPDATE&gt;&gt;Jul-Dec 2022 Actuals'!AH4))</f>
        <v>10851000</v>
      </c>
      <c r="AL4" s="201">
        <f>MAX(0,'GB 2023'!AO4-SUM('UPDATE&gt;&gt;Jul-Dec 2022 Actuals'!AC4,'UPDATE&gt;&gt;Jul-Dec 2022 Actuals'!AF4,'UPDATE&gt;&gt;Jul-Dec 2022 Actuals'!AI4))</f>
        <v>0</v>
      </c>
      <c r="AM4" s="204">
        <f>ROUND(AK4,-3)+ROUND(AL4,-3)</f>
        <v>10851000</v>
      </c>
      <c r="AN4" s="204">
        <f>+SUM(AB4,AE4,AH4,AK4)</f>
        <v>38694000</v>
      </c>
      <c r="AO4" s="204">
        <f>+SUM(AC4,AF4,AI4,AL4)</f>
        <v>0</v>
      </c>
      <c r="AP4" s="204">
        <f>+SUM(AN4:AO4)</f>
        <v>38694000</v>
      </c>
      <c r="AQ4" s="201">
        <v>10852000</v>
      </c>
      <c r="AR4" s="201"/>
      <c r="AS4" s="204">
        <f>ROUND(AQ4,-3)+ROUND(AR4,-3)</f>
        <v>10852000</v>
      </c>
      <c r="AT4" s="201">
        <v>10852000</v>
      </c>
      <c r="AU4" s="201"/>
      <c r="AV4" s="204">
        <f>ROUND(AT4,-3)+ROUND(AU4,-3)</f>
        <v>10852000</v>
      </c>
      <c r="AW4" s="201">
        <v>10851000</v>
      </c>
      <c r="AX4" s="201"/>
      <c r="AY4" s="204">
        <f>ROUND(AW4,-3)+ROUND(AX4,-3)</f>
        <v>10851000</v>
      </c>
      <c r="AZ4" s="201"/>
      <c r="BA4" s="201"/>
      <c r="BB4" s="204">
        <f>ROUND(AZ4,-3)+ROUND(BA4,-3)</f>
        <v>0</v>
      </c>
      <c r="BC4" s="204">
        <f>+SUM(AQ4,AT4,AW4,AZ4)</f>
        <v>32555000</v>
      </c>
      <c r="BD4" s="204">
        <f>+SUM(AR4,AU4,AX4,BA4)</f>
        <v>0</v>
      </c>
      <c r="BE4" s="204">
        <f>+SUM(BC4:BD4)</f>
        <v>32555000</v>
      </c>
      <c r="BF4" s="201"/>
      <c r="BG4" s="201"/>
      <c r="BH4" s="204">
        <f>ROUND(BF4,-3)+ROUND(BG4,-3)</f>
        <v>0</v>
      </c>
      <c r="BI4" s="201"/>
      <c r="BJ4" s="201"/>
      <c r="BK4" s="204">
        <f>ROUND(BI4,-3)+ROUND(BJ4,-3)</f>
        <v>0</v>
      </c>
      <c r="BL4" s="201"/>
      <c r="BM4" s="201"/>
      <c r="BN4" s="204">
        <f>ROUND(BL4,-3)+ROUND(BM4,-3)</f>
        <v>0</v>
      </c>
      <c r="BO4" s="216">
        <f>+SUM(BF4,BI4,BL4)</f>
        <v>0</v>
      </c>
      <c r="BP4" s="216">
        <f>+SUM(BG4,BJ4,BM4)</f>
        <v>0</v>
      </c>
      <c r="BQ4" s="216">
        <f>+SUM(BO4:BP4)</f>
        <v>0</v>
      </c>
      <c r="BR4" s="205">
        <f>+SUM(BO4,BC4,AN4,Y4)</f>
        <v>71249000</v>
      </c>
      <c r="BS4" s="205">
        <f t="shared" ref="BS4:BT19" si="0">+SUM(BP4,BD4,AO4,Z4)</f>
        <v>0</v>
      </c>
      <c r="BT4" s="205">
        <f t="shared" si="0"/>
        <v>71249000</v>
      </c>
      <c r="BU4" s="46">
        <f>+Y4-'GB 2023'!Y4</f>
        <v>0</v>
      </c>
      <c r="BV4" s="46">
        <f>+Z4-'GB 2023'!Z4</f>
        <v>0</v>
      </c>
      <c r="BW4" s="46">
        <f>+AA4-'GB 2023'!AA4</f>
        <v>0</v>
      </c>
      <c r="BX4" s="46">
        <f>+AN4-'GB 2023'!AN4</f>
        <v>-227</v>
      </c>
      <c r="BY4" s="46">
        <f>+AO4-'GB 2023'!AO4</f>
        <v>0</v>
      </c>
      <c r="BZ4" s="46">
        <f>+AP4-'GB 2023'!AP4</f>
        <v>-227</v>
      </c>
      <c r="CA4" s="46">
        <f>+BC4-'GB 2023'!BC4</f>
        <v>-773</v>
      </c>
      <c r="CB4" s="46">
        <f>+BD4-'GB 2023'!BD4</f>
        <v>0</v>
      </c>
      <c r="CC4" s="46">
        <f>+BE4-'GB 2023'!BE4</f>
        <v>-773</v>
      </c>
      <c r="CD4" s="46">
        <f>+BO4-'GB 2023'!BO4</f>
        <v>0</v>
      </c>
      <c r="CE4" s="46">
        <f>+BP4-'GB 2023'!BP4</f>
        <v>0</v>
      </c>
      <c r="CF4" s="46">
        <f>+BQ4-'GB 2023'!BQ4</f>
        <v>0</v>
      </c>
      <c r="CG4" s="46">
        <f>+BR4-J4</f>
        <v>-1000</v>
      </c>
      <c r="CH4" s="46">
        <f t="shared" ref="CH4:CI19" si="1">+BS4-K4</f>
        <v>0</v>
      </c>
      <c r="CI4" s="46">
        <f t="shared" si="1"/>
        <v>-1000</v>
      </c>
    </row>
    <row r="5" spans="1:88" hidden="1" x14ac:dyDescent="0.25">
      <c r="B5" s="48" t="s">
        <v>115</v>
      </c>
      <c r="C5" s="48" t="s">
        <v>116</v>
      </c>
      <c r="D5" s="48" t="s">
        <v>121</v>
      </c>
      <c r="F5" s="232" t="s">
        <v>122</v>
      </c>
      <c r="G5" s="232"/>
      <c r="H5" s="232" t="s">
        <v>119</v>
      </c>
      <c r="I5" s="232">
        <v>30</v>
      </c>
      <c r="J5" s="46">
        <v>3750000</v>
      </c>
      <c r="K5" s="46">
        <v>0</v>
      </c>
      <c r="L5" s="46">
        <v>3750000</v>
      </c>
      <c r="M5" s="201"/>
      <c r="N5" s="201"/>
      <c r="O5" s="204">
        <f t="shared" ref="O5:O55" si="2">ROUND(M5,-3)+ROUND(N5,-3)</f>
        <v>0</v>
      </c>
      <c r="P5" s="201"/>
      <c r="Q5" s="201"/>
      <c r="R5" s="204">
        <f t="shared" ref="R5:R55" si="3">ROUND(P5,-3)+ROUND(Q5,-3)</f>
        <v>0</v>
      </c>
      <c r="S5" s="201">
        <v>145000</v>
      </c>
      <c r="T5" s="201"/>
      <c r="U5" s="204">
        <f t="shared" ref="U5:U55" si="4">ROUND(S5,-3)+ROUND(T5,-3)</f>
        <v>145000</v>
      </c>
      <c r="V5" s="201">
        <v>386000</v>
      </c>
      <c r="W5" s="201"/>
      <c r="X5" s="204">
        <f t="shared" ref="X5:X55" si="5">ROUND(V5,-3)+ROUND(W5,-3)</f>
        <v>386000</v>
      </c>
      <c r="Y5" s="204">
        <f t="shared" ref="Y5:Z42" si="6">+SUM(M5,P5,S5,V5)</f>
        <v>531000</v>
      </c>
      <c r="Z5" s="204">
        <f t="shared" si="6"/>
        <v>0</v>
      </c>
      <c r="AA5" s="204">
        <f t="shared" ref="AA5:AA55" si="7">+SUM(Y5:Z5)</f>
        <v>531000</v>
      </c>
      <c r="AB5" s="234">
        <v>366000</v>
      </c>
      <c r="AC5" s="234"/>
      <c r="AD5" s="204">
        <f t="shared" ref="AD5:AD55" si="8">ROUND(AB5,-3)+ROUND(AC5,-3)</f>
        <v>366000</v>
      </c>
      <c r="AE5" s="234">
        <v>750000</v>
      </c>
      <c r="AF5" s="234">
        <v>0</v>
      </c>
      <c r="AG5" s="204">
        <f t="shared" ref="AG5:AG55" si="9">ROUND(AE5,-3)+ROUND(AF5,-3)</f>
        <v>750000</v>
      </c>
      <c r="AH5" s="201">
        <f>MAX(0,'GB 2023'!AH5-((AB5-'GB 2023'!AB5)+(AE5-'GB 2023'!AE5))/2)</f>
        <v>500000</v>
      </c>
      <c r="AI5" s="201">
        <f>MAX(0,'GB 2023'!AI5-((AC5-'GB 2023'!AC5)+(AF5-'GB 2023'!AF5))/2)</f>
        <v>0</v>
      </c>
      <c r="AJ5" s="204">
        <f t="shared" ref="AJ5:AJ55" si="10">ROUND(AH5,-3)+ROUND(AI5,-3)</f>
        <v>500000</v>
      </c>
      <c r="AK5" s="201">
        <f>MAX(0,'GB 2023'!AN5-SUM('UPDATE&gt;&gt;Jul-Dec 2022 Actuals'!AB5,'UPDATE&gt;&gt;Jul-Dec 2022 Actuals'!AE5,'UPDATE&gt;&gt;Jul-Dec 2022 Actuals'!AH5))</f>
        <v>500000</v>
      </c>
      <c r="AL5" s="201">
        <f>MAX(0,'GB 2023'!AO5-SUM('UPDATE&gt;&gt;Jul-Dec 2022 Actuals'!AC5,'UPDATE&gt;&gt;Jul-Dec 2022 Actuals'!AF5,'UPDATE&gt;&gt;Jul-Dec 2022 Actuals'!AI5))</f>
        <v>0</v>
      </c>
      <c r="AM5" s="204">
        <f t="shared" ref="AM5:AM55" si="11">ROUND(AK5,-3)+ROUND(AL5,-3)</f>
        <v>500000</v>
      </c>
      <c r="AN5" s="204">
        <f t="shared" ref="AN5:AO42" si="12">+SUM(AB5,AE5,AH5,AK5)</f>
        <v>2116000</v>
      </c>
      <c r="AO5" s="204">
        <f t="shared" si="12"/>
        <v>0</v>
      </c>
      <c r="AP5" s="204">
        <f t="shared" ref="AP5:AP55" si="13">+SUM(AN5:AO5)</f>
        <v>2116000</v>
      </c>
      <c r="AQ5" s="201">
        <v>500000</v>
      </c>
      <c r="AR5" s="201"/>
      <c r="AS5" s="204">
        <f t="shared" ref="AS5:AS55" si="14">ROUND(AQ5,-3)+ROUND(AR5,-3)</f>
        <v>500000</v>
      </c>
      <c r="AT5" s="201">
        <v>275000</v>
      </c>
      <c r="AU5" s="201"/>
      <c r="AV5" s="204">
        <f t="shared" ref="AV5:AV55" si="15">ROUND(AT5,-3)+ROUND(AU5,-3)</f>
        <v>275000</v>
      </c>
      <c r="AW5" s="201">
        <v>328000</v>
      </c>
      <c r="AX5" s="201"/>
      <c r="AY5" s="204">
        <f t="shared" ref="AY5:AY55" si="16">ROUND(AW5,-3)+ROUND(AX5,-3)</f>
        <v>328000</v>
      </c>
      <c r="AZ5" s="201"/>
      <c r="BA5" s="201"/>
      <c r="BB5" s="204">
        <f t="shared" ref="BB5:BB55" si="17">ROUND(AZ5,-3)+ROUND(BA5,-3)</f>
        <v>0</v>
      </c>
      <c r="BC5" s="204">
        <f t="shared" ref="BC5:BD42" si="18">+SUM(AQ5,AT5,AW5,AZ5)</f>
        <v>1103000</v>
      </c>
      <c r="BD5" s="204">
        <f t="shared" si="18"/>
        <v>0</v>
      </c>
      <c r="BE5" s="204">
        <f t="shared" ref="BE5:BE55" si="19">+SUM(BC5:BD5)</f>
        <v>1103000</v>
      </c>
      <c r="BF5" s="201"/>
      <c r="BG5" s="201"/>
      <c r="BH5" s="204">
        <f t="shared" ref="BH5:BH55" si="20">ROUND(BF5,-3)+ROUND(BG5,-3)</f>
        <v>0</v>
      </c>
      <c r="BI5" s="201"/>
      <c r="BJ5" s="201"/>
      <c r="BK5" s="204">
        <f t="shared" ref="BK5:BK55" si="21">ROUND(BI5,-3)+ROUND(BJ5,-3)</f>
        <v>0</v>
      </c>
      <c r="BL5" s="201"/>
      <c r="BM5" s="201"/>
      <c r="BN5" s="204">
        <f t="shared" ref="BN5:BN55" si="22">ROUND(BL5,-3)+ROUND(BM5,-3)</f>
        <v>0</v>
      </c>
      <c r="BO5" s="216">
        <f t="shared" ref="BO5:BP42" si="23">+SUM(BF5,BI5,BL5)</f>
        <v>0</v>
      </c>
      <c r="BP5" s="216">
        <f t="shared" si="23"/>
        <v>0</v>
      </c>
      <c r="BQ5" s="216">
        <f t="shared" ref="BQ5:BQ55" si="24">+SUM(BO5:BP5)</f>
        <v>0</v>
      </c>
      <c r="BR5" s="205">
        <f t="shared" ref="BR5:BT42" si="25">+SUM(BO5,BC5,AN5,Y5)</f>
        <v>3750000</v>
      </c>
      <c r="BS5" s="205">
        <f t="shared" si="0"/>
        <v>0</v>
      </c>
      <c r="BT5" s="205">
        <f t="shared" si="0"/>
        <v>3750000</v>
      </c>
      <c r="BU5" s="46">
        <f>+Y5-'GB 2023'!Y5</f>
        <v>0</v>
      </c>
      <c r="BV5" s="46">
        <f>+Z5-'GB 2023'!Z5</f>
        <v>0</v>
      </c>
      <c r="BW5" s="46">
        <f>+AA5-'GB 2023'!AA5</f>
        <v>0</v>
      </c>
      <c r="BX5" s="46">
        <f>+AN5-'GB 2023'!AN5</f>
        <v>0</v>
      </c>
      <c r="BY5" s="46">
        <f>+AO5-'GB 2023'!AO5</f>
        <v>0</v>
      </c>
      <c r="BZ5" s="46">
        <f>+AP5-'GB 2023'!AP5</f>
        <v>0</v>
      </c>
      <c r="CA5" s="46">
        <f>+BC5-'GB 2023'!BC5</f>
        <v>0</v>
      </c>
      <c r="CB5" s="46">
        <f>+BD5-'GB 2023'!BD5</f>
        <v>0</v>
      </c>
      <c r="CC5" s="46">
        <f>+BE5-'GB 2023'!BE5</f>
        <v>0</v>
      </c>
      <c r="CD5" s="46">
        <f>+BO5-'GB 2023'!BO5</f>
        <v>0</v>
      </c>
      <c r="CE5" s="46">
        <f>+BP5-'GB 2023'!BP5</f>
        <v>0</v>
      </c>
      <c r="CF5" s="46">
        <f>+BQ5-'GB 2023'!BQ5</f>
        <v>0</v>
      </c>
      <c r="CG5" s="46">
        <f t="shared" ref="CG5:CI54" si="26">+BR5-J5</f>
        <v>0</v>
      </c>
      <c r="CH5" s="46">
        <f t="shared" si="1"/>
        <v>0</v>
      </c>
      <c r="CI5" s="46">
        <f t="shared" si="1"/>
        <v>0</v>
      </c>
    </row>
    <row r="6" spans="1:88" hidden="1" x14ac:dyDescent="0.25">
      <c r="B6" s="48" t="s">
        <v>124</v>
      </c>
      <c r="C6" s="48" t="s">
        <v>125</v>
      </c>
      <c r="D6" s="48" t="s">
        <v>117</v>
      </c>
      <c r="F6" s="232" t="s">
        <v>126</v>
      </c>
      <c r="G6" s="232" t="s">
        <v>127</v>
      </c>
      <c r="H6" s="232" t="s">
        <v>128</v>
      </c>
      <c r="I6" s="232" t="s">
        <v>129</v>
      </c>
      <c r="J6" s="46">
        <v>26673168</v>
      </c>
      <c r="K6" s="46">
        <v>19126832</v>
      </c>
      <c r="L6" s="46">
        <v>45800000</v>
      </c>
      <c r="M6" s="201">
        <v>2500000</v>
      </c>
      <c r="N6" s="201">
        <v>1667000</v>
      </c>
      <c r="O6" s="204">
        <f t="shared" si="2"/>
        <v>4167000</v>
      </c>
      <c r="P6" s="201">
        <v>2500000</v>
      </c>
      <c r="Q6" s="201">
        <v>1667000</v>
      </c>
      <c r="R6" s="204">
        <f t="shared" si="3"/>
        <v>4167000</v>
      </c>
      <c r="S6" s="201">
        <v>2500000</v>
      </c>
      <c r="T6" s="201">
        <v>1667000</v>
      </c>
      <c r="U6" s="204">
        <f t="shared" si="4"/>
        <v>4167000</v>
      </c>
      <c r="V6" s="201">
        <v>2500000</v>
      </c>
      <c r="W6" s="201">
        <v>1666000</v>
      </c>
      <c r="X6" s="204">
        <f t="shared" si="5"/>
        <v>4166000</v>
      </c>
      <c r="Y6" s="204">
        <f t="shared" si="6"/>
        <v>10000000</v>
      </c>
      <c r="Z6" s="204">
        <f t="shared" si="6"/>
        <v>6667000</v>
      </c>
      <c r="AA6" s="204">
        <f t="shared" si="7"/>
        <v>16667000</v>
      </c>
      <c r="AB6" s="234">
        <v>0</v>
      </c>
      <c r="AC6" s="234">
        <v>0</v>
      </c>
      <c r="AD6" s="204">
        <f t="shared" si="8"/>
        <v>0</v>
      </c>
      <c r="AE6" s="234">
        <v>3058000</v>
      </c>
      <c r="AF6" s="234">
        <v>2498000</v>
      </c>
      <c r="AG6" s="204">
        <f t="shared" si="9"/>
        <v>5556000</v>
      </c>
      <c r="AH6" s="201">
        <f>MAX(0,'GB 2023'!AH6-((AB6-'GB 2023'!AB6)+(AE6-'GB 2023'!AE6))/2)</f>
        <v>3058000</v>
      </c>
      <c r="AI6" s="201">
        <f>MAX(0,'GB 2023'!AI6-((AC6-'GB 2023'!AC6)+(AF6-'GB 2023'!AF6))/2)</f>
        <v>2498000</v>
      </c>
      <c r="AJ6" s="204">
        <f t="shared" si="10"/>
        <v>5556000</v>
      </c>
      <c r="AK6" s="201">
        <f>MAX(0,'GB 2023'!AN6-SUM('UPDATE&gt;&gt;Jul-Dec 2022 Actuals'!AB6,'UPDATE&gt;&gt;Jul-Dec 2022 Actuals'!AE6,'UPDATE&gt;&gt;Jul-Dec 2022 Actuals'!AH6))</f>
        <v>3057000</v>
      </c>
      <c r="AL6" s="201">
        <f>MAX(0,'GB 2023'!AO6-SUM('UPDATE&gt;&gt;Jul-Dec 2022 Actuals'!AC6,'UPDATE&gt;&gt;Jul-Dec 2022 Actuals'!AF6,'UPDATE&gt;&gt;Jul-Dec 2022 Actuals'!AI6))</f>
        <v>2499000</v>
      </c>
      <c r="AM6" s="204">
        <f t="shared" si="11"/>
        <v>5556000</v>
      </c>
      <c r="AN6" s="204">
        <f t="shared" si="12"/>
        <v>9173000</v>
      </c>
      <c r="AO6" s="204">
        <f t="shared" si="12"/>
        <v>7495000</v>
      </c>
      <c r="AP6" s="204">
        <f t="shared" si="13"/>
        <v>16668000</v>
      </c>
      <c r="AQ6" s="201">
        <v>2500000</v>
      </c>
      <c r="AR6" s="201">
        <v>1655000</v>
      </c>
      <c r="AS6" s="204">
        <f t="shared" si="14"/>
        <v>4155000</v>
      </c>
      <c r="AT6" s="201">
        <v>2500000</v>
      </c>
      <c r="AU6" s="201">
        <v>1655000</v>
      </c>
      <c r="AV6" s="204">
        <f t="shared" si="15"/>
        <v>4155000</v>
      </c>
      <c r="AW6" s="201">
        <v>2500000</v>
      </c>
      <c r="AX6" s="201">
        <v>1655000</v>
      </c>
      <c r="AY6" s="204">
        <f t="shared" si="16"/>
        <v>4155000</v>
      </c>
      <c r="AZ6" s="201"/>
      <c r="BA6" s="201"/>
      <c r="BB6" s="204">
        <f t="shared" si="17"/>
        <v>0</v>
      </c>
      <c r="BC6" s="204">
        <f t="shared" si="18"/>
        <v>7500000</v>
      </c>
      <c r="BD6" s="204">
        <f t="shared" si="18"/>
        <v>4965000</v>
      </c>
      <c r="BE6" s="204">
        <f t="shared" si="19"/>
        <v>12465000</v>
      </c>
      <c r="BF6" s="201"/>
      <c r="BG6" s="201"/>
      <c r="BH6" s="204">
        <f t="shared" si="20"/>
        <v>0</v>
      </c>
      <c r="BI6" s="201"/>
      <c r="BJ6" s="201"/>
      <c r="BK6" s="204">
        <f t="shared" si="21"/>
        <v>0</v>
      </c>
      <c r="BL6" s="201"/>
      <c r="BM6" s="201"/>
      <c r="BN6" s="204">
        <f t="shared" si="22"/>
        <v>0</v>
      </c>
      <c r="BO6" s="216">
        <f t="shared" si="23"/>
        <v>0</v>
      </c>
      <c r="BP6" s="216">
        <f t="shared" si="23"/>
        <v>0</v>
      </c>
      <c r="BQ6" s="216">
        <f t="shared" si="24"/>
        <v>0</v>
      </c>
      <c r="BR6" s="205">
        <f t="shared" si="25"/>
        <v>26673000</v>
      </c>
      <c r="BS6" s="205">
        <f t="shared" si="0"/>
        <v>19127000</v>
      </c>
      <c r="BT6" s="205">
        <f t="shared" si="0"/>
        <v>45800000</v>
      </c>
      <c r="BU6" s="46">
        <f>+Y6-'GB 2023'!Y6</f>
        <v>0</v>
      </c>
      <c r="BV6" s="46">
        <f>+Z6-'GB 2023'!Z6</f>
        <v>0</v>
      </c>
      <c r="BW6" s="46">
        <f>+AA6-'GB 2023'!AA6</f>
        <v>0</v>
      </c>
      <c r="BX6" s="46">
        <f>+AN6-'GB 2023'!AN6</f>
        <v>-168</v>
      </c>
      <c r="BY6" s="46">
        <f>+AO6-'GB 2023'!AO6</f>
        <v>168</v>
      </c>
      <c r="BZ6" s="46">
        <f>+AP6-'GB 2023'!AP6</f>
        <v>0</v>
      </c>
      <c r="CA6" s="46">
        <f>+BC6-'GB 2023'!BC6</f>
        <v>0</v>
      </c>
      <c r="CB6" s="46">
        <f>+BD6-'GB 2023'!BD6</f>
        <v>0</v>
      </c>
      <c r="CC6" s="46">
        <f>+BE6-'GB 2023'!BE6</f>
        <v>0</v>
      </c>
      <c r="CD6" s="46">
        <f>+BO6-'GB 2023'!BO6</f>
        <v>0</v>
      </c>
      <c r="CE6" s="46">
        <f>+BP6-'GB 2023'!BP6</f>
        <v>0</v>
      </c>
      <c r="CF6" s="46">
        <f>+BQ6-'GB 2023'!BQ6</f>
        <v>0</v>
      </c>
      <c r="CG6" s="46">
        <f t="shared" si="26"/>
        <v>-168</v>
      </c>
      <c r="CH6" s="46">
        <f t="shared" si="1"/>
        <v>168</v>
      </c>
      <c r="CI6" s="46">
        <f t="shared" si="1"/>
        <v>0</v>
      </c>
    </row>
    <row r="7" spans="1:88" hidden="1" x14ac:dyDescent="0.25">
      <c r="B7" s="48" t="s">
        <v>124</v>
      </c>
      <c r="C7" s="48" t="s">
        <v>130</v>
      </c>
      <c r="D7" s="48" t="s">
        <v>117</v>
      </c>
      <c r="F7" s="232" t="s">
        <v>126</v>
      </c>
      <c r="G7" s="232" t="s">
        <v>127</v>
      </c>
      <c r="H7" s="232" t="s">
        <v>131</v>
      </c>
      <c r="I7" s="232" t="s">
        <v>132</v>
      </c>
      <c r="J7" s="46">
        <v>24173416</v>
      </c>
      <c r="K7" s="46">
        <v>17493584</v>
      </c>
      <c r="L7" s="46">
        <v>41667000</v>
      </c>
      <c r="M7" s="201"/>
      <c r="N7" s="201"/>
      <c r="O7" s="204">
        <f t="shared" si="2"/>
        <v>0</v>
      </c>
      <c r="P7" s="201"/>
      <c r="Q7" s="201"/>
      <c r="R7" s="204">
        <f t="shared" si="3"/>
        <v>0</v>
      </c>
      <c r="S7" s="201"/>
      <c r="T7" s="201"/>
      <c r="U7" s="204">
        <f t="shared" si="4"/>
        <v>0</v>
      </c>
      <c r="V7" s="201"/>
      <c r="W7" s="201"/>
      <c r="X7" s="204">
        <f t="shared" si="5"/>
        <v>0</v>
      </c>
      <c r="Y7" s="204">
        <f t="shared" si="6"/>
        <v>0</v>
      </c>
      <c r="Z7" s="204">
        <f t="shared" si="6"/>
        <v>0</v>
      </c>
      <c r="AA7" s="204">
        <f t="shared" si="7"/>
        <v>0</v>
      </c>
      <c r="AB7" s="234">
        <v>0</v>
      </c>
      <c r="AC7" s="234">
        <v>0</v>
      </c>
      <c r="AD7" s="204">
        <f t="shared" si="8"/>
        <v>0</v>
      </c>
      <c r="AE7" s="234">
        <v>0</v>
      </c>
      <c r="AF7" s="234">
        <v>0</v>
      </c>
      <c r="AG7" s="204">
        <f t="shared" si="9"/>
        <v>0</v>
      </c>
      <c r="AH7" s="201">
        <f>MAX(0,'GB 2023'!AH7-((AB7-'GB 2023'!AB7)+(AE7-'GB 2023'!AE7))/2)</f>
        <v>4587000</v>
      </c>
      <c r="AI7" s="201">
        <f>MAX(0,'GB 2023'!AI7-((AC7-'GB 2023'!AC7)+(AF7-'GB 2023'!AF7))/2)</f>
        <v>3746000</v>
      </c>
      <c r="AJ7" s="204">
        <f t="shared" si="10"/>
        <v>8333000</v>
      </c>
      <c r="AK7" s="201">
        <f>MAX(0,'GB 2023'!AN7-SUM('UPDATE&gt;&gt;Jul-Dec 2022 Actuals'!AB7,'UPDATE&gt;&gt;Jul-Dec 2022 Actuals'!AE7,'UPDATE&gt;&gt;Jul-Dec 2022 Actuals'!AH7))</f>
        <v>4586000</v>
      </c>
      <c r="AL7" s="201">
        <f>MAX(0,'GB 2023'!AO7-SUM('UPDATE&gt;&gt;Jul-Dec 2022 Actuals'!AC7,'UPDATE&gt;&gt;Jul-Dec 2022 Actuals'!AF7,'UPDATE&gt;&gt;Jul-Dec 2022 Actuals'!AI7))</f>
        <v>3747000</v>
      </c>
      <c r="AM7" s="204">
        <f t="shared" si="11"/>
        <v>8333000</v>
      </c>
      <c r="AN7" s="204">
        <f t="shared" si="12"/>
        <v>9173000</v>
      </c>
      <c r="AO7" s="204">
        <f t="shared" si="12"/>
        <v>7493000</v>
      </c>
      <c r="AP7" s="204">
        <f t="shared" si="13"/>
        <v>16666000</v>
      </c>
      <c r="AQ7" s="201">
        <v>5000000</v>
      </c>
      <c r="AR7" s="201">
        <v>3333000</v>
      </c>
      <c r="AS7" s="204">
        <f t="shared" si="14"/>
        <v>8333000</v>
      </c>
      <c r="AT7" s="201">
        <v>5000000</v>
      </c>
      <c r="AU7" s="201">
        <v>3333000</v>
      </c>
      <c r="AV7" s="204">
        <f t="shared" si="15"/>
        <v>8333000</v>
      </c>
      <c r="AW7" s="201">
        <v>5000000</v>
      </c>
      <c r="AX7" s="201">
        <v>3335000</v>
      </c>
      <c r="AY7" s="204">
        <f t="shared" si="16"/>
        <v>8335000</v>
      </c>
      <c r="AZ7" s="201"/>
      <c r="BA7" s="201"/>
      <c r="BB7" s="204">
        <f t="shared" si="17"/>
        <v>0</v>
      </c>
      <c r="BC7" s="204">
        <f t="shared" si="18"/>
        <v>15000000</v>
      </c>
      <c r="BD7" s="204">
        <f t="shared" si="18"/>
        <v>10001000</v>
      </c>
      <c r="BE7" s="204">
        <f t="shared" si="19"/>
        <v>25001000</v>
      </c>
      <c r="BF7" s="201"/>
      <c r="BG7" s="201"/>
      <c r="BH7" s="204">
        <f t="shared" si="20"/>
        <v>0</v>
      </c>
      <c r="BI7" s="201"/>
      <c r="BJ7" s="201"/>
      <c r="BK7" s="204">
        <f t="shared" si="21"/>
        <v>0</v>
      </c>
      <c r="BL7" s="201"/>
      <c r="BM7" s="201"/>
      <c r="BN7" s="204">
        <f t="shared" si="22"/>
        <v>0</v>
      </c>
      <c r="BO7" s="216">
        <f t="shared" si="23"/>
        <v>0</v>
      </c>
      <c r="BP7" s="216">
        <f t="shared" si="23"/>
        <v>0</v>
      </c>
      <c r="BQ7" s="216">
        <f t="shared" si="24"/>
        <v>0</v>
      </c>
      <c r="BR7" s="205">
        <f t="shared" si="25"/>
        <v>24173000</v>
      </c>
      <c r="BS7" s="205">
        <f t="shared" si="0"/>
        <v>17494000</v>
      </c>
      <c r="BT7" s="205">
        <f t="shared" si="0"/>
        <v>41667000</v>
      </c>
      <c r="BU7" s="46">
        <f>+Y7-'GB 2023'!Y7</f>
        <v>0</v>
      </c>
      <c r="BV7" s="46">
        <f>+Z7-'GB 2023'!Z7</f>
        <v>0</v>
      </c>
      <c r="BW7" s="46">
        <f>+AA7-'GB 2023'!AA7</f>
        <v>0</v>
      </c>
      <c r="BX7" s="46">
        <f>+AN7-'GB 2023'!AN7</f>
        <v>-416</v>
      </c>
      <c r="BY7" s="46">
        <f>+AO7-'GB 2023'!AO7</f>
        <v>416</v>
      </c>
      <c r="BZ7" s="46">
        <f>+AP7-'GB 2023'!AP7</f>
        <v>0</v>
      </c>
      <c r="CA7" s="46">
        <f>+BC7-'GB 2023'!BC7</f>
        <v>0</v>
      </c>
      <c r="CB7" s="46">
        <f>+BD7-'GB 2023'!BD7</f>
        <v>0</v>
      </c>
      <c r="CC7" s="46">
        <f>+BE7-'GB 2023'!BE7</f>
        <v>0</v>
      </c>
      <c r="CD7" s="46">
        <f>+BO7-'GB 2023'!BO7</f>
        <v>0</v>
      </c>
      <c r="CE7" s="46">
        <f>+BP7-'GB 2023'!BP7</f>
        <v>0</v>
      </c>
      <c r="CF7" s="46">
        <f>+BQ7-'GB 2023'!BQ7</f>
        <v>0</v>
      </c>
      <c r="CG7" s="46">
        <f t="shared" si="26"/>
        <v>-416</v>
      </c>
      <c r="CH7" s="46">
        <f t="shared" si="1"/>
        <v>416</v>
      </c>
      <c r="CI7" s="46">
        <f t="shared" si="1"/>
        <v>0</v>
      </c>
    </row>
    <row r="8" spans="1:88" hidden="1" x14ac:dyDescent="0.25">
      <c r="B8" s="48" t="s">
        <v>124</v>
      </c>
      <c r="C8" s="48" t="s">
        <v>133</v>
      </c>
      <c r="D8" s="48" t="s">
        <v>121</v>
      </c>
      <c r="F8" s="232" t="s">
        <v>134</v>
      </c>
      <c r="G8" s="232" t="s">
        <v>135</v>
      </c>
      <c r="H8" s="232" t="s">
        <v>136</v>
      </c>
      <c r="I8" s="232">
        <v>36</v>
      </c>
      <c r="J8" s="46">
        <v>0</v>
      </c>
      <c r="K8" s="46">
        <v>0</v>
      </c>
      <c r="L8" s="46">
        <v>0</v>
      </c>
      <c r="M8" s="201"/>
      <c r="N8" s="201"/>
      <c r="O8" s="204">
        <f t="shared" si="2"/>
        <v>0</v>
      </c>
      <c r="P8" s="201"/>
      <c r="Q8" s="201"/>
      <c r="R8" s="204">
        <f t="shared" si="3"/>
        <v>0</v>
      </c>
      <c r="S8" s="201"/>
      <c r="T8" s="201"/>
      <c r="U8" s="204">
        <f t="shared" si="4"/>
        <v>0</v>
      </c>
      <c r="V8" s="201"/>
      <c r="W8" s="201"/>
      <c r="X8" s="204">
        <f t="shared" si="5"/>
        <v>0</v>
      </c>
      <c r="Y8" s="204">
        <f t="shared" si="6"/>
        <v>0</v>
      </c>
      <c r="Z8" s="204">
        <f t="shared" si="6"/>
        <v>0</v>
      </c>
      <c r="AA8" s="204">
        <f t="shared" si="7"/>
        <v>0</v>
      </c>
      <c r="AB8" s="234">
        <v>0</v>
      </c>
      <c r="AC8" s="234">
        <v>0</v>
      </c>
      <c r="AD8" s="204">
        <f t="shared" si="8"/>
        <v>0</v>
      </c>
      <c r="AE8" s="234">
        <v>0</v>
      </c>
      <c r="AF8" s="234">
        <v>0</v>
      </c>
      <c r="AG8" s="204">
        <f t="shared" si="9"/>
        <v>0</v>
      </c>
      <c r="AH8" s="201">
        <f>MAX(0,'GB 2023'!AH8-((AB8-'GB 2023'!AB8)+(AE8-'GB 2023'!AE8))/2)</f>
        <v>0</v>
      </c>
      <c r="AI8" s="201">
        <f>MAX(0,'GB 2023'!AI8-((AC8-'GB 2023'!AC8)+(AF8-'GB 2023'!AF8))/2)</f>
        <v>0</v>
      </c>
      <c r="AJ8" s="204">
        <f t="shared" si="10"/>
        <v>0</v>
      </c>
      <c r="AK8" s="201">
        <f>MAX(0,'GB 2023'!AN8-SUM('UPDATE&gt;&gt;Jul-Dec 2022 Actuals'!AB8,'UPDATE&gt;&gt;Jul-Dec 2022 Actuals'!AE8,'UPDATE&gt;&gt;Jul-Dec 2022 Actuals'!AH8))</f>
        <v>0</v>
      </c>
      <c r="AL8" s="201">
        <f>MAX(0,'GB 2023'!AO8-SUM('UPDATE&gt;&gt;Jul-Dec 2022 Actuals'!AC8,'UPDATE&gt;&gt;Jul-Dec 2022 Actuals'!AF8,'UPDATE&gt;&gt;Jul-Dec 2022 Actuals'!AI8))</f>
        <v>0</v>
      </c>
      <c r="AM8" s="204">
        <f t="shared" si="11"/>
        <v>0</v>
      </c>
      <c r="AN8" s="204">
        <f t="shared" si="12"/>
        <v>0</v>
      </c>
      <c r="AO8" s="204">
        <f t="shared" si="12"/>
        <v>0</v>
      </c>
      <c r="AP8" s="204">
        <f t="shared" si="13"/>
        <v>0</v>
      </c>
      <c r="AQ8" s="201"/>
      <c r="AR8" s="201"/>
      <c r="AS8" s="204">
        <f t="shared" si="14"/>
        <v>0</v>
      </c>
      <c r="AT8" s="201"/>
      <c r="AU8" s="201"/>
      <c r="AV8" s="204">
        <f t="shared" si="15"/>
        <v>0</v>
      </c>
      <c r="AW8" s="201"/>
      <c r="AX8" s="201"/>
      <c r="AY8" s="204">
        <f t="shared" si="16"/>
        <v>0</v>
      </c>
      <c r="AZ8" s="201"/>
      <c r="BA8" s="201"/>
      <c r="BB8" s="204">
        <f t="shared" si="17"/>
        <v>0</v>
      </c>
      <c r="BC8" s="204">
        <f t="shared" si="18"/>
        <v>0</v>
      </c>
      <c r="BD8" s="204">
        <f t="shared" si="18"/>
        <v>0</v>
      </c>
      <c r="BE8" s="204">
        <f t="shared" si="19"/>
        <v>0</v>
      </c>
      <c r="BF8" s="201"/>
      <c r="BG8" s="201"/>
      <c r="BH8" s="204">
        <f t="shared" si="20"/>
        <v>0</v>
      </c>
      <c r="BI8" s="201"/>
      <c r="BJ8" s="201"/>
      <c r="BK8" s="204">
        <f t="shared" si="21"/>
        <v>0</v>
      </c>
      <c r="BL8" s="201"/>
      <c r="BM8" s="201"/>
      <c r="BN8" s="204">
        <f t="shared" si="22"/>
        <v>0</v>
      </c>
      <c r="BO8" s="216">
        <f t="shared" si="23"/>
        <v>0</v>
      </c>
      <c r="BP8" s="216">
        <f t="shared" si="23"/>
        <v>0</v>
      </c>
      <c r="BQ8" s="216">
        <f t="shared" si="24"/>
        <v>0</v>
      </c>
      <c r="BR8" s="205">
        <f t="shared" si="25"/>
        <v>0</v>
      </c>
      <c r="BS8" s="205">
        <f t="shared" si="0"/>
        <v>0</v>
      </c>
      <c r="BT8" s="205">
        <f t="shared" si="0"/>
        <v>0</v>
      </c>
      <c r="BU8" s="46">
        <f>+Y8-'GB 2023'!Y8</f>
        <v>0</v>
      </c>
      <c r="BV8" s="46">
        <f>+Z8-'GB 2023'!Z8</f>
        <v>0</v>
      </c>
      <c r="BW8" s="46">
        <f>+AA8-'GB 2023'!AA8</f>
        <v>0</v>
      </c>
      <c r="BX8" s="46">
        <f>+AN8-'GB 2023'!AN8</f>
        <v>0</v>
      </c>
      <c r="BY8" s="46">
        <f>+AO8-'GB 2023'!AO8</f>
        <v>0</v>
      </c>
      <c r="BZ8" s="46">
        <f>+AP8-'GB 2023'!AP8</f>
        <v>0</v>
      </c>
      <c r="CA8" s="46">
        <f>+BC8-'GB 2023'!BC8</f>
        <v>0</v>
      </c>
      <c r="CB8" s="46">
        <f>+BD8-'GB 2023'!BD8</f>
        <v>0</v>
      </c>
      <c r="CC8" s="46">
        <f>+BE8-'GB 2023'!BE8</f>
        <v>0</v>
      </c>
      <c r="CD8" s="46">
        <f>+BO8-'GB 2023'!BO8</f>
        <v>0</v>
      </c>
      <c r="CE8" s="46">
        <f>+BP8-'GB 2023'!BP8</f>
        <v>0</v>
      </c>
      <c r="CF8" s="46">
        <f>+BQ8-'GB 2023'!BQ8</f>
        <v>0</v>
      </c>
      <c r="CG8" s="46">
        <f t="shared" si="26"/>
        <v>0</v>
      </c>
      <c r="CH8" s="46">
        <f t="shared" si="1"/>
        <v>0</v>
      </c>
      <c r="CI8" s="46">
        <f t="shared" si="1"/>
        <v>0</v>
      </c>
    </row>
    <row r="9" spans="1:88" hidden="1" x14ac:dyDescent="0.25">
      <c r="B9" s="48" t="s">
        <v>124</v>
      </c>
      <c r="C9" s="48" t="s">
        <v>133</v>
      </c>
      <c r="D9" s="48" t="s">
        <v>121</v>
      </c>
      <c r="F9" s="232" t="s">
        <v>126</v>
      </c>
      <c r="G9" s="232" t="s">
        <v>127</v>
      </c>
      <c r="H9" s="232" t="s">
        <v>128</v>
      </c>
      <c r="I9" s="232" t="s">
        <v>129</v>
      </c>
      <c r="J9" s="46">
        <v>12500000</v>
      </c>
      <c r="K9" s="46">
        <v>0</v>
      </c>
      <c r="L9" s="46">
        <v>12500000</v>
      </c>
      <c r="M9" s="201"/>
      <c r="N9" s="201"/>
      <c r="O9" s="204">
        <f t="shared" si="2"/>
        <v>0</v>
      </c>
      <c r="P9" s="201"/>
      <c r="Q9" s="201"/>
      <c r="R9" s="204">
        <f t="shared" si="3"/>
        <v>0</v>
      </c>
      <c r="S9" s="201"/>
      <c r="T9" s="201"/>
      <c r="U9" s="204">
        <f t="shared" si="4"/>
        <v>0</v>
      </c>
      <c r="V9" s="201"/>
      <c r="W9" s="201"/>
      <c r="X9" s="204">
        <f t="shared" si="5"/>
        <v>0</v>
      </c>
      <c r="Y9" s="204">
        <f t="shared" si="6"/>
        <v>0</v>
      </c>
      <c r="Z9" s="204">
        <f t="shared" si="6"/>
        <v>0</v>
      </c>
      <c r="AA9" s="204">
        <f t="shared" si="7"/>
        <v>0</v>
      </c>
      <c r="AB9" s="234">
        <v>0</v>
      </c>
      <c r="AC9" s="234">
        <v>0</v>
      </c>
      <c r="AD9" s="204">
        <f t="shared" si="8"/>
        <v>0</v>
      </c>
      <c r="AE9" s="234">
        <v>0</v>
      </c>
      <c r="AF9" s="234">
        <v>0</v>
      </c>
      <c r="AG9" s="204">
        <f t="shared" si="9"/>
        <v>0</v>
      </c>
      <c r="AH9" s="201">
        <f>MAX(0,'GB 2023'!AH9-((AB9-'GB 2023'!AB9)+(AE9-'GB 2023'!AE9))/2)</f>
        <v>0</v>
      </c>
      <c r="AI9" s="201">
        <f>MAX(0,'GB 2023'!AI9-((AC9-'GB 2023'!AC9)+(AF9-'GB 2023'!AF9))/2)</f>
        <v>0</v>
      </c>
      <c r="AJ9" s="204">
        <f t="shared" si="10"/>
        <v>0</v>
      </c>
      <c r="AK9" s="201">
        <f>MAX(0,'GB 2023'!AN9-SUM('UPDATE&gt;&gt;Jul-Dec 2022 Actuals'!AB9,'UPDATE&gt;&gt;Jul-Dec 2022 Actuals'!AE9,'UPDATE&gt;&gt;Jul-Dec 2022 Actuals'!AH9))</f>
        <v>3125000</v>
      </c>
      <c r="AL9" s="201">
        <f>MAX(0,'GB 2023'!AO9-SUM('UPDATE&gt;&gt;Jul-Dec 2022 Actuals'!AC9,'UPDATE&gt;&gt;Jul-Dec 2022 Actuals'!AF9,'UPDATE&gt;&gt;Jul-Dec 2022 Actuals'!AI9))</f>
        <v>0</v>
      </c>
      <c r="AM9" s="204">
        <f t="shared" si="11"/>
        <v>3125000</v>
      </c>
      <c r="AN9" s="204">
        <f t="shared" si="12"/>
        <v>3125000</v>
      </c>
      <c r="AO9" s="204">
        <f t="shared" si="12"/>
        <v>0</v>
      </c>
      <c r="AP9" s="204">
        <f t="shared" si="13"/>
        <v>3125000</v>
      </c>
      <c r="AQ9" s="201">
        <v>3125000</v>
      </c>
      <c r="AR9" s="201"/>
      <c r="AS9" s="204">
        <f t="shared" si="14"/>
        <v>3125000</v>
      </c>
      <c r="AT9" s="201">
        <v>3125000</v>
      </c>
      <c r="AU9" s="201"/>
      <c r="AV9" s="204">
        <f t="shared" si="15"/>
        <v>3125000</v>
      </c>
      <c r="AW9" s="201">
        <v>3125000</v>
      </c>
      <c r="AX9" s="201"/>
      <c r="AY9" s="204">
        <f t="shared" si="16"/>
        <v>3125000</v>
      </c>
      <c r="AZ9" s="201"/>
      <c r="BA9" s="201"/>
      <c r="BB9" s="204">
        <f t="shared" si="17"/>
        <v>0</v>
      </c>
      <c r="BC9" s="204">
        <f t="shared" si="18"/>
        <v>9375000</v>
      </c>
      <c r="BD9" s="204">
        <f t="shared" si="18"/>
        <v>0</v>
      </c>
      <c r="BE9" s="204">
        <f t="shared" si="19"/>
        <v>9375000</v>
      </c>
      <c r="BF9" s="201"/>
      <c r="BG9" s="201"/>
      <c r="BH9" s="204">
        <f t="shared" si="20"/>
        <v>0</v>
      </c>
      <c r="BI9" s="201"/>
      <c r="BJ9" s="201"/>
      <c r="BK9" s="204">
        <f t="shared" si="21"/>
        <v>0</v>
      </c>
      <c r="BL9" s="201"/>
      <c r="BM9" s="201"/>
      <c r="BN9" s="204">
        <f t="shared" si="22"/>
        <v>0</v>
      </c>
      <c r="BO9" s="216">
        <f t="shared" si="23"/>
        <v>0</v>
      </c>
      <c r="BP9" s="216">
        <f t="shared" si="23"/>
        <v>0</v>
      </c>
      <c r="BQ9" s="216">
        <f t="shared" si="24"/>
        <v>0</v>
      </c>
      <c r="BR9" s="205">
        <f t="shared" si="25"/>
        <v>12500000</v>
      </c>
      <c r="BS9" s="205">
        <f t="shared" si="0"/>
        <v>0</v>
      </c>
      <c r="BT9" s="205">
        <f t="shared" si="0"/>
        <v>12500000</v>
      </c>
      <c r="BU9" s="46">
        <f>+Y9-'GB 2023'!Y9</f>
        <v>0</v>
      </c>
      <c r="BV9" s="46">
        <f>+Z9-'GB 2023'!Z9</f>
        <v>0</v>
      </c>
      <c r="BW9" s="46">
        <f>+AA9-'GB 2023'!AA9</f>
        <v>0</v>
      </c>
      <c r="BX9" s="46">
        <f>+AN9-'GB 2023'!AN9</f>
        <v>0</v>
      </c>
      <c r="BY9" s="46">
        <f>+AO9-'GB 2023'!AO9</f>
        <v>0</v>
      </c>
      <c r="BZ9" s="46">
        <f>+AP9-'GB 2023'!AP9</f>
        <v>0</v>
      </c>
      <c r="CA9" s="46">
        <f>+BC9-'GB 2023'!BC9</f>
        <v>0</v>
      </c>
      <c r="CB9" s="46">
        <f>+BD9-'GB 2023'!BD9</f>
        <v>0</v>
      </c>
      <c r="CC9" s="46">
        <f>+BE9-'GB 2023'!BE9</f>
        <v>0</v>
      </c>
      <c r="CD9" s="46">
        <f>+BO9-'GB 2023'!BO9</f>
        <v>0</v>
      </c>
      <c r="CE9" s="46">
        <f>+BP9-'GB 2023'!BP9</f>
        <v>0</v>
      </c>
      <c r="CF9" s="46">
        <f>+BQ9-'GB 2023'!BQ9</f>
        <v>0</v>
      </c>
      <c r="CG9" s="46">
        <f t="shared" si="26"/>
        <v>0</v>
      </c>
      <c r="CH9" s="46">
        <f t="shared" si="1"/>
        <v>0</v>
      </c>
      <c r="CI9" s="46">
        <f t="shared" si="1"/>
        <v>0</v>
      </c>
    </row>
    <row r="10" spans="1:88" hidden="1" x14ac:dyDescent="0.25">
      <c r="B10" s="48" t="s">
        <v>124</v>
      </c>
      <c r="C10" s="48" t="s">
        <v>137</v>
      </c>
      <c r="D10" s="48" t="s">
        <v>117</v>
      </c>
      <c r="F10" s="232" t="s">
        <v>126</v>
      </c>
      <c r="G10" s="232" t="s">
        <v>127</v>
      </c>
      <c r="H10" s="232" t="s">
        <v>131</v>
      </c>
      <c r="I10" s="232" t="s">
        <v>132</v>
      </c>
      <c r="J10" s="46">
        <v>75918896</v>
      </c>
      <c r="K10" s="46">
        <v>45181104</v>
      </c>
      <c r="L10" s="46">
        <v>121100000</v>
      </c>
      <c r="M10" s="201"/>
      <c r="N10" s="201"/>
      <c r="O10" s="204">
        <f t="shared" si="2"/>
        <v>0</v>
      </c>
      <c r="P10" s="201"/>
      <c r="Q10" s="201"/>
      <c r="R10" s="204">
        <f t="shared" si="3"/>
        <v>0</v>
      </c>
      <c r="S10" s="201"/>
      <c r="T10" s="201"/>
      <c r="U10" s="204">
        <f t="shared" si="4"/>
        <v>0</v>
      </c>
      <c r="V10" s="201">
        <f>19000000-1872000</f>
        <v>17128000</v>
      </c>
      <c r="W10" s="201">
        <f>10400000-996000</f>
        <v>9404000</v>
      </c>
      <c r="X10" s="204">
        <f t="shared" si="5"/>
        <v>26532000</v>
      </c>
      <c r="Y10" s="204">
        <f t="shared" si="6"/>
        <v>17128000</v>
      </c>
      <c r="Z10" s="204">
        <f t="shared" si="6"/>
        <v>9404000</v>
      </c>
      <c r="AA10" s="206">
        <f t="shared" si="7"/>
        <v>26532000</v>
      </c>
      <c r="AB10" s="234">
        <v>0</v>
      </c>
      <c r="AC10" s="234">
        <v>0</v>
      </c>
      <c r="AD10" s="204">
        <f t="shared" si="8"/>
        <v>0</v>
      </c>
      <c r="AE10" s="234">
        <v>10397000</v>
      </c>
      <c r="AF10" s="234">
        <v>6892000</v>
      </c>
      <c r="AG10" s="204">
        <f t="shared" si="9"/>
        <v>17289000</v>
      </c>
      <c r="AH10" s="201">
        <f>MAX(0,'GB 2023'!AH10-((AB10-'GB 2023'!AB10)+(AE10-'GB 2023'!AE10))/2)</f>
        <v>10397000</v>
      </c>
      <c r="AI10" s="201">
        <f>MAX(0,'GB 2023'!AI10-((AC10-'GB 2023'!AC10)+(AF10-'GB 2023'!AF10))/2)</f>
        <v>6893000</v>
      </c>
      <c r="AJ10" s="204">
        <f t="shared" si="10"/>
        <v>17290000</v>
      </c>
      <c r="AK10" s="201">
        <f>MAX(0,'GB 2023'!AN10-SUM('UPDATE&gt;&gt;Jul-Dec 2022 Actuals'!AB10,'UPDATE&gt;&gt;Jul-Dec 2022 Actuals'!AE10,'UPDATE&gt;&gt;Jul-Dec 2022 Actuals'!AH10))</f>
        <v>10397000</v>
      </c>
      <c r="AL10" s="201">
        <f>MAX(0,'GB 2023'!AO10-SUM('UPDATE&gt;&gt;Jul-Dec 2022 Actuals'!AC10,'UPDATE&gt;&gt;Jul-Dec 2022 Actuals'!AF10,'UPDATE&gt;&gt;Jul-Dec 2022 Actuals'!AI10))</f>
        <v>6892000</v>
      </c>
      <c r="AM10" s="204">
        <f t="shared" si="11"/>
        <v>17289000</v>
      </c>
      <c r="AN10" s="204">
        <f t="shared" si="12"/>
        <v>31191000</v>
      </c>
      <c r="AO10" s="204">
        <f t="shared" si="12"/>
        <v>20677000</v>
      </c>
      <c r="AP10" s="204">
        <f t="shared" si="13"/>
        <v>51868000</v>
      </c>
      <c r="AQ10" s="201">
        <v>9200000</v>
      </c>
      <c r="AR10" s="201">
        <v>5033000</v>
      </c>
      <c r="AS10" s="204">
        <f t="shared" si="14"/>
        <v>14233000</v>
      </c>
      <c r="AT10" s="201">
        <v>9200000</v>
      </c>
      <c r="AU10" s="201">
        <v>5033000</v>
      </c>
      <c r="AV10" s="204">
        <f t="shared" si="15"/>
        <v>14233000</v>
      </c>
      <c r="AW10" s="207">
        <f>9200000</f>
        <v>9200000</v>
      </c>
      <c r="AX10" s="207">
        <f>5033334</f>
        <v>5033000</v>
      </c>
      <c r="AY10" s="204">
        <f t="shared" si="16"/>
        <v>14233000</v>
      </c>
      <c r="AZ10" s="201"/>
      <c r="BA10" s="201"/>
      <c r="BB10" s="204">
        <f t="shared" si="17"/>
        <v>0</v>
      </c>
      <c r="BC10" s="204">
        <f t="shared" si="18"/>
        <v>27600000</v>
      </c>
      <c r="BD10" s="204">
        <f t="shared" si="18"/>
        <v>15099000</v>
      </c>
      <c r="BE10" s="204">
        <f t="shared" si="19"/>
        <v>42699000</v>
      </c>
      <c r="BF10" s="201"/>
      <c r="BG10" s="201"/>
      <c r="BH10" s="204">
        <f t="shared" si="20"/>
        <v>0</v>
      </c>
      <c r="BI10" s="201"/>
      <c r="BJ10" s="201"/>
      <c r="BK10" s="204">
        <f t="shared" si="21"/>
        <v>0</v>
      </c>
      <c r="BL10" s="201"/>
      <c r="BM10" s="201"/>
      <c r="BN10" s="204">
        <f t="shared" si="22"/>
        <v>0</v>
      </c>
      <c r="BO10" s="216">
        <f t="shared" si="23"/>
        <v>0</v>
      </c>
      <c r="BP10" s="216">
        <f t="shared" si="23"/>
        <v>0</v>
      </c>
      <c r="BQ10" s="216">
        <f t="shared" si="24"/>
        <v>0</v>
      </c>
      <c r="BR10" s="205">
        <f t="shared" si="25"/>
        <v>75919000</v>
      </c>
      <c r="BS10" s="205">
        <f t="shared" si="0"/>
        <v>45180000</v>
      </c>
      <c r="BT10" s="205">
        <f t="shared" si="0"/>
        <v>121099000</v>
      </c>
      <c r="BU10" s="46">
        <f>+Y10-'GB 2023'!Y10</f>
        <v>0</v>
      </c>
      <c r="BV10" s="46">
        <f>+Z10-'GB 2023'!Z10</f>
        <v>0</v>
      </c>
      <c r="BW10" s="46">
        <f>+AA10-'GB 2023'!AA10</f>
        <v>0</v>
      </c>
      <c r="BX10" s="46">
        <f>+AN10-'GB 2023'!AN10</f>
        <v>104</v>
      </c>
      <c r="BY10" s="46">
        <f>+AO10-'GB 2023'!AO10</f>
        <v>-104</v>
      </c>
      <c r="BZ10" s="46">
        <f>+AP10-'GB 2023'!AP10</f>
        <v>0</v>
      </c>
      <c r="CA10" s="46">
        <f>+BC10-'GB 2023'!BC10</f>
        <v>0</v>
      </c>
      <c r="CB10" s="46">
        <f>+BD10-'GB 2023'!BD10</f>
        <v>-1000</v>
      </c>
      <c r="CC10" s="46">
        <f>+BE10-'GB 2023'!BE10</f>
        <v>-1000</v>
      </c>
      <c r="CD10" s="46">
        <f>+BO10-'GB 2023'!BO10</f>
        <v>0</v>
      </c>
      <c r="CE10" s="46">
        <f>+BP10-'GB 2023'!BP10</f>
        <v>0</v>
      </c>
      <c r="CF10" s="46">
        <f>+BQ10-'GB 2023'!BQ10</f>
        <v>0</v>
      </c>
      <c r="CG10" s="46">
        <f t="shared" si="26"/>
        <v>104</v>
      </c>
      <c r="CH10" s="46">
        <f t="shared" si="1"/>
        <v>-1104</v>
      </c>
      <c r="CI10" s="46">
        <f t="shared" si="1"/>
        <v>-1000</v>
      </c>
    </row>
    <row r="11" spans="1:88" hidden="1" x14ac:dyDescent="0.25">
      <c r="B11" s="48" t="s">
        <v>124</v>
      </c>
      <c r="C11" s="48" t="s">
        <v>138</v>
      </c>
      <c r="D11" s="48" t="s">
        <v>117</v>
      </c>
      <c r="E11" s="48" t="s">
        <v>139</v>
      </c>
      <c r="F11" s="232" t="s">
        <v>126</v>
      </c>
      <c r="G11" s="232" t="s">
        <v>127</v>
      </c>
      <c r="H11" s="232" t="s">
        <v>131</v>
      </c>
      <c r="I11" s="232" t="s">
        <v>132</v>
      </c>
      <c r="J11" s="46">
        <v>925791595</v>
      </c>
      <c r="K11" s="46">
        <v>557652917</v>
      </c>
      <c r="L11" s="46">
        <v>1483444512</v>
      </c>
      <c r="M11" s="201"/>
      <c r="N11" s="201"/>
      <c r="O11" s="204">
        <f t="shared" si="2"/>
        <v>0</v>
      </c>
      <c r="P11" s="201"/>
      <c r="Q11" s="201"/>
      <c r="R11" s="204">
        <f t="shared" si="3"/>
        <v>0</v>
      </c>
      <c r="S11" s="201"/>
      <c r="T11" s="201"/>
      <c r="U11" s="204">
        <f t="shared" si="4"/>
        <v>0</v>
      </c>
      <c r="V11" s="201">
        <v>76250000</v>
      </c>
      <c r="W11" s="201">
        <v>50833000</v>
      </c>
      <c r="X11" s="204">
        <f t="shared" si="5"/>
        <v>127083000</v>
      </c>
      <c r="Y11" s="204">
        <f t="shared" si="6"/>
        <v>76250000</v>
      </c>
      <c r="Z11" s="204">
        <f t="shared" si="6"/>
        <v>50833000</v>
      </c>
      <c r="AA11" s="204">
        <f t="shared" si="7"/>
        <v>127083000</v>
      </c>
      <c r="AB11" s="234">
        <v>0</v>
      </c>
      <c r="AC11" s="234">
        <v>0</v>
      </c>
      <c r="AD11" s="204">
        <f t="shared" si="8"/>
        <v>0</v>
      </c>
      <c r="AE11" s="234">
        <v>101671000</v>
      </c>
      <c r="AF11" s="234">
        <v>83051000</v>
      </c>
      <c r="AG11" s="204">
        <f t="shared" si="9"/>
        <v>184722000</v>
      </c>
      <c r="AH11" s="201">
        <f>MAX(0,'GB 2023'!AH11-((AB11-'GB 2023'!AB11)+(AE11-'GB 2023'!AE11))/2)</f>
        <v>156813000</v>
      </c>
      <c r="AI11" s="201">
        <f>MAX(0,'GB 2023'!AI11-((AC11-'GB 2023'!AC11)+(AF11-'GB 2023'!AF11))/2)</f>
        <v>128095000</v>
      </c>
      <c r="AJ11" s="204">
        <f t="shared" si="10"/>
        <v>284908000</v>
      </c>
      <c r="AK11" s="201">
        <f>MAX(0,'GB 2023'!AN11-SUM('UPDATE&gt;&gt;Jul-Dec 2022 Actuals'!AB11,'UPDATE&gt;&gt;Jul-Dec 2022 Actuals'!AE11,'UPDATE&gt;&gt;Jul-Dec 2022 Actuals'!AH11))</f>
        <v>156814000</v>
      </c>
      <c r="AL11" s="201">
        <f>MAX(0,'GB 2023'!AO11-SUM('UPDATE&gt;&gt;Jul-Dec 2022 Actuals'!AC11,'UPDATE&gt;&gt;Jul-Dec 2022 Actuals'!AF11,'UPDATE&gt;&gt;Jul-Dec 2022 Actuals'!AI11))</f>
        <v>128095000</v>
      </c>
      <c r="AM11" s="204">
        <f t="shared" si="11"/>
        <v>284909000</v>
      </c>
      <c r="AN11" s="204">
        <f t="shared" si="12"/>
        <v>415298000</v>
      </c>
      <c r="AO11" s="204">
        <f t="shared" si="12"/>
        <v>339241000</v>
      </c>
      <c r="AP11" s="204">
        <f t="shared" si="13"/>
        <v>754539000</v>
      </c>
      <c r="AQ11" s="201">
        <v>144748000</v>
      </c>
      <c r="AR11" s="201">
        <v>55860000</v>
      </c>
      <c r="AS11" s="204">
        <f t="shared" si="14"/>
        <v>200608000</v>
      </c>
      <c r="AT11" s="201">
        <v>144748000</v>
      </c>
      <c r="AU11" s="201">
        <v>55860000</v>
      </c>
      <c r="AV11" s="204">
        <f t="shared" si="15"/>
        <v>200608000</v>
      </c>
      <c r="AW11" s="201">
        <v>144748000</v>
      </c>
      <c r="AX11" s="201">
        <f>55859666</f>
        <v>55860000</v>
      </c>
      <c r="AY11" s="204">
        <f t="shared" si="16"/>
        <v>200608000</v>
      </c>
      <c r="AZ11" s="201"/>
      <c r="BA11" s="201"/>
      <c r="BB11" s="204">
        <f t="shared" si="17"/>
        <v>0</v>
      </c>
      <c r="BC11" s="204">
        <f t="shared" si="18"/>
        <v>434244000</v>
      </c>
      <c r="BD11" s="204">
        <f t="shared" si="18"/>
        <v>167580000</v>
      </c>
      <c r="BE11" s="204">
        <f t="shared" si="19"/>
        <v>601824000</v>
      </c>
      <c r="BF11" s="201"/>
      <c r="BG11" s="201"/>
      <c r="BH11" s="204">
        <f t="shared" si="20"/>
        <v>0</v>
      </c>
      <c r="BI11" s="201"/>
      <c r="BJ11" s="201"/>
      <c r="BK11" s="204">
        <f t="shared" si="21"/>
        <v>0</v>
      </c>
      <c r="BL11" s="201"/>
      <c r="BM11" s="201"/>
      <c r="BN11" s="204">
        <f t="shared" si="22"/>
        <v>0</v>
      </c>
      <c r="BO11" s="216">
        <f t="shared" si="23"/>
        <v>0</v>
      </c>
      <c r="BP11" s="216">
        <f t="shared" si="23"/>
        <v>0</v>
      </c>
      <c r="BQ11" s="216">
        <f t="shared" si="24"/>
        <v>0</v>
      </c>
      <c r="BR11" s="205">
        <f t="shared" si="25"/>
        <v>925792000</v>
      </c>
      <c r="BS11" s="205">
        <f t="shared" si="0"/>
        <v>557654000</v>
      </c>
      <c r="BT11" s="205">
        <f t="shared" si="0"/>
        <v>1483446000</v>
      </c>
      <c r="BU11" s="46">
        <f>+Y11-'GB 2023'!Y11</f>
        <v>0</v>
      </c>
      <c r="BV11" s="46">
        <f>+Z11-'GB 2023'!Z11</f>
        <v>0</v>
      </c>
      <c r="BW11" s="46">
        <f>+AA11-'GB 2023'!AA11</f>
        <v>0</v>
      </c>
      <c r="BX11" s="46">
        <f>+AN11-'GB 2023'!AN11</f>
        <v>405</v>
      </c>
      <c r="BY11" s="46">
        <f>+AO11-'GB 2023'!AO11</f>
        <v>83</v>
      </c>
      <c r="BZ11" s="46">
        <f>+AP11-'GB 2023'!AP11</f>
        <v>488</v>
      </c>
      <c r="CA11" s="46">
        <f>+BC11-'GB 2023'!BC11</f>
        <v>0</v>
      </c>
      <c r="CB11" s="46">
        <f>+BD11-'GB 2023'!BD11</f>
        <v>1000</v>
      </c>
      <c r="CC11" s="46">
        <f>+BE11-'GB 2023'!BE11</f>
        <v>1000</v>
      </c>
      <c r="CD11" s="46">
        <f>+BO11-'GB 2023'!BO11</f>
        <v>0</v>
      </c>
      <c r="CE11" s="46">
        <f>+BP11-'GB 2023'!BP11</f>
        <v>0</v>
      </c>
      <c r="CF11" s="46">
        <f>+BQ11-'GB 2023'!BQ11</f>
        <v>0</v>
      </c>
      <c r="CG11" s="46">
        <f t="shared" si="26"/>
        <v>405</v>
      </c>
      <c r="CH11" s="46">
        <f t="shared" si="1"/>
        <v>1083</v>
      </c>
      <c r="CI11" s="46">
        <f t="shared" si="1"/>
        <v>1488</v>
      </c>
    </row>
    <row r="12" spans="1:88" hidden="1" x14ac:dyDescent="0.25">
      <c r="B12" s="48" t="s">
        <v>124</v>
      </c>
      <c r="C12" s="48" t="s">
        <v>138</v>
      </c>
      <c r="D12" s="48" t="s">
        <v>117</v>
      </c>
      <c r="E12" s="48" t="s">
        <v>139</v>
      </c>
      <c r="F12" s="232" t="s">
        <v>126</v>
      </c>
      <c r="G12" s="232" t="s">
        <v>127</v>
      </c>
      <c r="H12" s="232" t="s">
        <v>128</v>
      </c>
      <c r="I12" s="232" t="s">
        <v>129</v>
      </c>
      <c r="J12" s="46">
        <v>28591172</v>
      </c>
      <c r="K12" s="46">
        <v>13025828</v>
      </c>
      <c r="L12" s="46">
        <v>41617000</v>
      </c>
      <c r="M12" s="201"/>
      <c r="N12" s="201"/>
      <c r="O12" s="204">
        <f t="shared" si="2"/>
        <v>0</v>
      </c>
      <c r="P12" s="201"/>
      <c r="Q12" s="201"/>
      <c r="R12" s="204">
        <f t="shared" si="3"/>
        <v>0</v>
      </c>
      <c r="S12" s="201"/>
      <c r="T12" s="201"/>
      <c r="U12" s="204">
        <f t="shared" si="4"/>
        <v>0</v>
      </c>
      <c r="V12" s="201">
        <v>8600000</v>
      </c>
      <c r="W12" s="201">
        <v>4047000</v>
      </c>
      <c r="X12" s="204">
        <f t="shared" si="5"/>
        <v>12647000</v>
      </c>
      <c r="Y12" s="204">
        <f t="shared" si="6"/>
        <v>8600000</v>
      </c>
      <c r="Z12" s="204">
        <f t="shared" si="6"/>
        <v>4047000</v>
      </c>
      <c r="AA12" s="204">
        <f t="shared" si="7"/>
        <v>12647000</v>
      </c>
      <c r="AB12" s="234">
        <v>0</v>
      </c>
      <c r="AC12" s="234">
        <v>0</v>
      </c>
      <c r="AD12" s="204">
        <f t="shared" si="8"/>
        <v>0</v>
      </c>
      <c r="AE12" s="234">
        <v>2699000</v>
      </c>
      <c r="AF12" s="234">
        <v>1516000</v>
      </c>
      <c r="AG12" s="204">
        <f t="shared" si="9"/>
        <v>4215000</v>
      </c>
      <c r="AH12" s="201">
        <f>MAX(0,'GB 2023'!AH12-((AB12-'GB 2023'!AB12)+(AE12-'GB 2023'!AE12))/2)</f>
        <v>5421000</v>
      </c>
      <c r="AI12" s="201">
        <f>MAX(0,'GB 2023'!AI12-((AC12-'GB 2023'!AC12)+(AF12-'GB 2023'!AF12))/2)</f>
        <v>3045000</v>
      </c>
      <c r="AJ12" s="204">
        <f t="shared" si="10"/>
        <v>8466000</v>
      </c>
      <c r="AK12" s="201">
        <f>MAX(0,'GB 2023'!AN12-SUM('UPDATE&gt;&gt;Jul-Dec 2022 Actuals'!AB12,'UPDATE&gt;&gt;Jul-Dec 2022 Actuals'!AE12,'UPDATE&gt;&gt;Jul-Dec 2022 Actuals'!AH12))</f>
        <v>5421000</v>
      </c>
      <c r="AL12" s="201">
        <f>MAX(0,'GB 2023'!AO12-SUM('UPDATE&gt;&gt;Jul-Dec 2022 Actuals'!AC12,'UPDATE&gt;&gt;Jul-Dec 2022 Actuals'!AF12,'UPDATE&gt;&gt;Jul-Dec 2022 Actuals'!AI12))</f>
        <v>3045000</v>
      </c>
      <c r="AM12" s="204">
        <f t="shared" si="11"/>
        <v>8466000</v>
      </c>
      <c r="AN12" s="204">
        <f t="shared" si="12"/>
        <v>13541000</v>
      </c>
      <c r="AO12" s="204">
        <f t="shared" si="12"/>
        <v>7606000</v>
      </c>
      <c r="AP12" s="204">
        <f t="shared" si="13"/>
        <v>21147000</v>
      </c>
      <c r="AQ12" s="201">
        <v>2150000</v>
      </c>
      <c r="AR12" s="201">
        <v>458000</v>
      </c>
      <c r="AS12" s="204">
        <f t="shared" si="14"/>
        <v>2608000</v>
      </c>
      <c r="AT12" s="201">
        <v>2150000</v>
      </c>
      <c r="AU12" s="201">
        <v>458000</v>
      </c>
      <c r="AV12" s="204">
        <f t="shared" si="15"/>
        <v>2608000</v>
      </c>
      <c r="AW12" s="201">
        <v>2150000</v>
      </c>
      <c r="AX12" s="201">
        <v>458000</v>
      </c>
      <c r="AY12" s="204">
        <f t="shared" si="16"/>
        <v>2608000</v>
      </c>
      <c r="AZ12" s="201"/>
      <c r="BA12" s="201"/>
      <c r="BB12" s="204">
        <f t="shared" si="17"/>
        <v>0</v>
      </c>
      <c r="BC12" s="204">
        <f t="shared" si="18"/>
        <v>6450000</v>
      </c>
      <c r="BD12" s="204">
        <f t="shared" si="18"/>
        <v>1374000</v>
      </c>
      <c r="BE12" s="204">
        <f t="shared" si="19"/>
        <v>7824000</v>
      </c>
      <c r="BF12" s="201"/>
      <c r="BG12" s="201"/>
      <c r="BH12" s="204">
        <f t="shared" si="20"/>
        <v>0</v>
      </c>
      <c r="BI12" s="201"/>
      <c r="BJ12" s="201"/>
      <c r="BK12" s="204">
        <f t="shared" si="21"/>
        <v>0</v>
      </c>
      <c r="BL12" s="201"/>
      <c r="BM12" s="201"/>
      <c r="BN12" s="204">
        <f t="shared" si="22"/>
        <v>0</v>
      </c>
      <c r="BO12" s="216">
        <f t="shared" si="23"/>
        <v>0</v>
      </c>
      <c r="BP12" s="216">
        <f t="shared" si="23"/>
        <v>0</v>
      </c>
      <c r="BQ12" s="216">
        <f t="shared" si="24"/>
        <v>0</v>
      </c>
      <c r="BR12" s="205">
        <f t="shared" si="25"/>
        <v>28591000</v>
      </c>
      <c r="BS12" s="205">
        <f t="shared" si="0"/>
        <v>13027000</v>
      </c>
      <c r="BT12" s="205">
        <f t="shared" si="0"/>
        <v>41618000</v>
      </c>
      <c r="BU12" s="46">
        <f>+Y12-'GB 2023'!Y12</f>
        <v>0</v>
      </c>
      <c r="BV12" s="46">
        <f>+Z12-'GB 2023'!Z12</f>
        <v>0</v>
      </c>
      <c r="BW12" s="46">
        <f>+AA12-'GB 2023'!AA12</f>
        <v>0</v>
      </c>
      <c r="BX12" s="46">
        <f>+AN12-'GB 2023'!AN12</f>
        <v>-172</v>
      </c>
      <c r="BY12" s="46">
        <f>+AO12-'GB 2023'!AO12</f>
        <v>172</v>
      </c>
      <c r="BZ12" s="46">
        <f>+AP12-'GB 2023'!AP12</f>
        <v>0</v>
      </c>
      <c r="CA12" s="46">
        <f>+BC12-'GB 2023'!BC12</f>
        <v>0</v>
      </c>
      <c r="CB12" s="46">
        <f>+BD12-'GB 2023'!BD12</f>
        <v>1000</v>
      </c>
      <c r="CC12" s="46">
        <f>+BE12-'GB 2023'!BE12</f>
        <v>1000</v>
      </c>
      <c r="CD12" s="46">
        <f>+BO12-'GB 2023'!BO12</f>
        <v>0</v>
      </c>
      <c r="CE12" s="46">
        <f>+BP12-'GB 2023'!BP12</f>
        <v>0</v>
      </c>
      <c r="CF12" s="46">
        <f>+BQ12-'GB 2023'!BQ12</f>
        <v>0</v>
      </c>
      <c r="CG12" s="46">
        <f t="shared" si="26"/>
        <v>-172</v>
      </c>
      <c r="CH12" s="46">
        <f t="shared" si="1"/>
        <v>1172</v>
      </c>
      <c r="CI12" s="46">
        <f t="shared" si="1"/>
        <v>1000</v>
      </c>
    </row>
    <row r="13" spans="1:88" hidden="1" x14ac:dyDescent="0.25">
      <c r="B13" s="48" t="s">
        <v>124</v>
      </c>
      <c r="C13" s="48" t="s">
        <v>138</v>
      </c>
      <c r="D13" s="48" t="s">
        <v>121</v>
      </c>
      <c r="E13" s="48" t="s">
        <v>139</v>
      </c>
      <c r="F13" s="232" t="s">
        <v>134</v>
      </c>
      <c r="G13" s="232" t="s">
        <v>135</v>
      </c>
      <c r="H13" s="232" t="s">
        <v>136</v>
      </c>
      <c r="I13" s="232">
        <v>36</v>
      </c>
      <c r="J13" s="46">
        <v>11047600</v>
      </c>
      <c r="K13" s="46">
        <v>2456430</v>
      </c>
      <c r="L13" s="46">
        <v>13504030</v>
      </c>
      <c r="M13" s="201"/>
      <c r="N13" s="201"/>
      <c r="O13" s="204">
        <f t="shared" si="2"/>
        <v>0</v>
      </c>
      <c r="P13" s="201"/>
      <c r="Q13" s="201"/>
      <c r="R13" s="204">
        <f t="shared" si="3"/>
        <v>0</v>
      </c>
      <c r="S13" s="201"/>
      <c r="T13" s="201"/>
      <c r="U13" s="204">
        <f t="shared" si="4"/>
        <v>0</v>
      </c>
      <c r="V13" s="201">
        <v>1498000</v>
      </c>
      <c r="W13" s="201">
        <v>374000</v>
      </c>
      <c r="X13" s="204">
        <f t="shared" si="5"/>
        <v>1872000</v>
      </c>
      <c r="Y13" s="204">
        <f t="shared" si="6"/>
        <v>1498000</v>
      </c>
      <c r="Z13" s="204">
        <f t="shared" si="6"/>
        <v>374000</v>
      </c>
      <c r="AA13" s="204">
        <f t="shared" si="7"/>
        <v>1872000</v>
      </c>
      <c r="AB13" s="234">
        <v>721000</v>
      </c>
      <c r="AC13" s="234">
        <v>180000</v>
      </c>
      <c r="AD13" s="204">
        <f t="shared" si="8"/>
        <v>901000</v>
      </c>
      <c r="AE13" s="234">
        <v>1426000</v>
      </c>
      <c r="AF13" s="234">
        <v>357000</v>
      </c>
      <c r="AG13" s="204">
        <f t="shared" si="9"/>
        <v>1783000</v>
      </c>
      <c r="AH13" s="201">
        <f>MAX(0,'GB 2023'!AH13-((AB13-'GB 2023'!AB13)+(AE13-'GB 2023'!AE13))/2)</f>
        <v>1827000</v>
      </c>
      <c r="AI13" s="201">
        <f>MAX(0,'GB 2023'!AI13-((AC13-'GB 2023'!AC13)+(AF13-'GB 2023'!AF13))/2)</f>
        <v>457000</v>
      </c>
      <c r="AJ13" s="204">
        <f t="shared" si="10"/>
        <v>2284000</v>
      </c>
      <c r="AK13" s="201">
        <f>MAX(0,'GB 2023'!AN13-SUM('UPDATE&gt;&gt;Jul-Dec 2022 Actuals'!AB13,'UPDATE&gt;&gt;Jul-Dec 2022 Actuals'!AE13,'UPDATE&gt;&gt;Jul-Dec 2022 Actuals'!AH13))</f>
        <v>1826000</v>
      </c>
      <c r="AL13" s="201">
        <f>MAX(0,'GB 2023'!AO13-SUM('UPDATE&gt;&gt;Jul-Dec 2022 Actuals'!AC13,'UPDATE&gt;&gt;Jul-Dec 2022 Actuals'!AF13,'UPDATE&gt;&gt;Jul-Dec 2022 Actuals'!AI13))</f>
        <v>456000</v>
      </c>
      <c r="AM13" s="204">
        <f t="shared" si="11"/>
        <v>2282000</v>
      </c>
      <c r="AN13" s="204">
        <f t="shared" si="12"/>
        <v>5800000</v>
      </c>
      <c r="AO13" s="204">
        <f t="shared" si="12"/>
        <v>1450000</v>
      </c>
      <c r="AP13" s="204">
        <f t="shared" si="13"/>
        <v>7250000</v>
      </c>
      <c r="AQ13" s="201">
        <v>1250000</v>
      </c>
      <c r="AR13" s="201">
        <v>211000</v>
      </c>
      <c r="AS13" s="204">
        <f t="shared" si="14"/>
        <v>1461000</v>
      </c>
      <c r="AT13" s="201">
        <v>1250000</v>
      </c>
      <c r="AU13" s="201">
        <v>211000</v>
      </c>
      <c r="AV13" s="204">
        <f t="shared" si="15"/>
        <v>1461000</v>
      </c>
      <c r="AW13" s="201">
        <v>1250000</v>
      </c>
      <c r="AX13" s="201">
        <v>211000</v>
      </c>
      <c r="AY13" s="204">
        <f t="shared" si="16"/>
        <v>1461000</v>
      </c>
      <c r="AZ13" s="201"/>
      <c r="BA13" s="201"/>
      <c r="BB13" s="204">
        <f t="shared" si="17"/>
        <v>0</v>
      </c>
      <c r="BC13" s="204">
        <f t="shared" si="18"/>
        <v>3750000</v>
      </c>
      <c r="BD13" s="204">
        <f t="shared" si="18"/>
        <v>633000</v>
      </c>
      <c r="BE13" s="204">
        <f t="shared" si="19"/>
        <v>4383000</v>
      </c>
      <c r="BF13" s="201"/>
      <c r="BG13" s="201"/>
      <c r="BH13" s="204">
        <f t="shared" si="20"/>
        <v>0</v>
      </c>
      <c r="BI13" s="201"/>
      <c r="BJ13" s="201"/>
      <c r="BK13" s="204">
        <f t="shared" si="21"/>
        <v>0</v>
      </c>
      <c r="BL13" s="201"/>
      <c r="BM13" s="201"/>
      <c r="BN13" s="204">
        <f t="shared" si="22"/>
        <v>0</v>
      </c>
      <c r="BO13" s="216">
        <f t="shared" si="23"/>
        <v>0</v>
      </c>
      <c r="BP13" s="216">
        <f t="shared" si="23"/>
        <v>0</v>
      </c>
      <c r="BQ13" s="216">
        <f t="shared" si="24"/>
        <v>0</v>
      </c>
      <c r="BR13" s="205">
        <f t="shared" si="25"/>
        <v>11048000</v>
      </c>
      <c r="BS13" s="205">
        <f t="shared" si="0"/>
        <v>2457000</v>
      </c>
      <c r="BT13" s="205">
        <f t="shared" si="0"/>
        <v>13505000</v>
      </c>
      <c r="BU13" s="46">
        <f>+Y13-'GB 2023'!Y13</f>
        <v>400</v>
      </c>
      <c r="BV13" s="46">
        <f>+Z13-'GB 2023'!Z13</f>
        <v>-400</v>
      </c>
      <c r="BW13" s="46">
        <f>+AA13-'GB 2023'!AA13</f>
        <v>0</v>
      </c>
      <c r="BX13" s="46">
        <f>+AN13-'GB 2023'!AN13</f>
        <v>0</v>
      </c>
      <c r="BY13" s="46">
        <f>+AO13-'GB 2023'!AO13</f>
        <v>0</v>
      </c>
      <c r="BZ13" s="46">
        <f>+AP13-'GB 2023'!AP13</f>
        <v>0</v>
      </c>
      <c r="CA13" s="46">
        <f>+BC13-'GB 2023'!BC13</f>
        <v>0</v>
      </c>
      <c r="CB13" s="46">
        <f>+BD13-'GB 2023'!BD13</f>
        <v>970</v>
      </c>
      <c r="CC13" s="46">
        <f>+BE13-'GB 2023'!BE13</f>
        <v>970</v>
      </c>
      <c r="CD13" s="46">
        <f>+BO13-'GB 2023'!BO13</f>
        <v>0</v>
      </c>
      <c r="CE13" s="46">
        <f>+BP13-'GB 2023'!BP13</f>
        <v>0</v>
      </c>
      <c r="CF13" s="46">
        <f>+BQ13-'GB 2023'!BQ13</f>
        <v>0</v>
      </c>
      <c r="CG13" s="46">
        <f t="shared" si="26"/>
        <v>400</v>
      </c>
      <c r="CH13" s="46">
        <f t="shared" si="1"/>
        <v>570</v>
      </c>
      <c r="CI13" s="46">
        <f t="shared" si="1"/>
        <v>970</v>
      </c>
    </row>
    <row r="14" spans="1:88" hidden="1" x14ac:dyDescent="0.25">
      <c r="B14" s="48" t="s">
        <v>124</v>
      </c>
      <c r="C14" s="48" t="s">
        <v>140</v>
      </c>
      <c r="D14" s="48" t="s">
        <v>121</v>
      </c>
      <c r="F14" s="232" t="s">
        <v>134</v>
      </c>
      <c r="G14" s="232" t="s">
        <v>135</v>
      </c>
      <c r="H14" s="232" t="s">
        <v>136</v>
      </c>
      <c r="I14" s="232">
        <v>36</v>
      </c>
      <c r="J14" s="46">
        <v>6000000</v>
      </c>
      <c r="K14" s="46">
        <v>1500000</v>
      </c>
      <c r="L14" s="46">
        <v>7500000</v>
      </c>
      <c r="M14" s="201"/>
      <c r="N14" s="201"/>
      <c r="O14" s="204">
        <f t="shared" si="2"/>
        <v>0</v>
      </c>
      <c r="P14" s="201"/>
      <c r="Q14" s="201"/>
      <c r="R14" s="204">
        <f t="shared" si="3"/>
        <v>0</v>
      </c>
      <c r="S14" s="201"/>
      <c r="T14" s="201"/>
      <c r="U14" s="204">
        <f t="shared" si="4"/>
        <v>0</v>
      </c>
      <c r="V14" s="201">
        <v>470000</v>
      </c>
      <c r="W14" s="201">
        <v>117000</v>
      </c>
      <c r="X14" s="204">
        <f t="shared" si="5"/>
        <v>587000</v>
      </c>
      <c r="Y14" s="204">
        <f t="shared" si="6"/>
        <v>470000</v>
      </c>
      <c r="Z14" s="204">
        <f t="shared" si="6"/>
        <v>117000</v>
      </c>
      <c r="AA14" s="204">
        <f t="shared" si="7"/>
        <v>587000</v>
      </c>
      <c r="AB14" s="234">
        <v>321000</v>
      </c>
      <c r="AC14" s="234">
        <v>80000</v>
      </c>
      <c r="AD14" s="204">
        <f t="shared" si="8"/>
        <v>401000</v>
      </c>
      <c r="AE14" s="234">
        <v>1737000</v>
      </c>
      <c r="AF14" s="234">
        <v>434000</v>
      </c>
      <c r="AG14" s="204">
        <f t="shared" si="9"/>
        <v>2171000</v>
      </c>
      <c r="AH14" s="201">
        <f>MAX(0,'GB 2023'!AH14-((AB14-'GB 2023'!AB14)+(AE14-'GB 2023'!AE14))/2)</f>
        <v>1736000</v>
      </c>
      <c r="AI14" s="201">
        <f>MAX(0,'GB 2023'!AI14-((AC14-'GB 2023'!AC14)+(AF14-'GB 2023'!AF14))/2)</f>
        <v>434000</v>
      </c>
      <c r="AJ14" s="204">
        <f t="shared" si="10"/>
        <v>2170000</v>
      </c>
      <c r="AK14" s="201">
        <f>MAX(0,'GB 2023'!AN14-SUM('UPDATE&gt;&gt;Jul-Dec 2022 Actuals'!AB14,'UPDATE&gt;&gt;Jul-Dec 2022 Actuals'!AE14,'UPDATE&gt;&gt;Jul-Dec 2022 Actuals'!AH14))</f>
        <v>1736000</v>
      </c>
      <c r="AL14" s="201">
        <f>MAX(0,'GB 2023'!AO14-SUM('UPDATE&gt;&gt;Jul-Dec 2022 Actuals'!AC14,'UPDATE&gt;&gt;Jul-Dec 2022 Actuals'!AF14,'UPDATE&gt;&gt;Jul-Dec 2022 Actuals'!AI14))</f>
        <v>435000</v>
      </c>
      <c r="AM14" s="204">
        <f t="shared" si="11"/>
        <v>2171000</v>
      </c>
      <c r="AN14" s="204">
        <f t="shared" si="12"/>
        <v>5530000</v>
      </c>
      <c r="AO14" s="204">
        <f t="shared" si="12"/>
        <v>1383000</v>
      </c>
      <c r="AP14" s="204">
        <f t="shared" si="13"/>
        <v>6913000</v>
      </c>
      <c r="AQ14" s="201"/>
      <c r="AR14" s="201"/>
      <c r="AS14" s="204">
        <f t="shared" si="14"/>
        <v>0</v>
      </c>
      <c r="AT14" s="201"/>
      <c r="AU14" s="201"/>
      <c r="AV14" s="204">
        <f t="shared" si="15"/>
        <v>0</v>
      </c>
      <c r="AW14" s="201"/>
      <c r="AX14" s="201"/>
      <c r="AY14" s="204">
        <f t="shared" si="16"/>
        <v>0</v>
      </c>
      <c r="AZ14" s="201"/>
      <c r="BA14" s="201"/>
      <c r="BB14" s="204">
        <f t="shared" si="17"/>
        <v>0</v>
      </c>
      <c r="BC14" s="204">
        <f t="shared" si="18"/>
        <v>0</v>
      </c>
      <c r="BD14" s="204">
        <f t="shared" si="18"/>
        <v>0</v>
      </c>
      <c r="BE14" s="204">
        <f t="shared" si="19"/>
        <v>0</v>
      </c>
      <c r="BF14" s="201"/>
      <c r="BG14" s="201"/>
      <c r="BH14" s="204">
        <f t="shared" si="20"/>
        <v>0</v>
      </c>
      <c r="BI14" s="201"/>
      <c r="BJ14" s="201"/>
      <c r="BK14" s="204">
        <f t="shared" si="21"/>
        <v>0</v>
      </c>
      <c r="BL14" s="201"/>
      <c r="BM14" s="201"/>
      <c r="BN14" s="204">
        <f t="shared" si="22"/>
        <v>0</v>
      </c>
      <c r="BO14" s="216">
        <f t="shared" si="23"/>
        <v>0</v>
      </c>
      <c r="BP14" s="216">
        <f t="shared" si="23"/>
        <v>0</v>
      </c>
      <c r="BQ14" s="216">
        <f t="shared" si="24"/>
        <v>0</v>
      </c>
      <c r="BR14" s="205">
        <f t="shared" si="25"/>
        <v>6000000</v>
      </c>
      <c r="BS14" s="205">
        <f t="shared" si="0"/>
        <v>1500000</v>
      </c>
      <c r="BT14" s="205">
        <f t="shared" si="0"/>
        <v>7500000</v>
      </c>
      <c r="BU14" s="46">
        <f>+Y14-'GB 2023'!Y14</f>
        <v>214</v>
      </c>
      <c r="BV14" s="46">
        <f>+Z14-'GB 2023'!Z14</f>
        <v>-447</v>
      </c>
      <c r="BW14" s="46">
        <f>+AA14-'GB 2023'!AA14</f>
        <v>-233</v>
      </c>
      <c r="BX14" s="46">
        <f>+AN14-'GB 2023'!AN14</f>
        <v>-214</v>
      </c>
      <c r="BY14" s="46">
        <f>+AO14-'GB 2023'!AO14</f>
        <v>447</v>
      </c>
      <c r="BZ14" s="46">
        <f>+AP14-'GB 2023'!AP14</f>
        <v>233</v>
      </c>
      <c r="CA14" s="46">
        <f>+BC14-'GB 2023'!BC14</f>
        <v>0</v>
      </c>
      <c r="CB14" s="46">
        <f>+BD14-'GB 2023'!BD14</f>
        <v>0</v>
      </c>
      <c r="CC14" s="46">
        <f>+BE14-'GB 2023'!BE14</f>
        <v>0</v>
      </c>
      <c r="CD14" s="46">
        <f>+BO14-'GB 2023'!BO14</f>
        <v>0</v>
      </c>
      <c r="CE14" s="46">
        <f>+BP14-'GB 2023'!BP14</f>
        <v>0</v>
      </c>
      <c r="CF14" s="46">
        <f>+BQ14-'GB 2023'!BQ14</f>
        <v>0</v>
      </c>
      <c r="CG14" s="46">
        <f t="shared" si="26"/>
        <v>0</v>
      </c>
      <c r="CH14" s="46">
        <f t="shared" si="1"/>
        <v>0</v>
      </c>
      <c r="CI14" s="46">
        <f t="shared" si="1"/>
        <v>0</v>
      </c>
    </row>
    <row r="15" spans="1:88" hidden="1" x14ac:dyDescent="0.25">
      <c r="B15" s="48" t="s">
        <v>141</v>
      </c>
      <c r="C15" s="48" t="s">
        <v>142</v>
      </c>
      <c r="D15" s="48" t="s">
        <v>121</v>
      </c>
      <c r="F15" s="232" t="s">
        <v>143</v>
      </c>
      <c r="G15" s="232"/>
      <c r="H15" s="232" t="s">
        <v>144</v>
      </c>
      <c r="I15" s="232">
        <v>30</v>
      </c>
      <c r="J15" s="46">
        <v>5000000</v>
      </c>
      <c r="K15" s="46">
        <v>0</v>
      </c>
      <c r="L15" s="46">
        <v>5000000</v>
      </c>
      <c r="M15" s="201"/>
      <c r="N15" s="201"/>
      <c r="O15" s="204">
        <f t="shared" si="2"/>
        <v>0</v>
      </c>
      <c r="P15" s="201"/>
      <c r="Q15" s="201"/>
      <c r="R15" s="204">
        <f t="shared" si="3"/>
        <v>0</v>
      </c>
      <c r="S15" s="201"/>
      <c r="T15" s="201"/>
      <c r="U15" s="204">
        <f t="shared" si="4"/>
        <v>0</v>
      </c>
      <c r="V15" s="201">
        <v>0</v>
      </c>
      <c r="W15" s="201"/>
      <c r="X15" s="204">
        <f t="shared" si="5"/>
        <v>0</v>
      </c>
      <c r="Y15" s="204">
        <f t="shared" si="6"/>
        <v>0</v>
      </c>
      <c r="Z15" s="204">
        <f t="shared" si="6"/>
        <v>0</v>
      </c>
      <c r="AA15" s="204">
        <f t="shared" si="7"/>
        <v>0</v>
      </c>
      <c r="AB15" s="234">
        <v>94000</v>
      </c>
      <c r="AC15" s="234"/>
      <c r="AD15" s="204">
        <f t="shared" si="8"/>
        <v>94000</v>
      </c>
      <c r="AE15" s="234">
        <v>827000</v>
      </c>
      <c r="AF15" s="234">
        <v>0</v>
      </c>
      <c r="AG15" s="204">
        <f t="shared" si="9"/>
        <v>827000</v>
      </c>
      <c r="AH15" s="201">
        <f>MAX(0,'GB 2023'!AH15-((AB15-'GB 2023'!AB15)+(AE15-'GB 2023'!AE15))/2)</f>
        <v>828000</v>
      </c>
      <c r="AI15" s="201">
        <f>MAX(0,'GB 2023'!AI15-((AC15-'GB 2023'!AC15)+(AF15-'GB 2023'!AF15))/2)</f>
        <v>0</v>
      </c>
      <c r="AJ15" s="204">
        <f t="shared" si="10"/>
        <v>828000</v>
      </c>
      <c r="AK15" s="201">
        <f>MAX(0,'GB 2023'!AN15-SUM('UPDATE&gt;&gt;Jul-Dec 2022 Actuals'!AB15,'UPDATE&gt;&gt;Jul-Dec 2022 Actuals'!AE15,'UPDATE&gt;&gt;Jul-Dec 2022 Actuals'!AH15))</f>
        <v>826000</v>
      </c>
      <c r="AL15" s="201">
        <f>MAX(0,'GB 2023'!AO15-SUM('UPDATE&gt;&gt;Jul-Dec 2022 Actuals'!AC15,'UPDATE&gt;&gt;Jul-Dec 2022 Actuals'!AF15,'UPDATE&gt;&gt;Jul-Dec 2022 Actuals'!AI15))</f>
        <v>0</v>
      </c>
      <c r="AM15" s="204">
        <f t="shared" si="11"/>
        <v>826000</v>
      </c>
      <c r="AN15" s="204">
        <f t="shared" si="12"/>
        <v>2575000</v>
      </c>
      <c r="AO15" s="204">
        <f t="shared" si="12"/>
        <v>0</v>
      </c>
      <c r="AP15" s="204">
        <f t="shared" si="13"/>
        <v>2575000</v>
      </c>
      <c r="AQ15" s="201">
        <f>ROUNDUP(808667,-3)</f>
        <v>809000</v>
      </c>
      <c r="AR15" s="201"/>
      <c r="AS15" s="204">
        <f t="shared" si="14"/>
        <v>809000</v>
      </c>
      <c r="AT15" s="201">
        <f>ROUNDUP(808667,-3)</f>
        <v>809000</v>
      </c>
      <c r="AU15" s="201"/>
      <c r="AV15" s="204">
        <f t="shared" si="15"/>
        <v>809000</v>
      </c>
      <c r="AW15" s="201">
        <f>ROUNDDOWN(807666,-3)</f>
        <v>807000</v>
      </c>
      <c r="AX15" s="201"/>
      <c r="AY15" s="204">
        <f t="shared" si="16"/>
        <v>807000</v>
      </c>
      <c r="AZ15" s="201"/>
      <c r="BA15" s="201"/>
      <c r="BB15" s="204">
        <f t="shared" si="17"/>
        <v>0</v>
      </c>
      <c r="BC15" s="204">
        <f t="shared" si="18"/>
        <v>2425000</v>
      </c>
      <c r="BD15" s="204">
        <f t="shared" si="18"/>
        <v>0</v>
      </c>
      <c r="BE15" s="204">
        <f t="shared" si="19"/>
        <v>2425000</v>
      </c>
      <c r="BF15" s="201"/>
      <c r="BG15" s="201"/>
      <c r="BH15" s="204">
        <f t="shared" si="20"/>
        <v>0</v>
      </c>
      <c r="BI15" s="201"/>
      <c r="BJ15" s="201"/>
      <c r="BK15" s="204">
        <f t="shared" si="21"/>
        <v>0</v>
      </c>
      <c r="BL15" s="201"/>
      <c r="BM15" s="201"/>
      <c r="BN15" s="204">
        <f t="shared" si="22"/>
        <v>0</v>
      </c>
      <c r="BO15" s="216">
        <f t="shared" si="23"/>
        <v>0</v>
      </c>
      <c r="BP15" s="216">
        <f t="shared" si="23"/>
        <v>0</v>
      </c>
      <c r="BQ15" s="216">
        <f t="shared" si="24"/>
        <v>0</v>
      </c>
      <c r="BR15" s="205">
        <f t="shared" si="25"/>
        <v>5000000</v>
      </c>
      <c r="BS15" s="205">
        <f t="shared" si="0"/>
        <v>0</v>
      </c>
      <c r="BT15" s="205">
        <f t="shared" si="0"/>
        <v>5000000</v>
      </c>
      <c r="BU15" s="46">
        <f>+Y15-'GB 2023'!Y15</f>
        <v>0</v>
      </c>
      <c r="BV15" s="46">
        <f>+Z15-'GB 2023'!Z15</f>
        <v>0</v>
      </c>
      <c r="BW15" s="46">
        <f>+AA15-'GB 2023'!AA15</f>
        <v>0</v>
      </c>
      <c r="BX15" s="46">
        <f>+AN15-'GB 2023'!AN15</f>
        <v>0</v>
      </c>
      <c r="BY15" s="46">
        <f>+AO15-'GB 2023'!AO15</f>
        <v>0</v>
      </c>
      <c r="BZ15" s="46">
        <f>+AP15-'GB 2023'!AP15</f>
        <v>0</v>
      </c>
      <c r="CA15" s="46">
        <f>+BC15-'GB 2023'!BC15</f>
        <v>0</v>
      </c>
      <c r="CB15" s="46">
        <f>+BD15-'GB 2023'!BD15</f>
        <v>0</v>
      </c>
      <c r="CC15" s="46">
        <f>+BE15-'GB 2023'!BE15</f>
        <v>0</v>
      </c>
      <c r="CD15" s="46">
        <f>+BO15-'GB 2023'!BO15</f>
        <v>0</v>
      </c>
      <c r="CE15" s="46">
        <f>+BP15-'GB 2023'!BP15</f>
        <v>0</v>
      </c>
      <c r="CF15" s="46">
        <f>+BQ15-'GB 2023'!BQ15</f>
        <v>0</v>
      </c>
      <c r="CG15" s="46">
        <f t="shared" si="26"/>
        <v>0</v>
      </c>
      <c r="CH15" s="46">
        <f t="shared" si="1"/>
        <v>0</v>
      </c>
      <c r="CI15" s="46">
        <f t="shared" si="1"/>
        <v>0</v>
      </c>
    </row>
    <row r="16" spans="1:88" hidden="1" x14ac:dyDescent="0.25">
      <c r="B16" s="48" t="s">
        <v>146</v>
      </c>
      <c r="C16" s="48" t="s">
        <v>147</v>
      </c>
      <c r="D16" s="48" t="s">
        <v>117</v>
      </c>
      <c r="F16" s="232" t="s">
        <v>148</v>
      </c>
      <c r="G16" s="232" t="s">
        <v>149</v>
      </c>
      <c r="H16" s="232" t="s">
        <v>150</v>
      </c>
      <c r="I16" s="232">
        <v>25.15</v>
      </c>
      <c r="J16" s="46">
        <v>121817153</v>
      </c>
      <c r="K16" s="46">
        <v>173182847</v>
      </c>
      <c r="L16" s="46">
        <v>295000000</v>
      </c>
      <c r="M16" s="201"/>
      <c r="N16" s="201"/>
      <c r="O16" s="204">
        <f t="shared" si="2"/>
        <v>0</v>
      </c>
      <c r="P16" s="201"/>
      <c r="Q16" s="201"/>
      <c r="R16" s="204">
        <f t="shared" si="3"/>
        <v>0</v>
      </c>
      <c r="S16" s="202">
        <v>118670000</v>
      </c>
      <c r="T16" s="202">
        <v>168709000</v>
      </c>
      <c r="U16" s="204">
        <f t="shared" si="4"/>
        <v>287379000</v>
      </c>
      <c r="V16" s="202">
        <v>3000</v>
      </c>
      <c r="W16" s="202">
        <v>4000</v>
      </c>
      <c r="X16" s="204">
        <f t="shared" si="5"/>
        <v>7000</v>
      </c>
      <c r="Y16" s="204">
        <f t="shared" si="6"/>
        <v>118673000</v>
      </c>
      <c r="Z16" s="204">
        <f t="shared" si="6"/>
        <v>168713000</v>
      </c>
      <c r="AA16" s="204">
        <f t="shared" si="7"/>
        <v>287386000</v>
      </c>
      <c r="AB16" s="235">
        <v>1000</v>
      </c>
      <c r="AC16" s="235">
        <v>1000</v>
      </c>
      <c r="AD16" s="204">
        <f t="shared" si="8"/>
        <v>2000</v>
      </c>
      <c r="AE16" s="235">
        <v>1048000</v>
      </c>
      <c r="AF16" s="235">
        <v>1489000</v>
      </c>
      <c r="AG16" s="204">
        <f t="shared" si="9"/>
        <v>2537000</v>
      </c>
      <c r="AH16" s="201">
        <f>MAX(0,'GB 2023'!AH16-((AB16-'GB 2023'!AB16)+(AE16-'GB 2023'!AE16))/2)</f>
        <v>1048000</v>
      </c>
      <c r="AI16" s="201">
        <f>MAX(0,'GB 2023'!AI16-((AC16-'GB 2023'!AC16)+(AF16-'GB 2023'!AF16))/2)</f>
        <v>1490000</v>
      </c>
      <c r="AJ16" s="204">
        <f t="shared" si="10"/>
        <v>2538000</v>
      </c>
      <c r="AK16" s="201">
        <f>MAX(0,'GB 2023'!AN16-SUM('UPDATE&gt;&gt;Jul-Dec 2022 Actuals'!AB16,'UPDATE&gt;&gt;Jul-Dec 2022 Actuals'!AE16,'UPDATE&gt;&gt;Jul-Dec 2022 Actuals'!AH16))</f>
        <v>1048000</v>
      </c>
      <c r="AL16" s="201">
        <f>MAX(0,'GB 2023'!AO16-SUM('UPDATE&gt;&gt;Jul-Dec 2022 Actuals'!AC16,'UPDATE&gt;&gt;Jul-Dec 2022 Actuals'!AF16,'UPDATE&gt;&gt;Jul-Dec 2022 Actuals'!AI16))</f>
        <v>1489000</v>
      </c>
      <c r="AM16" s="204">
        <f t="shared" si="11"/>
        <v>2537000</v>
      </c>
      <c r="AN16" s="204">
        <f t="shared" si="12"/>
        <v>3145000</v>
      </c>
      <c r="AO16" s="204">
        <f t="shared" si="12"/>
        <v>4469000</v>
      </c>
      <c r="AP16" s="204">
        <f t="shared" si="13"/>
        <v>7614000</v>
      </c>
      <c r="AQ16" s="201">
        <v>0</v>
      </c>
      <c r="AR16" s="201"/>
      <c r="AS16" s="204">
        <f t="shared" si="14"/>
        <v>0</v>
      </c>
      <c r="AT16" s="201">
        <v>0</v>
      </c>
      <c r="AU16" s="201"/>
      <c r="AV16" s="204">
        <f t="shared" si="15"/>
        <v>0</v>
      </c>
      <c r="AW16" s="201">
        <v>0</v>
      </c>
      <c r="AX16" s="201"/>
      <c r="AY16" s="204">
        <f t="shared" si="16"/>
        <v>0</v>
      </c>
      <c r="AZ16" s="201"/>
      <c r="BA16" s="201"/>
      <c r="BB16" s="204">
        <f t="shared" si="17"/>
        <v>0</v>
      </c>
      <c r="BC16" s="204">
        <f t="shared" si="18"/>
        <v>0</v>
      </c>
      <c r="BD16" s="204">
        <f t="shared" si="18"/>
        <v>0</v>
      </c>
      <c r="BE16" s="204">
        <f t="shared" si="19"/>
        <v>0</v>
      </c>
      <c r="BF16" s="201"/>
      <c r="BG16" s="201"/>
      <c r="BH16" s="204">
        <f t="shared" si="20"/>
        <v>0</v>
      </c>
      <c r="BI16" s="201"/>
      <c r="BJ16" s="201"/>
      <c r="BK16" s="204">
        <f t="shared" si="21"/>
        <v>0</v>
      </c>
      <c r="BL16" s="201"/>
      <c r="BM16" s="201"/>
      <c r="BN16" s="204">
        <f t="shared" si="22"/>
        <v>0</v>
      </c>
      <c r="BO16" s="216">
        <f t="shared" si="23"/>
        <v>0</v>
      </c>
      <c r="BP16" s="216">
        <f t="shared" si="23"/>
        <v>0</v>
      </c>
      <c r="BQ16" s="216">
        <f t="shared" si="24"/>
        <v>0</v>
      </c>
      <c r="BR16" s="205">
        <f t="shared" si="25"/>
        <v>121818000</v>
      </c>
      <c r="BS16" s="205">
        <f t="shared" si="0"/>
        <v>173182000</v>
      </c>
      <c r="BT16" s="205">
        <f>+SUM(BQ16,BE16,AP16,AA16)</f>
        <v>295000000</v>
      </c>
      <c r="BU16" s="46">
        <f>+Y16-'GB 2023'!Y16</f>
        <v>431</v>
      </c>
      <c r="BV16" s="46">
        <f>+Z16-'GB 2023'!Z16</f>
        <v>-431</v>
      </c>
      <c r="BW16" s="46">
        <f>+AA16-'GB 2023'!AA16</f>
        <v>0</v>
      </c>
      <c r="BX16" s="46">
        <f>+AN16-'GB 2023'!AN16</f>
        <v>416</v>
      </c>
      <c r="BY16" s="46">
        <f>+AO16-'GB 2023'!AO16</f>
        <v>-416</v>
      </c>
      <c r="BZ16" s="46">
        <f>+AP16-'GB 2023'!AP16</f>
        <v>0</v>
      </c>
      <c r="CA16" s="46">
        <f>+BC16-'GB 2023'!BC16</f>
        <v>0</v>
      </c>
      <c r="CB16" s="46">
        <f>+BD16-'GB 2023'!BD16</f>
        <v>0</v>
      </c>
      <c r="CC16" s="46">
        <f>+BE16-'GB 2023'!BE16</f>
        <v>0</v>
      </c>
      <c r="CD16" s="46">
        <f>+BO16-'GB 2023'!BO16</f>
        <v>0</v>
      </c>
      <c r="CE16" s="46">
        <f>+BP16-'GB 2023'!BP16</f>
        <v>0</v>
      </c>
      <c r="CF16" s="46">
        <f>+BQ16-'GB 2023'!BQ16</f>
        <v>0</v>
      </c>
      <c r="CG16" s="46">
        <f t="shared" si="26"/>
        <v>847</v>
      </c>
      <c r="CH16" s="46">
        <f t="shared" si="1"/>
        <v>-847</v>
      </c>
      <c r="CI16" s="46">
        <f t="shared" si="1"/>
        <v>0</v>
      </c>
    </row>
    <row r="17" spans="1:88" hidden="1" x14ac:dyDescent="0.25">
      <c r="B17" s="48" t="s">
        <v>146</v>
      </c>
      <c r="C17" s="48" t="s">
        <v>151</v>
      </c>
      <c r="D17" s="48" t="s">
        <v>117</v>
      </c>
      <c r="F17" s="232" t="s">
        <v>148</v>
      </c>
      <c r="G17" s="232" t="s">
        <v>149</v>
      </c>
      <c r="H17" s="232" t="s">
        <v>150</v>
      </c>
      <c r="I17" s="232">
        <v>25.15</v>
      </c>
      <c r="J17" s="46">
        <v>288347000</v>
      </c>
      <c r="K17" s="46">
        <v>0</v>
      </c>
      <c r="L17" s="46">
        <v>288347000</v>
      </c>
      <c r="M17" s="201"/>
      <c r="N17" s="201"/>
      <c r="O17" s="204">
        <f t="shared" si="2"/>
        <v>0</v>
      </c>
      <c r="P17" s="201"/>
      <c r="Q17" s="201"/>
      <c r="R17" s="204">
        <f t="shared" si="3"/>
        <v>0</v>
      </c>
      <c r="S17" s="201">
        <v>102000</v>
      </c>
      <c r="T17" s="201"/>
      <c r="U17" s="204">
        <f t="shared" si="4"/>
        <v>102000</v>
      </c>
      <c r="V17" s="201">
        <v>267000</v>
      </c>
      <c r="W17" s="201"/>
      <c r="X17" s="204">
        <f t="shared" si="5"/>
        <v>267000</v>
      </c>
      <c r="Y17" s="204">
        <f t="shared" si="6"/>
        <v>369000</v>
      </c>
      <c r="Z17" s="204">
        <f t="shared" si="6"/>
        <v>0</v>
      </c>
      <c r="AA17" s="204">
        <f t="shared" si="7"/>
        <v>369000</v>
      </c>
      <c r="AB17" s="234">
        <v>1736000</v>
      </c>
      <c r="AC17" s="234"/>
      <c r="AD17" s="204">
        <f t="shared" si="8"/>
        <v>1736000</v>
      </c>
      <c r="AE17" s="234">
        <v>29132000</v>
      </c>
      <c r="AF17" s="234">
        <v>0</v>
      </c>
      <c r="AG17" s="204">
        <f t="shared" si="9"/>
        <v>29132000</v>
      </c>
      <c r="AH17" s="201">
        <f>MAX(0,'GB 2023'!AH17-((AB17-'GB 2023'!AB17)+(AE17-'GB 2023'!AE17))/2)</f>
        <v>42755000</v>
      </c>
      <c r="AI17" s="201">
        <f>MAX(0,'GB 2023'!AI17-((AC17-'GB 2023'!AC17)+(AF17-'GB 2023'!AF17))/2)</f>
        <v>0</v>
      </c>
      <c r="AJ17" s="204">
        <f t="shared" si="10"/>
        <v>42755000</v>
      </c>
      <c r="AK17" s="201">
        <f>MAX(0,'GB 2023'!AN17-SUM('UPDATE&gt;&gt;Jul-Dec 2022 Actuals'!AB17,'UPDATE&gt;&gt;Jul-Dec 2022 Actuals'!AE17,'UPDATE&gt;&gt;Jul-Dec 2022 Actuals'!AH17))</f>
        <v>61006000</v>
      </c>
      <c r="AL17" s="201">
        <f>MAX(0,'GB 2023'!AO17-SUM('UPDATE&gt;&gt;Jul-Dec 2022 Actuals'!AC17,'UPDATE&gt;&gt;Jul-Dec 2022 Actuals'!AF17,'UPDATE&gt;&gt;Jul-Dec 2022 Actuals'!AI17))</f>
        <v>0</v>
      </c>
      <c r="AM17" s="204">
        <f t="shared" si="11"/>
        <v>61006000</v>
      </c>
      <c r="AN17" s="204">
        <f t="shared" si="12"/>
        <v>134629000</v>
      </c>
      <c r="AO17" s="204">
        <f t="shared" si="12"/>
        <v>0</v>
      </c>
      <c r="AP17" s="204">
        <f t="shared" si="13"/>
        <v>134629000</v>
      </c>
      <c r="AQ17" s="201">
        <v>51116000</v>
      </c>
      <c r="AR17" s="201"/>
      <c r="AS17" s="204">
        <f t="shared" si="14"/>
        <v>51116000</v>
      </c>
      <c r="AT17" s="201">
        <v>51116000</v>
      </c>
      <c r="AU17" s="201"/>
      <c r="AV17" s="204">
        <f t="shared" si="15"/>
        <v>51116000</v>
      </c>
      <c r="AW17" s="201">
        <v>51116000</v>
      </c>
      <c r="AX17" s="201"/>
      <c r="AY17" s="204">
        <f t="shared" si="16"/>
        <v>51116000</v>
      </c>
      <c r="AZ17" s="201"/>
      <c r="BA17" s="201"/>
      <c r="BB17" s="204">
        <f t="shared" si="17"/>
        <v>0</v>
      </c>
      <c r="BC17" s="204">
        <f t="shared" si="18"/>
        <v>153348000</v>
      </c>
      <c r="BD17" s="204">
        <f t="shared" si="18"/>
        <v>0</v>
      </c>
      <c r="BE17" s="204">
        <f t="shared" si="19"/>
        <v>153348000</v>
      </c>
      <c r="BF17" s="201"/>
      <c r="BG17" s="201"/>
      <c r="BH17" s="204">
        <f t="shared" si="20"/>
        <v>0</v>
      </c>
      <c r="BI17" s="201"/>
      <c r="BJ17" s="201"/>
      <c r="BK17" s="204">
        <f t="shared" si="21"/>
        <v>0</v>
      </c>
      <c r="BL17" s="201"/>
      <c r="BM17" s="201"/>
      <c r="BN17" s="204">
        <f t="shared" si="22"/>
        <v>0</v>
      </c>
      <c r="BO17" s="216">
        <f t="shared" si="23"/>
        <v>0</v>
      </c>
      <c r="BP17" s="216">
        <f t="shared" si="23"/>
        <v>0</v>
      </c>
      <c r="BQ17" s="216">
        <f t="shared" si="24"/>
        <v>0</v>
      </c>
      <c r="BR17" s="205">
        <f t="shared" si="25"/>
        <v>288346000</v>
      </c>
      <c r="BS17" s="205">
        <f t="shared" si="0"/>
        <v>0</v>
      </c>
      <c r="BT17" s="205">
        <f t="shared" si="0"/>
        <v>288346000</v>
      </c>
      <c r="BU17" s="46">
        <f>+Y17-'GB 2023'!Y17</f>
        <v>0</v>
      </c>
      <c r="BV17" s="46">
        <f>+Z17-'GB 2023'!Z17</f>
        <v>0</v>
      </c>
      <c r="BW17" s="46">
        <f>+AA17-'GB 2023'!AA17</f>
        <v>0</v>
      </c>
      <c r="BX17" s="46">
        <f>+AN17-'GB 2023'!AN17</f>
        <v>0</v>
      </c>
      <c r="BY17" s="46">
        <f>+AO17-'GB 2023'!AO17</f>
        <v>0</v>
      </c>
      <c r="BZ17" s="46">
        <f>+AP17-'GB 2023'!AP17</f>
        <v>0</v>
      </c>
      <c r="CA17" s="46">
        <f>+BC17-'GB 2023'!BC17</f>
        <v>-1000</v>
      </c>
      <c r="CB17" s="46">
        <f>+BD17-'GB 2023'!BD17</f>
        <v>0</v>
      </c>
      <c r="CC17" s="46">
        <f>+BE17-'GB 2023'!BE17</f>
        <v>-1000</v>
      </c>
      <c r="CD17" s="46">
        <f>+BO17-'GB 2023'!BO17</f>
        <v>0</v>
      </c>
      <c r="CE17" s="46">
        <f>+BP17-'GB 2023'!BP17</f>
        <v>0</v>
      </c>
      <c r="CF17" s="46">
        <f>+BQ17-'GB 2023'!BQ17</f>
        <v>0</v>
      </c>
      <c r="CG17" s="46">
        <f t="shared" si="26"/>
        <v>-1000</v>
      </c>
      <c r="CH17" s="46">
        <f t="shared" si="1"/>
        <v>0</v>
      </c>
      <c r="CI17" s="46">
        <f t="shared" si="1"/>
        <v>-1000</v>
      </c>
    </row>
    <row r="18" spans="1:88" hidden="1" x14ac:dyDescent="0.25">
      <c r="B18" s="48" t="s">
        <v>146</v>
      </c>
      <c r="C18" s="48" t="s">
        <v>151</v>
      </c>
      <c r="D18" s="48" t="s">
        <v>121</v>
      </c>
      <c r="F18" s="232" t="s">
        <v>152</v>
      </c>
      <c r="G18" s="232"/>
      <c r="H18" s="232" t="s">
        <v>153</v>
      </c>
      <c r="I18" s="232">
        <v>25</v>
      </c>
      <c r="J18" s="46">
        <v>6786000</v>
      </c>
      <c r="K18" s="46">
        <v>0</v>
      </c>
      <c r="L18" s="46">
        <v>6786000</v>
      </c>
      <c r="M18" s="201"/>
      <c r="N18" s="201"/>
      <c r="O18" s="204">
        <f t="shared" si="2"/>
        <v>0</v>
      </c>
      <c r="P18" s="201"/>
      <c r="Q18" s="201"/>
      <c r="R18" s="204">
        <f t="shared" si="3"/>
        <v>0</v>
      </c>
      <c r="S18" s="201">
        <v>1000</v>
      </c>
      <c r="T18" s="201"/>
      <c r="U18" s="204">
        <f t="shared" si="4"/>
        <v>1000</v>
      </c>
      <c r="V18" s="201">
        <v>227000</v>
      </c>
      <c r="W18" s="201"/>
      <c r="X18" s="204">
        <f t="shared" si="5"/>
        <v>227000</v>
      </c>
      <c r="Y18" s="204">
        <f t="shared" si="6"/>
        <v>228000</v>
      </c>
      <c r="Z18" s="204">
        <f t="shared" si="6"/>
        <v>0</v>
      </c>
      <c r="AA18" s="204">
        <f t="shared" si="7"/>
        <v>228000</v>
      </c>
      <c r="AB18" s="234">
        <v>387000</v>
      </c>
      <c r="AC18" s="234"/>
      <c r="AD18" s="204">
        <f t="shared" si="8"/>
        <v>387000</v>
      </c>
      <c r="AE18" s="234">
        <v>963000</v>
      </c>
      <c r="AF18" s="234">
        <v>0</v>
      </c>
      <c r="AG18" s="204">
        <f t="shared" si="9"/>
        <v>963000</v>
      </c>
      <c r="AH18" s="201">
        <f>MAX(0,'GB 2023'!AH18-((AB18-'GB 2023'!AB18)+(AE18-'GB 2023'!AE18))/2)</f>
        <v>963000</v>
      </c>
      <c r="AI18" s="201">
        <f>MAX(0,'GB 2023'!AI18-((AC18-'GB 2023'!AC18)+(AF18-'GB 2023'!AF18))/2)</f>
        <v>0</v>
      </c>
      <c r="AJ18" s="204">
        <f t="shared" si="10"/>
        <v>963000</v>
      </c>
      <c r="AK18" s="201">
        <f>MAX(0,'GB 2023'!AN18-SUM('UPDATE&gt;&gt;Jul-Dec 2022 Actuals'!AB18,'UPDATE&gt;&gt;Jul-Dec 2022 Actuals'!AE18,'UPDATE&gt;&gt;Jul-Dec 2022 Actuals'!AH18))</f>
        <v>963000</v>
      </c>
      <c r="AL18" s="201">
        <f>MAX(0,'GB 2023'!AO18-SUM('UPDATE&gt;&gt;Jul-Dec 2022 Actuals'!AC18,'UPDATE&gt;&gt;Jul-Dec 2022 Actuals'!AF18,'UPDATE&gt;&gt;Jul-Dec 2022 Actuals'!AI18))</f>
        <v>0</v>
      </c>
      <c r="AM18" s="204">
        <f t="shared" si="11"/>
        <v>963000</v>
      </c>
      <c r="AN18" s="204">
        <f t="shared" si="12"/>
        <v>3276000</v>
      </c>
      <c r="AO18" s="204">
        <f t="shared" si="12"/>
        <v>0</v>
      </c>
      <c r="AP18" s="204">
        <f t="shared" si="13"/>
        <v>3276000</v>
      </c>
      <c r="AQ18" s="201">
        <v>1094000</v>
      </c>
      <c r="AR18" s="201"/>
      <c r="AS18" s="204">
        <f t="shared" si="14"/>
        <v>1094000</v>
      </c>
      <c r="AT18" s="201">
        <v>1094000</v>
      </c>
      <c r="AU18" s="201"/>
      <c r="AV18" s="204">
        <f t="shared" si="15"/>
        <v>1094000</v>
      </c>
      <c r="AW18" s="201">
        <v>1094000</v>
      </c>
      <c r="AX18" s="201"/>
      <c r="AY18" s="204">
        <f t="shared" si="16"/>
        <v>1094000</v>
      </c>
      <c r="AZ18" s="201"/>
      <c r="BA18" s="201"/>
      <c r="BB18" s="204">
        <f t="shared" si="17"/>
        <v>0</v>
      </c>
      <c r="BC18" s="204">
        <f t="shared" si="18"/>
        <v>3282000</v>
      </c>
      <c r="BD18" s="204">
        <f t="shared" si="18"/>
        <v>0</v>
      </c>
      <c r="BE18" s="204">
        <f t="shared" si="19"/>
        <v>3282000</v>
      </c>
      <c r="BF18" s="201"/>
      <c r="BG18" s="201"/>
      <c r="BH18" s="204">
        <f t="shared" si="20"/>
        <v>0</v>
      </c>
      <c r="BI18" s="201"/>
      <c r="BJ18" s="201"/>
      <c r="BK18" s="204">
        <f t="shared" si="21"/>
        <v>0</v>
      </c>
      <c r="BL18" s="201"/>
      <c r="BM18" s="201"/>
      <c r="BN18" s="204">
        <f t="shared" si="22"/>
        <v>0</v>
      </c>
      <c r="BO18" s="216">
        <f t="shared" si="23"/>
        <v>0</v>
      </c>
      <c r="BP18" s="216">
        <f t="shared" si="23"/>
        <v>0</v>
      </c>
      <c r="BQ18" s="216">
        <f t="shared" si="24"/>
        <v>0</v>
      </c>
      <c r="BR18" s="205">
        <f t="shared" si="25"/>
        <v>6786000</v>
      </c>
      <c r="BS18" s="205">
        <f t="shared" si="0"/>
        <v>0</v>
      </c>
      <c r="BT18" s="205">
        <f t="shared" si="0"/>
        <v>6786000</v>
      </c>
      <c r="BU18" s="46">
        <f>+Y18-'GB 2023'!Y18</f>
        <v>0</v>
      </c>
      <c r="BV18" s="46">
        <f>+Z18-'GB 2023'!Z18</f>
        <v>0</v>
      </c>
      <c r="BW18" s="46">
        <f>+AA18-'GB 2023'!AA18</f>
        <v>0</v>
      </c>
      <c r="BX18" s="46">
        <f>+AN18-'GB 2023'!AN18</f>
        <v>0</v>
      </c>
      <c r="BY18" s="46">
        <f>+AO18-'GB 2023'!AO18</f>
        <v>0</v>
      </c>
      <c r="BZ18" s="46">
        <f>+AP18-'GB 2023'!AP18</f>
        <v>0</v>
      </c>
      <c r="CA18" s="46">
        <f>+BC18-'GB 2023'!BC18</f>
        <v>0</v>
      </c>
      <c r="CB18" s="46">
        <f>+BD18-'GB 2023'!BD18</f>
        <v>0</v>
      </c>
      <c r="CC18" s="46">
        <f>+BE18-'GB 2023'!BE18</f>
        <v>0</v>
      </c>
      <c r="CD18" s="46">
        <f>+BO18-'GB 2023'!BO18</f>
        <v>0</v>
      </c>
      <c r="CE18" s="46">
        <f>+BP18-'GB 2023'!BP18</f>
        <v>0</v>
      </c>
      <c r="CF18" s="46">
        <f>+BQ18-'GB 2023'!BQ18</f>
        <v>0</v>
      </c>
      <c r="CG18" s="46">
        <f t="shared" si="26"/>
        <v>0</v>
      </c>
      <c r="CH18" s="46">
        <f t="shared" si="1"/>
        <v>0</v>
      </c>
      <c r="CI18" s="46">
        <f t="shared" si="1"/>
        <v>0</v>
      </c>
    </row>
    <row r="19" spans="1:88" hidden="1" x14ac:dyDescent="0.25">
      <c r="B19" s="48" t="s">
        <v>146</v>
      </c>
      <c r="C19" s="48" t="s">
        <v>154</v>
      </c>
      <c r="D19" s="48" t="s">
        <v>117</v>
      </c>
      <c r="E19" s="48" t="s">
        <v>139</v>
      </c>
      <c r="F19" s="232" t="s">
        <v>148</v>
      </c>
      <c r="G19" s="232" t="s">
        <v>149</v>
      </c>
      <c r="H19" s="232" t="s">
        <v>155</v>
      </c>
      <c r="I19" s="232">
        <v>25.35</v>
      </c>
      <c r="J19" s="46">
        <v>53400000</v>
      </c>
      <c r="K19" s="46">
        <v>0</v>
      </c>
      <c r="L19" s="46">
        <v>53400000</v>
      </c>
      <c r="M19" s="201"/>
      <c r="N19" s="201"/>
      <c r="O19" s="204">
        <f t="shared" si="2"/>
        <v>0</v>
      </c>
      <c r="P19" s="201"/>
      <c r="Q19" s="201"/>
      <c r="R19" s="204">
        <f t="shared" si="3"/>
        <v>0</v>
      </c>
      <c r="S19" s="201"/>
      <c r="T19" s="201"/>
      <c r="U19" s="204">
        <f t="shared" si="4"/>
        <v>0</v>
      </c>
      <c r="V19" s="201"/>
      <c r="W19" s="201"/>
      <c r="X19" s="204">
        <f t="shared" si="5"/>
        <v>0</v>
      </c>
      <c r="Y19" s="204">
        <f t="shared" si="6"/>
        <v>0</v>
      </c>
      <c r="Z19" s="204">
        <f t="shared" si="6"/>
        <v>0</v>
      </c>
      <c r="AA19" s="204">
        <f t="shared" si="7"/>
        <v>0</v>
      </c>
      <c r="AB19" s="234">
        <v>0</v>
      </c>
      <c r="AC19" s="234"/>
      <c r="AD19" s="204">
        <f t="shared" si="8"/>
        <v>0</v>
      </c>
      <c r="AE19" s="234">
        <v>4726000</v>
      </c>
      <c r="AF19" s="234">
        <v>0</v>
      </c>
      <c r="AG19" s="204">
        <f t="shared" si="9"/>
        <v>4726000</v>
      </c>
      <c r="AH19" s="201">
        <f>MAX(0,'GB 2023'!AH19-((AB19-'GB 2023'!AB19)+(AE19-'GB 2023'!AE19))/2)</f>
        <v>9492000</v>
      </c>
      <c r="AI19" s="201">
        <f>MAX(0,'GB 2023'!AI19-((AC19-'GB 2023'!AC19)+(AF19-'GB 2023'!AF19))/2)</f>
        <v>0</v>
      </c>
      <c r="AJ19" s="204">
        <f t="shared" si="10"/>
        <v>9492000</v>
      </c>
      <c r="AK19" s="201">
        <f>MAX(0,'GB 2023'!AN19-SUM('UPDATE&gt;&gt;Jul-Dec 2022 Actuals'!AB19,'UPDATE&gt;&gt;Jul-Dec 2022 Actuals'!AE19,'UPDATE&gt;&gt;Jul-Dec 2022 Actuals'!AH19))</f>
        <v>12615000</v>
      </c>
      <c r="AL19" s="201">
        <f>MAX(0,'GB 2023'!AO19-SUM('UPDATE&gt;&gt;Jul-Dec 2022 Actuals'!AC19,'UPDATE&gt;&gt;Jul-Dec 2022 Actuals'!AF19,'UPDATE&gt;&gt;Jul-Dec 2022 Actuals'!AI19))</f>
        <v>0</v>
      </c>
      <c r="AM19" s="204">
        <f t="shared" si="11"/>
        <v>12615000</v>
      </c>
      <c r="AN19" s="204">
        <f t="shared" si="12"/>
        <v>26833000</v>
      </c>
      <c r="AO19" s="204">
        <f t="shared" si="12"/>
        <v>0</v>
      </c>
      <c r="AP19" s="204">
        <f t="shared" si="13"/>
        <v>26833000</v>
      </c>
      <c r="AQ19" s="201">
        <v>17177000</v>
      </c>
      <c r="AR19" s="201"/>
      <c r="AS19" s="204">
        <f t="shared" si="14"/>
        <v>17177000</v>
      </c>
      <c r="AT19" s="201">
        <v>9390000</v>
      </c>
      <c r="AU19" s="201"/>
      <c r="AV19" s="204">
        <f t="shared" si="15"/>
        <v>9390000</v>
      </c>
      <c r="AW19" s="201"/>
      <c r="AX19" s="201"/>
      <c r="AY19" s="204">
        <f t="shared" si="16"/>
        <v>0</v>
      </c>
      <c r="AZ19" s="201"/>
      <c r="BA19" s="201"/>
      <c r="BB19" s="204">
        <f t="shared" si="17"/>
        <v>0</v>
      </c>
      <c r="BC19" s="204">
        <f t="shared" si="18"/>
        <v>26567000</v>
      </c>
      <c r="BD19" s="204">
        <f t="shared" si="18"/>
        <v>0</v>
      </c>
      <c r="BE19" s="204">
        <f t="shared" si="19"/>
        <v>26567000</v>
      </c>
      <c r="BF19" s="201"/>
      <c r="BG19" s="201"/>
      <c r="BH19" s="204">
        <f t="shared" si="20"/>
        <v>0</v>
      </c>
      <c r="BI19" s="201"/>
      <c r="BJ19" s="201"/>
      <c r="BK19" s="204">
        <f t="shared" si="21"/>
        <v>0</v>
      </c>
      <c r="BL19" s="201"/>
      <c r="BM19" s="201"/>
      <c r="BN19" s="204">
        <f t="shared" si="22"/>
        <v>0</v>
      </c>
      <c r="BO19" s="216">
        <f t="shared" si="23"/>
        <v>0</v>
      </c>
      <c r="BP19" s="216">
        <f t="shared" si="23"/>
        <v>0</v>
      </c>
      <c r="BQ19" s="216">
        <f t="shared" si="24"/>
        <v>0</v>
      </c>
      <c r="BR19" s="205">
        <f t="shared" si="25"/>
        <v>53400000</v>
      </c>
      <c r="BS19" s="205">
        <f t="shared" si="0"/>
        <v>0</v>
      </c>
      <c r="BT19" s="205">
        <f t="shared" si="0"/>
        <v>53400000</v>
      </c>
      <c r="BU19" s="46">
        <f>+Y19-'GB 2023'!Y19</f>
        <v>0</v>
      </c>
      <c r="BV19" s="46">
        <f>+Z19-'GB 2023'!Z19</f>
        <v>0</v>
      </c>
      <c r="BW19" s="46">
        <f>+AA19-'GB 2023'!AA19</f>
        <v>0</v>
      </c>
      <c r="BX19" s="46">
        <f>+AN19-'GB 2023'!AN19</f>
        <v>0</v>
      </c>
      <c r="BY19" s="46">
        <f>+AO19-'GB 2023'!AO19</f>
        <v>0</v>
      </c>
      <c r="BZ19" s="46">
        <f>+AP19-'GB 2023'!AP19</f>
        <v>0</v>
      </c>
      <c r="CA19" s="46">
        <f>+BC19-'GB 2023'!BC19</f>
        <v>0</v>
      </c>
      <c r="CB19" s="46">
        <f>+BD19-'GB 2023'!BD19</f>
        <v>0</v>
      </c>
      <c r="CC19" s="46">
        <f>+BE19-'GB 2023'!BE19</f>
        <v>0</v>
      </c>
      <c r="CD19" s="46">
        <f>+BO19-'GB 2023'!BO19</f>
        <v>0</v>
      </c>
      <c r="CE19" s="46">
        <f>+BP19-'GB 2023'!BP19</f>
        <v>0</v>
      </c>
      <c r="CF19" s="46">
        <f>+BQ19-'GB 2023'!BQ19</f>
        <v>0</v>
      </c>
      <c r="CG19" s="46">
        <f t="shared" si="26"/>
        <v>0</v>
      </c>
      <c r="CH19" s="46">
        <f t="shared" si="1"/>
        <v>0</v>
      </c>
      <c r="CI19" s="46">
        <f t="shared" si="1"/>
        <v>0</v>
      </c>
    </row>
    <row r="20" spans="1:88" hidden="1" x14ac:dyDescent="0.25">
      <c r="B20" s="48" t="s">
        <v>156</v>
      </c>
      <c r="C20" s="48" t="s">
        <v>157</v>
      </c>
      <c r="D20" s="48" t="s">
        <v>121</v>
      </c>
      <c r="F20" s="232" t="s">
        <v>158</v>
      </c>
      <c r="G20" s="232"/>
      <c r="H20" s="232" t="s">
        <v>159</v>
      </c>
      <c r="I20" s="232">
        <v>30</v>
      </c>
      <c r="J20" s="46">
        <v>7500000</v>
      </c>
      <c r="K20" s="46">
        <v>0</v>
      </c>
      <c r="L20" s="46">
        <v>7500000</v>
      </c>
      <c r="M20" s="201"/>
      <c r="N20" s="201"/>
      <c r="O20" s="204">
        <f t="shared" si="2"/>
        <v>0</v>
      </c>
      <c r="P20" s="201"/>
      <c r="Q20" s="201"/>
      <c r="R20" s="204">
        <f t="shared" si="3"/>
        <v>0</v>
      </c>
      <c r="S20" s="201"/>
      <c r="T20" s="201"/>
      <c r="U20" s="204">
        <f t="shared" si="4"/>
        <v>0</v>
      </c>
      <c r="V20" s="201"/>
      <c r="W20" s="201"/>
      <c r="X20" s="204">
        <f t="shared" si="5"/>
        <v>0</v>
      </c>
      <c r="Y20" s="204">
        <f t="shared" si="6"/>
        <v>0</v>
      </c>
      <c r="Z20" s="204">
        <f t="shared" si="6"/>
        <v>0</v>
      </c>
      <c r="AA20" s="204">
        <f t="shared" si="7"/>
        <v>0</v>
      </c>
      <c r="AB20" s="234"/>
      <c r="AC20" s="234"/>
      <c r="AD20" s="204">
        <f t="shared" si="8"/>
        <v>0</v>
      </c>
      <c r="AE20" s="234">
        <v>1250000</v>
      </c>
      <c r="AF20" s="234">
        <v>0</v>
      </c>
      <c r="AG20" s="204">
        <f t="shared" si="9"/>
        <v>1250000</v>
      </c>
      <c r="AH20" s="201">
        <f>MAX(0,'GB 2023'!AH20-((AB20-'GB 2023'!AB20)+(AE20-'GB 2023'!AE20))/2)</f>
        <v>1250000</v>
      </c>
      <c r="AI20" s="201">
        <f>MAX(0,'GB 2023'!AI20-((AC20-'GB 2023'!AC20)+(AF20-'GB 2023'!AF20))/2)</f>
        <v>0</v>
      </c>
      <c r="AJ20" s="204">
        <f t="shared" si="10"/>
        <v>1250000</v>
      </c>
      <c r="AK20" s="201">
        <f>MAX(0,'GB 2023'!AN20-SUM('UPDATE&gt;&gt;Jul-Dec 2022 Actuals'!AB20,'UPDATE&gt;&gt;Jul-Dec 2022 Actuals'!AE20,'UPDATE&gt;&gt;Jul-Dec 2022 Actuals'!AH20))</f>
        <v>1250000</v>
      </c>
      <c r="AL20" s="201">
        <f>MAX(0,'GB 2023'!AO20-SUM('UPDATE&gt;&gt;Jul-Dec 2022 Actuals'!AC20,'UPDATE&gt;&gt;Jul-Dec 2022 Actuals'!AF20,'UPDATE&gt;&gt;Jul-Dec 2022 Actuals'!AI20))</f>
        <v>0</v>
      </c>
      <c r="AM20" s="204">
        <f t="shared" si="11"/>
        <v>1250000</v>
      </c>
      <c r="AN20" s="204">
        <f t="shared" si="12"/>
        <v>3750000</v>
      </c>
      <c r="AO20" s="204">
        <f t="shared" si="12"/>
        <v>0</v>
      </c>
      <c r="AP20" s="204">
        <f t="shared" si="13"/>
        <v>3750000</v>
      </c>
      <c r="AQ20" s="201">
        <v>1250000</v>
      </c>
      <c r="AR20" s="201"/>
      <c r="AS20" s="204">
        <f t="shared" si="14"/>
        <v>1250000</v>
      </c>
      <c r="AT20" s="201">
        <v>1250000</v>
      </c>
      <c r="AU20" s="201"/>
      <c r="AV20" s="204">
        <f t="shared" si="15"/>
        <v>1250000</v>
      </c>
      <c r="AW20" s="201">
        <v>1250000</v>
      </c>
      <c r="AX20" s="201"/>
      <c r="AY20" s="204">
        <f t="shared" si="16"/>
        <v>1250000</v>
      </c>
      <c r="AZ20" s="201"/>
      <c r="BA20" s="201"/>
      <c r="BB20" s="204">
        <f t="shared" si="17"/>
        <v>0</v>
      </c>
      <c r="BC20" s="204">
        <f t="shared" si="18"/>
        <v>3750000</v>
      </c>
      <c r="BD20" s="204">
        <f t="shared" si="18"/>
        <v>0</v>
      </c>
      <c r="BE20" s="204">
        <f t="shared" si="19"/>
        <v>3750000</v>
      </c>
      <c r="BF20" s="201"/>
      <c r="BG20" s="201"/>
      <c r="BH20" s="204">
        <f t="shared" si="20"/>
        <v>0</v>
      </c>
      <c r="BI20" s="201"/>
      <c r="BJ20" s="201"/>
      <c r="BK20" s="204">
        <f t="shared" si="21"/>
        <v>0</v>
      </c>
      <c r="BL20" s="201"/>
      <c r="BM20" s="201"/>
      <c r="BN20" s="204">
        <f t="shared" si="22"/>
        <v>0</v>
      </c>
      <c r="BO20" s="216">
        <f t="shared" si="23"/>
        <v>0</v>
      </c>
      <c r="BP20" s="216">
        <f t="shared" si="23"/>
        <v>0</v>
      </c>
      <c r="BQ20" s="216">
        <f t="shared" si="24"/>
        <v>0</v>
      </c>
      <c r="BR20" s="205">
        <f t="shared" si="25"/>
        <v>7500000</v>
      </c>
      <c r="BS20" s="205">
        <f t="shared" si="25"/>
        <v>0</v>
      </c>
      <c r="BT20" s="205">
        <f t="shared" si="25"/>
        <v>7500000</v>
      </c>
      <c r="BU20" s="46">
        <f>+Y20-'GB 2023'!Y20</f>
        <v>0</v>
      </c>
      <c r="BV20" s="46">
        <f>+Z20-'GB 2023'!Z20</f>
        <v>0</v>
      </c>
      <c r="BW20" s="46">
        <f>+AA20-'GB 2023'!AA20</f>
        <v>0</v>
      </c>
      <c r="BX20" s="46">
        <f>+AN20-'GB 2023'!AN20</f>
        <v>0</v>
      </c>
      <c r="BY20" s="46">
        <f>+AO20-'GB 2023'!AO20</f>
        <v>0</v>
      </c>
      <c r="BZ20" s="46">
        <f>+AP20-'GB 2023'!AP20</f>
        <v>0</v>
      </c>
      <c r="CA20" s="46">
        <f>+BC20-'GB 2023'!BC20</f>
        <v>0</v>
      </c>
      <c r="CB20" s="46">
        <f>+BD20-'GB 2023'!BD20</f>
        <v>0</v>
      </c>
      <c r="CC20" s="46">
        <f>+BE20-'GB 2023'!BE20</f>
        <v>0</v>
      </c>
      <c r="CD20" s="46">
        <f>+BO20-'GB 2023'!BO20</f>
        <v>0</v>
      </c>
      <c r="CE20" s="46">
        <f>+BP20-'GB 2023'!BP20</f>
        <v>0</v>
      </c>
      <c r="CF20" s="46">
        <f>+BQ20-'GB 2023'!BQ20</f>
        <v>0</v>
      </c>
      <c r="CG20" s="46">
        <f t="shared" si="26"/>
        <v>0</v>
      </c>
      <c r="CH20" s="46">
        <f t="shared" si="26"/>
        <v>0</v>
      </c>
      <c r="CI20" s="46">
        <f t="shared" si="26"/>
        <v>0</v>
      </c>
    </row>
    <row r="21" spans="1:88" hidden="1" x14ac:dyDescent="0.25">
      <c r="B21" s="48" t="s">
        <v>156</v>
      </c>
      <c r="C21" s="48" t="s">
        <v>157</v>
      </c>
      <c r="D21" s="48" t="s">
        <v>117</v>
      </c>
      <c r="F21" s="232" t="s">
        <v>160</v>
      </c>
      <c r="G21" s="232"/>
      <c r="H21" s="232" t="s">
        <v>159</v>
      </c>
      <c r="I21" s="232">
        <v>30</v>
      </c>
      <c r="J21" s="46">
        <v>142500000</v>
      </c>
      <c r="K21" s="46">
        <v>0</v>
      </c>
      <c r="L21" s="46">
        <v>142500000</v>
      </c>
      <c r="M21" s="201"/>
      <c r="N21" s="201"/>
      <c r="O21" s="204">
        <f t="shared" si="2"/>
        <v>0</v>
      </c>
      <c r="P21" s="201"/>
      <c r="Q21" s="201"/>
      <c r="R21" s="204">
        <f t="shared" si="3"/>
        <v>0</v>
      </c>
      <c r="S21" s="201"/>
      <c r="T21" s="201"/>
      <c r="U21" s="204">
        <f t="shared" si="4"/>
        <v>0</v>
      </c>
      <c r="V21" s="201"/>
      <c r="W21" s="201"/>
      <c r="X21" s="204">
        <f t="shared" si="5"/>
        <v>0</v>
      </c>
      <c r="Y21" s="204">
        <f t="shared" si="6"/>
        <v>0</v>
      </c>
      <c r="Z21" s="204">
        <f t="shared" si="6"/>
        <v>0</v>
      </c>
      <c r="AA21" s="204">
        <f t="shared" si="7"/>
        <v>0</v>
      </c>
      <c r="AB21" s="234"/>
      <c r="AC21" s="234"/>
      <c r="AD21" s="204">
        <f t="shared" si="8"/>
        <v>0</v>
      </c>
      <c r="AE21" s="234">
        <v>23750000</v>
      </c>
      <c r="AF21" s="234">
        <v>0</v>
      </c>
      <c r="AG21" s="204">
        <f t="shared" si="9"/>
        <v>23750000</v>
      </c>
      <c r="AH21" s="201">
        <f>MAX(0,'GB 2023'!AH21-((AB21-'GB 2023'!AB21)+(AE21-'GB 2023'!AE21))/2)</f>
        <v>23750000</v>
      </c>
      <c r="AI21" s="201">
        <f>MAX(0,'GB 2023'!AI21-((AC21-'GB 2023'!AC21)+(AF21-'GB 2023'!AF21))/2)</f>
        <v>0</v>
      </c>
      <c r="AJ21" s="204">
        <f t="shared" si="10"/>
        <v>23750000</v>
      </c>
      <c r="AK21" s="201">
        <f>MAX(0,'GB 2023'!AN21-SUM('UPDATE&gt;&gt;Jul-Dec 2022 Actuals'!AB21,'UPDATE&gt;&gt;Jul-Dec 2022 Actuals'!AE21,'UPDATE&gt;&gt;Jul-Dec 2022 Actuals'!AH21))</f>
        <v>23750000</v>
      </c>
      <c r="AL21" s="201">
        <f>MAX(0,'GB 2023'!AO21-SUM('UPDATE&gt;&gt;Jul-Dec 2022 Actuals'!AC21,'UPDATE&gt;&gt;Jul-Dec 2022 Actuals'!AF21,'UPDATE&gt;&gt;Jul-Dec 2022 Actuals'!AI21))</f>
        <v>0</v>
      </c>
      <c r="AM21" s="204">
        <f t="shared" si="11"/>
        <v>23750000</v>
      </c>
      <c r="AN21" s="204">
        <f t="shared" si="12"/>
        <v>71250000</v>
      </c>
      <c r="AO21" s="204">
        <f t="shared" si="12"/>
        <v>0</v>
      </c>
      <c r="AP21" s="204">
        <f t="shared" si="13"/>
        <v>71250000</v>
      </c>
      <c r="AQ21" s="201">
        <v>23750000</v>
      </c>
      <c r="AR21" s="201"/>
      <c r="AS21" s="204">
        <f t="shared" si="14"/>
        <v>23750000</v>
      </c>
      <c r="AT21" s="201">
        <v>23750000</v>
      </c>
      <c r="AU21" s="201"/>
      <c r="AV21" s="204">
        <f t="shared" si="15"/>
        <v>23750000</v>
      </c>
      <c r="AW21" s="201">
        <v>23750000</v>
      </c>
      <c r="AX21" s="201"/>
      <c r="AY21" s="204">
        <f t="shared" si="16"/>
        <v>23750000</v>
      </c>
      <c r="AZ21" s="201"/>
      <c r="BA21" s="201"/>
      <c r="BB21" s="204">
        <f t="shared" si="17"/>
        <v>0</v>
      </c>
      <c r="BC21" s="204">
        <f t="shared" si="18"/>
        <v>71250000</v>
      </c>
      <c r="BD21" s="204">
        <f t="shared" si="18"/>
        <v>0</v>
      </c>
      <c r="BE21" s="204">
        <f t="shared" si="19"/>
        <v>71250000</v>
      </c>
      <c r="BF21" s="201"/>
      <c r="BG21" s="201"/>
      <c r="BH21" s="204">
        <f t="shared" si="20"/>
        <v>0</v>
      </c>
      <c r="BI21" s="201"/>
      <c r="BJ21" s="201"/>
      <c r="BK21" s="204">
        <f t="shared" si="21"/>
        <v>0</v>
      </c>
      <c r="BL21" s="201"/>
      <c r="BM21" s="201"/>
      <c r="BN21" s="204">
        <f t="shared" si="22"/>
        <v>0</v>
      </c>
      <c r="BO21" s="216">
        <f t="shared" si="23"/>
        <v>0</v>
      </c>
      <c r="BP21" s="216">
        <f t="shared" si="23"/>
        <v>0</v>
      </c>
      <c r="BQ21" s="216">
        <f t="shared" si="24"/>
        <v>0</v>
      </c>
      <c r="BR21" s="205">
        <f t="shared" si="25"/>
        <v>142500000</v>
      </c>
      <c r="BS21" s="205">
        <f t="shared" si="25"/>
        <v>0</v>
      </c>
      <c r="BT21" s="205">
        <f t="shared" si="25"/>
        <v>142500000</v>
      </c>
      <c r="BU21" s="46">
        <f>+Y21-'GB 2023'!Y21</f>
        <v>0</v>
      </c>
      <c r="BV21" s="46">
        <f>+Z21-'GB 2023'!Z21</f>
        <v>0</v>
      </c>
      <c r="BW21" s="46">
        <f>+AA21-'GB 2023'!AA21</f>
        <v>0</v>
      </c>
      <c r="BX21" s="46">
        <f>+AN21-'GB 2023'!AN21</f>
        <v>0</v>
      </c>
      <c r="BY21" s="46">
        <f>+AO21-'GB 2023'!AO21</f>
        <v>0</v>
      </c>
      <c r="BZ21" s="46">
        <f>+AP21-'GB 2023'!AP21</f>
        <v>0</v>
      </c>
      <c r="CA21" s="46">
        <f>+BC21-'GB 2023'!BC21</f>
        <v>0</v>
      </c>
      <c r="CB21" s="46">
        <f>+BD21-'GB 2023'!BD21</f>
        <v>0</v>
      </c>
      <c r="CC21" s="46">
        <f>+BE21-'GB 2023'!BE21</f>
        <v>0</v>
      </c>
      <c r="CD21" s="46">
        <f>+BO21-'GB 2023'!BO21</f>
        <v>0</v>
      </c>
      <c r="CE21" s="46">
        <f>+BP21-'GB 2023'!BP21</f>
        <v>0</v>
      </c>
      <c r="CF21" s="46">
        <f>+BQ21-'GB 2023'!BQ21</f>
        <v>0</v>
      </c>
      <c r="CG21" s="46">
        <f t="shared" si="26"/>
        <v>0</v>
      </c>
      <c r="CH21" s="46">
        <f t="shared" si="26"/>
        <v>0</v>
      </c>
      <c r="CI21" s="46">
        <f t="shared" si="26"/>
        <v>0</v>
      </c>
    </row>
    <row r="22" spans="1:88" hidden="1" x14ac:dyDescent="0.25">
      <c r="B22" s="48" t="s">
        <v>156</v>
      </c>
      <c r="C22" s="48" t="s">
        <v>161</v>
      </c>
      <c r="D22" s="48" t="s">
        <v>121</v>
      </c>
      <c r="F22" s="232" t="s">
        <v>158</v>
      </c>
      <c r="G22" s="232"/>
      <c r="H22" s="232" t="s">
        <v>159</v>
      </c>
      <c r="I22" s="232">
        <v>30</v>
      </c>
      <c r="J22" s="46">
        <v>5000000</v>
      </c>
      <c r="K22" s="46">
        <v>0</v>
      </c>
      <c r="L22" s="46">
        <v>5000000</v>
      </c>
      <c r="M22" s="201"/>
      <c r="N22" s="201"/>
      <c r="O22" s="204">
        <f t="shared" si="2"/>
        <v>0</v>
      </c>
      <c r="P22" s="201"/>
      <c r="Q22" s="201"/>
      <c r="R22" s="204">
        <f t="shared" si="3"/>
        <v>0</v>
      </c>
      <c r="S22" s="201"/>
      <c r="T22" s="201"/>
      <c r="U22" s="204">
        <f t="shared" si="4"/>
        <v>0</v>
      </c>
      <c r="V22" s="201"/>
      <c r="W22" s="201"/>
      <c r="X22" s="204">
        <f t="shared" si="5"/>
        <v>0</v>
      </c>
      <c r="Y22" s="204">
        <f t="shared" si="6"/>
        <v>0</v>
      </c>
      <c r="Z22" s="204">
        <f t="shared" si="6"/>
        <v>0</v>
      </c>
      <c r="AA22" s="204">
        <f t="shared" si="7"/>
        <v>0</v>
      </c>
      <c r="AB22" s="234">
        <v>595000</v>
      </c>
      <c r="AC22" s="234"/>
      <c r="AD22" s="204">
        <f t="shared" si="8"/>
        <v>595000</v>
      </c>
      <c r="AE22" s="234">
        <v>635000</v>
      </c>
      <c r="AF22" s="234">
        <v>0</v>
      </c>
      <c r="AG22" s="204">
        <f t="shared" si="9"/>
        <v>635000</v>
      </c>
      <c r="AH22" s="201">
        <f>MAX(0,'GB 2023'!AH22-((AB22-'GB 2023'!AB22)+(AE22-'GB 2023'!AE22))/2)</f>
        <v>635000</v>
      </c>
      <c r="AI22" s="201">
        <f>MAX(0,'GB 2023'!AI22-((AC22-'GB 2023'!AC22)+(AF22-'GB 2023'!AF22))/2)</f>
        <v>0</v>
      </c>
      <c r="AJ22" s="204">
        <f t="shared" si="10"/>
        <v>635000</v>
      </c>
      <c r="AK22" s="201">
        <f>MAX(0,'GB 2023'!AN22-SUM('UPDATE&gt;&gt;Jul-Dec 2022 Actuals'!AB22,'UPDATE&gt;&gt;Jul-Dec 2022 Actuals'!AE22,'UPDATE&gt;&gt;Jul-Dec 2022 Actuals'!AH22))</f>
        <v>635000</v>
      </c>
      <c r="AL22" s="201">
        <f>MAX(0,'GB 2023'!AO22-SUM('UPDATE&gt;&gt;Jul-Dec 2022 Actuals'!AC22,'UPDATE&gt;&gt;Jul-Dec 2022 Actuals'!AF22,'UPDATE&gt;&gt;Jul-Dec 2022 Actuals'!AI22))</f>
        <v>0</v>
      </c>
      <c r="AM22" s="204">
        <f t="shared" si="11"/>
        <v>635000</v>
      </c>
      <c r="AN22" s="204">
        <f t="shared" si="12"/>
        <v>2500000</v>
      </c>
      <c r="AO22" s="204">
        <f t="shared" si="12"/>
        <v>0</v>
      </c>
      <c r="AP22" s="204">
        <f t="shared" si="13"/>
        <v>2500000</v>
      </c>
      <c r="AQ22" s="201">
        <v>833000</v>
      </c>
      <c r="AR22" s="201"/>
      <c r="AS22" s="204">
        <f t="shared" si="14"/>
        <v>833000</v>
      </c>
      <c r="AT22" s="201">
        <v>833000</v>
      </c>
      <c r="AU22" s="201"/>
      <c r="AV22" s="204">
        <f t="shared" si="15"/>
        <v>833000</v>
      </c>
      <c r="AW22" s="201">
        <v>833000</v>
      </c>
      <c r="AX22" s="201"/>
      <c r="AY22" s="204">
        <f t="shared" si="16"/>
        <v>833000</v>
      </c>
      <c r="AZ22" s="201"/>
      <c r="BA22" s="201"/>
      <c r="BB22" s="204">
        <f t="shared" si="17"/>
        <v>0</v>
      </c>
      <c r="BC22" s="204">
        <f t="shared" si="18"/>
        <v>2499000</v>
      </c>
      <c r="BD22" s="204">
        <f t="shared" si="18"/>
        <v>0</v>
      </c>
      <c r="BE22" s="204">
        <f t="shared" si="19"/>
        <v>2499000</v>
      </c>
      <c r="BF22" s="201"/>
      <c r="BG22" s="201"/>
      <c r="BH22" s="204">
        <f t="shared" si="20"/>
        <v>0</v>
      </c>
      <c r="BI22" s="201"/>
      <c r="BJ22" s="201"/>
      <c r="BK22" s="204">
        <f t="shared" si="21"/>
        <v>0</v>
      </c>
      <c r="BL22" s="201"/>
      <c r="BM22" s="201"/>
      <c r="BN22" s="204">
        <f t="shared" si="22"/>
        <v>0</v>
      </c>
      <c r="BO22" s="216">
        <f t="shared" si="23"/>
        <v>0</v>
      </c>
      <c r="BP22" s="216">
        <f t="shared" si="23"/>
        <v>0</v>
      </c>
      <c r="BQ22" s="216">
        <f t="shared" si="24"/>
        <v>0</v>
      </c>
      <c r="BR22" s="205">
        <f t="shared" si="25"/>
        <v>4999000</v>
      </c>
      <c r="BS22" s="205">
        <f t="shared" si="25"/>
        <v>0</v>
      </c>
      <c r="BT22" s="205">
        <f t="shared" si="25"/>
        <v>4999000</v>
      </c>
      <c r="BU22" s="46">
        <f>+Y22-'GB 2023'!Y22</f>
        <v>0</v>
      </c>
      <c r="BV22" s="46">
        <f>+Z22-'GB 2023'!Z22</f>
        <v>0</v>
      </c>
      <c r="BW22" s="46">
        <f>+AA22-'GB 2023'!AA22</f>
        <v>0</v>
      </c>
      <c r="BX22" s="46">
        <f>+AN22-'GB 2023'!AN22</f>
        <v>0</v>
      </c>
      <c r="BY22" s="46">
        <f>+AO22-'GB 2023'!AO22</f>
        <v>0</v>
      </c>
      <c r="BZ22" s="46">
        <f>+AP22-'GB 2023'!AP22</f>
        <v>0</v>
      </c>
      <c r="CA22" s="46">
        <f>+BC22-'GB 2023'!BC22</f>
        <v>-1000</v>
      </c>
      <c r="CB22" s="46">
        <f>+BD22-'GB 2023'!BD22</f>
        <v>0</v>
      </c>
      <c r="CC22" s="46">
        <f>+BE22-'GB 2023'!BE22</f>
        <v>-1000</v>
      </c>
      <c r="CD22" s="46">
        <f>+BO22-'GB 2023'!BO22</f>
        <v>0</v>
      </c>
      <c r="CE22" s="46">
        <f>+BP22-'GB 2023'!BP22</f>
        <v>0</v>
      </c>
      <c r="CF22" s="46">
        <f>+BQ22-'GB 2023'!BQ22</f>
        <v>0</v>
      </c>
      <c r="CG22" s="46">
        <f t="shared" si="26"/>
        <v>-1000</v>
      </c>
      <c r="CH22" s="46">
        <f t="shared" si="26"/>
        <v>0</v>
      </c>
      <c r="CI22" s="46">
        <f t="shared" si="26"/>
        <v>-1000</v>
      </c>
    </row>
    <row r="23" spans="1:88" hidden="1" x14ac:dyDescent="0.25">
      <c r="B23" s="48" t="s">
        <v>156</v>
      </c>
      <c r="C23" s="48" t="s">
        <v>162</v>
      </c>
      <c r="D23" s="48" t="s">
        <v>121</v>
      </c>
      <c r="F23" s="232" t="s">
        <v>158</v>
      </c>
      <c r="G23" s="232"/>
      <c r="H23" s="232" t="s">
        <v>163</v>
      </c>
      <c r="I23" s="232">
        <v>40</v>
      </c>
      <c r="J23" s="46">
        <v>500000</v>
      </c>
      <c r="K23" s="46">
        <v>0</v>
      </c>
      <c r="L23" s="46">
        <v>500000</v>
      </c>
      <c r="M23" s="201"/>
      <c r="N23" s="201"/>
      <c r="O23" s="204">
        <f t="shared" si="2"/>
        <v>0</v>
      </c>
      <c r="P23" s="201"/>
      <c r="Q23" s="201"/>
      <c r="R23" s="204">
        <f t="shared" si="3"/>
        <v>0</v>
      </c>
      <c r="S23" s="201"/>
      <c r="T23" s="201"/>
      <c r="U23" s="204">
        <f t="shared" si="4"/>
        <v>0</v>
      </c>
      <c r="V23" s="201"/>
      <c r="W23" s="201"/>
      <c r="X23" s="204">
        <f t="shared" si="5"/>
        <v>0</v>
      </c>
      <c r="Y23" s="204">
        <f t="shared" si="6"/>
        <v>0</v>
      </c>
      <c r="Z23" s="204">
        <f t="shared" si="6"/>
        <v>0</v>
      </c>
      <c r="AA23" s="204">
        <f t="shared" si="7"/>
        <v>0</v>
      </c>
      <c r="AB23" s="234"/>
      <c r="AC23" s="234"/>
      <c r="AD23" s="204">
        <f t="shared" si="8"/>
        <v>0</v>
      </c>
      <c r="AE23" s="234">
        <v>83000</v>
      </c>
      <c r="AF23" s="234">
        <v>0</v>
      </c>
      <c r="AG23" s="204">
        <f t="shared" si="9"/>
        <v>83000</v>
      </c>
      <c r="AH23" s="201">
        <f>MAX(0,'GB 2023'!AH23-((AB23-'GB 2023'!AB23)+(AE23-'GB 2023'!AE23))/2)</f>
        <v>83000</v>
      </c>
      <c r="AI23" s="201">
        <f>MAX(0,'GB 2023'!AI23-((AC23-'GB 2023'!AC23)+(AF23-'GB 2023'!AF23))/2)</f>
        <v>0</v>
      </c>
      <c r="AJ23" s="204">
        <f t="shared" si="10"/>
        <v>83000</v>
      </c>
      <c r="AK23" s="201">
        <f>MAX(0,'GB 2023'!AN23-SUM('UPDATE&gt;&gt;Jul-Dec 2022 Actuals'!AB23,'UPDATE&gt;&gt;Jul-Dec 2022 Actuals'!AE23,'UPDATE&gt;&gt;Jul-Dec 2022 Actuals'!AH23))</f>
        <v>83000</v>
      </c>
      <c r="AL23" s="201">
        <f>MAX(0,'GB 2023'!AO23-SUM('UPDATE&gt;&gt;Jul-Dec 2022 Actuals'!AC23,'UPDATE&gt;&gt;Jul-Dec 2022 Actuals'!AF23,'UPDATE&gt;&gt;Jul-Dec 2022 Actuals'!AI23))</f>
        <v>0</v>
      </c>
      <c r="AM23" s="204">
        <f t="shared" si="11"/>
        <v>83000</v>
      </c>
      <c r="AN23" s="204">
        <f t="shared" si="12"/>
        <v>249000</v>
      </c>
      <c r="AO23" s="204">
        <f t="shared" si="12"/>
        <v>0</v>
      </c>
      <c r="AP23" s="204">
        <f t="shared" si="13"/>
        <v>249000</v>
      </c>
      <c r="AQ23" s="201">
        <v>84000</v>
      </c>
      <c r="AR23" s="201"/>
      <c r="AS23" s="204">
        <f t="shared" si="14"/>
        <v>84000</v>
      </c>
      <c r="AT23" s="201">
        <v>84000</v>
      </c>
      <c r="AU23" s="201"/>
      <c r="AV23" s="204">
        <f t="shared" si="15"/>
        <v>84000</v>
      </c>
      <c r="AW23" s="201">
        <v>83000</v>
      </c>
      <c r="AX23" s="201"/>
      <c r="AY23" s="204">
        <f t="shared" si="16"/>
        <v>83000</v>
      </c>
      <c r="AZ23" s="201"/>
      <c r="BA23" s="201"/>
      <c r="BB23" s="204">
        <f t="shared" si="17"/>
        <v>0</v>
      </c>
      <c r="BC23" s="204">
        <f t="shared" si="18"/>
        <v>251000</v>
      </c>
      <c r="BD23" s="204">
        <f t="shared" si="18"/>
        <v>0</v>
      </c>
      <c r="BE23" s="204">
        <f t="shared" si="19"/>
        <v>251000</v>
      </c>
      <c r="BF23" s="201"/>
      <c r="BG23" s="201"/>
      <c r="BH23" s="204">
        <f t="shared" si="20"/>
        <v>0</v>
      </c>
      <c r="BI23" s="201"/>
      <c r="BJ23" s="201"/>
      <c r="BK23" s="204">
        <f t="shared" si="21"/>
        <v>0</v>
      </c>
      <c r="BL23" s="201"/>
      <c r="BM23" s="201"/>
      <c r="BN23" s="204">
        <f t="shared" si="22"/>
        <v>0</v>
      </c>
      <c r="BO23" s="216">
        <f t="shared" si="23"/>
        <v>0</v>
      </c>
      <c r="BP23" s="216">
        <f t="shared" si="23"/>
        <v>0</v>
      </c>
      <c r="BQ23" s="216">
        <f t="shared" si="24"/>
        <v>0</v>
      </c>
      <c r="BR23" s="205">
        <f t="shared" si="25"/>
        <v>500000</v>
      </c>
      <c r="BS23" s="205">
        <f t="shared" si="25"/>
        <v>0</v>
      </c>
      <c r="BT23" s="205">
        <f t="shared" si="25"/>
        <v>500000</v>
      </c>
      <c r="BU23" s="46">
        <f>+Y23-'GB 2023'!Y23</f>
        <v>0</v>
      </c>
      <c r="BV23" s="46">
        <f>+Z23-'GB 2023'!Z23</f>
        <v>0</v>
      </c>
      <c r="BW23" s="46">
        <f>+AA23-'GB 2023'!AA23</f>
        <v>0</v>
      </c>
      <c r="BX23" s="46">
        <f>+AN23-'GB 2023'!AN23</f>
        <v>0</v>
      </c>
      <c r="BY23" s="46">
        <f>+AO23-'GB 2023'!AO23</f>
        <v>0</v>
      </c>
      <c r="BZ23" s="46">
        <f>+AP23-'GB 2023'!AP23</f>
        <v>0</v>
      </c>
      <c r="CA23" s="46">
        <f>+BC23-'GB 2023'!BC23</f>
        <v>0</v>
      </c>
      <c r="CB23" s="46">
        <f>+BD23-'GB 2023'!BD23</f>
        <v>0</v>
      </c>
      <c r="CC23" s="46">
        <f>+BE23-'GB 2023'!BE23</f>
        <v>0</v>
      </c>
      <c r="CD23" s="46">
        <f>+BO23-'GB 2023'!BO23</f>
        <v>0</v>
      </c>
      <c r="CE23" s="46">
        <f>+BP23-'GB 2023'!BP23</f>
        <v>0</v>
      </c>
      <c r="CF23" s="46">
        <f>+BQ23-'GB 2023'!BQ23</f>
        <v>0</v>
      </c>
      <c r="CG23" s="46">
        <f t="shared" si="26"/>
        <v>0</v>
      </c>
      <c r="CH23" s="46">
        <f t="shared" si="26"/>
        <v>0</v>
      </c>
      <c r="CI23" s="46">
        <f t="shared" si="26"/>
        <v>0</v>
      </c>
    </row>
    <row r="24" spans="1:88" hidden="1" x14ac:dyDescent="0.25">
      <c r="B24" s="48" t="s">
        <v>156</v>
      </c>
      <c r="C24" s="48" t="s">
        <v>162</v>
      </c>
      <c r="D24" s="48" t="s">
        <v>117</v>
      </c>
      <c r="F24" s="232" t="s">
        <v>160</v>
      </c>
      <c r="G24" s="232"/>
      <c r="H24" s="232" t="s">
        <v>163</v>
      </c>
      <c r="I24" s="232">
        <v>40</v>
      </c>
      <c r="J24" s="46">
        <v>4500000</v>
      </c>
      <c r="K24" s="46">
        <v>0</v>
      </c>
      <c r="L24" s="46">
        <v>4500000</v>
      </c>
      <c r="M24" s="201"/>
      <c r="N24" s="201"/>
      <c r="O24" s="204">
        <f t="shared" si="2"/>
        <v>0</v>
      </c>
      <c r="P24" s="201"/>
      <c r="Q24" s="201"/>
      <c r="R24" s="204">
        <f t="shared" si="3"/>
        <v>0</v>
      </c>
      <c r="S24" s="201"/>
      <c r="T24" s="201"/>
      <c r="U24" s="204">
        <f t="shared" si="4"/>
        <v>0</v>
      </c>
      <c r="V24" s="201"/>
      <c r="W24" s="201"/>
      <c r="X24" s="204">
        <f t="shared" si="5"/>
        <v>0</v>
      </c>
      <c r="Y24" s="204">
        <f t="shared" si="6"/>
        <v>0</v>
      </c>
      <c r="Z24" s="204">
        <f t="shared" si="6"/>
        <v>0</v>
      </c>
      <c r="AA24" s="204">
        <f t="shared" si="7"/>
        <v>0</v>
      </c>
      <c r="AB24" s="234"/>
      <c r="AC24" s="234"/>
      <c r="AD24" s="204">
        <f t="shared" si="8"/>
        <v>0</v>
      </c>
      <c r="AE24" s="234">
        <v>900000</v>
      </c>
      <c r="AF24" s="234">
        <v>0</v>
      </c>
      <c r="AG24" s="204">
        <f t="shared" si="9"/>
        <v>900000</v>
      </c>
      <c r="AH24" s="201">
        <f>MAX(0,'GB 2023'!AH24-((AB24-'GB 2023'!AB24)+(AE24-'GB 2023'!AE24))/2)</f>
        <v>900000</v>
      </c>
      <c r="AI24" s="201">
        <f>MAX(0,'GB 2023'!AI24-((AC24-'GB 2023'!AC24)+(AF24-'GB 2023'!AF24))/2)</f>
        <v>0</v>
      </c>
      <c r="AJ24" s="204">
        <f t="shared" si="10"/>
        <v>900000</v>
      </c>
      <c r="AK24" s="201">
        <f>MAX(0,'GB 2023'!AN24-SUM('UPDATE&gt;&gt;Jul-Dec 2022 Actuals'!AB24,'UPDATE&gt;&gt;Jul-Dec 2022 Actuals'!AE24,'UPDATE&gt;&gt;Jul-Dec 2022 Actuals'!AH24))</f>
        <v>900000</v>
      </c>
      <c r="AL24" s="201">
        <f>MAX(0,'GB 2023'!AO24-SUM('UPDATE&gt;&gt;Jul-Dec 2022 Actuals'!AC24,'UPDATE&gt;&gt;Jul-Dec 2022 Actuals'!AF24,'UPDATE&gt;&gt;Jul-Dec 2022 Actuals'!AI24))</f>
        <v>0</v>
      </c>
      <c r="AM24" s="204">
        <f t="shared" si="11"/>
        <v>900000</v>
      </c>
      <c r="AN24" s="204">
        <f t="shared" si="12"/>
        <v>2700000</v>
      </c>
      <c r="AO24" s="204">
        <f t="shared" si="12"/>
        <v>0</v>
      </c>
      <c r="AP24" s="204">
        <f t="shared" si="13"/>
        <v>2700000</v>
      </c>
      <c r="AQ24" s="201">
        <v>900000</v>
      </c>
      <c r="AR24" s="201"/>
      <c r="AS24" s="204">
        <f t="shared" si="14"/>
        <v>900000</v>
      </c>
      <c r="AT24" s="201">
        <v>900000</v>
      </c>
      <c r="AU24" s="201"/>
      <c r="AV24" s="204">
        <f t="shared" si="15"/>
        <v>900000</v>
      </c>
      <c r="AW24" s="201"/>
      <c r="AX24" s="201"/>
      <c r="AY24" s="204">
        <f t="shared" si="16"/>
        <v>0</v>
      </c>
      <c r="AZ24" s="201"/>
      <c r="BA24" s="201"/>
      <c r="BB24" s="204">
        <f t="shared" si="17"/>
        <v>0</v>
      </c>
      <c r="BC24" s="204">
        <f t="shared" si="18"/>
        <v>1800000</v>
      </c>
      <c r="BD24" s="204">
        <f t="shared" si="18"/>
        <v>0</v>
      </c>
      <c r="BE24" s="204">
        <f t="shared" si="19"/>
        <v>1800000</v>
      </c>
      <c r="BF24" s="201"/>
      <c r="BG24" s="201"/>
      <c r="BH24" s="204">
        <f t="shared" si="20"/>
        <v>0</v>
      </c>
      <c r="BI24" s="201"/>
      <c r="BJ24" s="201"/>
      <c r="BK24" s="204">
        <f t="shared" si="21"/>
        <v>0</v>
      </c>
      <c r="BL24" s="201"/>
      <c r="BM24" s="201"/>
      <c r="BN24" s="204">
        <f t="shared" si="22"/>
        <v>0</v>
      </c>
      <c r="BO24" s="216">
        <f t="shared" si="23"/>
        <v>0</v>
      </c>
      <c r="BP24" s="216">
        <f t="shared" si="23"/>
        <v>0</v>
      </c>
      <c r="BQ24" s="216">
        <f t="shared" si="24"/>
        <v>0</v>
      </c>
      <c r="BR24" s="205">
        <f t="shared" si="25"/>
        <v>4500000</v>
      </c>
      <c r="BS24" s="205">
        <f t="shared" si="25"/>
        <v>0</v>
      </c>
      <c r="BT24" s="205">
        <f t="shared" si="25"/>
        <v>4500000</v>
      </c>
      <c r="BU24" s="46">
        <f>+Y24-'GB 2023'!Y24</f>
        <v>0</v>
      </c>
      <c r="BV24" s="46">
        <f>+Z24-'GB 2023'!Z24</f>
        <v>0</v>
      </c>
      <c r="BW24" s="46">
        <f>+AA24-'GB 2023'!AA24</f>
        <v>0</v>
      </c>
      <c r="BX24" s="46">
        <f>+AN24-'GB 2023'!AN24</f>
        <v>0</v>
      </c>
      <c r="BY24" s="46">
        <f>+AO24-'GB 2023'!AO24</f>
        <v>0</v>
      </c>
      <c r="BZ24" s="46">
        <f>+AP24-'GB 2023'!AP24</f>
        <v>0</v>
      </c>
      <c r="CA24" s="46">
        <f>+BC24-'GB 2023'!BC24</f>
        <v>0</v>
      </c>
      <c r="CB24" s="46">
        <f>+BD24-'GB 2023'!BD24</f>
        <v>0</v>
      </c>
      <c r="CC24" s="46">
        <f>+BE24-'GB 2023'!BE24</f>
        <v>0</v>
      </c>
      <c r="CD24" s="46">
        <f>+BO24-'GB 2023'!BO24</f>
        <v>0</v>
      </c>
      <c r="CE24" s="46">
        <f>+BP24-'GB 2023'!BP24</f>
        <v>0</v>
      </c>
      <c r="CF24" s="46">
        <f>+BQ24-'GB 2023'!BQ24</f>
        <v>0</v>
      </c>
      <c r="CG24" s="46">
        <f t="shared" si="26"/>
        <v>0</v>
      </c>
      <c r="CH24" s="46">
        <f t="shared" si="26"/>
        <v>0</v>
      </c>
      <c r="CI24" s="46">
        <f t="shared" si="26"/>
        <v>0</v>
      </c>
    </row>
    <row r="25" spans="1:88" hidden="1" x14ac:dyDescent="0.25">
      <c r="B25" s="48" t="s">
        <v>156</v>
      </c>
      <c r="C25" s="48" t="s">
        <v>164</v>
      </c>
      <c r="D25" s="48" t="s">
        <v>121</v>
      </c>
      <c r="E25" s="48" t="s">
        <v>165</v>
      </c>
      <c r="F25" s="232" t="s">
        <v>158</v>
      </c>
      <c r="G25" s="232"/>
      <c r="H25" s="232" t="s">
        <v>159</v>
      </c>
      <c r="I25" s="232">
        <v>30</v>
      </c>
      <c r="J25" s="46">
        <v>3700000</v>
      </c>
      <c r="K25" s="46">
        <v>0</v>
      </c>
      <c r="L25" s="46">
        <v>3700000</v>
      </c>
      <c r="M25" s="201"/>
      <c r="N25" s="201"/>
      <c r="O25" s="204">
        <f t="shared" si="2"/>
        <v>0</v>
      </c>
      <c r="P25" s="201"/>
      <c r="Q25" s="201"/>
      <c r="R25" s="204">
        <f t="shared" si="3"/>
        <v>0</v>
      </c>
      <c r="S25" s="201"/>
      <c r="T25" s="201"/>
      <c r="U25" s="204">
        <f t="shared" si="4"/>
        <v>0</v>
      </c>
      <c r="V25" s="201"/>
      <c r="W25" s="201"/>
      <c r="X25" s="204">
        <f t="shared" si="5"/>
        <v>0</v>
      </c>
      <c r="Y25" s="204">
        <f t="shared" si="6"/>
        <v>0</v>
      </c>
      <c r="Z25" s="204">
        <f t="shared" si="6"/>
        <v>0</v>
      </c>
      <c r="AA25" s="204">
        <f t="shared" si="7"/>
        <v>0</v>
      </c>
      <c r="AB25" s="234"/>
      <c r="AC25" s="234"/>
      <c r="AD25" s="204">
        <f t="shared" si="8"/>
        <v>0</v>
      </c>
      <c r="AE25" s="234">
        <v>617000</v>
      </c>
      <c r="AF25" s="234">
        <v>0</v>
      </c>
      <c r="AG25" s="204">
        <f t="shared" si="9"/>
        <v>617000</v>
      </c>
      <c r="AH25" s="201">
        <f>MAX(0,'GB 2023'!AH25-((AB25-'GB 2023'!AB25)+(AE25-'GB 2023'!AE25))/2)</f>
        <v>617000</v>
      </c>
      <c r="AI25" s="201">
        <f>MAX(0,'GB 2023'!AI25-((AC25-'GB 2023'!AC25)+(AF25-'GB 2023'!AF25))/2)</f>
        <v>0</v>
      </c>
      <c r="AJ25" s="204">
        <f t="shared" si="10"/>
        <v>617000</v>
      </c>
      <c r="AK25" s="201">
        <f>MAX(0,'GB 2023'!AN25-SUM('UPDATE&gt;&gt;Jul-Dec 2022 Actuals'!AB25,'UPDATE&gt;&gt;Jul-Dec 2022 Actuals'!AE25,'UPDATE&gt;&gt;Jul-Dec 2022 Actuals'!AH25))</f>
        <v>616000</v>
      </c>
      <c r="AL25" s="201">
        <f>MAX(0,'GB 2023'!AO25-SUM('UPDATE&gt;&gt;Jul-Dec 2022 Actuals'!AC25,'UPDATE&gt;&gt;Jul-Dec 2022 Actuals'!AF25,'UPDATE&gt;&gt;Jul-Dec 2022 Actuals'!AI25))</f>
        <v>0</v>
      </c>
      <c r="AM25" s="204">
        <f t="shared" si="11"/>
        <v>616000</v>
      </c>
      <c r="AN25" s="204">
        <f t="shared" si="12"/>
        <v>1850000</v>
      </c>
      <c r="AO25" s="204">
        <f t="shared" si="12"/>
        <v>0</v>
      </c>
      <c r="AP25" s="204">
        <f t="shared" si="13"/>
        <v>1850000</v>
      </c>
      <c r="AQ25" s="201">
        <v>617000</v>
      </c>
      <c r="AR25" s="201"/>
      <c r="AS25" s="204">
        <f t="shared" si="14"/>
        <v>617000</v>
      </c>
      <c r="AT25" s="201">
        <v>617000</v>
      </c>
      <c r="AU25" s="201"/>
      <c r="AV25" s="204">
        <f t="shared" si="15"/>
        <v>617000</v>
      </c>
      <c r="AW25" s="201">
        <v>617000</v>
      </c>
      <c r="AX25" s="201"/>
      <c r="AY25" s="204">
        <f t="shared" si="16"/>
        <v>617000</v>
      </c>
      <c r="AZ25" s="201"/>
      <c r="BA25" s="201"/>
      <c r="BB25" s="204">
        <f t="shared" si="17"/>
        <v>0</v>
      </c>
      <c r="BC25" s="204">
        <f t="shared" si="18"/>
        <v>1851000</v>
      </c>
      <c r="BD25" s="204">
        <f t="shared" si="18"/>
        <v>0</v>
      </c>
      <c r="BE25" s="204">
        <f t="shared" si="19"/>
        <v>1851000</v>
      </c>
      <c r="BF25" s="201"/>
      <c r="BG25" s="201"/>
      <c r="BH25" s="204">
        <f t="shared" si="20"/>
        <v>0</v>
      </c>
      <c r="BI25" s="201"/>
      <c r="BJ25" s="201"/>
      <c r="BK25" s="204">
        <f t="shared" si="21"/>
        <v>0</v>
      </c>
      <c r="BL25" s="201"/>
      <c r="BM25" s="201"/>
      <c r="BN25" s="204">
        <f t="shared" si="22"/>
        <v>0</v>
      </c>
      <c r="BO25" s="216">
        <f t="shared" si="23"/>
        <v>0</v>
      </c>
      <c r="BP25" s="216">
        <f t="shared" si="23"/>
        <v>0</v>
      </c>
      <c r="BQ25" s="216">
        <f t="shared" si="24"/>
        <v>0</v>
      </c>
      <c r="BR25" s="205">
        <f t="shared" si="25"/>
        <v>3701000</v>
      </c>
      <c r="BS25" s="205">
        <f t="shared" si="25"/>
        <v>0</v>
      </c>
      <c r="BT25" s="205">
        <f t="shared" si="25"/>
        <v>3701000</v>
      </c>
      <c r="BU25" s="46">
        <f>+Y25-'GB 2023'!Y25</f>
        <v>0</v>
      </c>
      <c r="BV25" s="46">
        <f>+Z25-'GB 2023'!Z25</f>
        <v>0</v>
      </c>
      <c r="BW25" s="46">
        <f>+AA25-'GB 2023'!AA25</f>
        <v>0</v>
      </c>
      <c r="BX25" s="46">
        <f>+AN25-'GB 2023'!AN25</f>
        <v>0</v>
      </c>
      <c r="BY25" s="46">
        <f>+AO25-'GB 2023'!AO25</f>
        <v>0</v>
      </c>
      <c r="BZ25" s="46">
        <f>+AP25-'GB 2023'!AP25</f>
        <v>0</v>
      </c>
      <c r="CA25" s="46">
        <f>+BC25-'GB 2023'!BC25</f>
        <v>1000</v>
      </c>
      <c r="CB25" s="46">
        <f>+BD25-'GB 2023'!BD25</f>
        <v>0</v>
      </c>
      <c r="CC25" s="46">
        <f>+BE25-'GB 2023'!BE25</f>
        <v>1000</v>
      </c>
      <c r="CD25" s="46">
        <f>+BO25-'GB 2023'!BO25</f>
        <v>0</v>
      </c>
      <c r="CE25" s="46">
        <f>+BP25-'GB 2023'!BP25</f>
        <v>0</v>
      </c>
      <c r="CF25" s="46">
        <f>+BQ25-'GB 2023'!BQ25</f>
        <v>0</v>
      </c>
      <c r="CG25" s="46">
        <f t="shared" si="26"/>
        <v>1000</v>
      </c>
      <c r="CH25" s="46">
        <f t="shared" si="26"/>
        <v>0</v>
      </c>
      <c r="CI25" s="46">
        <f t="shared" si="26"/>
        <v>1000</v>
      </c>
    </row>
    <row r="26" spans="1:88" hidden="1" x14ac:dyDescent="0.25">
      <c r="B26" s="48" t="s">
        <v>156</v>
      </c>
      <c r="C26" s="48" t="s">
        <v>164</v>
      </c>
      <c r="D26" s="48" t="s">
        <v>121</v>
      </c>
      <c r="E26" s="48" t="s">
        <v>165</v>
      </c>
      <c r="F26" s="232" t="s">
        <v>158</v>
      </c>
      <c r="G26" s="232"/>
      <c r="H26" s="232" t="s">
        <v>166</v>
      </c>
      <c r="I26" s="232">
        <v>10</v>
      </c>
      <c r="J26" s="46">
        <v>1300000</v>
      </c>
      <c r="K26" s="46">
        <v>0</v>
      </c>
      <c r="L26" s="46">
        <v>1300000</v>
      </c>
      <c r="M26" s="201"/>
      <c r="N26" s="201"/>
      <c r="O26" s="204">
        <f t="shared" si="2"/>
        <v>0</v>
      </c>
      <c r="P26" s="201"/>
      <c r="Q26" s="201"/>
      <c r="R26" s="204">
        <f t="shared" si="3"/>
        <v>0</v>
      </c>
      <c r="S26" s="201"/>
      <c r="T26" s="201"/>
      <c r="U26" s="204">
        <f t="shared" si="4"/>
        <v>0</v>
      </c>
      <c r="V26" s="201"/>
      <c r="W26" s="201"/>
      <c r="X26" s="204">
        <f t="shared" si="5"/>
        <v>0</v>
      </c>
      <c r="Y26" s="204">
        <f t="shared" si="6"/>
        <v>0</v>
      </c>
      <c r="Z26" s="204">
        <f t="shared" si="6"/>
        <v>0</v>
      </c>
      <c r="AA26" s="204">
        <f t="shared" si="7"/>
        <v>0</v>
      </c>
      <c r="AB26" s="234"/>
      <c r="AC26" s="234"/>
      <c r="AD26" s="204">
        <f t="shared" si="8"/>
        <v>0</v>
      </c>
      <c r="AE26" s="234">
        <v>217000</v>
      </c>
      <c r="AF26" s="234">
        <v>0</v>
      </c>
      <c r="AG26" s="204">
        <f t="shared" si="9"/>
        <v>217000</v>
      </c>
      <c r="AH26" s="201">
        <f>MAX(0,'GB 2023'!AH26-((AB26-'GB 2023'!AB26)+(AE26-'GB 2023'!AE26))/2)</f>
        <v>217000</v>
      </c>
      <c r="AI26" s="201">
        <f>MAX(0,'GB 2023'!AI26-((AC26-'GB 2023'!AC26)+(AF26-'GB 2023'!AF26))/2)</f>
        <v>0</v>
      </c>
      <c r="AJ26" s="204">
        <f t="shared" si="10"/>
        <v>217000</v>
      </c>
      <c r="AK26" s="201">
        <f>MAX(0,'GB 2023'!AN26-SUM('UPDATE&gt;&gt;Jul-Dec 2022 Actuals'!AB26,'UPDATE&gt;&gt;Jul-Dec 2022 Actuals'!AE26,'UPDATE&gt;&gt;Jul-Dec 2022 Actuals'!AH26))</f>
        <v>216000</v>
      </c>
      <c r="AL26" s="201">
        <f>MAX(0,'GB 2023'!AO26-SUM('UPDATE&gt;&gt;Jul-Dec 2022 Actuals'!AC26,'UPDATE&gt;&gt;Jul-Dec 2022 Actuals'!AF26,'UPDATE&gt;&gt;Jul-Dec 2022 Actuals'!AI26))</f>
        <v>0</v>
      </c>
      <c r="AM26" s="204">
        <f t="shared" si="11"/>
        <v>216000</v>
      </c>
      <c r="AN26" s="204">
        <f t="shared" si="12"/>
        <v>650000</v>
      </c>
      <c r="AO26" s="204">
        <f t="shared" si="12"/>
        <v>0</v>
      </c>
      <c r="AP26" s="204">
        <f t="shared" si="13"/>
        <v>650000</v>
      </c>
      <c r="AQ26" s="201">
        <v>217000</v>
      </c>
      <c r="AR26" s="201"/>
      <c r="AS26" s="204">
        <f t="shared" si="14"/>
        <v>217000</v>
      </c>
      <c r="AT26" s="201">
        <v>217000</v>
      </c>
      <c r="AU26" s="201"/>
      <c r="AV26" s="204">
        <f t="shared" si="15"/>
        <v>217000</v>
      </c>
      <c r="AW26" s="201">
        <v>217000</v>
      </c>
      <c r="AX26" s="201"/>
      <c r="AY26" s="204">
        <f t="shared" si="16"/>
        <v>217000</v>
      </c>
      <c r="AZ26" s="201"/>
      <c r="BA26" s="201"/>
      <c r="BB26" s="204">
        <f t="shared" si="17"/>
        <v>0</v>
      </c>
      <c r="BC26" s="204">
        <f t="shared" si="18"/>
        <v>651000</v>
      </c>
      <c r="BD26" s="204">
        <f t="shared" si="18"/>
        <v>0</v>
      </c>
      <c r="BE26" s="204">
        <f t="shared" si="19"/>
        <v>651000</v>
      </c>
      <c r="BF26" s="201"/>
      <c r="BG26" s="201"/>
      <c r="BH26" s="204">
        <f t="shared" si="20"/>
        <v>0</v>
      </c>
      <c r="BI26" s="201"/>
      <c r="BJ26" s="201"/>
      <c r="BK26" s="204">
        <f t="shared" si="21"/>
        <v>0</v>
      </c>
      <c r="BL26" s="201"/>
      <c r="BM26" s="201"/>
      <c r="BN26" s="204">
        <f t="shared" si="22"/>
        <v>0</v>
      </c>
      <c r="BO26" s="216">
        <f t="shared" si="23"/>
        <v>0</v>
      </c>
      <c r="BP26" s="216">
        <f t="shared" si="23"/>
        <v>0</v>
      </c>
      <c r="BQ26" s="216">
        <f t="shared" si="24"/>
        <v>0</v>
      </c>
      <c r="BR26" s="205">
        <f t="shared" si="25"/>
        <v>1301000</v>
      </c>
      <c r="BS26" s="205">
        <f t="shared" si="25"/>
        <v>0</v>
      </c>
      <c r="BT26" s="205">
        <f t="shared" si="25"/>
        <v>1301000</v>
      </c>
      <c r="BU26" s="46">
        <f>+Y26-'GB 2023'!Y26</f>
        <v>0</v>
      </c>
      <c r="BV26" s="46">
        <f>+Z26-'GB 2023'!Z26</f>
        <v>0</v>
      </c>
      <c r="BW26" s="46">
        <f>+AA26-'GB 2023'!AA26</f>
        <v>0</v>
      </c>
      <c r="BX26" s="46">
        <f>+AN26-'GB 2023'!AN26</f>
        <v>0</v>
      </c>
      <c r="BY26" s="46">
        <f>+AO26-'GB 2023'!AO26</f>
        <v>0</v>
      </c>
      <c r="BZ26" s="46">
        <f>+AP26-'GB 2023'!AP26</f>
        <v>0</v>
      </c>
      <c r="CA26" s="46">
        <f>+BC26-'GB 2023'!BC26</f>
        <v>1000</v>
      </c>
      <c r="CB26" s="46">
        <f>+BD26-'GB 2023'!BD26</f>
        <v>0</v>
      </c>
      <c r="CC26" s="46">
        <f>+BE26-'GB 2023'!BE26</f>
        <v>1000</v>
      </c>
      <c r="CD26" s="46">
        <f>+BO26-'GB 2023'!BO26</f>
        <v>0</v>
      </c>
      <c r="CE26" s="46">
        <f>+BP26-'GB 2023'!BP26</f>
        <v>0</v>
      </c>
      <c r="CF26" s="46">
        <f>+BQ26-'GB 2023'!BQ26</f>
        <v>0</v>
      </c>
      <c r="CG26" s="46">
        <f t="shared" si="26"/>
        <v>1000</v>
      </c>
      <c r="CH26" s="46">
        <f t="shared" si="26"/>
        <v>0</v>
      </c>
      <c r="CI26" s="46">
        <f t="shared" si="26"/>
        <v>1000</v>
      </c>
    </row>
    <row r="27" spans="1:88" hidden="1" x14ac:dyDescent="0.25">
      <c r="B27" s="48" t="s">
        <v>156</v>
      </c>
      <c r="C27" s="48" t="s">
        <v>164</v>
      </c>
      <c r="D27" s="48" t="s">
        <v>121</v>
      </c>
      <c r="E27" s="48" t="s">
        <v>165</v>
      </c>
      <c r="F27" s="232" t="s">
        <v>158</v>
      </c>
      <c r="G27" s="232"/>
      <c r="H27" s="232" t="s">
        <v>167</v>
      </c>
      <c r="I27" s="232">
        <v>20</v>
      </c>
      <c r="J27" s="46">
        <v>1000000</v>
      </c>
      <c r="K27" s="46">
        <v>0</v>
      </c>
      <c r="L27" s="46">
        <v>1000000</v>
      </c>
      <c r="M27" s="201"/>
      <c r="N27" s="201"/>
      <c r="O27" s="204">
        <f t="shared" si="2"/>
        <v>0</v>
      </c>
      <c r="P27" s="201"/>
      <c r="Q27" s="201"/>
      <c r="R27" s="204">
        <f t="shared" si="3"/>
        <v>0</v>
      </c>
      <c r="S27" s="201"/>
      <c r="T27" s="201"/>
      <c r="U27" s="204">
        <f t="shared" si="4"/>
        <v>0</v>
      </c>
      <c r="V27" s="201"/>
      <c r="W27" s="201"/>
      <c r="X27" s="204">
        <f t="shared" si="5"/>
        <v>0</v>
      </c>
      <c r="Y27" s="204">
        <f t="shared" si="6"/>
        <v>0</v>
      </c>
      <c r="Z27" s="204">
        <f t="shared" si="6"/>
        <v>0</v>
      </c>
      <c r="AA27" s="204">
        <f t="shared" si="7"/>
        <v>0</v>
      </c>
      <c r="AB27" s="234"/>
      <c r="AC27" s="234"/>
      <c r="AD27" s="204">
        <f t="shared" si="8"/>
        <v>0</v>
      </c>
      <c r="AE27" s="234">
        <v>167000</v>
      </c>
      <c r="AF27" s="234">
        <v>0</v>
      </c>
      <c r="AG27" s="204">
        <f t="shared" si="9"/>
        <v>167000</v>
      </c>
      <c r="AH27" s="201">
        <f>MAX(0,'GB 2023'!AH27-((AB27-'GB 2023'!AB27)+(AE27-'GB 2023'!AE27))/2)</f>
        <v>167000</v>
      </c>
      <c r="AI27" s="201">
        <f>MAX(0,'GB 2023'!AI27-((AC27-'GB 2023'!AC27)+(AF27-'GB 2023'!AF27))/2)</f>
        <v>0</v>
      </c>
      <c r="AJ27" s="204">
        <f t="shared" si="10"/>
        <v>167000</v>
      </c>
      <c r="AK27" s="201">
        <f>MAX(0,'GB 2023'!AN27-SUM('UPDATE&gt;&gt;Jul-Dec 2022 Actuals'!AB27,'UPDATE&gt;&gt;Jul-Dec 2022 Actuals'!AE27,'UPDATE&gt;&gt;Jul-Dec 2022 Actuals'!AH27))</f>
        <v>166000</v>
      </c>
      <c r="AL27" s="201">
        <f>MAX(0,'GB 2023'!AO27-SUM('UPDATE&gt;&gt;Jul-Dec 2022 Actuals'!AC27,'UPDATE&gt;&gt;Jul-Dec 2022 Actuals'!AF27,'UPDATE&gt;&gt;Jul-Dec 2022 Actuals'!AI27))</f>
        <v>0</v>
      </c>
      <c r="AM27" s="204">
        <f t="shared" si="11"/>
        <v>166000</v>
      </c>
      <c r="AN27" s="204">
        <f t="shared" si="12"/>
        <v>500000</v>
      </c>
      <c r="AO27" s="204">
        <f t="shared" si="12"/>
        <v>0</v>
      </c>
      <c r="AP27" s="204">
        <f t="shared" si="13"/>
        <v>500000</v>
      </c>
      <c r="AQ27" s="201">
        <v>167000</v>
      </c>
      <c r="AR27" s="201"/>
      <c r="AS27" s="204">
        <f t="shared" si="14"/>
        <v>167000</v>
      </c>
      <c r="AT27" s="201">
        <v>167000</v>
      </c>
      <c r="AU27" s="201"/>
      <c r="AV27" s="204">
        <f t="shared" si="15"/>
        <v>167000</v>
      </c>
      <c r="AW27" s="201">
        <v>167000</v>
      </c>
      <c r="AX27" s="201"/>
      <c r="AY27" s="204">
        <f t="shared" si="16"/>
        <v>167000</v>
      </c>
      <c r="AZ27" s="201"/>
      <c r="BA27" s="201"/>
      <c r="BB27" s="204">
        <f t="shared" si="17"/>
        <v>0</v>
      </c>
      <c r="BC27" s="204">
        <f t="shared" si="18"/>
        <v>501000</v>
      </c>
      <c r="BD27" s="204">
        <f t="shared" si="18"/>
        <v>0</v>
      </c>
      <c r="BE27" s="204">
        <f t="shared" si="19"/>
        <v>501000</v>
      </c>
      <c r="BF27" s="201"/>
      <c r="BG27" s="201"/>
      <c r="BH27" s="204">
        <f t="shared" si="20"/>
        <v>0</v>
      </c>
      <c r="BI27" s="201"/>
      <c r="BJ27" s="201"/>
      <c r="BK27" s="204">
        <f t="shared" si="21"/>
        <v>0</v>
      </c>
      <c r="BL27" s="201"/>
      <c r="BM27" s="201"/>
      <c r="BN27" s="204">
        <f t="shared" si="22"/>
        <v>0</v>
      </c>
      <c r="BO27" s="216">
        <f t="shared" si="23"/>
        <v>0</v>
      </c>
      <c r="BP27" s="216">
        <f t="shared" si="23"/>
        <v>0</v>
      </c>
      <c r="BQ27" s="216">
        <f t="shared" si="24"/>
        <v>0</v>
      </c>
      <c r="BR27" s="205">
        <f t="shared" si="25"/>
        <v>1001000</v>
      </c>
      <c r="BS27" s="205">
        <f t="shared" si="25"/>
        <v>0</v>
      </c>
      <c r="BT27" s="205">
        <f t="shared" si="25"/>
        <v>1001000</v>
      </c>
      <c r="BU27" s="46">
        <f>+Y27-'GB 2023'!Y27</f>
        <v>0</v>
      </c>
      <c r="BV27" s="46">
        <f>+Z27-'GB 2023'!Z27</f>
        <v>0</v>
      </c>
      <c r="BW27" s="46">
        <f>+AA27-'GB 2023'!AA27</f>
        <v>0</v>
      </c>
      <c r="BX27" s="46">
        <f>+AN27-'GB 2023'!AN27</f>
        <v>0</v>
      </c>
      <c r="BY27" s="46">
        <f>+AO27-'GB 2023'!AO27</f>
        <v>0</v>
      </c>
      <c r="BZ27" s="46">
        <f>+AP27-'GB 2023'!AP27</f>
        <v>0</v>
      </c>
      <c r="CA27" s="46">
        <f>+BC27-'GB 2023'!BC27</f>
        <v>1000</v>
      </c>
      <c r="CB27" s="46">
        <f>+BD27-'GB 2023'!BD27</f>
        <v>0</v>
      </c>
      <c r="CC27" s="46">
        <f>+BE27-'GB 2023'!BE27</f>
        <v>1000</v>
      </c>
      <c r="CD27" s="46">
        <f>+BO27-'GB 2023'!BO27</f>
        <v>0</v>
      </c>
      <c r="CE27" s="46">
        <f>+BP27-'GB 2023'!BP27</f>
        <v>0</v>
      </c>
      <c r="CF27" s="46">
        <f>+BQ27-'GB 2023'!BQ27</f>
        <v>0</v>
      </c>
      <c r="CG27" s="46">
        <f t="shared" si="26"/>
        <v>1000</v>
      </c>
      <c r="CH27" s="46">
        <f t="shared" si="26"/>
        <v>0</v>
      </c>
      <c r="CI27" s="46">
        <f t="shared" si="26"/>
        <v>1000</v>
      </c>
    </row>
    <row r="28" spans="1:88" hidden="1" x14ac:dyDescent="0.25">
      <c r="B28" s="48" t="s">
        <v>156</v>
      </c>
      <c r="C28" s="48" t="s">
        <v>164</v>
      </c>
      <c r="D28" s="48" t="s">
        <v>117</v>
      </c>
      <c r="E28" s="48" t="s">
        <v>165</v>
      </c>
      <c r="F28" s="232" t="s">
        <v>160</v>
      </c>
      <c r="G28" s="232"/>
      <c r="H28" s="232" t="s">
        <v>159</v>
      </c>
      <c r="I28" s="232">
        <v>30</v>
      </c>
      <c r="J28" s="46">
        <v>62300000</v>
      </c>
      <c r="K28" s="46">
        <v>0</v>
      </c>
      <c r="L28" s="46">
        <v>62300000</v>
      </c>
      <c r="M28" s="201"/>
      <c r="N28" s="201"/>
      <c r="O28" s="204">
        <f t="shared" si="2"/>
        <v>0</v>
      </c>
      <c r="P28" s="201"/>
      <c r="Q28" s="201"/>
      <c r="R28" s="204">
        <f t="shared" si="3"/>
        <v>0</v>
      </c>
      <c r="S28" s="201">
        <v>474000</v>
      </c>
      <c r="T28" s="201"/>
      <c r="U28" s="204">
        <f t="shared" si="4"/>
        <v>474000</v>
      </c>
      <c r="V28" s="201"/>
      <c r="W28" s="201"/>
      <c r="X28" s="204">
        <f t="shared" si="5"/>
        <v>0</v>
      </c>
      <c r="Y28" s="204">
        <f t="shared" si="6"/>
        <v>474000</v>
      </c>
      <c r="Z28" s="204">
        <f t="shared" si="6"/>
        <v>0</v>
      </c>
      <c r="AA28" s="204">
        <f t="shared" si="7"/>
        <v>474000</v>
      </c>
      <c r="AB28" s="234"/>
      <c r="AC28" s="234"/>
      <c r="AD28" s="204">
        <f t="shared" si="8"/>
        <v>0</v>
      </c>
      <c r="AE28" s="234">
        <v>10304000</v>
      </c>
      <c r="AF28" s="234">
        <v>0</v>
      </c>
      <c r="AG28" s="204">
        <f t="shared" si="9"/>
        <v>10304000</v>
      </c>
      <c r="AH28" s="201">
        <f>MAX(0,'GB 2023'!AH28-((AB28-'GB 2023'!AB28)+(AE28-'GB 2023'!AE28))/2)</f>
        <v>10304000</v>
      </c>
      <c r="AI28" s="201">
        <f>MAX(0,'GB 2023'!AI28-((AC28-'GB 2023'!AC28)+(AF28-'GB 2023'!AF28))/2)</f>
        <v>0</v>
      </c>
      <c r="AJ28" s="204">
        <f t="shared" si="10"/>
        <v>10304000</v>
      </c>
      <c r="AK28" s="201">
        <f>MAX(0,'GB 2023'!AN28-SUM('UPDATE&gt;&gt;Jul-Dec 2022 Actuals'!AB28,'UPDATE&gt;&gt;Jul-Dec 2022 Actuals'!AE28,'UPDATE&gt;&gt;Jul-Dec 2022 Actuals'!AH28))</f>
        <v>10305000</v>
      </c>
      <c r="AL28" s="201">
        <f>MAX(0,'GB 2023'!AO28-SUM('UPDATE&gt;&gt;Jul-Dec 2022 Actuals'!AC28,'UPDATE&gt;&gt;Jul-Dec 2022 Actuals'!AF28,'UPDATE&gt;&gt;Jul-Dec 2022 Actuals'!AI28))</f>
        <v>0</v>
      </c>
      <c r="AM28" s="204">
        <f t="shared" si="11"/>
        <v>10305000</v>
      </c>
      <c r="AN28" s="204">
        <f t="shared" si="12"/>
        <v>30913000</v>
      </c>
      <c r="AO28" s="204">
        <f t="shared" si="12"/>
        <v>0</v>
      </c>
      <c r="AP28" s="204">
        <f t="shared" si="13"/>
        <v>30913000</v>
      </c>
      <c r="AQ28" s="201">
        <v>10304000</v>
      </c>
      <c r="AR28" s="201"/>
      <c r="AS28" s="204">
        <f t="shared" si="14"/>
        <v>10304000</v>
      </c>
      <c r="AT28" s="201">
        <v>10304000</v>
      </c>
      <c r="AU28" s="201"/>
      <c r="AV28" s="204">
        <f t="shared" si="15"/>
        <v>10304000</v>
      </c>
      <c r="AW28" s="201">
        <v>10304000</v>
      </c>
      <c r="AX28" s="201"/>
      <c r="AY28" s="204">
        <f t="shared" si="16"/>
        <v>10304000</v>
      </c>
      <c r="AZ28" s="201"/>
      <c r="BA28" s="201"/>
      <c r="BB28" s="204">
        <f t="shared" si="17"/>
        <v>0</v>
      </c>
      <c r="BC28" s="204">
        <f t="shared" si="18"/>
        <v>30912000</v>
      </c>
      <c r="BD28" s="204">
        <f t="shared" si="18"/>
        <v>0</v>
      </c>
      <c r="BE28" s="204">
        <f t="shared" si="19"/>
        <v>30912000</v>
      </c>
      <c r="BF28" s="201"/>
      <c r="BG28" s="201"/>
      <c r="BH28" s="204">
        <f t="shared" si="20"/>
        <v>0</v>
      </c>
      <c r="BI28" s="201"/>
      <c r="BJ28" s="201"/>
      <c r="BK28" s="204">
        <f t="shared" si="21"/>
        <v>0</v>
      </c>
      <c r="BL28" s="201"/>
      <c r="BM28" s="201"/>
      <c r="BN28" s="204">
        <f t="shared" si="22"/>
        <v>0</v>
      </c>
      <c r="BO28" s="216">
        <f t="shared" si="23"/>
        <v>0</v>
      </c>
      <c r="BP28" s="216">
        <f t="shared" si="23"/>
        <v>0</v>
      </c>
      <c r="BQ28" s="216">
        <f t="shared" si="24"/>
        <v>0</v>
      </c>
      <c r="BR28" s="205">
        <f t="shared" si="25"/>
        <v>62299000</v>
      </c>
      <c r="BS28" s="205">
        <f t="shared" si="25"/>
        <v>0</v>
      </c>
      <c r="BT28" s="205">
        <f t="shared" si="25"/>
        <v>62299000</v>
      </c>
      <c r="BU28" s="46">
        <f>+Y28-'GB 2023'!Y28</f>
        <v>-286</v>
      </c>
      <c r="BV28" s="46">
        <f>+Z28-'GB 2023'!Z28</f>
        <v>0</v>
      </c>
      <c r="BW28" s="46">
        <f>+AA28-'GB 2023'!AA28</f>
        <v>-286</v>
      </c>
      <c r="BX28" s="46">
        <f>+AN28-'GB 2023'!AN28</f>
        <v>142</v>
      </c>
      <c r="BY28" s="46">
        <f>+AO28-'GB 2023'!AO28</f>
        <v>0</v>
      </c>
      <c r="BZ28" s="46">
        <f>+AP28-'GB 2023'!AP28</f>
        <v>142</v>
      </c>
      <c r="CA28" s="46">
        <f>+BC28-'GB 2023'!BC28</f>
        <v>-856</v>
      </c>
      <c r="CB28" s="46">
        <f>+BD28-'GB 2023'!BD28</f>
        <v>0</v>
      </c>
      <c r="CC28" s="46">
        <f>+BE28-'GB 2023'!BE28</f>
        <v>-856</v>
      </c>
      <c r="CD28" s="46">
        <f>+BO28-'GB 2023'!BO28</f>
        <v>0</v>
      </c>
      <c r="CE28" s="46">
        <f>+BP28-'GB 2023'!BP28</f>
        <v>0</v>
      </c>
      <c r="CF28" s="46">
        <f>+BQ28-'GB 2023'!BQ28</f>
        <v>0</v>
      </c>
      <c r="CG28" s="46">
        <f t="shared" si="26"/>
        <v>-1000</v>
      </c>
      <c r="CH28" s="46">
        <f t="shared" si="26"/>
        <v>0</v>
      </c>
      <c r="CI28" s="46">
        <f t="shared" si="26"/>
        <v>-1000</v>
      </c>
    </row>
    <row r="29" spans="1:88" hidden="1" x14ac:dyDescent="0.25">
      <c r="B29" s="48" t="s">
        <v>156</v>
      </c>
      <c r="C29" s="48" t="s">
        <v>164</v>
      </c>
      <c r="D29" s="48" t="s">
        <v>117</v>
      </c>
      <c r="E29" s="48" t="s">
        <v>165</v>
      </c>
      <c r="F29" s="232" t="s">
        <v>160</v>
      </c>
      <c r="G29" s="232"/>
      <c r="H29" s="232" t="s">
        <v>166</v>
      </c>
      <c r="I29" s="232">
        <v>10</v>
      </c>
      <c r="J29" s="46">
        <v>20700000</v>
      </c>
      <c r="K29" s="46">
        <v>0</v>
      </c>
      <c r="L29" s="46">
        <v>20700000</v>
      </c>
      <c r="M29" s="201"/>
      <c r="N29" s="201"/>
      <c r="O29" s="204">
        <f t="shared" si="2"/>
        <v>0</v>
      </c>
      <c r="P29" s="201"/>
      <c r="Q29" s="201"/>
      <c r="R29" s="204">
        <f t="shared" si="3"/>
        <v>0</v>
      </c>
      <c r="S29" s="201"/>
      <c r="T29" s="201"/>
      <c r="U29" s="204">
        <f t="shared" si="4"/>
        <v>0</v>
      </c>
      <c r="V29" s="201"/>
      <c r="W29" s="201"/>
      <c r="X29" s="204">
        <f t="shared" si="5"/>
        <v>0</v>
      </c>
      <c r="Y29" s="204">
        <f t="shared" si="6"/>
        <v>0</v>
      </c>
      <c r="Z29" s="204">
        <f t="shared" si="6"/>
        <v>0</v>
      </c>
      <c r="AA29" s="204">
        <f t="shared" si="7"/>
        <v>0</v>
      </c>
      <c r="AB29" s="234"/>
      <c r="AC29" s="234"/>
      <c r="AD29" s="204">
        <f t="shared" si="8"/>
        <v>0</v>
      </c>
      <c r="AE29" s="234">
        <v>3450000</v>
      </c>
      <c r="AF29" s="234">
        <v>0</v>
      </c>
      <c r="AG29" s="204">
        <f t="shared" si="9"/>
        <v>3450000</v>
      </c>
      <c r="AH29" s="201">
        <f>MAX(0,'GB 2023'!AH29-((AB29-'GB 2023'!AB29)+(AE29-'GB 2023'!AE29))/2)</f>
        <v>3450000</v>
      </c>
      <c r="AI29" s="201">
        <f>MAX(0,'GB 2023'!AI29-((AC29-'GB 2023'!AC29)+(AF29-'GB 2023'!AF29))/2)</f>
        <v>0</v>
      </c>
      <c r="AJ29" s="204">
        <f t="shared" si="10"/>
        <v>3450000</v>
      </c>
      <c r="AK29" s="201">
        <f>MAX(0,'GB 2023'!AN29-SUM('UPDATE&gt;&gt;Jul-Dec 2022 Actuals'!AB29,'UPDATE&gt;&gt;Jul-Dec 2022 Actuals'!AE29,'UPDATE&gt;&gt;Jul-Dec 2022 Actuals'!AH29))</f>
        <v>3450000</v>
      </c>
      <c r="AL29" s="201">
        <f>MAX(0,'GB 2023'!AO29-SUM('UPDATE&gt;&gt;Jul-Dec 2022 Actuals'!AC29,'UPDATE&gt;&gt;Jul-Dec 2022 Actuals'!AF29,'UPDATE&gt;&gt;Jul-Dec 2022 Actuals'!AI29))</f>
        <v>0</v>
      </c>
      <c r="AM29" s="204">
        <f t="shared" si="11"/>
        <v>3450000</v>
      </c>
      <c r="AN29" s="204">
        <f t="shared" si="12"/>
        <v>10350000</v>
      </c>
      <c r="AO29" s="204">
        <f t="shared" si="12"/>
        <v>0</v>
      </c>
      <c r="AP29" s="204">
        <f t="shared" si="13"/>
        <v>10350000</v>
      </c>
      <c r="AQ29" s="201">
        <v>3450000</v>
      </c>
      <c r="AR29" s="201"/>
      <c r="AS29" s="204">
        <f t="shared" si="14"/>
        <v>3450000</v>
      </c>
      <c r="AT29" s="201">
        <v>3450000</v>
      </c>
      <c r="AU29" s="201"/>
      <c r="AV29" s="204">
        <f t="shared" si="15"/>
        <v>3450000</v>
      </c>
      <c r="AW29" s="201">
        <v>3450000</v>
      </c>
      <c r="AX29" s="201"/>
      <c r="AY29" s="204">
        <f t="shared" si="16"/>
        <v>3450000</v>
      </c>
      <c r="AZ29" s="201"/>
      <c r="BA29" s="201"/>
      <c r="BB29" s="204">
        <f t="shared" si="17"/>
        <v>0</v>
      </c>
      <c r="BC29" s="204">
        <f t="shared" si="18"/>
        <v>10350000</v>
      </c>
      <c r="BD29" s="204">
        <f t="shared" si="18"/>
        <v>0</v>
      </c>
      <c r="BE29" s="204">
        <f t="shared" si="19"/>
        <v>10350000</v>
      </c>
      <c r="BF29" s="201"/>
      <c r="BG29" s="201"/>
      <c r="BH29" s="204">
        <f t="shared" si="20"/>
        <v>0</v>
      </c>
      <c r="BI29" s="201"/>
      <c r="BJ29" s="201"/>
      <c r="BK29" s="204">
        <f t="shared" si="21"/>
        <v>0</v>
      </c>
      <c r="BL29" s="201"/>
      <c r="BM29" s="201"/>
      <c r="BN29" s="204">
        <f t="shared" si="22"/>
        <v>0</v>
      </c>
      <c r="BO29" s="216">
        <f t="shared" si="23"/>
        <v>0</v>
      </c>
      <c r="BP29" s="216">
        <f t="shared" si="23"/>
        <v>0</v>
      </c>
      <c r="BQ29" s="216">
        <f t="shared" si="24"/>
        <v>0</v>
      </c>
      <c r="BR29" s="205">
        <f t="shared" si="25"/>
        <v>20700000</v>
      </c>
      <c r="BS29" s="205">
        <f t="shared" si="25"/>
        <v>0</v>
      </c>
      <c r="BT29" s="205">
        <f t="shared" si="25"/>
        <v>20700000</v>
      </c>
      <c r="BU29" s="46">
        <f>+Y29-'GB 2023'!Y29</f>
        <v>0</v>
      </c>
      <c r="BV29" s="46">
        <f>+Z29-'GB 2023'!Z29</f>
        <v>0</v>
      </c>
      <c r="BW29" s="46">
        <f>+AA29-'GB 2023'!AA29</f>
        <v>0</v>
      </c>
      <c r="BX29" s="46">
        <f>+AN29-'GB 2023'!AN29</f>
        <v>0</v>
      </c>
      <c r="BY29" s="46">
        <f>+AO29-'GB 2023'!AO29</f>
        <v>0</v>
      </c>
      <c r="BZ29" s="46">
        <f>+AP29-'GB 2023'!AP29</f>
        <v>0</v>
      </c>
      <c r="CA29" s="46">
        <f>+BC29-'GB 2023'!BC29</f>
        <v>0</v>
      </c>
      <c r="CB29" s="46">
        <f>+BD29-'GB 2023'!BD29</f>
        <v>0</v>
      </c>
      <c r="CC29" s="46">
        <f>+BE29-'GB 2023'!BE29</f>
        <v>0</v>
      </c>
      <c r="CD29" s="46">
        <f>+BO29-'GB 2023'!BO29</f>
        <v>0</v>
      </c>
      <c r="CE29" s="46">
        <f>+BP29-'GB 2023'!BP29</f>
        <v>0</v>
      </c>
      <c r="CF29" s="46">
        <f>+BQ29-'GB 2023'!BQ29</f>
        <v>0</v>
      </c>
      <c r="CG29" s="46">
        <f t="shared" si="26"/>
        <v>0</v>
      </c>
      <c r="CH29" s="46">
        <f t="shared" si="26"/>
        <v>0</v>
      </c>
      <c r="CI29" s="46">
        <f t="shared" si="26"/>
        <v>0</v>
      </c>
    </row>
    <row r="30" spans="1:88" hidden="1" x14ac:dyDescent="0.25">
      <c r="B30" s="48" t="s">
        <v>156</v>
      </c>
      <c r="C30" s="48" t="s">
        <v>164</v>
      </c>
      <c r="D30" s="48" t="s">
        <v>117</v>
      </c>
      <c r="E30" s="48" t="s">
        <v>165</v>
      </c>
      <c r="F30" s="232" t="s">
        <v>160</v>
      </c>
      <c r="G30" s="232"/>
      <c r="H30" s="232" t="s">
        <v>167</v>
      </c>
      <c r="I30" s="232">
        <v>20</v>
      </c>
      <c r="J30" s="46">
        <v>17000000</v>
      </c>
      <c r="K30" s="46">
        <v>0</v>
      </c>
      <c r="L30" s="46">
        <v>17000000</v>
      </c>
      <c r="M30" s="201"/>
      <c r="N30" s="201"/>
      <c r="O30" s="204">
        <f t="shared" si="2"/>
        <v>0</v>
      </c>
      <c r="P30" s="201"/>
      <c r="Q30" s="201"/>
      <c r="R30" s="204">
        <f t="shared" si="3"/>
        <v>0</v>
      </c>
      <c r="S30" s="201"/>
      <c r="T30" s="201"/>
      <c r="U30" s="204">
        <f t="shared" si="4"/>
        <v>0</v>
      </c>
      <c r="V30" s="201"/>
      <c r="W30" s="201"/>
      <c r="X30" s="204">
        <f t="shared" si="5"/>
        <v>0</v>
      </c>
      <c r="Y30" s="204">
        <f t="shared" si="6"/>
        <v>0</v>
      </c>
      <c r="Z30" s="204">
        <f t="shared" si="6"/>
        <v>0</v>
      </c>
      <c r="AA30" s="204">
        <f t="shared" si="7"/>
        <v>0</v>
      </c>
      <c r="AB30" s="234"/>
      <c r="AC30" s="234"/>
      <c r="AD30" s="204">
        <f t="shared" si="8"/>
        <v>0</v>
      </c>
      <c r="AE30" s="234">
        <v>2833000</v>
      </c>
      <c r="AF30" s="234">
        <v>0</v>
      </c>
      <c r="AG30" s="204">
        <f t="shared" si="9"/>
        <v>2833000</v>
      </c>
      <c r="AH30" s="201">
        <f>MAX(0,'GB 2023'!AH30-((AB30-'GB 2023'!AB30)+(AE30-'GB 2023'!AE30))/2)</f>
        <v>2833000</v>
      </c>
      <c r="AI30" s="201">
        <f>MAX(0,'GB 2023'!AI30-((AC30-'GB 2023'!AC30)+(AF30-'GB 2023'!AF30))/2)</f>
        <v>0</v>
      </c>
      <c r="AJ30" s="204">
        <f t="shared" si="10"/>
        <v>2833000</v>
      </c>
      <c r="AK30" s="201">
        <f>MAX(0,'GB 2023'!AN30-SUM('UPDATE&gt;&gt;Jul-Dec 2022 Actuals'!AB30,'UPDATE&gt;&gt;Jul-Dec 2022 Actuals'!AE30,'UPDATE&gt;&gt;Jul-Dec 2022 Actuals'!AH30))</f>
        <v>2834000</v>
      </c>
      <c r="AL30" s="201">
        <f>MAX(0,'GB 2023'!AO30-SUM('UPDATE&gt;&gt;Jul-Dec 2022 Actuals'!AC30,'UPDATE&gt;&gt;Jul-Dec 2022 Actuals'!AF30,'UPDATE&gt;&gt;Jul-Dec 2022 Actuals'!AI30))</f>
        <v>0</v>
      </c>
      <c r="AM30" s="204">
        <f t="shared" si="11"/>
        <v>2834000</v>
      </c>
      <c r="AN30" s="204">
        <f t="shared" si="12"/>
        <v>8500000</v>
      </c>
      <c r="AO30" s="204">
        <f t="shared" si="12"/>
        <v>0</v>
      </c>
      <c r="AP30" s="204">
        <f t="shared" si="13"/>
        <v>8500000</v>
      </c>
      <c r="AQ30" s="201">
        <v>2833000</v>
      </c>
      <c r="AR30" s="201"/>
      <c r="AS30" s="204">
        <f t="shared" si="14"/>
        <v>2833000</v>
      </c>
      <c r="AT30" s="201">
        <v>2833000</v>
      </c>
      <c r="AU30" s="201"/>
      <c r="AV30" s="204">
        <f t="shared" si="15"/>
        <v>2833000</v>
      </c>
      <c r="AW30" s="201">
        <v>2833000</v>
      </c>
      <c r="AX30" s="201"/>
      <c r="AY30" s="204">
        <f t="shared" si="16"/>
        <v>2833000</v>
      </c>
      <c r="AZ30" s="201"/>
      <c r="BA30" s="201"/>
      <c r="BB30" s="204">
        <f t="shared" si="17"/>
        <v>0</v>
      </c>
      <c r="BC30" s="204">
        <f t="shared" si="18"/>
        <v>8499000</v>
      </c>
      <c r="BD30" s="204">
        <f t="shared" si="18"/>
        <v>0</v>
      </c>
      <c r="BE30" s="204">
        <f t="shared" si="19"/>
        <v>8499000</v>
      </c>
      <c r="BF30" s="201"/>
      <c r="BG30" s="201"/>
      <c r="BH30" s="204">
        <f t="shared" si="20"/>
        <v>0</v>
      </c>
      <c r="BI30" s="201"/>
      <c r="BJ30" s="201"/>
      <c r="BK30" s="204">
        <f t="shared" si="21"/>
        <v>0</v>
      </c>
      <c r="BL30" s="201"/>
      <c r="BM30" s="201"/>
      <c r="BN30" s="204">
        <f t="shared" si="22"/>
        <v>0</v>
      </c>
      <c r="BO30" s="216">
        <f t="shared" si="23"/>
        <v>0</v>
      </c>
      <c r="BP30" s="216">
        <f t="shared" si="23"/>
        <v>0</v>
      </c>
      <c r="BQ30" s="216">
        <f t="shared" si="24"/>
        <v>0</v>
      </c>
      <c r="BR30" s="205">
        <f t="shared" si="25"/>
        <v>16999000</v>
      </c>
      <c r="BS30" s="205">
        <f t="shared" si="25"/>
        <v>0</v>
      </c>
      <c r="BT30" s="205">
        <f t="shared" si="25"/>
        <v>16999000</v>
      </c>
      <c r="BU30" s="46">
        <f>+Y30-'GB 2023'!Y30</f>
        <v>0</v>
      </c>
      <c r="BV30" s="46">
        <f>+Z30-'GB 2023'!Z30</f>
        <v>0</v>
      </c>
      <c r="BW30" s="46">
        <f>+AA30-'GB 2023'!AA30</f>
        <v>0</v>
      </c>
      <c r="BX30" s="46">
        <f>+AN30-'GB 2023'!AN30</f>
        <v>0</v>
      </c>
      <c r="BY30" s="46">
        <f>+AO30-'GB 2023'!AO30</f>
        <v>0</v>
      </c>
      <c r="BZ30" s="46">
        <f>+AP30-'GB 2023'!AP30</f>
        <v>0</v>
      </c>
      <c r="CA30" s="46">
        <f>+BC30-'GB 2023'!BC30</f>
        <v>-1000</v>
      </c>
      <c r="CB30" s="46">
        <f>+BD30-'GB 2023'!BD30</f>
        <v>0</v>
      </c>
      <c r="CC30" s="46">
        <f>+BE30-'GB 2023'!BE30</f>
        <v>-1000</v>
      </c>
      <c r="CD30" s="46">
        <f>+BO30-'GB 2023'!BO30</f>
        <v>0</v>
      </c>
      <c r="CE30" s="46">
        <f>+BP30-'GB 2023'!BP30</f>
        <v>0</v>
      </c>
      <c r="CF30" s="46">
        <f>+BQ30-'GB 2023'!BQ30</f>
        <v>0</v>
      </c>
      <c r="CG30" s="46">
        <f t="shared" si="26"/>
        <v>-1000</v>
      </c>
      <c r="CH30" s="46">
        <f t="shared" si="26"/>
        <v>0</v>
      </c>
      <c r="CI30" s="46">
        <f t="shared" si="26"/>
        <v>-1000</v>
      </c>
    </row>
    <row r="31" spans="1:88" s="95" customFormat="1" hidden="1" x14ac:dyDescent="0.25">
      <c r="A31" s="96"/>
      <c r="B31" s="96" t="s">
        <v>156</v>
      </c>
      <c r="C31" s="96" t="s">
        <v>168</v>
      </c>
      <c r="D31" s="96" t="s">
        <v>121</v>
      </c>
      <c r="E31" s="96"/>
      <c r="F31" s="233" t="s">
        <v>158</v>
      </c>
      <c r="G31" s="233"/>
      <c r="H31" s="233" t="s">
        <v>159</v>
      </c>
      <c r="I31" s="233">
        <v>30</v>
      </c>
      <c r="J31" s="182">
        <v>0</v>
      </c>
      <c r="K31" s="182">
        <v>0</v>
      </c>
      <c r="L31" s="182">
        <v>0</v>
      </c>
      <c r="M31" s="203"/>
      <c r="N31" s="203"/>
      <c r="O31" s="208">
        <f t="shared" si="2"/>
        <v>0</v>
      </c>
      <c r="P31" s="203"/>
      <c r="Q31" s="203"/>
      <c r="R31" s="208">
        <f t="shared" si="3"/>
        <v>0</v>
      </c>
      <c r="S31" s="203"/>
      <c r="T31" s="203"/>
      <c r="U31" s="208">
        <f t="shared" si="4"/>
        <v>0</v>
      </c>
      <c r="V31" s="203"/>
      <c r="W31" s="203"/>
      <c r="X31" s="208">
        <f t="shared" si="5"/>
        <v>0</v>
      </c>
      <c r="Y31" s="208">
        <f t="shared" si="6"/>
        <v>0</v>
      </c>
      <c r="Z31" s="208">
        <f t="shared" si="6"/>
        <v>0</v>
      </c>
      <c r="AA31" s="208">
        <f t="shared" si="7"/>
        <v>0</v>
      </c>
      <c r="AB31" s="236"/>
      <c r="AC31" s="236"/>
      <c r="AD31" s="208">
        <f t="shared" si="8"/>
        <v>0</v>
      </c>
      <c r="AE31" s="236">
        <v>0</v>
      </c>
      <c r="AF31" s="236">
        <v>0</v>
      </c>
      <c r="AG31" s="208">
        <f t="shared" si="9"/>
        <v>0</v>
      </c>
      <c r="AH31" s="203">
        <f>MAX(0,'GB 2023'!AH31-((AB31-'GB 2023'!AB31)+(AE31-'GB 2023'!AE31))/2)</f>
        <v>0</v>
      </c>
      <c r="AI31" s="203">
        <f>MAX(0,'GB 2023'!AI31-((AC31-'GB 2023'!AC31)+(AF31-'GB 2023'!AF31))/2)</f>
        <v>0</v>
      </c>
      <c r="AJ31" s="208">
        <f t="shared" si="10"/>
        <v>0</v>
      </c>
      <c r="AK31" s="201">
        <f>MAX(0,'GB 2023'!AN31-SUM('UPDATE&gt;&gt;Jul-Dec 2022 Actuals'!AB31,'UPDATE&gt;&gt;Jul-Dec 2022 Actuals'!AE31,'UPDATE&gt;&gt;Jul-Dec 2022 Actuals'!AH31))</f>
        <v>0</v>
      </c>
      <c r="AL31" s="201">
        <f>MAX(0,'GB 2023'!AO31-SUM('UPDATE&gt;&gt;Jul-Dec 2022 Actuals'!AC31,'UPDATE&gt;&gt;Jul-Dec 2022 Actuals'!AF31,'UPDATE&gt;&gt;Jul-Dec 2022 Actuals'!AI31))</f>
        <v>0</v>
      </c>
      <c r="AM31" s="208">
        <f t="shared" si="11"/>
        <v>0</v>
      </c>
      <c r="AN31" s="208">
        <f t="shared" si="12"/>
        <v>0</v>
      </c>
      <c r="AO31" s="208">
        <f t="shared" si="12"/>
        <v>0</v>
      </c>
      <c r="AP31" s="208">
        <f t="shared" si="13"/>
        <v>0</v>
      </c>
      <c r="AQ31" s="203">
        <v>0</v>
      </c>
      <c r="AR31" s="203"/>
      <c r="AS31" s="208">
        <f t="shared" si="14"/>
        <v>0</v>
      </c>
      <c r="AT31" s="203">
        <v>0</v>
      </c>
      <c r="AU31" s="203"/>
      <c r="AV31" s="208">
        <f t="shared" si="15"/>
        <v>0</v>
      </c>
      <c r="AW31" s="203">
        <v>0</v>
      </c>
      <c r="AX31" s="203"/>
      <c r="AY31" s="208">
        <f t="shared" si="16"/>
        <v>0</v>
      </c>
      <c r="AZ31" s="203"/>
      <c r="BA31" s="203"/>
      <c r="BB31" s="208">
        <f t="shared" si="17"/>
        <v>0</v>
      </c>
      <c r="BC31" s="208">
        <f t="shared" si="18"/>
        <v>0</v>
      </c>
      <c r="BD31" s="208">
        <f t="shared" si="18"/>
        <v>0</v>
      </c>
      <c r="BE31" s="208">
        <f t="shared" si="19"/>
        <v>0</v>
      </c>
      <c r="BF31" s="203"/>
      <c r="BG31" s="203"/>
      <c r="BH31" s="208">
        <f t="shared" si="20"/>
        <v>0</v>
      </c>
      <c r="BI31" s="203"/>
      <c r="BJ31" s="203"/>
      <c r="BK31" s="208">
        <f t="shared" si="21"/>
        <v>0</v>
      </c>
      <c r="BL31" s="203"/>
      <c r="BM31" s="203"/>
      <c r="BN31" s="208">
        <f t="shared" si="22"/>
        <v>0</v>
      </c>
      <c r="BO31" s="217">
        <f t="shared" si="23"/>
        <v>0</v>
      </c>
      <c r="BP31" s="217">
        <f t="shared" si="23"/>
        <v>0</v>
      </c>
      <c r="BQ31" s="217">
        <f t="shared" si="24"/>
        <v>0</v>
      </c>
      <c r="BR31" s="209">
        <f t="shared" si="25"/>
        <v>0</v>
      </c>
      <c r="BS31" s="209">
        <f t="shared" si="25"/>
        <v>0</v>
      </c>
      <c r="BT31" s="209">
        <f t="shared" si="25"/>
        <v>0</v>
      </c>
      <c r="BU31" s="182">
        <f>+Y31-'GB 2023'!Y31</f>
        <v>0</v>
      </c>
      <c r="BV31" s="182">
        <f>+Z31-'GB 2023'!Z31</f>
        <v>0</v>
      </c>
      <c r="BW31" s="182">
        <f>+AA31-'GB 2023'!AA31</f>
        <v>0</v>
      </c>
      <c r="BX31" s="182">
        <f>+AN31-'GB 2023'!AN31</f>
        <v>0</v>
      </c>
      <c r="BY31" s="182">
        <f>+AO31-'GB 2023'!AO31</f>
        <v>0</v>
      </c>
      <c r="BZ31" s="182">
        <f>+AP31-'GB 2023'!AP31</f>
        <v>0</v>
      </c>
      <c r="CA31" s="182">
        <f>+BC31-'GB 2023'!BC31</f>
        <v>0</v>
      </c>
      <c r="CB31" s="182">
        <f>+BD31-'GB 2023'!BD31</f>
        <v>0</v>
      </c>
      <c r="CC31" s="182">
        <f>+BE31-'GB 2023'!BE31</f>
        <v>0</v>
      </c>
      <c r="CD31" s="182">
        <f>+BO31-'GB 2023'!BO31</f>
        <v>0</v>
      </c>
      <c r="CE31" s="182">
        <f>+BP31-'GB 2023'!BP31</f>
        <v>0</v>
      </c>
      <c r="CF31" s="182">
        <f>+BQ31-'GB 2023'!BQ31</f>
        <v>0</v>
      </c>
      <c r="CG31" s="182">
        <f t="shared" si="26"/>
        <v>0</v>
      </c>
      <c r="CH31" s="182">
        <f t="shared" si="26"/>
        <v>0</v>
      </c>
      <c r="CI31" s="182">
        <f t="shared" si="26"/>
        <v>0</v>
      </c>
      <c r="CJ31" s="96"/>
    </row>
    <row r="32" spans="1:88" s="95" customFormat="1" hidden="1" x14ac:dyDescent="0.25">
      <c r="A32" s="96"/>
      <c r="B32" s="96" t="s">
        <v>156</v>
      </c>
      <c r="C32" s="96" t="s">
        <v>168</v>
      </c>
      <c r="D32" s="96" t="s">
        <v>117</v>
      </c>
      <c r="E32" s="96"/>
      <c r="F32" s="233" t="s">
        <v>160</v>
      </c>
      <c r="G32" s="233"/>
      <c r="H32" s="233" t="s">
        <v>159</v>
      </c>
      <c r="I32" s="233">
        <v>30</v>
      </c>
      <c r="J32" s="182">
        <v>0</v>
      </c>
      <c r="K32" s="182">
        <v>0</v>
      </c>
      <c r="L32" s="182">
        <v>0</v>
      </c>
      <c r="M32" s="203"/>
      <c r="N32" s="203"/>
      <c r="O32" s="208">
        <f t="shared" si="2"/>
        <v>0</v>
      </c>
      <c r="P32" s="203"/>
      <c r="Q32" s="203"/>
      <c r="R32" s="208">
        <f t="shared" si="3"/>
        <v>0</v>
      </c>
      <c r="S32" s="203"/>
      <c r="T32" s="203"/>
      <c r="U32" s="208">
        <f t="shared" si="4"/>
        <v>0</v>
      </c>
      <c r="V32" s="203"/>
      <c r="W32" s="203"/>
      <c r="X32" s="208">
        <f t="shared" si="5"/>
        <v>0</v>
      </c>
      <c r="Y32" s="208">
        <f t="shared" si="6"/>
        <v>0</v>
      </c>
      <c r="Z32" s="208">
        <f t="shared" si="6"/>
        <v>0</v>
      </c>
      <c r="AA32" s="208">
        <f t="shared" si="7"/>
        <v>0</v>
      </c>
      <c r="AB32" s="236"/>
      <c r="AC32" s="236"/>
      <c r="AD32" s="208">
        <f t="shared" si="8"/>
        <v>0</v>
      </c>
      <c r="AE32" s="236">
        <v>0</v>
      </c>
      <c r="AF32" s="236">
        <v>0</v>
      </c>
      <c r="AG32" s="208">
        <f t="shared" si="9"/>
        <v>0</v>
      </c>
      <c r="AH32" s="203">
        <f>MAX(0,'GB 2023'!AH32-((AB32-'GB 2023'!AB32)+(AE32-'GB 2023'!AE32))/2)</f>
        <v>0</v>
      </c>
      <c r="AI32" s="203">
        <f>MAX(0,'GB 2023'!AI32-((AC32-'GB 2023'!AC32)+(AF32-'GB 2023'!AF32))/2)</f>
        <v>0</v>
      </c>
      <c r="AJ32" s="208">
        <f t="shared" si="10"/>
        <v>0</v>
      </c>
      <c r="AK32" s="201">
        <f>MAX(0,'GB 2023'!AN32-SUM('UPDATE&gt;&gt;Jul-Dec 2022 Actuals'!AB32,'UPDATE&gt;&gt;Jul-Dec 2022 Actuals'!AE32,'UPDATE&gt;&gt;Jul-Dec 2022 Actuals'!AH32))</f>
        <v>0</v>
      </c>
      <c r="AL32" s="201">
        <f>MAX(0,'GB 2023'!AO32-SUM('UPDATE&gt;&gt;Jul-Dec 2022 Actuals'!AC32,'UPDATE&gt;&gt;Jul-Dec 2022 Actuals'!AF32,'UPDATE&gt;&gt;Jul-Dec 2022 Actuals'!AI32))</f>
        <v>0</v>
      </c>
      <c r="AM32" s="208">
        <f t="shared" si="11"/>
        <v>0</v>
      </c>
      <c r="AN32" s="208">
        <f t="shared" si="12"/>
        <v>0</v>
      </c>
      <c r="AO32" s="208">
        <f t="shared" si="12"/>
        <v>0</v>
      </c>
      <c r="AP32" s="208">
        <f t="shared" si="13"/>
        <v>0</v>
      </c>
      <c r="AQ32" s="203">
        <v>0</v>
      </c>
      <c r="AR32" s="203"/>
      <c r="AS32" s="208">
        <f t="shared" si="14"/>
        <v>0</v>
      </c>
      <c r="AT32" s="203">
        <v>0</v>
      </c>
      <c r="AU32" s="203"/>
      <c r="AV32" s="208">
        <f t="shared" si="15"/>
        <v>0</v>
      </c>
      <c r="AW32" s="203">
        <v>0</v>
      </c>
      <c r="AX32" s="203"/>
      <c r="AY32" s="208">
        <f t="shared" si="16"/>
        <v>0</v>
      </c>
      <c r="AZ32" s="203"/>
      <c r="BA32" s="203"/>
      <c r="BB32" s="208">
        <f t="shared" si="17"/>
        <v>0</v>
      </c>
      <c r="BC32" s="208">
        <f t="shared" si="18"/>
        <v>0</v>
      </c>
      <c r="BD32" s="208">
        <f t="shared" si="18"/>
        <v>0</v>
      </c>
      <c r="BE32" s="208">
        <f t="shared" si="19"/>
        <v>0</v>
      </c>
      <c r="BF32" s="203"/>
      <c r="BG32" s="203"/>
      <c r="BH32" s="208">
        <f t="shared" si="20"/>
        <v>0</v>
      </c>
      <c r="BI32" s="203"/>
      <c r="BJ32" s="203"/>
      <c r="BK32" s="208">
        <f t="shared" si="21"/>
        <v>0</v>
      </c>
      <c r="BL32" s="203"/>
      <c r="BM32" s="203"/>
      <c r="BN32" s="208">
        <f t="shared" si="22"/>
        <v>0</v>
      </c>
      <c r="BO32" s="217">
        <f t="shared" si="23"/>
        <v>0</v>
      </c>
      <c r="BP32" s="217">
        <f t="shared" si="23"/>
        <v>0</v>
      </c>
      <c r="BQ32" s="217">
        <f t="shared" si="24"/>
        <v>0</v>
      </c>
      <c r="BR32" s="209">
        <f t="shared" si="25"/>
        <v>0</v>
      </c>
      <c r="BS32" s="209">
        <f t="shared" si="25"/>
        <v>0</v>
      </c>
      <c r="BT32" s="209">
        <f t="shared" si="25"/>
        <v>0</v>
      </c>
      <c r="BU32" s="182">
        <f>+Y32-'GB 2023'!Y32</f>
        <v>0</v>
      </c>
      <c r="BV32" s="182">
        <f>+Z32-'GB 2023'!Z32</f>
        <v>0</v>
      </c>
      <c r="BW32" s="182">
        <f>+AA32-'GB 2023'!AA32</f>
        <v>0</v>
      </c>
      <c r="BX32" s="182">
        <f>+AN32-'GB 2023'!AN32</f>
        <v>0</v>
      </c>
      <c r="BY32" s="182">
        <f>+AO32-'GB 2023'!AO32</f>
        <v>0</v>
      </c>
      <c r="BZ32" s="182">
        <f>+AP32-'GB 2023'!AP32</f>
        <v>0</v>
      </c>
      <c r="CA32" s="182">
        <f>+BC32-'GB 2023'!BC32</f>
        <v>0</v>
      </c>
      <c r="CB32" s="182">
        <f>+BD32-'GB 2023'!BD32</f>
        <v>0</v>
      </c>
      <c r="CC32" s="182">
        <f>+BE32-'GB 2023'!BE32</f>
        <v>0</v>
      </c>
      <c r="CD32" s="182">
        <f>+BO32-'GB 2023'!BO32</f>
        <v>0</v>
      </c>
      <c r="CE32" s="182">
        <f>+BP32-'GB 2023'!BP32</f>
        <v>0</v>
      </c>
      <c r="CF32" s="182">
        <f>+BQ32-'GB 2023'!BQ32</f>
        <v>0</v>
      </c>
      <c r="CG32" s="182">
        <f t="shared" si="26"/>
        <v>0</v>
      </c>
      <c r="CH32" s="182">
        <f t="shared" si="26"/>
        <v>0</v>
      </c>
      <c r="CI32" s="182">
        <f t="shared" si="26"/>
        <v>0</v>
      </c>
      <c r="CJ32" s="96"/>
    </row>
    <row r="33" spans="1:88" hidden="1" x14ac:dyDescent="0.25">
      <c r="B33" s="48" t="s">
        <v>156</v>
      </c>
      <c r="C33" s="48" t="s">
        <v>170</v>
      </c>
      <c r="D33" s="48" t="s">
        <v>121</v>
      </c>
      <c r="E33" s="48" t="s">
        <v>165</v>
      </c>
      <c r="F33" s="232" t="s">
        <v>158</v>
      </c>
      <c r="G33" s="232"/>
      <c r="H33" s="232" t="s">
        <v>159</v>
      </c>
      <c r="I33" s="232">
        <v>30</v>
      </c>
      <c r="J33" s="46">
        <v>1500000</v>
      </c>
      <c r="K33" s="46">
        <v>0</v>
      </c>
      <c r="L33" s="46">
        <v>1500000</v>
      </c>
      <c r="M33" s="201"/>
      <c r="N33" s="201"/>
      <c r="O33" s="204">
        <f t="shared" si="2"/>
        <v>0</v>
      </c>
      <c r="P33" s="201"/>
      <c r="Q33" s="201"/>
      <c r="R33" s="204">
        <f t="shared" si="3"/>
        <v>0</v>
      </c>
      <c r="S33" s="201"/>
      <c r="T33" s="201"/>
      <c r="U33" s="204">
        <f t="shared" si="4"/>
        <v>0</v>
      </c>
      <c r="V33" s="201"/>
      <c r="W33" s="201"/>
      <c r="X33" s="204">
        <f t="shared" si="5"/>
        <v>0</v>
      </c>
      <c r="Y33" s="204">
        <f t="shared" si="6"/>
        <v>0</v>
      </c>
      <c r="Z33" s="204">
        <f t="shared" si="6"/>
        <v>0</v>
      </c>
      <c r="AA33" s="204">
        <f t="shared" si="7"/>
        <v>0</v>
      </c>
      <c r="AB33" s="234">
        <v>18000</v>
      </c>
      <c r="AC33" s="234"/>
      <c r="AD33" s="204">
        <f t="shared" si="8"/>
        <v>18000</v>
      </c>
      <c r="AE33" s="234">
        <v>244000</v>
      </c>
      <c r="AF33" s="234">
        <v>0</v>
      </c>
      <c r="AG33" s="204">
        <f t="shared" si="9"/>
        <v>244000</v>
      </c>
      <c r="AH33" s="201">
        <f>MAX(0,'GB 2023'!AH33-((AB33-'GB 2023'!AB33)+(AE33-'GB 2023'!AE33))/2)</f>
        <v>244000</v>
      </c>
      <c r="AI33" s="201">
        <f>MAX(0,'GB 2023'!AI33-((AC33-'GB 2023'!AC33)+(AF33-'GB 2023'!AF33))/2)</f>
        <v>0</v>
      </c>
      <c r="AJ33" s="204">
        <f t="shared" si="10"/>
        <v>244000</v>
      </c>
      <c r="AK33" s="201">
        <f>MAX(0,'GB 2023'!AN33-SUM('UPDATE&gt;&gt;Jul-Dec 2022 Actuals'!AB33,'UPDATE&gt;&gt;Jul-Dec 2022 Actuals'!AE33,'UPDATE&gt;&gt;Jul-Dec 2022 Actuals'!AH33))</f>
        <v>244000</v>
      </c>
      <c r="AL33" s="201">
        <f>MAX(0,'GB 2023'!AO33-SUM('UPDATE&gt;&gt;Jul-Dec 2022 Actuals'!AC33,'UPDATE&gt;&gt;Jul-Dec 2022 Actuals'!AF33,'UPDATE&gt;&gt;Jul-Dec 2022 Actuals'!AI33))</f>
        <v>0</v>
      </c>
      <c r="AM33" s="204">
        <f t="shared" si="11"/>
        <v>244000</v>
      </c>
      <c r="AN33" s="204">
        <f t="shared" si="12"/>
        <v>750000</v>
      </c>
      <c r="AO33" s="204">
        <f t="shared" si="12"/>
        <v>0</v>
      </c>
      <c r="AP33" s="204">
        <f t="shared" si="13"/>
        <v>750000</v>
      </c>
      <c r="AQ33" s="201">
        <v>250000</v>
      </c>
      <c r="AR33" s="201"/>
      <c r="AS33" s="204">
        <f t="shared" si="14"/>
        <v>250000</v>
      </c>
      <c r="AT33" s="201">
        <v>250000</v>
      </c>
      <c r="AU33" s="201"/>
      <c r="AV33" s="204">
        <f t="shared" si="15"/>
        <v>250000</v>
      </c>
      <c r="AW33" s="201">
        <v>250000</v>
      </c>
      <c r="AX33" s="201"/>
      <c r="AY33" s="204">
        <f t="shared" si="16"/>
        <v>250000</v>
      </c>
      <c r="AZ33" s="201"/>
      <c r="BA33" s="201"/>
      <c r="BB33" s="204">
        <f t="shared" si="17"/>
        <v>0</v>
      </c>
      <c r="BC33" s="204">
        <f t="shared" si="18"/>
        <v>750000</v>
      </c>
      <c r="BD33" s="204">
        <f t="shared" si="18"/>
        <v>0</v>
      </c>
      <c r="BE33" s="204">
        <f t="shared" si="19"/>
        <v>750000</v>
      </c>
      <c r="BF33" s="201"/>
      <c r="BG33" s="201"/>
      <c r="BH33" s="204">
        <f t="shared" si="20"/>
        <v>0</v>
      </c>
      <c r="BI33" s="201"/>
      <c r="BJ33" s="201"/>
      <c r="BK33" s="204">
        <f t="shared" si="21"/>
        <v>0</v>
      </c>
      <c r="BL33" s="201"/>
      <c r="BM33" s="201"/>
      <c r="BN33" s="204">
        <f t="shared" si="22"/>
        <v>0</v>
      </c>
      <c r="BO33" s="216">
        <f t="shared" si="23"/>
        <v>0</v>
      </c>
      <c r="BP33" s="216">
        <f t="shared" si="23"/>
        <v>0</v>
      </c>
      <c r="BQ33" s="216">
        <f t="shared" si="24"/>
        <v>0</v>
      </c>
      <c r="BR33" s="205">
        <f t="shared" si="25"/>
        <v>1500000</v>
      </c>
      <c r="BS33" s="205">
        <f t="shared" si="25"/>
        <v>0</v>
      </c>
      <c r="BT33" s="205">
        <f t="shared" si="25"/>
        <v>1500000</v>
      </c>
      <c r="BU33" s="46">
        <f>+Y33-'GB 2023'!Y33</f>
        <v>0</v>
      </c>
      <c r="BV33" s="46">
        <f>+Z33-'GB 2023'!Z33</f>
        <v>0</v>
      </c>
      <c r="BW33" s="46">
        <f>+AA33-'GB 2023'!AA33</f>
        <v>0</v>
      </c>
      <c r="BX33" s="46">
        <f>+AN33-'GB 2023'!AN33</f>
        <v>0</v>
      </c>
      <c r="BY33" s="46">
        <f>+AO33-'GB 2023'!AO33</f>
        <v>0</v>
      </c>
      <c r="BZ33" s="46">
        <f>+AP33-'GB 2023'!AP33</f>
        <v>0</v>
      </c>
      <c r="CA33" s="46">
        <f>+BC33-'GB 2023'!BC33</f>
        <v>0</v>
      </c>
      <c r="CB33" s="46">
        <f>+BD33-'GB 2023'!BD33</f>
        <v>0</v>
      </c>
      <c r="CC33" s="46">
        <f>+BE33-'GB 2023'!BE33</f>
        <v>0</v>
      </c>
      <c r="CD33" s="46">
        <f>+BO33-'GB 2023'!BO33</f>
        <v>0</v>
      </c>
      <c r="CE33" s="46">
        <f>+BP33-'GB 2023'!BP33</f>
        <v>0</v>
      </c>
      <c r="CF33" s="46">
        <f>+BQ33-'GB 2023'!BQ33</f>
        <v>0</v>
      </c>
      <c r="CG33" s="46">
        <f t="shared" si="26"/>
        <v>0</v>
      </c>
      <c r="CH33" s="46">
        <f t="shared" si="26"/>
        <v>0</v>
      </c>
      <c r="CI33" s="46">
        <f t="shared" si="26"/>
        <v>0</v>
      </c>
    </row>
    <row r="34" spans="1:88" hidden="1" x14ac:dyDescent="0.25">
      <c r="B34" s="48" t="s">
        <v>156</v>
      </c>
      <c r="C34" s="48" t="s">
        <v>170</v>
      </c>
      <c r="D34" s="48" t="s">
        <v>117</v>
      </c>
      <c r="E34" s="48" t="s">
        <v>165</v>
      </c>
      <c r="F34" s="232" t="s">
        <v>160</v>
      </c>
      <c r="G34" s="232"/>
      <c r="H34" s="232" t="s">
        <v>159</v>
      </c>
      <c r="I34" s="232">
        <v>30</v>
      </c>
      <c r="J34" s="46">
        <v>48500000</v>
      </c>
      <c r="K34" s="46">
        <v>0</v>
      </c>
      <c r="L34" s="46">
        <v>48500000</v>
      </c>
      <c r="M34" s="201"/>
      <c r="N34" s="201"/>
      <c r="O34" s="204">
        <f t="shared" si="2"/>
        <v>0</v>
      </c>
      <c r="P34" s="201"/>
      <c r="Q34" s="201"/>
      <c r="R34" s="204">
        <f t="shared" si="3"/>
        <v>0</v>
      </c>
      <c r="S34" s="201"/>
      <c r="T34" s="201"/>
      <c r="U34" s="204">
        <f t="shared" si="4"/>
        <v>0</v>
      </c>
      <c r="V34" s="201"/>
      <c r="W34" s="201"/>
      <c r="X34" s="204">
        <f t="shared" si="5"/>
        <v>0</v>
      </c>
      <c r="Y34" s="204">
        <f t="shared" si="6"/>
        <v>0</v>
      </c>
      <c r="Z34" s="204">
        <f t="shared" si="6"/>
        <v>0</v>
      </c>
      <c r="AA34" s="204">
        <f t="shared" si="7"/>
        <v>0</v>
      </c>
      <c r="AB34" s="234"/>
      <c r="AC34" s="234"/>
      <c r="AD34" s="204">
        <f t="shared" si="8"/>
        <v>0</v>
      </c>
      <c r="AE34" s="234">
        <v>9700000</v>
      </c>
      <c r="AF34" s="234">
        <v>0</v>
      </c>
      <c r="AG34" s="204">
        <f t="shared" si="9"/>
        <v>9700000</v>
      </c>
      <c r="AH34" s="201">
        <f>MAX(0,'GB 2023'!AH34-((AB34-'GB 2023'!AB34)+(AE34-'GB 2023'!AE34))/2)</f>
        <v>9700000</v>
      </c>
      <c r="AI34" s="201">
        <f>MAX(0,'GB 2023'!AI34-((AC34-'GB 2023'!AC34)+(AF34-'GB 2023'!AF34))/2)</f>
        <v>0</v>
      </c>
      <c r="AJ34" s="204">
        <f t="shared" si="10"/>
        <v>9700000</v>
      </c>
      <c r="AK34" s="201">
        <f>MAX(0,'GB 2023'!AN34-SUM('UPDATE&gt;&gt;Jul-Dec 2022 Actuals'!AB34,'UPDATE&gt;&gt;Jul-Dec 2022 Actuals'!AE34,'UPDATE&gt;&gt;Jul-Dec 2022 Actuals'!AH34))</f>
        <v>9700000</v>
      </c>
      <c r="AL34" s="201">
        <f>MAX(0,'GB 2023'!AO34-SUM('UPDATE&gt;&gt;Jul-Dec 2022 Actuals'!AC34,'UPDATE&gt;&gt;Jul-Dec 2022 Actuals'!AF34,'UPDATE&gt;&gt;Jul-Dec 2022 Actuals'!AI34))</f>
        <v>0</v>
      </c>
      <c r="AM34" s="204">
        <f t="shared" si="11"/>
        <v>9700000</v>
      </c>
      <c r="AN34" s="204">
        <f t="shared" si="12"/>
        <v>29100000</v>
      </c>
      <c r="AO34" s="204">
        <f t="shared" si="12"/>
        <v>0</v>
      </c>
      <c r="AP34" s="204">
        <f t="shared" si="13"/>
        <v>29100000</v>
      </c>
      <c r="AQ34" s="201">
        <v>9700000</v>
      </c>
      <c r="AR34" s="201"/>
      <c r="AS34" s="204">
        <f t="shared" si="14"/>
        <v>9700000</v>
      </c>
      <c r="AT34" s="201">
        <v>9700000</v>
      </c>
      <c r="AU34" s="201"/>
      <c r="AV34" s="204">
        <f t="shared" si="15"/>
        <v>9700000</v>
      </c>
      <c r="AW34" s="201"/>
      <c r="AX34" s="201"/>
      <c r="AY34" s="204">
        <f t="shared" si="16"/>
        <v>0</v>
      </c>
      <c r="AZ34" s="201"/>
      <c r="BA34" s="201"/>
      <c r="BB34" s="204">
        <f t="shared" si="17"/>
        <v>0</v>
      </c>
      <c r="BC34" s="204">
        <f t="shared" si="18"/>
        <v>19400000</v>
      </c>
      <c r="BD34" s="204">
        <f t="shared" si="18"/>
        <v>0</v>
      </c>
      <c r="BE34" s="204">
        <f t="shared" si="19"/>
        <v>19400000</v>
      </c>
      <c r="BF34" s="201"/>
      <c r="BG34" s="201"/>
      <c r="BH34" s="204">
        <f t="shared" si="20"/>
        <v>0</v>
      </c>
      <c r="BI34" s="201"/>
      <c r="BJ34" s="201"/>
      <c r="BK34" s="204">
        <f t="shared" si="21"/>
        <v>0</v>
      </c>
      <c r="BL34" s="201"/>
      <c r="BM34" s="201"/>
      <c r="BN34" s="204">
        <f t="shared" si="22"/>
        <v>0</v>
      </c>
      <c r="BO34" s="216">
        <f t="shared" si="23"/>
        <v>0</v>
      </c>
      <c r="BP34" s="216">
        <f t="shared" si="23"/>
        <v>0</v>
      </c>
      <c r="BQ34" s="216">
        <f t="shared" si="24"/>
        <v>0</v>
      </c>
      <c r="BR34" s="205">
        <f t="shared" si="25"/>
        <v>48500000</v>
      </c>
      <c r="BS34" s="205">
        <f t="shared" si="25"/>
        <v>0</v>
      </c>
      <c r="BT34" s="205">
        <f t="shared" si="25"/>
        <v>48500000</v>
      </c>
      <c r="BU34" s="46">
        <f>+Y34-'GB 2023'!Y34</f>
        <v>0</v>
      </c>
      <c r="BV34" s="46">
        <f>+Z34-'GB 2023'!Z34</f>
        <v>0</v>
      </c>
      <c r="BW34" s="46">
        <f>+AA34-'GB 2023'!AA34</f>
        <v>0</v>
      </c>
      <c r="BX34" s="46">
        <f>+AN34-'GB 2023'!AN34</f>
        <v>0</v>
      </c>
      <c r="BY34" s="46">
        <f>+AO34-'GB 2023'!AO34</f>
        <v>0</v>
      </c>
      <c r="BZ34" s="46">
        <f>+AP34-'GB 2023'!AP34</f>
        <v>0</v>
      </c>
      <c r="CA34" s="46">
        <f>+BC34-'GB 2023'!BC34</f>
        <v>0</v>
      </c>
      <c r="CB34" s="46">
        <f>+BD34-'GB 2023'!BD34</f>
        <v>0</v>
      </c>
      <c r="CC34" s="46">
        <f>+BE34-'GB 2023'!BE34</f>
        <v>0</v>
      </c>
      <c r="CD34" s="46">
        <f>+BO34-'GB 2023'!BO34</f>
        <v>0</v>
      </c>
      <c r="CE34" s="46">
        <f>+BP34-'GB 2023'!BP34</f>
        <v>0</v>
      </c>
      <c r="CF34" s="46">
        <f>+BQ34-'GB 2023'!BQ34</f>
        <v>0</v>
      </c>
      <c r="CG34" s="46">
        <f t="shared" si="26"/>
        <v>0</v>
      </c>
      <c r="CH34" s="46">
        <f t="shared" si="26"/>
        <v>0</v>
      </c>
      <c r="CI34" s="46">
        <f t="shared" si="26"/>
        <v>0</v>
      </c>
    </row>
    <row r="35" spans="1:88" hidden="1" x14ac:dyDescent="0.25">
      <c r="B35" s="48" t="s">
        <v>156</v>
      </c>
      <c r="C35" s="48" t="s">
        <v>171</v>
      </c>
      <c r="D35" s="48" t="s">
        <v>121</v>
      </c>
      <c r="E35" s="48" t="s">
        <v>165</v>
      </c>
      <c r="F35" s="232" t="s">
        <v>158</v>
      </c>
      <c r="G35" s="232"/>
      <c r="H35" s="232" t="s">
        <v>166</v>
      </c>
      <c r="I35" s="232">
        <v>10</v>
      </c>
      <c r="J35" s="46">
        <v>2000000</v>
      </c>
      <c r="K35" s="46">
        <v>0</v>
      </c>
      <c r="L35" s="46">
        <v>2000000</v>
      </c>
      <c r="M35" s="201"/>
      <c r="N35" s="201"/>
      <c r="O35" s="204">
        <f t="shared" si="2"/>
        <v>0</v>
      </c>
      <c r="P35" s="201"/>
      <c r="Q35" s="201"/>
      <c r="R35" s="204">
        <f t="shared" si="3"/>
        <v>0</v>
      </c>
      <c r="S35" s="201"/>
      <c r="T35" s="201"/>
      <c r="U35" s="204">
        <f t="shared" si="4"/>
        <v>0</v>
      </c>
      <c r="V35" s="201"/>
      <c r="W35" s="201"/>
      <c r="X35" s="204">
        <f t="shared" si="5"/>
        <v>0</v>
      </c>
      <c r="Y35" s="204">
        <f t="shared" si="6"/>
        <v>0</v>
      </c>
      <c r="Z35" s="204">
        <f t="shared" si="6"/>
        <v>0</v>
      </c>
      <c r="AA35" s="204">
        <f t="shared" si="7"/>
        <v>0</v>
      </c>
      <c r="AB35" s="234"/>
      <c r="AC35" s="234"/>
      <c r="AD35" s="204">
        <f t="shared" si="8"/>
        <v>0</v>
      </c>
      <c r="AE35" s="234">
        <v>333000</v>
      </c>
      <c r="AF35" s="234">
        <v>0</v>
      </c>
      <c r="AG35" s="204">
        <f t="shared" si="9"/>
        <v>333000</v>
      </c>
      <c r="AH35" s="201">
        <f>MAX(0,'GB 2023'!AH35-((AB35-'GB 2023'!AB35)+(AE35-'GB 2023'!AE35))/2)</f>
        <v>333000</v>
      </c>
      <c r="AI35" s="201">
        <f>MAX(0,'GB 2023'!AI35-((AC35-'GB 2023'!AC35)+(AF35-'GB 2023'!AF35))/2)</f>
        <v>0</v>
      </c>
      <c r="AJ35" s="204">
        <f t="shared" si="10"/>
        <v>333000</v>
      </c>
      <c r="AK35" s="201">
        <f>MAX(0,'GB 2023'!AN35-SUM('UPDATE&gt;&gt;Jul-Dec 2022 Actuals'!AB35,'UPDATE&gt;&gt;Jul-Dec 2022 Actuals'!AE35,'UPDATE&gt;&gt;Jul-Dec 2022 Actuals'!AH35))</f>
        <v>334000</v>
      </c>
      <c r="AL35" s="201">
        <f>MAX(0,'GB 2023'!AO35-SUM('UPDATE&gt;&gt;Jul-Dec 2022 Actuals'!AC35,'UPDATE&gt;&gt;Jul-Dec 2022 Actuals'!AF35,'UPDATE&gt;&gt;Jul-Dec 2022 Actuals'!AI35))</f>
        <v>0</v>
      </c>
      <c r="AM35" s="204">
        <f t="shared" si="11"/>
        <v>334000</v>
      </c>
      <c r="AN35" s="204">
        <f t="shared" si="12"/>
        <v>1000000</v>
      </c>
      <c r="AO35" s="204">
        <f t="shared" si="12"/>
        <v>0</v>
      </c>
      <c r="AP35" s="204">
        <f t="shared" si="13"/>
        <v>1000000</v>
      </c>
      <c r="AQ35" s="201">
        <v>333000</v>
      </c>
      <c r="AR35" s="201"/>
      <c r="AS35" s="204">
        <f t="shared" si="14"/>
        <v>333000</v>
      </c>
      <c r="AT35" s="201">
        <v>333000</v>
      </c>
      <c r="AU35" s="201"/>
      <c r="AV35" s="204">
        <f t="shared" si="15"/>
        <v>333000</v>
      </c>
      <c r="AW35" s="201">
        <v>333000</v>
      </c>
      <c r="AX35" s="201"/>
      <c r="AY35" s="204">
        <f t="shared" si="16"/>
        <v>333000</v>
      </c>
      <c r="AZ35" s="201"/>
      <c r="BA35" s="201"/>
      <c r="BB35" s="204">
        <f t="shared" si="17"/>
        <v>0</v>
      </c>
      <c r="BC35" s="204">
        <f t="shared" si="18"/>
        <v>999000</v>
      </c>
      <c r="BD35" s="204">
        <f t="shared" si="18"/>
        <v>0</v>
      </c>
      <c r="BE35" s="204">
        <f t="shared" si="19"/>
        <v>999000</v>
      </c>
      <c r="BF35" s="201"/>
      <c r="BG35" s="201"/>
      <c r="BH35" s="204">
        <f t="shared" si="20"/>
        <v>0</v>
      </c>
      <c r="BI35" s="201"/>
      <c r="BJ35" s="201"/>
      <c r="BK35" s="204">
        <f t="shared" si="21"/>
        <v>0</v>
      </c>
      <c r="BL35" s="201"/>
      <c r="BM35" s="201"/>
      <c r="BN35" s="204">
        <f t="shared" si="22"/>
        <v>0</v>
      </c>
      <c r="BO35" s="216">
        <f t="shared" si="23"/>
        <v>0</v>
      </c>
      <c r="BP35" s="216">
        <f t="shared" si="23"/>
        <v>0</v>
      </c>
      <c r="BQ35" s="216">
        <f t="shared" si="24"/>
        <v>0</v>
      </c>
      <c r="BR35" s="205">
        <f t="shared" si="25"/>
        <v>1999000</v>
      </c>
      <c r="BS35" s="205">
        <f t="shared" si="25"/>
        <v>0</v>
      </c>
      <c r="BT35" s="205">
        <f t="shared" si="25"/>
        <v>1999000</v>
      </c>
      <c r="BU35" s="46">
        <f>+Y35-'GB 2023'!Y35</f>
        <v>0</v>
      </c>
      <c r="BV35" s="46">
        <f>+Z35-'GB 2023'!Z35</f>
        <v>0</v>
      </c>
      <c r="BW35" s="46">
        <f>+AA35-'GB 2023'!AA35</f>
        <v>0</v>
      </c>
      <c r="BX35" s="46">
        <f>+AN35-'GB 2023'!AN35</f>
        <v>0</v>
      </c>
      <c r="BY35" s="46">
        <f>+AO35-'GB 2023'!AO35</f>
        <v>0</v>
      </c>
      <c r="BZ35" s="46">
        <f>+AP35-'GB 2023'!AP35</f>
        <v>0</v>
      </c>
      <c r="CA35" s="46">
        <f>+BC35-'GB 2023'!BC35</f>
        <v>-1000</v>
      </c>
      <c r="CB35" s="46">
        <f>+BD35-'GB 2023'!BD35</f>
        <v>0</v>
      </c>
      <c r="CC35" s="46">
        <f>+BE35-'GB 2023'!BE35</f>
        <v>-1000</v>
      </c>
      <c r="CD35" s="46">
        <f>+BO35-'GB 2023'!BO35</f>
        <v>0</v>
      </c>
      <c r="CE35" s="46">
        <f>+BP35-'GB 2023'!BP35</f>
        <v>0</v>
      </c>
      <c r="CF35" s="46">
        <f>+BQ35-'GB 2023'!BQ35</f>
        <v>0</v>
      </c>
      <c r="CG35" s="46">
        <f t="shared" si="26"/>
        <v>-1000</v>
      </c>
      <c r="CH35" s="46">
        <f t="shared" si="26"/>
        <v>0</v>
      </c>
      <c r="CI35" s="46">
        <f t="shared" si="26"/>
        <v>-1000</v>
      </c>
    </row>
    <row r="36" spans="1:88" hidden="1" x14ac:dyDescent="0.25">
      <c r="B36" s="48" t="s">
        <v>156</v>
      </c>
      <c r="C36" s="48" t="s">
        <v>171</v>
      </c>
      <c r="D36" s="48" t="s">
        <v>117</v>
      </c>
      <c r="E36" s="48" t="s">
        <v>165</v>
      </c>
      <c r="F36" s="232" t="s">
        <v>160</v>
      </c>
      <c r="G36" s="232"/>
      <c r="H36" s="232" t="s">
        <v>166</v>
      </c>
      <c r="I36" s="232">
        <v>10</v>
      </c>
      <c r="J36" s="46">
        <v>38000000</v>
      </c>
      <c r="K36" s="46">
        <v>0</v>
      </c>
      <c r="L36" s="46">
        <v>38000000</v>
      </c>
      <c r="M36" s="201"/>
      <c r="N36" s="201"/>
      <c r="O36" s="204">
        <f t="shared" si="2"/>
        <v>0</v>
      </c>
      <c r="P36" s="201"/>
      <c r="Q36" s="201"/>
      <c r="R36" s="204">
        <f t="shared" si="3"/>
        <v>0</v>
      </c>
      <c r="S36" s="201"/>
      <c r="T36" s="201"/>
      <c r="U36" s="204">
        <f t="shared" si="4"/>
        <v>0</v>
      </c>
      <c r="V36" s="201"/>
      <c r="W36" s="201"/>
      <c r="X36" s="204">
        <f t="shared" si="5"/>
        <v>0</v>
      </c>
      <c r="Y36" s="204">
        <f t="shared" si="6"/>
        <v>0</v>
      </c>
      <c r="Z36" s="204">
        <f t="shared" si="6"/>
        <v>0</v>
      </c>
      <c r="AA36" s="204">
        <f t="shared" si="7"/>
        <v>0</v>
      </c>
      <c r="AB36" s="234"/>
      <c r="AC36" s="234"/>
      <c r="AD36" s="204">
        <f t="shared" si="8"/>
        <v>0</v>
      </c>
      <c r="AE36" s="234">
        <v>7600000</v>
      </c>
      <c r="AF36" s="234">
        <v>0</v>
      </c>
      <c r="AG36" s="204">
        <f t="shared" si="9"/>
        <v>7600000</v>
      </c>
      <c r="AH36" s="201">
        <f>MAX(0,'GB 2023'!AH36-((AB36-'GB 2023'!AB36)+(AE36-'GB 2023'!AE36))/2)</f>
        <v>7600000</v>
      </c>
      <c r="AI36" s="201">
        <f>MAX(0,'GB 2023'!AI36-((AC36-'GB 2023'!AC36)+(AF36-'GB 2023'!AF36))/2)</f>
        <v>0</v>
      </c>
      <c r="AJ36" s="204">
        <f t="shared" si="10"/>
        <v>7600000</v>
      </c>
      <c r="AK36" s="201">
        <f>MAX(0,'GB 2023'!AN36-SUM('UPDATE&gt;&gt;Jul-Dec 2022 Actuals'!AB36,'UPDATE&gt;&gt;Jul-Dec 2022 Actuals'!AE36,'UPDATE&gt;&gt;Jul-Dec 2022 Actuals'!AH36))</f>
        <v>7600000</v>
      </c>
      <c r="AL36" s="201">
        <f>MAX(0,'GB 2023'!AO36-SUM('UPDATE&gt;&gt;Jul-Dec 2022 Actuals'!AC36,'UPDATE&gt;&gt;Jul-Dec 2022 Actuals'!AF36,'UPDATE&gt;&gt;Jul-Dec 2022 Actuals'!AI36))</f>
        <v>0</v>
      </c>
      <c r="AM36" s="204">
        <f t="shared" si="11"/>
        <v>7600000</v>
      </c>
      <c r="AN36" s="204">
        <f t="shared" si="12"/>
        <v>22800000</v>
      </c>
      <c r="AO36" s="204">
        <f t="shared" si="12"/>
        <v>0</v>
      </c>
      <c r="AP36" s="204">
        <f t="shared" si="13"/>
        <v>22800000</v>
      </c>
      <c r="AQ36" s="201">
        <v>7600000</v>
      </c>
      <c r="AR36" s="201"/>
      <c r="AS36" s="204">
        <f t="shared" si="14"/>
        <v>7600000</v>
      </c>
      <c r="AT36" s="201">
        <v>7600000</v>
      </c>
      <c r="AU36" s="201"/>
      <c r="AV36" s="204">
        <f t="shared" si="15"/>
        <v>7600000</v>
      </c>
      <c r="AW36" s="201"/>
      <c r="AX36" s="201"/>
      <c r="AY36" s="204">
        <f t="shared" si="16"/>
        <v>0</v>
      </c>
      <c r="AZ36" s="201"/>
      <c r="BA36" s="201"/>
      <c r="BB36" s="204">
        <f t="shared" si="17"/>
        <v>0</v>
      </c>
      <c r="BC36" s="204">
        <f t="shared" si="18"/>
        <v>15200000</v>
      </c>
      <c r="BD36" s="204">
        <f t="shared" si="18"/>
        <v>0</v>
      </c>
      <c r="BE36" s="204">
        <f t="shared" si="19"/>
        <v>15200000</v>
      </c>
      <c r="BF36" s="201"/>
      <c r="BG36" s="201"/>
      <c r="BH36" s="204">
        <f t="shared" si="20"/>
        <v>0</v>
      </c>
      <c r="BI36" s="201"/>
      <c r="BJ36" s="201"/>
      <c r="BK36" s="204">
        <f t="shared" si="21"/>
        <v>0</v>
      </c>
      <c r="BL36" s="201"/>
      <c r="BM36" s="201"/>
      <c r="BN36" s="204">
        <f t="shared" si="22"/>
        <v>0</v>
      </c>
      <c r="BO36" s="216">
        <f t="shared" si="23"/>
        <v>0</v>
      </c>
      <c r="BP36" s="216">
        <f t="shared" si="23"/>
        <v>0</v>
      </c>
      <c r="BQ36" s="216">
        <f t="shared" si="24"/>
        <v>0</v>
      </c>
      <c r="BR36" s="205">
        <f t="shared" si="25"/>
        <v>38000000</v>
      </c>
      <c r="BS36" s="205">
        <f t="shared" si="25"/>
        <v>0</v>
      </c>
      <c r="BT36" s="205">
        <f t="shared" si="25"/>
        <v>38000000</v>
      </c>
      <c r="BU36" s="46">
        <f>+Y36-'GB 2023'!Y36</f>
        <v>0</v>
      </c>
      <c r="BV36" s="46">
        <f>+Z36-'GB 2023'!Z36</f>
        <v>0</v>
      </c>
      <c r="BW36" s="46">
        <f>+AA36-'GB 2023'!AA36</f>
        <v>0</v>
      </c>
      <c r="BX36" s="46">
        <f>+AN36-'GB 2023'!AN36</f>
        <v>0</v>
      </c>
      <c r="BY36" s="46">
        <f>+AO36-'GB 2023'!AO36</f>
        <v>0</v>
      </c>
      <c r="BZ36" s="46">
        <f>+AP36-'GB 2023'!AP36</f>
        <v>0</v>
      </c>
      <c r="CA36" s="46">
        <f>+BC36-'GB 2023'!BC36</f>
        <v>0</v>
      </c>
      <c r="CB36" s="46">
        <f>+BD36-'GB 2023'!BD36</f>
        <v>0</v>
      </c>
      <c r="CC36" s="46">
        <f>+BE36-'GB 2023'!BE36</f>
        <v>0</v>
      </c>
      <c r="CD36" s="46">
        <f>+BO36-'GB 2023'!BO36</f>
        <v>0</v>
      </c>
      <c r="CE36" s="46">
        <f>+BP36-'GB 2023'!BP36</f>
        <v>0</v>
      </c>
      <c r="CF36" s="46">
        <f>+BQ36-'GB 2023'!BQ36</f>
        <v>0</v>
      </c>
      <c r="CG36" s="46">
        <f t="shared" si="26"/>
        <v>0</v>
      </c>
      <c r="CH36" s="46">
        <f t="shared" si="26"/>
        <v>0</v>
      </c>
      <c r="CI36" s="46">
        <f t="shared" si="26"/>
        <v>0</v>
      </c>
    </row>
    <row r="37" spans="1:88" x14ac:dyDescent="0.25">
      <c r="A37" s="48" t="s">
        <v>172</v>
      </c>
      <c r="B37" s="48" t="s">
        <v>173</v>
      </c>
      <c r="C37" s="48" t="s">
        <v>174</v>
      </c>
      <c r="D37" s="48" t="s">
        <v>121</v>
      </c>
      <c r="F37" s="232" t="s">
        <v>175</v>
      </c>
      <c r="G37" s="232" t="s">
        <v>176</v>
      </c>
      <c r="H37" s="232" t="s">
        <v>177</v>
      </c>
      <c r="I37" s="232">
        <v>20</v>
      </c>
      <c r="J37" s="46">
        <v>125000</v>
      </c>
      <c r="K37" s="46">
        <v>125000</v>
      </c>
      <c r="L37" s="46">
        <v>250000</v>
      </c>
      <c r="M37" s="201"/>
      <c r="N37" s="201"/>
      <c r="O37" s="204">
        <f t="shared" si="2"/>
        <v>0</v>
      </c>
      <c r="P37" s="201"/>
      <c r="Q37" s="201"/>
      <c r="R37" s="204">
        <f t="shared" si="3"/>
        <v>0</v>
      </c>
      <c r="S37" s="201"/>
      <c r="T37" s="201"/>
      <c r="U37" s="204">
        <f t="shared" si="4"/>
        <v>0</v>
      </c>
      <c r="V37" s="201"/>
      <c r="W37" s="201"/>
      <c r="X37" s="204">
        <f t="shared" si="5"/>
        <v>0</v>
      </c>
      <c r="Y37" s="204">
        <f t="shared" si="6"/>
        <v>0</v>
      </c>
      <c r="Z37" s="204">
        <f t="shared" si="6"/>
        <v>0</v>
      </c>
      <c r="AA37" s="204">
        <f t="shared" si="7"/>
        <v>0</v>
      </c>
      <c r="AB37" s="234">
        <v>0</v>
      </c>
      <c r="AC37" s="234">
        <v>0</v>
      </c>
      <c r="AD37" s="204">
        <f t="shared" si="8"/>
        <v>0</v>
      </c>
      <c r="AE37" s="234">
        <v>83000</v>
      </c>
      <c r="AF37" s="234">
        <v>83000</v>
      </c>
      <c r="AG37" s="204">
        <f t="shared" si="9"/>
        <v>166000</v>
      </c>
      <c r="AH37" s="201">
        <f>MAX(0,'GB 2023'!AH37-((AB37-'GB 2023'!AB37)+(AE37-'GB 2023'!AE37))/2)</f>
        <v>21000</v>
      </c>
      <c r="AI37" s="201">
        <f>MAX(0,'GB 2023'!AI37-((AC37-'GB 2023'!AC37)+(AF37-'GB 2023'!AF37))/2)</f>
        <v>21000</v>
      </c>
      <c r="AJ37" s="204">
        <f t="shared" si="10"/>
        <v>42000</v>
      </c>
      <c r="AK37" s="201">
        <f>MAX(0,'GB 2023'!AN37-SUM('UPDATE&gt;&gt;Jul-Dec 2022 Actuals'!AB37,'UPDATE&gt;&gt;Jul-Dec 2022 Actuals'!AE37,'UPDATE&gt;&gt;Jul-Dec 2022 Actuals'!AH37))</f>
        <v>21000</v>
      </c>
      <c r="AL37" s="201">
        <f>MAX(0,'GB 2023'!AO37-SUM('UPDATE&gt;&gt;Jul-Dec 2022 Actuals'!AC37,'UPDATE&gt;&gt;Jul-Dec 2022 Actuals'!AF37,'UPDATE&gt;&gt;Jul-Dec 2022 Actuals'!AI37))</f>
        <v>21000</v>
      </c>
      <c r="AM37" s="204">
        <f t="shared" si="11"/>
        <v>42000</v>
      </c>
      <c r="AN37" s="204">
        <f t="shared" si="12"/>
        <v>125000</v>
      </c>
      <c r="AO37" s="204">
        <f t="shared" si="12"/>
        <v>125000</v>
      </c>
      <c r="AP37" s="204">
        <f t="shared" si="13"/>
        <v>250000</v>
      </c>
      <c r="AQ37" s="201"/>
      <c r="AR37" s="201"/>
      <c r="AS37" s="204">
        <f t="shared" si="14"/>
        <v>0</v>
      </c>
      <c r="AT37" s="201"/>
      <c r="AU37" s="201"/>
      <c r="AV37" s="204">
        <f t="shared" si="15"/>
        <v>0</v>
      </c>
      <c r="AW37" s="201"/>
      <c r="AX37" s="201"/>
      <c r="AY37" s="204">
        <f t="shared" si="16"/>
        <v>0</v>
      </c>
      <c r="AZ37" s="201"/>
      <c r="BA37" s="201"/>
      <c r="BB37" s="204">
        <f t="shared" si="17"/>
        <v>0</v>
      </c>
      <c r="BC37" s="204">
        <f t="shared" si="18"/>
        <v>0</v>
      </c>
      <c r="BD37" s="204">
        <f t="shared" si="18"/>
        <v>0</v>
      </c>
      <c r="BE37" s="204">
        <f t="shared" si="19"/>
        <v>0</v>
      </c>
      <c r="BF37" s="201"/>
      <c r="BG37" s="201"/>
      <c r="BH37" s="204">
        <f t="shared" si="20"/>
        <v>0</v>
      </c>
      <c r="BI37" s="201"/>
      <c r="BJ37" s="201"/>
      <c r="BK37" s="204">
        <f t="shared" si="21"/>
        <v>0</v>
      </c>
      <c r="BL37" s="201"/>
      <c r="BM37" s="201"/>
      <c r="BN37" s="204">
        <f t="shared" si="22"/>
        <v>0</v>
      </c>
      <c r="BO37" s="216">
        <f t="shared" si="23"/>
        <v>0</v>
      </c>
      <c r="BP37" s="216">
        <f t="shared" si="23"/>
        <v>0</v>
      </c>
      <c r="BQ37" s="216">
        <f t="shared" si="24"/>
        <v>0</v>
      </c>
      <c r="BR37" s="205">
        <f t="shared" si="25"/>
        <v>125000</v>
      </c>
      <c r="BS37" s="205">
        <f t="shared" si="25"/>
        <v>125000</v>
      </c>
      <c r="BT37" s="205">
        <f t="shared" si="25"/>
        <v>250000</v>
      </c>
      <c r="BU37" s="46">
        <f>+Y37-'GB 2023'!Y37</f>
        <v>0</v>
      </c>
      <c r="BV37" s="46">
        <f>+Z37-'GB 2023'!Z37</f>
        <v>0</v>
      </c>
      <c r="BW37" s="46">
        <f>+AA37-'GB 2023'!AA37</f>
        <v>0</v>
      </c>
      <c r="BX37" s="46">
        <f>+AN37-'GB 2023'!AN37</f>
        <v>0</v>
      </c>
      <c r="BY37" s="46">
        <f>+AO37-'GB 2023'!AO37</f>
        <v>0</v>
      </c>
      <c r="BZ37" s="46">
        <f>+AP37-'GB 2023'!AP37</f>
        <v>0</v>
      </c>
      <c r="CA37" s="46">
        <f>+BC37-'GB 2023'!BC37</f>
        <v>0</v>
      </c>
      <c r="CB37" s="46">
        <f>+BD37-'GB 2023'!BD37</f>
        <v>0</v>
      </c>
      <c r="CC37" s="46">
        <f>+BE37-'GB 2023'!BE37</f>
        <v>0</v>
      </c>
      <c r="CD37" s="46">
        <f>+BO37-'GB 2023'!BO37</f>
        <v>0</v>
      </c>
      <c r="CE37" s="46">
        <f>+BP37-'GB 2023'!BP37</f>
        <v>0</v>
      </c>
      <c r="CF37" s="46">
        <f>+BQ37-'GB 2023'!BQ37</f>
        <v>0</v>
      </c>
      <c r="CG37" s="46">
        <f t="shared" si="26"/>
        <v>0</v>
      </c>
      <c r="CH37" s="46">
        <f t="shared" si="26"/>
        <v>0</v>
      </c>
      <c r="CI37" s="46">
        <f t="shared" si="26"/>
        <v>0</v>
      </c>
    </row>
    <row r="38" spans="1:88" x14ac:dyDescent="0.25">
      <c r="A38" s="48" t="s">
        <v>179</v>
      </c>
      <c r="B38" s="48" t="s">
        <v>173</v>
      </c>
      <c r="C38" s="48" t="s">
        <v>180</v>
      </c>
      <c r="D38" s="48" t="s">
        <v>121</v>
      </c>
      <c r="F38" s="232" t="s">
        <v>175</v>
      </c>
      <c r="G38" s="232" t="s">
        <v>176</v>
      </c>
      <c r="H38" s="232" t="s">
        <v>177</v>
      </c>
      <c r="I38" s="232">
        <v>20</v>
      </c>
      <c r="J38" s="46">
        <v>5765000</v>
      </c>
      <c r="K38" s="46">
        <v>5765000</v>
      </c>
      <c r="L38" s="46">
        <v>11530000</v>
      </c>
      <c r="M38" s="201">
        <v>0</v>
      </c>
      <c r="N38" s="201">
        <v>0</v>
      </c>
      <c r="O38" s="204">
        <f t="shared" si="2"/>
        <v>0</v>
      </c>
      <c r="P38" s="201">
        <v>0</v>
      </c>
      <c r="Q38" s="201">
        <v>0</v>
      </c>
      <c r="R38" s="204">
        <f t="shared" si="3"/>
        <v>0</v>
      </c>
      <c r="S38" s="201">
        <v>0</v>
      </c>
      <c r="T38" s="201">
        <v>0</v>
      </c>
      <c r="U38" s="204">
        <f t="shared" si="4"/>
        <v>0</v>
      </c>
      <c r="V38" s="201">
        <v>0</v>
      </c>
      <c r="W38" s="201">
        <v>0</v>
      </c>
      <c r="X38" s="204">
        <f t="shared" si="5"/>
        <v>0</v>
      </c>
      <c r="Y38" s="204">
        <f t="shared" si="6"/>
        <v>0</v>
      </c>
      <c r="Z38" s="204">
        <f t="shared" si="6"/>
        <v>0</v>
      </c>
      <c r="AA38" s="204">
        <f t="shared" si="7"/>
        <v>0</v>
      </c>
      <c r="AB38" s="234">
        <v>0</v>
      </c>
      <c r="AC38" s="234">
        <v>0</v>
      </c>
      <c r="AD38" s="204">
        <f t="shared" si="8"/>
        <v>0</v>
      </c>
      <c r="AE38" s="234">
        <v>1922000</v>
      </c>
      <c r="AF38" s="234">
        <v>1922000</v>
      </c>
      <c r="AG38" s="204">
        <f t="shared" si="9"/>
        <v>3844000</v>
      </c>
      <c r="AH38" s="201">
        <f>MAX(0,'GB 2023'!AH38-((AB38-'GB 2023'!AB38)+(AE38-'GB 2023'!AE38))/2)</f>
        <v>1922000</v>
      </c>
      <c r="AI38" s="201">
        <f>MAX(0,'GB 2023'!AI38-((AC38-'GB 2023'!AC38)+(AF38-'GB 2023'!AF38))/2)</f>
        <v>1922000</v>
      </c>
      <c r="AJ38" s="204">
        <f t="shared" si="10"/>
        <v>3844000</v>
      </c>
      <c r="AK38" s="201">
        <f>MAX(0,'GB 2023'!AN38-SUM('UPDATE&gt;&gt;Jul-Dec 2022 Actuals'!AB38,'UPDATE&gt;&gt;Jul-Dec 2022 Actuals'!AE38,'UPDATE&gt;&gt;Jul-Dec 2022 Actuals'!AH38))</f>
        <v>1921000</v>
      </c>
      <c r="AL38" s="201">
        <f>MAX(0,'GB 2023'!AO38-SUM('UPDATE&gt;&gt;Jul-Dec 2022 Actuals'!AC38,'UPDATE&gt;&gt;Jul-Dec 2022 Actuals'!AF38,'UPDATE&gt;&gt;Jul-Dec 2022 Actuals'!AI38))</f>
        <v>1921000</v>
      </c>
      <c r="AM38" s="204">
        <f t="shared" si="11"/>
        <v>3842000</v>
      </c>
      <c r="AN38" s="204">
        <f t="shared" si="12"/>
        <v>5765000</v>
      </c>
      <c r="AO38" s="204">
        <f t="shared" si="12"/>
        <v>5765000</v>
      </c>
      <c r="AP38" s="204">
        <f t="shared" si="13"/>
        <v>11530000</v>
      </c>
      <c r="AQ38" s="201"/>
      <c r="AR38" s="201"/>
      <c r="AS38" s="204">
        <f t="shared" si="14"/>
        <v>0</v>
      </c>
      <c r="AT38" s="201"/>
      <c r="AU38" s="201"/>
      <c r="AV38" s="204">
        <f t="shared" si="15"/>
        <v>0</v>
      </c>
      <c r="AW38" s="201"/>
      <c r="AX38" s="201"/>
      <c r="AY38" s="204">
        <f t="shared" si="16"/>
        <v>0</v>
      </c>
      <c r="AZ38" s="201"/>
      <c r="BA38" s="201"/>
      <c r="BB38" s="204">
        <f t="shared" si="17"/>
        <v>0</v>
      </c>
      <c r="BC38" s="204">
        <f t="shared" si="18"/>
        <v>0</v>
      </c>
      <c r="BD38" s="204">
        <f t="shared" si="18"/>
        <v>0</v>
      </c>
      <c r="BE38" s="204">
        <f t="shared" si="19"/>
        <v>0</v>
      </c>
      <c r="BF38" s="201"/>
      <c r="BG38" s="201"/>
      <c r="BH38" s="204">
        <f t="shared" si="20"/>
        <v>0</v>
      </c>
      <c r="BI38" s="201"/>
      <c r="BJ38" s="201"/>
      <c r="BK38" s="204">
        <f t="shared" si="21"/>
        <v>0</v>
      </c>
      <c r="BL38" s="201"/>
      <c r="BM38" s="201"/>
      <c r="BN38" s="204">
        <f t="shared" si="22"/>
        <v>0</v>
      </c>
      <c r="BO38" s="216">
        <f t="shared" si="23"/>
        <v>0</v>
      </c>
      <c r="BP38" s="216">
        <f t="shared" si="23"/>
        <v>0</v>
      </c>
      <c r="BQ38" s="216">
        <f t="shared" si="24"/>
        <v>0</v>
      </c>
      <c r="BR38" s="205">
        <f t="shared" si="25"/>
        <v>5765000</v>
      </c>
      <c r="BS38" s="205">
        <f t="shared" si="25"/>
        <v>5765000</v>
      </c>
      <c r="BT38" s="205">
        <f t="shared" si="25"/>
        <v>11530000</v>
      </c>
      <c r="BU38" s="46">
        <f>+Y38-'GB 2023'!Y38</f>
        <v>0</v>
      </c>
      <c r="BV38" s="46">
        <f>+Z38-'GB 2023'!Z38</f>
        <v>0</v>
      </c>
      <c r="BW38" s="46">
        <f>+AA38-'GB 2023'!AA38</f>
        <v>0</v>
      </c>
      <c r="BX38" s="46">
        <f>+AN38-'GB 2023'!AN38</f>
        <v>0</v>
      </c>
      <c r="BY38" s="46">
        <f>+AO38-'GB 2023'!AO38</f>
        <v>0</v>
      </c>
      <c r="BZ38" s="46">
        <f>+AP38-'GB 2023'!AP38</f>
        <v>0</v>
      </c>
      <c r="CA38" s="46">
        <f>+BC38-'GB 2023'!BC38</f>
        <v>0</v>
      </c>
      <c r="CB38" s="46">
        <f>+BD38-'GB 2023'!BD38</f>
        <v>0</v>
      </c>
      <c r="CC38" s="46">
        <f>+BE38-'GB 2023'!BE38</f>
        <v>0</v>
      </c>
      <c r="CD38" s="46">
        <f>+BO38-'GB 2023'!BO38</f>
        <v>0</v>
      </c>
      <c r="CE38" s="46">
        <f>+BP38-'GB 2023'!BP38</f>
        <v>0</v>
      </c>
      <c r="CF38" s="46">
        <f>+BQ38-'GB 2023'!BQ38</f>
        <v>0</v>
      </c>
      <c r="CG38" s="46">
        <f t="shared" si="26"/>
        <v>0</v>
      </c>
      <c r="CH38" s="46">
        <f t="shared" si="26"/>
        <v>0</v>
      </c>
      <c r="CI38" s="46">
        <f t="shared" si="26"/>
        <v>0</v>
      </c>
    </row>
    <row r="39" spans="1:88" x14ac:dyDescent="0.25">
      <c r="A39" s="48" t="s">
        <v>182</v>
      </c>
      <c r="B39" s="48" t="s">
        <v>173</v>
      </c>
      <c r="C39" s="48" t="s">
        <v>183</v>
      </c>
      <c r="D39" s="48" t="s">
        <v>121</v>
      </c>
      <c r="F39" s="232" t="s">
        <v>175</v>
      </c>
      <c r="G39" s="232" t="s">
        <v>176</v>
      </c>
      <c r="H39" s="232" t="s">
        <v>177</v>
      </c>
      <c r="I39" s="232">
        <v>20</v>
      </c>
      <c r="J39" s="46">
        <v>25000000</v>
      </c>
      <c r="K39" s="46">
        <v>0</v>
      </c>
      <c r="L39" s="46">
        <v>25000000</v>
      </c>
      <c r="M39" s="201"/>
      <c r="N39" s="201"/>
      <c r="O39" s="204">
        <f t="shared" si="2"/>
        <v>0</v>
      </c>
      <c r="P39" s="201"/>
      <c r="Q39" s="201"/>
      <c r="R39" s="204">
        <f t="shared" si="3"/>
        <v>0</v>
      </c>
      <c r="S39" s="201"/>
      <c r="T39" s="201"/>
      <c r="U39" s="204">
        <f t="shared" si="4"/>
        <v>0</v>
      </c>
      <c r="V39" s="201">
        <v>2248000</v>
      </c>
      <c r="W39" s="201"/>
      <c r="X39" s="204">
        <f t="shared" si="5"/>
        <v>2248000</v>
      </c>
      <c r="Y39" s="204">
        <f t="shared" si="6"/>
        <v>2248000</v>
      </c>
      <c r="Z39" s="204">
        <f t="shared" si="6"/>
        <v>0</v>
      </c>
      <c r="AA39" s="204">
        <f t="shared" si="7"/>
        <v>2248000</v>
      </c>
      <c r="AB39" s="234">
        <v>852000</v>
      </c>
      <c r="AC39" s="234"/>
      <c r="AD39" s="204">
        <f t="shared" si="8"/>
        <v>852000</v>
      </c>
      <c r="AE39" s="234">
        <v>3989000</v>
      </c>
      <c r="AF39" s="234">
        <v>0</v>
      </c>
      <c r="AG39" s="204">
        <f t="shared" si="9"/>
        <v>3989000</v>
      </c>
      <c r="AH39" s="201">
        <f>MAX(0,'GB 2023'!AH39-((AB39-'GB 2023'!AB39)+(AE39-'GB 2023'!AE39))/2)</f>
        <v>3990000</v>
      </c>
      <c r="AI39" s="201">
        <f>MAX(0,'GB 2023'!AI39-((AC39-'GB 2023'!AC39)+(AF39-'GB 2023'!AF39))/2)</f>
        <v>0</v>
      </c>
      <c r="AJ39" s="204">
        <f t="shared" si="10"/>
        <v>3990000</v>
      </c>
      <c r="AK39" s="201">
        <f>MAX(0,'GB 2023'!AN39-SUM('UPDATE&gt;&gt;Jul-Dec 2022 Actuals'!AB39,'UPDATE&gt;&gt;Jul-Dec 2022 Actuals'!AE39,'UPDATE&gt;&gt;Jul-Dec 2022 Actuals'!AH39))</f>
        <v>3989000</v>
      </c>
      <c r="AL39" s="201">
        <f>MAX(0,'GB 2023'!AO39-SUM('UPDATE&gt;&gt;Jul-Dec 2022 Actuals'!AC39,'UPDATE&gt;&gt;Jul-Dec 2022 Actuals'!AF39,'UPDATE&gt;&gt;Jul-Dec 2022 Actuals'!AI39))</f>
        <v>0</v>
      </c>
      <c r="AM39" s="204">
        <f t="shared" si="11"/>
        <v>3989000</v>
      </c>
      <c r="AN39" s="204">
        <f t="shared" si="12"/>
        <v>12820000</v>
      </c>
      <c r="AO39" s="204">
        <f t="shared" si="12"/>
        <v>0</v>
      </c>
      <c r="AP39" s="204">
        <f t="shared" si="13"/>
        <v>12820000</v>
      </c>
      <c r="AQ39" s="201">
        <v>3311000</v>
      </c>
      <c r="AR39" s="201"/>
      <c r="AS39" s="204">
        <f t="shared" si="14"/>
        <v>3311000</v>
      </c>
      <c r="AT39" s="201">
        <v>3311000</v>
      </c>
      <c r="AU39" s="201"/>
      <c r="AV39" s="204">
        <f t="shared" si="15"/>
        <v>3311000</v>
      </c>
      <c r="AW39" s="201">
        <v>3311000</v>
      </c>
      <c r="AX39" s="201"/>
      <c r="AY39" s="204">
        <f t="shared" si="16"/>
        <v>3311000</v>
      </c>
      <c r="AZ39" s="201"/>
      <c r="BA39" s="201"/>
      <c r="BB39" s="204">
        <f t="shared" si="17"/>
        <v>0</v>
      </c>
      <c r="BC39" s="204">
        <f t="shared" si="18"/>
        <v>9933000</v>
      </c>
      <c r="BD39" s="204">
        <f t="shared" si="18"/>
        <v>0</v>
      </c>
      <c r="BE39" s="204">
        <f t="shared" si="19"/>
        <v>9933000</v>
      </c>
      <c r="BF39" s="201"/>
      <c r="BG39" s="201"/>
      <c r="BH39" s="204">
        <f t="shared" si="20"/>
        <v>0</v>
      </c>
      <c r="BI39" s="201"/>
      <c r="BJ39" s="201"/>
      <c r="BK39" s="204">
        <f t="shared" si="21"/>
        <v>0</v>
      </c>
      <c r="BL39" s="201"/>
      <c r="BM39" s="201"/>
      <c r="BN39" s="204">
        <f t="shared" si="22"/>
        <v>0</v>
      </c>
      <c r="BO39" s="216">
        <f t="shared" si="23"/>
        <v>0</v>
      </c>
      <c r="BP39" s="216">
        <f t="shared" si="23"/>
        <v>0</v>
      </c>
      <c r="BQ39" s="216">
        <f t="shared" si="24"/>
        <v>0</v>
      </c>
      <c r="BR39" s="205">
        <f t="shared" si="25"/>
        <v>25001000</v>
      </c>
      <c r="BS39" s="205">
        <f t="shared" si="25"/>
        <v>0</v>
      </c>
      <c r="BT39" s="205">
        <f t="shared" si="25"/>
        <v>25001000</v>
      </c>
      <c r="BU39" s="46">
        <f>+Y39-'GB 2023'!Y39</f>
        <v>0</v>
      </c>
      <c r="BV39" s="46">
        <f>+Z39-'GB 2023'!Z39</f>
        <v>0</v>
      </c>
      <c r="BW39" s="46">
        <f>+AA39-'GB 2023'!AA39</f>
        <v>0</v>
      </c>
      <c r="BX39" s="46">
        <f>+AN39-'GB 2023'!AN39</f>
        <v>0</v>
      </c>
      <c r="BY39" s="46">
        <f>+AO39-'GB 2023'!AO39</f>
        <v>0</v>
      </c>
      <c r="BZ39" s="46">
        <f>+AP39-'GB 2023'!AP39</f>
        <v>0</v>
      </c>
      <c r="CA39" s="46">
        <f>+BC39-'GB 2023'!BC39</f>
        <v>1000</v>
      </c>
      <c r="CB39" s="46">
        <f>+BD39-'GB 2023'!BD39</f>
        <v>0</v>
      </c>
      <c r="CC39" s="46">
        <f>+BE39-'GB 2023'!BE39</f>
        <v>1000</v>
      </c>
      <c r="CD39" s="46">
        <f>+BO39-'GB 2023'!BO39</f>
        <v>0</v>
      </c>
      <c r="CE39" s="46">
        <f>+BP39-'GB 2023'!BP39</f>
        <v>0</v>
      </c>
      <c r="CF39" s="46">
        <f>+BQ39-'GB 2023'!BQ39</f>
        <v>0</v>
      </c>
      <c r="CG39" s="46">
        <f t="shared" si="26"/>
        <v>1000</v>
      </c>
      <c r="CH39" s="46">
        <f t="shared" si="26"/>
        <v>0</v>
      </c>
      <c r="CI39" s="46">
        <f t="shared" si="26"/>
        <v>1000</v>
      </c>
    </row>
    <row r="40" spans="1:88" s="95" customFormat="1" x14ac:dyDescent="0.25">
      <c r="A40" s="96" t="s">
        <v>184</v>
      </c>
      <c r="B40" s="96" t="s">
        <v>173</v>
      </c>
      <c r="C40" s="96" t="s">
        <v>185</v>
      </c>
      <c r="D40" s="96" t="s">
        <v>121</v>
      </c>
      <c r="E40" s="96"/>
      <c r="F40" s="233" t="s">
        <v>175</v>
      </c>
      <c r="G40" s="233" t="s">
        <v>176</v>
      </c>
      <c r="H40" s="233" t="s">
        <v>177</v>
      </c>
      <c r="I40" s="233">
        <v>20</v>
      </c>
      <c r="J40" s="182">
        <v>0</v>
      </c>
      <c r="K40" s="182">
        <v>0</v>
      </c>
      <c r="L40" s="182">
        <v>0</v>
      </c>
      <c r="M40" s="203"/>
      <c r="N40" s="203"/>
      <c r="O40" s="208">
        <f t="shared" si="2"/>
        <v>0</v>
      </c>
      <c r="P40" s="203"/>
      <c r="Q40" s="203"/>
      <c r="R40" s="208">
        <f t="shared" si="3"/>
        <v>0</v>
      </c>
      <c r="S40" s="203"/>
      <c r="T40" s="203"/>
      <c r="U40" s="208">
        <f t="shared" si="4"/>
        <v>0</v>
      </c>
      <c r="V40" s="203"/>
      <c r="W40" s="203"/>
      <c r="X40" s="208">
        <f t="shared" si="5"/>
        <v>0</v>
      </c>
      <c r="Y40" s="208">
        <f t="shared" si="6"/>
        <v>0</v>
      </c>
      <c r="Z40" s="208">
        <f t="shared" si="6"/>
        <v>0</v>
      </c>
      <c r="AA40" s="208">
        <f t="shared" si="7"/>
        <v>0</v>
      </c>
      <c r="AB40" s="236"/>
      <c r="AC40" s="236"/>
      <c r="AD40" s="208">
        <f t="shared" si="8"/>
        <v>0</v>
      </c>
      <c r="AE40" s="236">
        <v>0</v>
      </c>
      <c r="AF40" s="236">
        <v>0</v>
      </c>
      <c r="AG40" s="208">
        <f t="shared" si="9"/>
        <v>0</v>
      </c>
      <c r="AH40" s="203">
        <f>MAX(0,'GB 2023'!AH40-((AB40-'GB 2023'!AB40)+(AE40-'GB 2023'!AE40))/2)</f>
        <v>0</v>
      </c>
      <c r="AI40" s="203">
        <f>MAX(0,'GB 2023'!AI40-((AC40-'GB 2023'!AC40)+(AF40-'GB 2023'!AF40))/2)</f>
        <v>0</v>
      </c>
      <c r="AJ40" s="208">
        <f t="shared" si="10"/>
        <v>0</v>
      </c>
      <c r="AK40" s="201">
        <f>MAX(0,'GB 2023'!AN40-SUM('UPDATE&gt;&gt;Jul-Dec 2022 Actuals'!AB40,'UPDATE&gt;&gt;Jul-Dec 2022 Actuals'!AE40,'UPDATE&gt;&gt;Jul-Dec 2022 Actuals'!AH40))</f>
        <v>0</v>
      </c>
      <c r="AL40" s="201">
        <f>MAX(0,'GB 2023'!AO40-SUM('UPDATE&gt;&gt;Jul-Dec 2022 Actuals'!AC40,'UPDATE&gt;&gt;Jul-Dec 2022 Actuals'!AF40,'UPDATE&gt;&gt;Jul-Dec 2022 Actuals'!AI40))</f>
        <v>0</v>
      </c>
      <c r="AM40" s="208">
        <f t="shared" si="11"/>
        <v>0</v>
      </c>
      <c r="AN40" s="208">
        <f t="shared" si="12"/>
        <v>0</v>
      </c>
      <c r="AO40" s="208">
        <f t="shared" si="12"/>
        <v>0</v>
      </c>
      <c r="AP40" s="208">
        <f t="shared" si="13"/>
        <v>0</v>
      </c>
      <c r="AQ40" s="203"/>
      <c r="AR40" s="203"/>
      <c r="AS40" s="208">
        <f t="shared" si="14"/>
        <v>0</v>
      </c>
      <c r="AT40" s="203"/>
      <c r="AU40" s="203"/>
      <c r="AV40" s="208">
        <f t="shared" si="15"/>
        <v>0</v>
      </c>
      <c r="AW40" s="203"/>
      <c r="AX40" s="203"/>
      <c r="AY40" s="208">
        <f t="shared" si="16"/>
        <v>0</v>
      </c>
      <c r="AZ40" s="203"/>
      <c r="BA40" s="203"/>
      <c r="BB40" s="208">
        <f t="shared" si="17"/>
        <v>0</v>
      </c>
      <c r="BC40" s="208">
        <f t="shared" si="18"/>
        <v>0</v>
      </c>
      <c r="BD40" s="208">
        <f t="shared" si="18"/>
        <v>0</v>
      </c>
      <c r="BE40" s="208">
        <f t="shared" si="19"/>
        <v>0</v>
      </c>
      <c r="BF40" s="203"/>
      <c r="BG40" s="203"/>
      <c r="BH40" s="208">
        <f t="shared" si="20"/>
        <v>0</v>
      </c>
      <c r="BI40" s="203"/>
      <c r="BJ40" s="203"/>
      <c r="BK40" s="208">
        <f t="shared" si="21"/>
        <v>0</v>
      </c>
      <c r="BL40" s="203"/>
      <c r="BM40" s="203"/>
      <c r="BN40" s="208">
        <f t="shared" si="22"/>
        <v>0</v>
      </c>
      <c r="BO40" s="217">
        <f t="shared" si="23"/>
        <v>0</v>
      </c>
      <c r="BP40" s="217">
        <f t="shared" si="23"/>
        <v>0</v>
      </c>
      <c r="BQ40" s="217">
        <f t="shared" si="24"/>
        <v>0</v>
      </c>
      <c r="BR40" s="209">
        <f t="shared" si="25"/>
        <v>0</v>
      </c>
      <c r="BS40" s="209">
        <f t="shared" si="25"/>
        <v>0</v>
      </c>
      <c r="BT40" s="209">
        <f t="shared" si="25"/>
        <v>0</v>
      </c>
      <c r="BU40" s="182">
        <f>+Y40-'GB 2023'!Y40</f>
        <v>0</v>
      </c>
      <c r="BV40" s="182">
        <f>+Z40-'GB 2023'!Z40</f>
        <v>0</v>
      </c>
      <c r="BW40" s="182">
        <f>+AA40-'GB 2023'!AA40</f>
        <v>0</v>
      </c>
      <c r="BX40" s="182">
        <f>+AN40-'GB 2023'!AN40</f>
        <v>0</v>
      </c>
      <c r="BY40" s="182">
        <f>+AO40-'GB 2023'!AO40</f>
        <v>0</v>
      </c>
      <c r="BZ40" s="182">
        <f>+AP40-'GB 2023'!AP40</f>
        <v>0</v>
      </c>
      <c r="CA40" s="182">
        <f>+BC40-'GB 2023'!BC40</f>
        <v>0</v>
      </c>
      <c r="CB40" s="182">
        <f>+BD40-'GB 2023'!BD40</f>
        <v>0</v>
      </c>
      <c r="CC40" s="182">
        <f>+BE40-'GB 2023'!BE40</f>
        <v>0</v>
      </c>
      <c r="CD40" s="182">
        <f>+BO40-'GB 2023'!BO40</f>
        <v>0</v>
      </c>
      <c r="CE40" s="182">
        <f>+BP40-'GB 2023'!BP40</f>
        <v>0</v>
      </c>
      <c r="CF40" s="182">
        <f>+BQ40-'GB 2023'!BQ40</f>
        <v>0</v>
      </c>
      <c r="CG40" s="182">
        <f t="shared" si="26"/>
        <v>0</v>
      </c>
      <c r="CH40" s="182">
        <f t="shared" si="26"/>
        <v>0</v>
      </c>
      <c r="CI40" s="182">
        <f t="shared" si="26"/>
        <v>0</v>
      </c>
      <c r="CJ40" s="96"/>
    </row>
    <row r="41" spans="1:88" x14ac:dyDescent="0.25">
      <c r="A41" s="48" t="s">
        <v>172</v>
      </c>
      <c r="B41" s="48" t="s">
        <v>173</v>
      </c>
      <c r="C41" s="48" t="s">
        <v>186</v>
      </c>
      <c r="D41" s="48" t="s">
        <v>121</v>
      </c>
      <c r="F41" s="232" t="s">
        <v>175</v>
      </c>
      <c r="G41" s="232" t="s">
        <v>176</v>
      </c>
      <c r="H41" s="232" t="s">
        <v>177</v>
      </c>
      <c r="I41" s="232">
        <v>20</v>
      </c>
      <c r="J41" s="46">
        <v>2699000</v>
      </c>
      <c r="K41" s="46">
        <v>5479000</v>
      </c>
      <c r="L41" s="46">
        <v>8178000</v>
      </c>
      <c r="M41" s="201"/>
      <c r="N41" s="201"/>
      <c r="O41" s="204">
        <f t="shared" si="2"/>
        <v>0</v>
      </c>
      <c r="P41" s="201"/>
      <c r="Q41" s="201"/>
      <c r="R41" s="204">
        <f t="shared" si="3"/>
        <v>0</v>
      </c>
      <c r="S41" s="201"/>
      <c r="T41" s="201"/>
      <c r="U41" s="204">
        <f t="shared" si="4"/>
        <v>0</v>
      </c>
      <c r="V41" s="201">
        <v>337000</v>
      </c>
      <c r="W41" s="201">
        <v>685000</v>
      </c>
      <c r="X41" s="204">
        <f t="shared" si="5"/>
        <v>1022000</v>
      </c>
      <c r="Y41" s="204">
        <f t="shared" si="6"/>
        <v>337000</v>
      </c>
      <c r="Z41" s="204">
        <f t="shared" si="6"/>
        <v>685000</v>
      </c>
      <c r="AA41" s="204">
        <f t="shared" si="7"/>
        <v>1022000</v>
      </c>
      <c r="AB41" s="234">
        <v>337000</v>
      </c>
      <c r="AC41" s="234">
        <v>685000</v>
      </c>
      <c r="AD41" s="204">
        <f t="shared" si="8"/>
        <v>1022000</v>
      </c>
      <c r="AE41" s="234">
        <v>337000</v>
      </c>
      <c r="AF41" s="234">
        <v>685000</v>
      </c>
      <c r="AG41" s="204">
        <f t="shared" si="9"/>
        <v>1022000</v>
      </c>
      <c r="AH41" s="201">
        <f>MAX(0,'GB 2023'!AH41-((AB41-'GB 2023'!AB41)+(AE41-'GB 2023'!AE41))/2)</f>
        <v>337000</v>
      </c>
      <c r="AI41" s="201">
        <f>MAX(0,'GB 2023'!AI41-((AC41-'GB 2023'!AC41)+(AF41-'GB 2023'!AF41))/2)</f>
        <v>685000</v>
      </c>
      <c r="AJ41" s="204">
        <f t="shared" si="10"/>
        <v>1022000</v>
      </c>
      <c r="AK41" s="201">
        <f>MAX(0,'GB 2023'!AN41-SUM('UPDATE&gt;&gt;Jul-Dec 2022 Actuals'!AB41,'UPDATE&gt;&gt;Jul-Dec 2022 Actuals'!AE41,'UPDATE&gt;&gt;Jul-Dec 2022 Actuals'!AH41))</f>
        <v>337000</v>
      </c>
      <c r="AL41" s="201">
        <f>MAX(0,'GB 2023'!AO41-SUM('UPDATE&gt;&gt;Jul-Dec 2022 Actuals'!AC41,'UPDATE&gt;&gt;Jul-Dec 2022 Actuals'!AF41,'UPDATE&gt;&gt;Jul-Dec 2022 Actuals'!AI41))</f>
        <v>685000</v>
      </c>
      <c r="AM41" s="204">
        <f t="shared" si="11"/>
        <v>1022000</v>
      </c>
      <c r="AN41" s="204">
        <f t="shared" si="12"/>
        <v>1348000</v>
      </c>
      <c r="AO41" s="204">
        <f t="shared" si="12"/>
        <v>2740000</v>
      </c>
      <c r="AP41" s="204">
        <f t="shared" si="13"/>
        <v>4088000</v>
      </c>
      <c r="AQ41" s="201">
        <v>338000</v>
      </c>
      <c r="AR41" s="201">
        <v>685000</v>
      </c>
      <c r="AS41" s="204">
        <f t="shared" si="14"/>
        <v>1023000</v>
      </c>
      <c r="AT41" s="201">
        <v>338000</v>
      </c>
      <c r="AU41" s="201">
        <v>685000</v>
      </c>
      <c r="AV41" s="204">
        <f t="shared" si="15"/>
        <v>1023000</v>
      </c>
      <c r="AW41" s="201">
        <v>338000</v>
      </c>
      <c r="AX41" s="201">
        <v>684000</v>
      </c>
      <c r="AY41" s="204">
        <f t="shared" si="16"/>
        <v>1022000</v>
      </c>
      <c r="AZ41" s="201"/>
      <c r="BA41" s="201"/>
      <c r="BB41" s="204">
        <f t="shared" si="17"/>
        <v>0</v>
      </c>
      <c r="BC41" s="204">
        <f t="shared" si="18"/>
        <v>1014000</v>
      </c>
      <c r="BD41" s="204">
        <f t="shared" si="18"/>
        <v>2054000</v>
      </c>
      <c r="BE41" s="204">
        <f t="shared" si="19"/>
        <v>3068000</v>
      </c>
      <c r="BF41" s="201"/>
      <c r="BG41" s="201"/>
      <c r="BH41" s="204">
        <f t="shared" si="20"/>
        <v>0</v>
      </c>
      <c r="BI41" s="201"/>
      <c r="BJ41" s="201"/>
      <c r="BK41" s="204">
        <f t="shared" si="21"/>
        <v>0</v>
      </c>
      <c r="BL41" s="201"/>
      <c r="BM41" s="201"/>
      <c r="BN41" s="204">
        <f t="shared" si="22"/>
        <v>0</v>
      </c>
      <c r="BO41" s="216">
        <f t="shared" si="23"/>
        <v>0</v>
      </c>
      <c r="BP41" s="216">
        <f t="shared" si="23"/>
        <v>0</v>
      </c>
      <c r="BQ41" s="216">
        <f t="shared" si="24"/>
        <v>0</v>
      </c>
      <c r="BR41" s="205">
        <f t="shared" si="25"/>
        <v>2699000</v>
      </c>
      <c r="BS41" s="205">
        <f t="shared" si="25"/>
        <v>5479000</v>
      </c>
      <c r="BT41" s="205">
        <f t="shared" si="25"/>
        <v>8178000</v>
      </c>
      <c r="BU41" s="46">
        <f>+Y41-'GB 2023'!Y41</f>
        <v>0</v>
      </c>
      <c r="BV41" s="46">
        <f>+Z41-'GB 2023'!Z41</f>
        <v>0</v>
      </c>
      <c r="BW41" s="46">
        <f>+AA41-'GB 2023'!AA41</f>
        <v>0</v>
      </c>
      <c r="BX41" s="46">
        <f>+AN41-'GB 2023'!AN41</f>
        <v>0</v>
      </c>
      <c r="BY41" s="46">
        <f>+AO41-'GB 2023'!AO41</f>
        <v>0</v>
      </c>
      <c r="BZ41" s="46">
        <f>+AP41-'GB 2023'!AP41</f>
        <v>0</v>
      </c>
      <c r="CA41" s="46">
        <f>+BC41-'GB 2023'!BC41</f>
        <v>0</v>
      </c>
      <c r="CB41" s="46">
        <f>+BD41-'GB 2023'!BD41</f>
        <v>0</v>
      </c>
      <c r="CC41" s="46">
        <f>+BE41-'GB 2023'!BE41</f>
        <v>0</v>
      </c>
      <c r="CD41" s="46">
        <f>+BO41-'GB 2023'!BO41</f>
        <v>0</v>
      </c>
      <c r="CE41" s="46">
        <f>+BP41-'GB 2023'!BP41</f>
        <v>0</v>
      </c>
      <c r="CF41" s="46">
        <f>+BQ41-'GB 2023'!BQ41</f>
        <v>0</v>
      </c>
      <c r="CG41" s="46">
        <f t="shared" si="26"/>
        <v>0</v>
      </c>
      <c r="CH41" s="46">
        <f t="shared" si="26"/>
        <v>0</v>
      </c>
      <c r="CI41" s="46">
        <f t="shared" si="26"/>
        <v>0</v>
      </c>
    </row>
    <row r="42" spans="1:88" x14ac:dyDescent="0.25">
      <c r="A42" s="48" t="s">
        <v>187</v>
      </c>
      <c r="B42" s="48" t="s">
        <v>173</v>
      </c>
      <c r="C42" s="48" t="s">
        <v>188</v>
      </c>
      <c r="D42" s="48" t="s">
        <v>121</v>
      </c>
      <c r="F42" s="232" t="s">
        <v>175</v>
      </c>
      <c r="G42" s="232" t="s">
        <v>176</v>
      </c>
      <c r="H42" s="232" t="s">
        <v>177</v>
      </c>
      <c r="I42" s="232">
        <v>20</v>
      </c>
      <c r="J42" s="46">
        <v>5810000</v>
      </c>
      <c r="K42" s="46">
        <v>5810000</v>
      </c>
      <c r="L42" s="46">
        <v>11620000</v>
      </c>
      <c r="M42" s="201"/>
      <c r="N42" s="201"/>
      <c r="O42" s="204">
        <f t="shared" si="2"/>
        <v>0</v>
      </c>
      <c r="P42" s="201"/>
      <c r="Q42" s="201"/>
      <c r="R42" s="204">
        <f t="shared" si="3"/>
        <v>0</v>
      </c>
      <c r="S42" s="201"/>
      <c r="T42" s="201"/>
      <c r="U42" s="204">
        <f t="shared" si="4"/>
        <v>0</v>
      </c>
      <c r="V42" s="201">
        <v>214000</v>
      </c>
      <c r="W42" s="201">
        <v>214000</v>
      </c>
      <c r="X42" s="204">
        <f t="shared" si="5"/>
        <v>428000</v>
      </c>
      <c r="Y42" s="204">
        <f t="shared" si="6"/>
        <v>214000</v>
      </c>
      <c r="Z42" s="204">
        <f t="shared" si="6"/>
        <v>214000</v>
      </c>
      <c r="AA42" s="204">
        <f t="shared" si="7"/>
        <v>428000</v>
      </c>
      <c r="AB42" s="234">
        <v>122000</v>
      </c>
      <c r="AC42" s="234">
        <v>122000</v>
      </c>
      <c r="AD42" s="204">
        <f t="shared" si="8"/>
        <v>244000</v>
      </c>
      <c r="AE42" s="234">
        <v>956000</v>
      </c>
      <c r="AF42" s="234">
        <v>956000</v>
      </c>
      <c r="AG42" s="204">
        <f t="shared" si="9"/>
        <v>1912000</v>
      </c>
      <c r="AH42" s="201">
        <f>MAX(0,'GB 2023'!AH42-((AB42-'GB 2023'!AB42)+(AE42-'GB 2023'!AE42))/2)</f>
        <v>957000</v>
      </c>
      <c r="AI42" s="201">
        <f>MAX(0,'GB 2023'!AI42-((AC42-'GB 2023'!AC42)+(AF42-'GB 2023'!AF42))/2)</f>
        <v>957000</v>
      </c>
      <c r="AJ42" s="204">
        <f t="shared" si="10"/>
        <v>1914000</v>
      </c>
      <c r="AK42" s="201">
        <f>MAX(0,'GB 2023'!AN42-SUM('UPDATE&gt;&gt;Jul-Dec 2022 Actuals'!AB42,'UPDATE&gt;&gt;Jul-Dec 2022 Actuals'!AE42,'UPDATE&gt;&gt;Jul-Dec 2022 Actuals'!AH42))</f>
        <v>956000</v>
      </c>
      <c r="AL42" s="201">
        <f>MAX(0,'GB 2023'!AO42-SUM('UPDATE&gt;&gt;Jul-Dec 2022 Actuals'!AC42,'UPDATE&gt;&gt;Jul-Dec 2022 Actuals'!AF42,'UPDATE&gt;&gt;Jul-Dec 2022 Actuals'!AI42))</f>
        <v>956000</v>
      </c>
      <c r="AM42" s="204">
        <f t="shared" si="11"/>
        <v>1912000</v>
      </c>
      <c r="AN42" s="204">
        <f t="shared" si="12"/>
        <v>2991000</v>
      </c>
      <c r="AO42" s="204">
        <f t="shared" si="12"/>
        <v>2991000</v>
      </c>
      <c r="AP42" s="204">
        <f t="shared" si="13"/>
        <v>5982000</v>
      </c>
      <c r="AQ42" s="201">
        <v>868000</v>
      </c>
      <c r="AR42" s="201">
        <v>868000</v>
      </c>
      <c r="AS42" s="204">
        <f t="shared" si="14"/>
        <v>1736000</v>
      </c>
      <c r="AT42" s="201">
        <v>868000</v>
      </c>
      <c r="AU42" s="201">
        <v>868000</v>
      </c>
      <c r="AV42" s="204">
        <f t="shared" si="15"/>
        <v>1736000</v>
      </c>
      <c r="AW42" s="201">
        <v>868000</v>
      </c>
      <c r="AX42" s="201">
        <v>868000</v>
      </c>
      <c r="AY42" s="204">
        <f t="shared" si="16"/>
        <v>1736000</v>
      </c>
      <c r="AZ42" s="201"/>
      <c r="BA42" s="201"/>
      <c r="BB42" s="204">
        <f t="shared" si="17"/>
        <v>0</v>
      </c>
      <c r="BC42" s="204">
        <f t="shared" si="18"/>
        <v>2604000</v>
      </c>
      <c r="BD42" s="204">
        <f t="shared" si="18"/>
        <v>2604000</v>
      </c>
      <c r="BE42" s="204">
        <f t="shared" si="19"/>
        <v>5208000</v>
      </c>
      <c r="BF42" s="201"/>
      <c r="BG42" s="201"/>
      <c r="BH42" s="204">
        <f t="shared" si="20"/>
        <v>0</v>
      </c>
      <c r="BI42" s="201"/>
      <c r="BJ42" s="201"/>
      <c r="BK42" s="204">
        <f t="shared" si="21"/>
        <v>0</v>
      </c>
      <c r="BL42" s="201"/>
      <c r="BM42" s="201"/>
      <c r="BN42" s="204">
        <f t="shared" si="22"/>
        <v>0</v>
      </c>
      <c r="BO42" s="216">
        <f t="shared" si="23"/>
        <v>0</v>
      </c>
      <c r="BP42" s="216">
        <f t="shared" si="23"/>
        <v>0</v>
      </c>
      <c r="BQ42" s="216">
        <f t="shared" si="24"/>
        <v>0</v>
      </c>
      <c r="BR42" s="205">
        <f t="shared" si="25"/>
        <v>5809000</v>
      </c>
      <c r="BS42" s="205">
        <f t="shared" si="25"/>
        <v>5809000</v>
      </c>
      <c r="BT42" s="205">
        <f t="shared" si="25"/>
        <v>11618000</v>
      </c>
      <c r="BU42" s="46">
        <f>+Y42-'GB 2023'!Y42</f>
        <v>0</v>
      </c>
      <c r="BV42" s="46">
        <f>+Z42-'GB 2023'!Z42</f>
        <v>0</v>
      </c>
      <c r="BW42" s="46">
        <f>+AA42-'GB 2023'!AA42</f>
        <v>0</v>
      </c>
      <c r="BX42" s="46">
        <f>+AN42-'GB 2023'!AN42</f>
        <v>0</v>
      </c>
      <c r="BY42" s="46">
        <f>+AO42-'GB 2023'!AO42</f>
        <v>0</v>
      </c>
      <c r="BZ42" s="46">
        <f>+AP42-'GB 2023'!AP42</f>
        <v>0</v>
      </c>
      <c r="CA42" s="46">
        <f>+BC42-'GB 2023'!BC42</f>
        <v>-1000</v>
      </c>
      <c r="CB42" s="46">
        <f>+BD42-'GB 2023'!BD42</f>
        <v>-1000</v>
      </c>
      <c r="CC42" s="46">
        <f>+BE42-'GB 2023'!BE42</f>
        <v>-2000</v>
      </c>
      <c r="CD42" s="46">
        <f>+BO42-'GB 2023'!BO42</f>
        <v>0</v>
      </c>
      <c r="CE42" s="46">
        <f>+BP42-'GB 2023'!BP42</f>
        <v>0</v>
      </c>
      <c r="CF42" s="46">
        <f>+BQ42-'GB 2023'!BQ42</f>
        <v>0</v>
      </c>
      <c r="CG42" s="46">
        <f t="shared" si="26"/>
        <v>-1000</v>
      </c>
      <c r="CH42" s="46">
        <f t="shared" si="26"/>
        <v>-1000</v>
      </c>
      <c r="CI42" s="46">
        <f t="shared" si="26"/>
        <v>-2000</v>
      </c>
    </row>
    <row r="43" spans="1:88" x14ac:dyDescent="0.25">
      <c r="A43" s="48" t="s">
        <v>190</v>
      </c>
      <c r="B43" s="48" t="s">
        <v>173</v>
      </c>
      <c r="C43" s="48" t="s">
        <v>191</v>
      </c>
      <c r="D43" s="48" t="s">
        <v>121</v>
      </c>
      <c r="F43" s="232" t="s">
        <v>175</v>
      </c>
      <c r="G43" s="232" t="s">
        <v>176</v>
      </c>
      <c r="H43" s="232" t="s">
        <v>177</v>
      </c>
      <c r="I43" s="232">
        <v>20</v>
      </c>
      <c r="J43" s="46">
        <v>1500000</v>
      </c>
      <c r="K43" s="46">
        <v>1500000</v>
      </c>
      <c r="L43" s="46">
        <v>3000000</v>
      </c>
      <c r="M43" s="201"/>
      <c r="N43" s="201"/>
      <c r="O43" s="204">
        <f t="shared" si="2"/>
        <v>0</v>
      </c>
      <c r="P43" s="201"/>
      <c r="Q43" s="201"/>
      <c r="R43" s="204">
        <f t="shared" si="3"/>
        <v>0</v>
      </c>
      <c r="S43" s="201"/>
      <c r="T43" s="201"/>
      <c r="U43" s="204">
        <f t="shared" si="4"/>
        <v>0</v>
      </c>
      <c r="V43" s="201"/>
      <c r="W43" s="201"/>
      <c r="X43" s="204">
        <f t="shared" si="5"/>
        <v>0</v>
      </c>
      <c r="Y43" s="204">
        <f t="shared" ref="Y43:Z55" si="27">+SUM(M43,P43,S43,V43)</f>
        <v>0</v>
      </c>
      <c r="Z43" s="204">
        <f t="shared" si="27"/>
        <v>0</v>
      </c>
      <c r="AA43" s="204">
        <f t="shared" si="7"/>
        <v>0</v>
      </c>
      <c r="AB43" s="234">
        <v>0</v>
      </c>
      <c r="AC43" s="234">
        <v>0</v>
      </c>
      <c r="AD43" s="204">
        <f t="shared" si="8"/>
        <v>0</v>
      </c>
      <c r="AE43" s="234">
        <v>0</v>
      </c>
      <c r="AF43" s="234">
        <v>0</v>
      </c>
      <c r="AG43" s="204">
        <f t="shared" si="9"/>
        <v>0</v>
      </c>
      <c r="AH43" s="201">
        <f>MAX(0,'GB 2023'!AH43-((AB43-'GB 2023'!AB43)+(AE43-'GB 2023'!AE43))/2)</f>
        <v>1500000</v>
      </c>
      <c r="AI43" s="201">
        <f>MAX(0,'GB 2023'!AI43-((AC43-'GB 2023'!AC43)+(AF43-'GB 2023'!AF43))/2)</f>
        <v>1500000</v>
      </c>
      <c r="AJ43" s="204">
        <f t="shared" si="10"/>
        <v>3000000</v>
      </c>
      <c r="AK43" s="201">
        <f>MAX(0,'GB 2023'!AN43-SUM('UPDATE&gt;&gt;Jul-Dec 2022 Actuals'!AB43,'UPDATE&gt;&gt;Jul-Dec 2022 Actuals'!AE43,'UPDATE&gt;&gt;Jul-Dec 2022 Actuals'!AH43))</f>
        <v>0</v>
      </c>
      <c r="AL43" s="201">
        <f>MAX(0,'GB 2023'!AO43-SUM('UPDATE&gt;&gt;Jul-Dec 2022 Actuals'!AC43,'UPDATE&gt;&gt;Jul-Dec 2022 Actuals'!AF43,'UPDATE&gt;&gt;Jul-Dec 2022 Actuals'!AI43))</f>
        <v>0</v>
      </c>
      <c r="AM43" s="204">
        <f t="shared" si="11"/>
        <v>0</v>
      </c>
      <c r="AN43" s="204">
        <f t="shared" ref="AN43:AO55" si="28">+SUM(AB43,AE43,AH43,AK43)</f>
        <v>1500000</v>
      </c>
      <c r="AO43" s="204">
        <f t="shared" si="28"/>
        <v>1500000</v>
      </c>
      <c r="AP43" s="204">
        <f t="shared" si="13"/>
        <v>3000000</v>
      </c>
      <c r="AQ43" s="201"/>
      <c r="AR43" s="201"/>
      <c r="AS43" s="204">
        <f t="shared" si="14"/>
        <v>0</v>
      </c>
      <c r="AT43" s="201"/>
      <c r="AU43" s="201"/>
      <c r="AV43" s="204">
        <f t="shared" si="15"/>
        <v>0</v>
      </c>
      <c r="AW43" s="201"/>
      <c r="AX43" s="201"/>
      <c r="AY43" s="204">
        <f t="shared" si="16"/>
        <v>0</v>
      </c>
      <c r="AZ43" s="201"/>
      <c r="BA43" s="201"/>
      <c r="BB43" s="204">
        <f t="shared" si="17"/>
        <v>0</v>
      </c>
      <c r="BC43" s="204">
        <f t="shared" ref="BC43:BD55" si="29">+SUM(AQ43,AT43,AW43,AZ43)</f>
        <v>0</v>
      </c>
      <c r="BD43" s="204">
        <f t="shared" si="29"/>
        <v>0</v>
      </c>
      <c r="BE43" s="204">
        <f t="shared" si="19"/>
        <v>0</v>
      </c>
      <c r="BF43" s="201"/>
      <c r="BG43" s="201"/>
      <c r="BH43" s="204">
        <f t="shared" si="20"/>
        <v>0</v>
      </c>
      <c r="BI43" s="201"/>
      <c r="BJ43" s="201"/>
      <c r="BK43" s="204">
        <f t="shared" si="21"/>
        <v>0</v>
      </c>
      <c r="BL43" s="201"/>
      <c r="BM43" s="201"/>
      <c r="BN43" s="204">
        <f t="shared" si="22"/>
        <v>0</v>
      </c>
      <c r="BO43" s="216">
        <f t="shared" ref="BO43:BP55" si="30">+SUM(BF43,BI43,BL43)</f>
        <v>0</v>
      </c>
      <c r="BP43" s="216">
        <f t="shared" si="30"/>
        <v>0</v>
      </c>
      <c r="BQ43" s="216">
        <f t="shared" si="24"/>
        <v>0</v>
      </c>
      <c r="BR43" s="205">
        <f t="shared" ref="BR43:BT55" si="31">+SUM(BO43,BC43,AN43,Y43)</f>
        <v>1500000</v>
      </c>
      <c r="BS43" s="205">
        <f t="shared" si="31"/>
        <v>1500000</v>
      </c>
      <c r="BT43" s="205">
        <f t="shared" si="31"/>
        <v>3000000</v>
      </c>
      <c r="BU43" s="46">
        <f>+Y43-'GB 2023'!Y43</f>
        <v>0</v>
      </c>
      <c r="BV43" s="46">
        <f>+Z43-'GB 2023'!Z43</f>
        <v>0</v>
      </c>
      <c r="BW43" s="46">
        <f>+AA43-'GB 2023'!AA43</f>
        <v>0</v>
      </c>
      <c r="BX43" s="46">
        <f>+AN43-'GB 2023'!AN43</f>
        <v>0</v>
      </c>
      <c r="BY43" s="46">
        <f>+AO43-'GB 2023'!AO43</f>
        <v>0</v>
      </c>
      <c r="BZ43" s="46">
        <f>+AP43-'GB 2023'!AP43</f>
        <v>0</v>
      </c>
      <c r="CA43" s="46">
        <f>+BC43-'GB 2023'!BC43</f>
        <v>0</v>
      </c>
      <c r="CB43" s="46">
        <f>+BD43-'GB 2023'!BD43</f>
        <v>0</v>
      </c>
      <c r="CC43" s="46">
        <f>+BE43-'GB 2023'!BE43</f>
        <v>0</v>
      </c>
      <c r="CD43" s="46">
        <f>+BO43-'GB 2023'!BO43</f>
        <v>0</v>
      </c>
      <c r="CE43" s="46">
        <f>+BP43-'GB 2023'!BP43</f>
        <v>0</v>
      </c>
      <c r="CF43" s="46">
        <f>+BQ43-'GB 2023'!BQ43</f>
        <v>0</v>
      </c>
      <c r="CG43" s="46">
        <f t="shared" si="26"/>
        <v>0</v>
      </c>
      <c r="CH43" s="46">
        <f t="shared" si="26"/>
        <v>0</v>
      </c>
      <c r="CI43" s="46">
        <f t="shared" si="26"/>
        <v>0</v>
      </c>
    </row>
    <row r="44" spans="1:88" x14ac:dyDescent="0.25">
      <c r="A44" s="48" t="s">
        <v>182</v>
      </c>
      <c r="B44" s="48" t="s">
        <v>173</v>
      </c>
      <c r="C44" s="48" t="s">
        <v>192</v>
      </c>
      <c r="D44" s="48" t="s">
        <v>121</v>
      </c>
      <c r="F44" s="232" t="s">
        <v>175</v>
      </c>
      <c r="G44" s="232" t="s">
        <v>176</v>
      </c>
      <c r="H44" s="232" t="s">
        <v>177</v>
      </c>
      <c r="I44" s="232">
        <v>20</v>
      </c>
      <c r="J44" s="46">
        <v>4000000</v>
      </c>
      <c r="K44" s="46">
        <v>0</v>
      </c>
      <c r="L44" s="46">
        <v>4000000</v>
      </c>
      <c r="M44" s="201"/>
      <c r="N44" s="201"/>
      <c r="O44" s="204">
        <f t="shared" si="2"/>
        <v>0</v>
      </c>
      <c r="P44" s="201"/>
      <c r="Q44" s="201"/>
      <c r="R44" s="204">
        <f t="shared" si="3"/>
        <v>0</v>
      </c>
      <c r="S44" s="201"/>
      <c r="T44" s="201"/>
      <c r="U44" s="204">
        <f t="shared" si="4"/>
        <v>0</v>
      </c>
      <c r="V44" s="201">
        <v>500000</v>
      </c>
      <c r="W44" s="201"/>
      <c r="X44" s="204">
        <f t="shared" si="5"/>
        <v>500000</v>
      </c>
      <c r="Y44" s="204">
        <f t="shared" si="27"/>
        <v>500000</v>
      </c>
      <c r="Z44" s="204">
        <f t="shared" si="27"/>
        <v>0</v>
      </c>
      <c r="AA44" s="204">
        <f t="shared" si="7"/>
        <v>500000</v>
      </c>
      <c r="AB44" s="234">
        <v>13000</v>
      </c>
      <c r="AC44" s="234"/>
      <c r="AD44" s="204">
        <f t="shared" si="8"/>
        <v>13000</v>
      </c>
      <c r="AE44" s="234">
        <v>662000</v>
      </c>
      <c r="AF44" s="234">
        <v>0</v>
      </c>
      <c r="AG44" s="204">
        <f t="shared" si="9"/>
        <v>662000</v>
      </c>
      <c r="AH44" s="201">
        <f>MAX(0,'GB 2023'!AH44-((AB44-'GB 2023'!AB44)+(AE44-'GB 2023'!AE44))/2)</f>
        <v>663000</v>
      </c>
      <c r="AI44" s="201">
        <f>MAX(0,'GB 2023'!AI44-((AC44-'GB 2023'!AC44)+(AF44-'GB 2023'!AF44))/2)</f>
        <v>0</v>
      </c>
      <c r="AJ44" s="204">
        <f t="shared" si="10"/>
        <v>663000</v>
      </c>
      <c r="AK44" s="201">
        <f>MAX(0,'GB 2023'!AN44-SUM('UPDATE&gt;&gt;Jul-Dec 2022 Actuals'!AB44,'UPDATE&gt;&gt;Jul-Dec 2022 Actuals'!AE44,'UPDATE&gt;&gt;Jul-Dec 2022 Actuals'!AH44))</f>
        <v>662000</v>
      </c>
      <c r="AL44" s="201">
        <f>MAX(0,'GB 2023'!AO44-SUM('UPDATE&gt;&gt;Jul-Dec 2022 Actuals'!AC44,'UPDATE&gt;&gt;Jul-Dec 2022 Actuals'!AF44,'UPDATE&gt;&gt;Jul-Dec 2022 Actuals'!AI44))</f>
        <v>0</v>
      </c>
      <c r="AM44" s="204">
        <f t="shared" si="11"/>
        <v>662000</v>
      </c>
      <c r="AN44" s="204">
        <f t="shared" si="28"/>
        <v>2000000</v>
      </c>
      <c r="AO44" s="204">
        <f t="shared" si="28"/>
        <v>0</v>
      </c>
      <c r="AP44" s="204">
        <f t="shared" si="13"/>
        <v>2000000</v>
      </c>
      <c r="AQ44" s="201">
        <v>500000</v>
      </c>
      <c r="AR44" s="201"/>
      <c r="AS44" s="204">
        <f t="shared" si="14"/>
        <v>500000</v>
      </c>
      <c r="AT44" s="201">
        <v>500000</v>
      </c>
      <c r="AU44" s="201"/>
      <c r="AV44" s="204">
        <f t="shared" si="15"/>
        <v>500000</v>
      </c>
      <c r="AW44" s="201">
        <v>500000</v>
      </c>
      <c r="AX44" s="201"/>
      <c r="AY44" s="204">
        <f t="shared" si="16"/>
        <v>500000</v>
      </c>
      <c r="AZ44" s="201"/>
      <c r="BA44" s="201"/>
      <c r="BB44" s="204">
        <f t="shared" si="17"/>
        <v>0</v>
      </c>
      <c r="BC44" s="204">
        <f t="shared" si="29"/>
        <v>1500000</v>
      </c>
      <c r="BD44" s="204">
        <f t="shared" si="29"/>
        <v>0</v>
      </c>
      <c r="BE44" s="204">
        <f t="shared" si="19"/>
        <v>1500000</v>
      </c>
      <c r="BF44" s="201"/>
      <c r="BG44" s="201"/>
      <c r="BH44" s="204">
        <f t="shared" si="20"/>
        <v>0</v>
      </c>
      <c r="BI44" s="201"/>
      <c r="BJ44" s="201"/>
      <c r="BK44" s="204">
        <f t="shared" si="21"/>
        <v>0</v>
      </c>
      <c r="BL44" s="201"/>
      <c r="BM44" s="201"/>
      <c r="BN44" s="204">
        <f t="shared" si="22"/>
        <v>0</v>
      </c>
      <c r="BO44" s="216">
        <f t="shared" si="30"/>
        <v>0</v>
      </c>
      <c r="BP44" s="216">
        <f t="shared" si="30"/>
        <v>0</v>
      </c>
      <c r="BQ44" s="216">
        <f t="shared" si="24"/>
        <v>0</v>
      </c>
      <c r="BR44" s="205">
        <f t="shared" si="31"/>
        <v>4000000</v>
      </c>
      <c r="BS44" s="205">
        <f t="shared" si="31"/>
        <v>0</v>
      </c>
      <c r="BT44" s="205">
        <f t="shared" si="31"/>
        <v>4000000</v>
      </c>
      <c r="BU44" s="46">
        <f>+Y44-'GB 2023'!Y44</f>
        <v>0</v>
      </c>
      <c r="BV44" s="46">
        <f>+Z44-'GB 2023'!Z44</f>
        <v>0</v>
      </c>
      <c r="BW44" s="46">
        <f>+AA44-'GB 2023'!AA44</f>
        <v>0</v>
      </c>
      <c r="BX44" s="46">
        <f>+AN44-'GB 2023'!AN44</f>
        <v>0</v>
      </c>
      <c r="BY44" s="46">
        <f>+AO44-'GB 2023'!AO44</f>
        <v>0</v>
      </c>
      <c r="BZ44" s="46">
        <f>+AP44-'GB 2023'!AP44</f>
        <v>0</v>
      </c>
      <c r="CA44" s="46">
        <f>+BC44-'GB 2023'!BC44</f>
        <v>0</v>
      </c>
      <c r="CB44" s="46">
        <f>+BD44-'GB 2023'!BD44</f>
        <v>0</v>
      </c>
      <c r="CC44" s="46">
        <f>+BE44-'GB 2023'!BE44</f>
        <v>0</v>
      </c>
      <c r="CD44" s="46">
        <f>+BO44-'GB 2023'!BO44</f>
        <v>0</v>
      </c>
      <c r="CE44" s="46">
        <f>+BP44-'GB 2023'!BP44</f>
        <v>0</v>
      </c>
      <c r="CF44" s="46">
        <f>+BQ44-'GB 2023'!BQ44</f>
        <v>0</v>
      </c>
      <c r="CG44" s="46">
        <f t="shared" si="26"/>
        <v>0</v>
      </c>
      <c r="CH44" s="46">
        <f t="shared" si="26"/>
        <v>0</v>
      </c>
      <c r="CI44" s="46">
        <f t="shared" si="26"/>
        <v>0</v>
      </c>
    </row>
    <row r="45" spans="1:88" x14ac:dyDescent="0.25">
      <c r="A45" s="48" t="s">
        <v>172</v>
      </c>
      <c r="B45" s="48" t="s">
        <v>173</v>
      </c>
      <c r="C45" s="48" t="s">
        <v>174</v>
      </c>
      <c r="D45" s="48" t="s">
        <v>117</v>
      </c>
      <c r="F45" s="232" t="s">
        <v>193</v>
      </c>
      <c r="G45" s="232" t="s">
        <v>194</v>
      </c>
      <c r="H45" s="232" t="s">
        <v>195</v>
      </c>
      <c r="I45" s="232" t="s">
        <v>196</v>
      </c>
      <c r="J45" s="46">
        <v>5365000</v>
      </c>
      <c r="K45" s="46">
        <v>6885000</v>
      </c>
      <c r="L45" s="46">
        <v>12250000</v>
      </c>
      <c r="M45" s="201"/>
      <c r="N45" s="201"/>
      <c r="O45" s="204">
        <f t="shared" si="2"/>
        <v>0</v>
      </c>
      <c r="P45" s="201"/>
      <c r="Q45" s="201"/>
      <c r="R45" s="204">
        <f t="shared" si="3"/>
        <v>0</v>
      </c>
      <c r="S45" s="201"/>
      <c r="T45" s="201"/>
      <c r="U45" s="204">
        <f t="shared" si="4"/>
        <v>0</v>
      </c>
      <c r="V45" s="201"/>
      <c r="W45" s="201"/>
      <c r="X45" s="204">
        <f t="shared" si="5"/>
        <v>0</v>
      </c>
      <c r="Y45" s="204">
        <f t="shared" si="27"/>
        <v>0</v>
      </c>
      <c r="Z45" s="204">
        <f t="shared" si="27"/>
        <v>0</v>
      </c>
      <c r="AA45" s="204">
        <f t="shared" si="7"/>
        <v>0</v>
      </c>
      <c r="AB45" s="234">
        <v>0</v>
      </c>
      <c r="AC45" s="234">
        <v>0</v>
      </c>
      <c r="AD45" s="204">
        <f t="shared" si="8"/>
        <v>0</v>
      </c>
      <c r="AE45" s="234">
        <v>0</v>
      </c>
      <c r="AF45" s="234">
        <v>0</v>
      </c>
      <c r="AG45" s="204">
        <f t="shared" si="9"/>
        <v>0</v>
      </c>
      <c r="AH45" s="201">
        <f>MAX(0,'GB 2023'!AH45-((AB45-'GB 2023'!AB45)+(AE45-'GB 2023'!AE45))/2)</f>
        <v>5365000</v>
      </c>
      <c r="AI45" s="201">
        <f>MAX(0,'GB 2023'!AI45-((AC45-'GB 2023'!AC45)+(AF45-'GB 2023'!AF45))/2)</f>
        <v>6885000</v>
      </c>
      <c r="AJ45" s="204">
        <f t="shared" si="10"/>
        <v>12250000</v>
      </c>
      <c r="AK45" s="201">
        <f>MAX(0,'GB 2023'!AN45-SUM('UPDATE&gt;&gt;Jul-Dec 2022 Actuals'!AB45,'UPDATE&gt;&gt;Jul-Dec 2022 Actuals'!AE45,'UPDATE&gt;&gt;Jul-Dec 2022 Actuals'!AH45))</f>
        <v>0</v>
      </c>
      <c r="AL45" s="201">
        <f>MAX(0,'GB 2023'!AO45-SUM('UPDATE&gt;&gt;Jul-Dec 2022 Actuals'!AC45,'UPDATE&gt;&gt;Jul-Dec 2022 Actuals'!AF45,'UPDATE&gt;&gt;Jul-Dec 2022 Actuals'!AI45))</f>
        <v>0</v>
      </c>
      <c r="AM45" s="204">
        <f t="shared" si="11"/>
        <v>0</v>
      </c>
      <c r="AN45" s="204">
        <f t="shared" si="28"/>
        <v>5365000</v>
      </c>
      <c r="AO45" s="204">
        <f t="shared" si="28"/>
        <v>6885000</v>
      </c>
      <c r="AP45" s="204">
        <f t="shared" si="13"/>
        <v>12250000</v>
      </c>
      <c r="AQ45" s="201">
        <v>0</v>
      </c>
      <c r="AR45" s="201">
        <v>0</v>
      </c>
      <c r="AS45" s="204">
        <f t="shared" si="14"/>
        <v>0</v>
      </c>
      <c r="AT45" s="201">
        <v>0</v>
      </c>
      <c r="AU45" s="201">
        <v>0</v>
      </c>
      <c r="AV45" s="204">
        <f t="shared" si="15"/>
        <v>0</v>
      </c>
      <c r="AW45" s="201">
        <v>0</v>
      </c>
      <c r="AX45" s="201">
        <v>0</v>
      </c>
      <c r="AY45" s="204">
        <f t="shared" si="16"/>
        <v>0</v>
      </c>
      <c r="AZ45" s="201"/>
      <c r="BA45" s="201"/>
      <c r="BB45" s="204">
        <f t="shared" si="17"/>
        <v>0</v>
      </c>
      <c r="BC45" s="204">
        <f t="shared" si="29"/>
        <v>0</v>
      </c>
      <c r="BD45" s="204">
        <f t="shared" si="29"/>
        <v>0</v>
      </c>
      <c r="BE45" s="204">
        <f t="shared" si="19"/>
        <v>0</v>
      </c>
      <c r="BF45" s="201"/>
      <c r="BG45" s="201"/>
      <c r="BH45" s="204">
        <f t="shared" si="20"/>
        <v>0</v>
      </c>
      <c r="BI45" s="201"/>
      <c r="BJ45" s="201"/>
      <c r="BK45" s="204">
        <f t="shared" si="21"/>
        <v>0</v>
      </c>
      <c r="BL45" s="201"/>
      <c r="BM45" s="201"/>
      <c r="BN45" s="204">
        <f t="shared" si="22"/>
        <v>0</v>
      </c>
      <c r="BO45" s="216">
        <f t="shared" si="30"/>
        <v>0</v>
      </c>
      <c r="BP45" s="216">
        <f t="shared" si="30"/>
        <v>0</v>
      </c>
      <c r="BQ45" s="216">
        <f t="shared" si="24"/>
        <v>0</v>
      </c>
      <c r="BR45" s="205">
        <f t="shared" si="31"/>
        <v>5365000</v>
      </c>
      <c r="BS45" s="205">
        <f t="shared" si="31"/>
        <v>6885000</v>
      </c>
      <c r="BT45" s="205">
        <f t="shared" si="31"/>
        <v>12250000</v>
      </c>
      <c r="BU45" s="46">
        <f>+Y45-'GB 2023'!Y45</f>
        <v>0</v>
      </c>
      <c r="BV45" s="46">
        <f>+Z45-'GB 2023'!Z45</f>
        <v>0</v>
      </c>
      <c r="BW45" s="46">
        <f>+AA45-'GB 2023'!AA45</f>
        <v>0</v>
      </c>
      <c r="BX45" s="46">
        <f>+AN45-'GB 2023'!AN45</f>
        <v>0</v>
      </c>
      <c r="BY45" s="46">
        <f>+AO45-'GB 2023'!AO45</f>
        <v>0</v>
      </c>
      <c r="BZ45" s="46">
        <f>+AP45-'GB 2023'!AP45</f>
        <v>0</v>
      </c>
      <c r="CA45" s="46">
        <f>+BC45-'GB 2023'!BC45</f>
        <v>0</v>
      </c>
      <c r="CB45" s="46">
        <f>+BD45-'GB 2023'!BD45</f>
        <v>0</v>
      </c>
      <c r="CC45" s="46">
        <f>+BE45-'GB 2023'!BE45</f>
        <v>0</v>
      </c>
      <c r="CD45" s="46">
        <f>+BO45-'GB 2023'!BO45</f>
        <v>0</v>
      </c>
      <c r="CE45" s="46">
        <f>+BP45-'GB 2023'!BP45</f>
        <v>0</v>
      </c>
      <c r="CF45" s="46">
        <f>+BQ45-'GB 2023'!BQ45</f>
        <v>0</v>
      </c>
      <c r="CG45" s="46">
        <f t="shared" si="26"/>
        <v>0</v>
      </c>
      <c r="CH45" s="46">
        <f t="shared" si="26"/>
        <v>0</v>
      </c>
      <c r="CI45" s="46">
        <f t="shared" si="26"/>
        <v>0</v>
      </c>
    </row>
    <row r="46" spans="1:88" x14ac:dyDescent="0.25">
      <c r="A46" s="48" t="s">
        <v>179</v>
      </c>
      <c r="B46" s="48" t="s">
        <v>173</v>
      </c>
      <c r="C46" s="48" t="s">
        <v>180</v>
      </c>
      <c r="D46" s="48" t="s">
        <v>117</v>
      </c>
      <c r="F46" s="232" t="s">
        <v>193</v>
      </c>
      <c r="G46" s="232" t="s">
        <v>194</v>
      </c>
      <c r="H46" s="232" t="s">
        <v>198</v>
      </c>
      <c r="I46" s="232" t="s">
        <v>204</v>
      </c>
      <c r="J46" s="46">
        <v>44235000</v>
      </c>
      <c r="K46" s="46">
        <v>44235000</v>
      </c>
      <c r="L46" s="46">
        <v>88470000</v>
      </c>
      <c r="M46" s="201">
        <v>0</v>
      </c>
      <c r="N46" s="201">
        <v>0</v>
      </c>
      <c r="O46" s="204">
        <f t="shared" si="2"/>
        <v>0</v>
      </c>
      <c r="P46" s="201">
        <v>0</v>
      </c>
      <c r="Q46" s="201">
        <v>0</v>
      </c>
      <c r="R46" s="204">
        <f t="shared" si="3"/>
        <v>0</v>
      </c>
      <c r="S46" s="201">
        <v>0</v>
      </c>
      <c r="T46" s="201">
        <v>0</v>
      </c>
      <c r="U46" s="204">
        <f t="shared" si="4"/>
        <v>0</v>
      </c>
      <c r="V46" s="201">
        <v>0</v>
      </c>
      <c r="W46" s="201">
        <v>0</v>
      </c>
      <c r="X46" s="204">
        <f t="shared" si="5"/>
        <v>0</v>
      </c>
      <c r="Y46" s="204">
        <f t="shared" si="27"/>
        <v>0</v>
      </c>
      <c r="Z46" s="204">
        <f t="shared" si="27"/>
        <v>0</v>
      </c>
      <c r="AA46" s="204">
        <f t="shared" si="7"/>
        <v>0</v>
      </c>
      <c r="AB46" s="234">
        <v>0</v>
      </c>
      <c r="AC46" s="234">
        <v>0</v>
      </c>
      <c r="AD46" s="204">
        <f t="shared" si="8"/>
        <v>0</v>
      </c>
      <c r="AE46" s="234">
        <v>14745000</v>
      </c>
      <c r="AF46" s="234">
        <v>14745000</v>
      </c>
      <c r="AG46" s="204">
        <f t="shared" si="9"/>
        <v>29490000</v>
      </c>
      <c r="AH46" s="201">
        <f>MAX(0,'GB 2023'!AH46-((AB46-'GB 2023'!AB46)+(AE46-'GB 2023'!AE46))/2)</f>
        <v>14745000</v>
      </c>
      <c r="AI46" s="201">
        <f>MAX(0,'GB 2023'!AI46-((AC46-'GB 2023'!AC46)+(AF46-'GB 2023'!AF46))/2)</f>
        <v>14745000</v>
      </c>
      <c r="AJ46" s="204">
        <f t="shared" si="10"/>
        <v>29490000</v>
      </c>
      <c r="AK46" s="201">
        <f>MAX(0,'GB 2023'!AN46-SUM('UPDATE&gt;&gt;Jul-Dec 2022 Actuals'!AB46,'UPDATE&gt;&gt;Jul-Dec 2022 Actuals'!AE46,'UPDATE&gt;&gt;Jul-Dec 2022 Actuals'!AH46))</f>
        <v>14745000</v>
      </c>
      <c r="AL46" s="201">
        <f>MAX(0,'GB 2023'!AO46-SUM('UPDATE&gt;&gt;Jul-Dec 2022 Actuals'!AC46,'UPDATE&gt;&gt;Jul-Dec 2022 Actuals'!AF46,'UPDATE&gt;&gt;Jul-Dec 2022 Actuals'!AI46))</f>
        <v>14745000</v>
      </c>
      <c r="AM46" s="204">
        <f t="shared" si="11"/>
        <v>29490000</v>
      </c>
      <c r="AN46" s="204">
        <f t="shared" si="28"/>
        <v>44235000</v>
      </c>
      <c r="AO46" s="204">
        <f t="shared" si="28"/>
        <v>44235000</v>
      </c>
      <c r="AP46" s="204">
        <f t="shared" si="13"/>
        <v>88470000</v>
      </c>
      <c r="AQ46" s="201">
        <v>0</v>
      </c>
      <c r="AR46" s="201">
        <v>0</v>
      </c>
      <c r="AS46" s="204">
        <f t="shared" si="14"/>
        <v>0</v>
      </c>
      <c r="AT46" s="201">
        <v>0</v>
      </c>
      <c r="AU46" s="201">
        <v>0</v>
      </c>
      <c r="AV46" s="204">
        <f t="shared" si="15"/>
        <v>0</v>
      </c>
      <c r="AW46" s="201">
        <v>0</v>
      </c>
      <c r="AX46" s="201">
        <v>0</v>
      </c>
      <c r="AY46" s="204">
        <f t="shared" si="16"/>
        <v>0</v>
      </c>
      <c r="AZ46" s="201"/>
      <c r="BA46" s="201"/>
      <c r="BB46" s="204">
        <f t="shared" si="17"/>
        <v>0</v>
      </c>
      <c r="BC46" s="204">
        <f t="shared" si="29"/>
        <v>0</v>
      </c>
      <c r="BD46" s="204">
        <f t="shared" si="29"/>
        <v>0</v>
      </c>
      <c r="BE46" s="204">
        <f t="shared" si="19"/>
        <v>0</v>
      </c>
      <c r="BF46" s="201"/>
      <c r="BG46" s="201"/>
      <c r="BH46" s="204">
        <f t="shared" si="20"/>
        <v>0</v>
      </c>
      <c r="BI46" s="201"/>
      <c r="BJ46" s="201"/>
      <c r="BK46" s="204">
        <f t="shared" si="21"/>
        <v>0</v>
      </c>
      <c r="BL46" s="201"/>
      <c r="BM46" s="201"/>
      <c r="BN46" s="204">
        <f t="shared" si="22"/>
        <v>0</v>
      </c>
      <c r="BO46" s="216">
        <f t="shared" si="30"/>
        <v>0</v>
      </c>
      <c r="BP46" s="216">
        <f t="shared" si="30"/>
        <v>0</v>
      </c>
      <c r="BQ46" s="216">
        <f t="shared" si="24"/>
        <v>0</v>
      </c>
      <c r="BR46" s="205">
        <f t="shared" si="31"/>
        <v>44235000</v>
      </c>
      <c r="BS46" s="205">
        <f t="shared" si="31"/>
        <v>44235000</v>
      </c>
      <c r="BT46" s="205">
        <f t="shared" si="31"/>
        <v>88470000</v>
      </c>
      <c r="BU46" s="46">
        <f>+Y46-'GB 2023'!Y46</f>
        <v>0</v>
      </c>
      <c r="BV46" s="46">
        <f>+Z46-'GB 2023'!Z46</f>
        <v>0</v>
      </c>
      <c r="BW46" s="46">
        <f>+AA46-'GB 2023'!AA46</f>
        <v>0</v>
      </c>
      <c r="BX46" s="46">
        <f>+AN46-'GB 2023'!AN46</f>
        <v>0</v>
      </c>
      <c r="BY46" s="46">
        <f>+AO46-'GB 2023'!AO46</f>
        <v>0</v>
      </c>
      <c r="BZ46" s="46">
        <f>+AP46-'GB 2023'!AP46</f>
        <v>0</v>
      </c>
      <c r="CA46" s="46">
        <f>+BC46-'GB 2023'!BC46</f>
        <v>0</v>
      </c>
      <c r="CB46" s="46">
        <f>+BD46-'GB 2023'!BD46</f>
        <v>0</v>
      </c>
      <c r="CC46" s="46">
        <f>+BE46-'GB 2023'!BE46</f>
        <v>0</v>
      </c>
      <c r="CD46" s="46">
        <f>+BO46-'GB 2023'!BO46</f>
        <v>0</v>
      </c>
      <c r="CE46" s="46">
        <f>+BP46-'GB 2023'!BP46</f>
        <v>0</v>
      </c>
      <c r="CF46" s="46">
        <f>+BQ46-'GB 2023'!BQ46</f>
        <v>0</v>
      </c>
      <c r="CG46" s="46">
        <f t="shared" si="26"/>
        <v>0</v>
      </c>
      <c r="CH46" s="46">
        <f t="shared" si="26"/>
        <v>0</v>
      </c>
      <c r="CI46" s="46">
        <f t="shared" si="26"/>
        <v>0</v>
      </c>
    </row>
    <row r="47" spans="1:88" x14ac:dyDescent="0.25">
      <c r="A47" s="48" t="s">
        <v>199</v>
      </c>
      <c r="B47" s="48" t="s">
        <v>173</v>
      </c>
      <c r="C47" s="48" t="s">
        <v>200</v>
      </c>
      <c r="D47" s="48" t="s">
        <v>117</v>
      </c>
      <c r="F47" s="232" t="s">
        <v>193</v>
      </c>
      <c r="G47" s="232" t="s">
        <v>194</v>
      </c>
      <c r="H47" s="232" t="s">
        <v>195</v>
      </c>
      <c r="I47" s="232" t="s">
        <v>196</v>
      </c>
      <c r="J47" s="46">
        <v>40000000</v>
      </c>
      <c r="K47" s="46">
        <v>0</v>
      </c>
      <c r="L47" s="46">
        <v>40000000</v>
      </c>
      <c r="M47" s="201"/>
      <c r="N47" s="201"/>
      <c r="O47" s="204">
        <f t="shared" si="2"/>
        <v>0</v>
      </c>
      <c r="P47" s="201"/>
      <c r="Q47" s="201"/>
      <c r="R47" s="204">
        <f t="shared" si="3"/>
        <v>0</v>
      </c>
      <c r="S47" s="201"/>
      <c r="T47" s="201"/>
      <c r="U47" s="204">
        <f t="shared" si="4"/>
        <v>0</v>
      </c>
      <c r="V47" s="201">
        <f>ROUND(9052769,-3)</f>
        <v>9053000</v>
      </c>
      <c r="W47" s="201"/>
      <c r="X47" s="204">
        <f t="shared" si="5"/>
        <v>9053000</v>
      </c>
      <c r="Y47" s="204">
        <f t="shared" si="27"/>
        <v>9053000</v>
      </c>
      <c r="Z47" s="204">
        <f t="shared" si="27"/>
        <v>0</v>
      </c>
      <c r="AA47" s="204">
        <f t="shared" si="7"/>
        <v>9053000</v>
      </c>
      <c r="AB47" s="234">
        <v>7451000</v>
      </c>
      <c r="AC47" s="234"/>
      <c r="AD47" s="204">
        <f t="shared" si="8"/>
        <v>7451000</v>
      </c>
      <c r="AE47" s="234">
        <v>16635000</v>
      </c>
      <c r="AF47" s="234">
        <v>0</v>
      </c>
      <c r="AG47" s="204">
        <f t="shared" si="9"/>
        <v>16635000</v>
      </c>
      <c r="AH47" s="201">
        <f>MAX(0,'GB 2023'!AH47-((AB47-'GB 2023'!AB47)+(AE47-'GB 2023'!AE47))/2)</f>
        <v>0</v>
      </c>
      <c r="AI47" s="201">
        <f>MAX(0,'GB 2023'!AI47-((AC47-'GB 2023'!AC47)+(AF47-'GB 2023'!AF47))/2)</f>
        <v>0</v>
      </c>
      <c r="AJ47" s="204">
        <f t="shared" si="10"/>
        <v>0</v>
      </c>
      <c r="AK47" s="201">
        <f>MAX(0,'GB 2023'!AN47-SUM('UPDATE&gt;&gt;Jul-Dec 2022 Actuals'!AB47,'UPDATE&gt;&gt;Jul-Dec 2022 Actuals'!AE47,'UPDATE&gt;&gt;Jul-Dec 2022 Actuals'!AH47))</f>
        <v>5565000</v>
      </c>
      <c r="AL47" s="201">
        <f>MAX(0,'GB 2023'!AO47-SUM('UPDATE&gt;&gt;Jul-Dec 2022 Actuals'!AC47,'UPDATE&gt;&gt;Jul-Dec 2022 Actuals'!AF47,'UPDATE&gt;&gt;Jul-Dec 2022 Actuals'!AI47))</f>
        <v>0</v>
      </c>
      <c r="AM47" s="204">
        <f t="shared" si="11"/>
        <v>5565000</v>
      </c>
      <c r="AN47" s="204">
        <f t="shared" si="28"/>
        <v>29651000</v>
      </c>
      <c r="AO47" s="204">
        <f t="shared" si="28"/>
        <v>0</v>
      </c>
      <c r="AP47" s="204">
        <f t="shared" si="13"/>
        <v>29651000</v>
      </c>
      <c r="AQ47" s="201">
        <v>475000</v>
      </c>
      <c r="AR47" s="201"/>
      <c r="AS47" s="204">
        <f t="shared" si="14"/>
        <v>475000</v>
      </c>
      <c r="AT47" s="201">
        <f>ROUNDUP(219433,-3)</f>
        <v>220000</v>
      </c>
      <c r="AU47" s="201"/>
      <c r="AV47" s="204">
        <f t="shared" si="15"/>
        <v>220000</v>
      </c>
      <c r="AW47" s="201">
        <f>ROUND(601109,-3)</f>
        <v>601000</v>
      </c>
      <c r="AX47" s="201"/>
      <c r="AY47" s="204">
        <f t="shared" si="16"/>
        <v>601000</v>
      </c>
      <c r="AZ47" s="201"/>
      <c r="BA47" s="201"/>
      <c r="BB47" s="204">
        <f t="shared" si="17"/>
        <v>0</v>
      </c>
      <c r="BC47" s="204">
        <f t="shared" si="29"/>
        <v>1296000</v>
      </c>
      <c r="BD47" s="204">
        <f t="shared" si="29"/>
        <v>0</v>
      </c>
      <c r="BE47" s="204">
        <f t="shared" si="19"/>
        <v>1296000</v>
      </c>
      <c r="BF47" s="201"/>
      <c r="BG47" s="201"/>
      <c r="BH47" s="204">
        <f t="shared" si="20"/>
        <v>0</v>
      </c>
      <c r="BI47" s="201"/>
      <c r="BJ47" s="201"/>
      <c r="BK47" s="204">
        <f t="shared" si="21"/>
        <v>0</v>
      </c>
      <c r="BL47" s="201"/>
      <c r="BM47" s="201"/>
      <c r="BN47" s="204">
        <f t="shared" si="22"/>
        <v>0</v>
      </c>
      <c r="BO47" s="216">
        <f t="shared" si="30"/>
        <v>0</v>
      </c>
      <c r="BP47" s="216">
        <f t="shared" si="30"/>
        <v>0</v>
      </c>
      <c r="BQ47" s="216">
        <f t="shared" si="24"/>
        <v>0</v>
      </c>
      <c r="BR47" s="205">
        <f t="shared" si="31"/>
        <v>40000000</v>
      </c>
      <c r="BS47" s="205">
        <f t="shared" si="31"/>
        <v>0</v>
      </c>
      <c r="BT47" s="205">
        <f t="shared" si="31"/>
        <v>40000000</v>
      </c>
      <c r="BU47" s="46">
        <f>+Y47-'GB 2023'!Y47</f>
        <v>0</v>
      </c>
      <c r="BV47" s="46">
        <f>+Z47-'GB 2023'!Z47</f>
        <v>0</v>
      </c>
      <c r="BW47" s="46">
        <f>+AA47-'GB 2023'!AA47</f>
        <v>0</v>
      </c>
      <c r="BX47" s="46">
        <f>+AN47-'GB 2023'!AN47</f>
        <v>0</v>
      </c>
      <c r="BY47" s="46">
        <f>+AO47-'GB 2023'!AO47</f>
        <v>0</v>
      </c>
      <c r="BZ47" s="46">
        <f>+AP47-'GB 2023'!AP47</f>
        <v>0</v>
      </c>
      <c r="CA47" s="46">
        <f>+BC47-'GB 2023'!BC47</f>
        <v>0</v>
      </c>
      <c r="CB47" s="46">
        <f>+BD47-'GB 2023'!BD47</f>
        <v>0</v>
      </c>
      <c r="CC47" s="46">
        <f>+BE47-'GB 2023'!BE47</f>
        <v>0</v>
      </c>
      <c r="CD47" s="46">
        <f>+BO47-'GB 2023'!BO47</f>
        <v>0</v>
      </c>
      <c r="CE47" s="46">
        <f>+BP47-'GB 2023'!BP47</f>
        <v>0</v>
      </c>
      <c r="CF47" s="46">
        <f>+BQ47-'GB 2023'!BQ47</f>
        <v>0</v>
      </c>
      <c r="CG47" s="46">
        <f t="shared" si="26"/>
        <v>0</v>
      </c>
      <c r="CH47" s="46">
        <f t="shared" si="26"/>
        <v>0</v>
      </c>
      <c r="CI47" s="46">
        <f t="shared" si="26"/>
        <v>0</v>
      </c>
    </row>
    <row r="48" spans="1:88" s="95" customFormat="1" x14ac:dyDescent="0.25">
      <c r="A48" s="96" t="s">
        <v>184</v>
      </c>
      <c r="B48" s="96" t="s">
        <v>173</v>
      </c>
      <c r="C48" s="96" t="s">
        <v>185</v>
      </c>
      <c r="D48" s="96" t="s">
        <v>117</v>
      </c>
      <c r="E48" s="96"/>
      <c r="F48" s="233" t="s">
        <v>193</v>
      </c>
      <c r="G48" s="233" t="s">
        <v>194</v>
      </c>
      <c r="H48" s="233" t="s">
        <v>195</v>
      </c>
      <c r="I48" s="233" t="s">
        <v>196</v>
      </c>
      <c r="J48" s="182">
        <v>0</v>
      </c>
      <c r="K48" s="182">
        <v>0</v>
      </c>
      <c r="L48" s="182">
        <v>0</v>
      </c>
      <c r="M48" s="203"/>
      <c r="N48" s="203"/>
      <c r="O48" s="208">
        <f t="shared" si="2"/>
        <v>0</v>
      </c>
      <c r="P48" s="203"/>
      <c r="Q48" s="203"/>
      <c r="R48" s="208">
        <f t="shared" si="3"/>
        <v>0</v>
      </c>
      <c r="S48" s="203"/>
      <c r="T48" s="203"/>
      <c r="U48" s="208">
        <f t="shared" si="4"/>
        <v>0</v>
      </c>
      <c r="V48" s="203"/>
      <c r="W48" s="203"/>
      <c r="X48" s="208">
        <f t="shared" si="5"/>
        <v>0</v>
      </c>
      <c r="Y48" s="208">
        <f t="shared" si="27"/>
        <v>0</v>
      </c>
      <c r="Z48" s="208">
        <f t="shared" si="27"/>
        <v>0</v>
      </c>
      <c r="AA48" s="208">
        <f t="shared" si="7"/>
        <v>0</v>
      </c>
      <c r="AB48" s="236"/>
      <c r="AC48" s="236"/>
      <c r="AD48" s="208">
        <f t="shared" si="8"/>
        <v>0</v>
      </c>
      <c r="AE48" s="236">
        <v>0</v>
      </c>
      <c r="AF48" s="236">
        <v>0</v>
      </c>
      <c r="AG48" s="208">
        <f t="shared" si="9"/>
        <v>0</v>
      </c>
      <c r="AH48" s="203">
        <f>MAX(0,'GB 2023'!AH48-((AB48-'GB 2023'!AB48)+(AE48-'GB 2023'!AE48))/2)</f>
        <v>0</v>
      </c>
      <c r="AI48" s="203">
        <f>MAX(0,'GB 2023'!AI48-((AC48-'GB 2023'!AC48)+(AF48-'GB 2023'!AF48))/2)</f>
        <v>0</v>
      </c>
      <c r="AJ48" s="208">
        <f t="shared" si="10"/>
        <v>0</v>
      </c>
      <c r="AK48" s="201">
        <f>MAX(0,'GB 2023'!AN48-SUM('UPDATE&gt;&gt;Jul-Dec 2022 Actuals'!AB48,'UPDATE&gt;&gt;Jul-Dec 2022 Actuals'!AE48,'UPDATE&gt;&gt;Jul-Dec 2022 Actuals'!AH48))</f>
        <v>0</v>
      </c>
      <c r="AL48" s="201">
        <f>MAX(0,'GB 2023'!AO48-SUM('UPDATE&gt;&gt;Jul-Dec 2022 Actuals'!AC48,'UPDATE&gt;&gt;Jul-Dec 2022 Actuals'!AF48,'UPDATE&gt;&gt;Jul-Dec 2022 Actuals'!AI48))</f>
        <v>0</v>
      </c>
      <c r="AM48" s="208">
        <f t="shared" si="11"/>
        <v>0</v>
      </c>
      <c r="AN48" s="208">
        <f t="shared" si="28"/>
        <v>0</v>
      </c>
      <c r="AO48" s="208">
        <f t="shared" si="28"/>
        <v>0</v>
      </c>
      <c r="AP48" s="208">
        <f t="shared" si="13"/>
        <v>0</v>
      </c>
      <c r="AQ48" s="203"/>
      <c r="AR48" s="203"/>
      <c r="AS48" s="208">
        <f t="shared" si="14"/>
        <v>0</v>
      </c>
      <c r="AT48" s="203"/>
      <c r="AU48" s="203"/>
      <c r="AV48" s="208">
        <f t="shared" si="15"/>
        <v>0</v>
      </c>
      <c r="AW48" s="203"/>
      <c r="AX48" s="203"/>
      <c r="AY48" s="208">
        <f t="shared" si="16"/>
        <v>0</v>
      </c>
      <c r="AZ48" s="203"/>
      <c r="BA48" s="203"/>
      <c r="BB48" s="208">
        <f t="shared" si="17"/>
        <v>0</v>
      </c>
      <c r="BC48" s="208">
        <f t="shared" si="29"/>
        <v>0</v>
      </c>
      <c r="BD48" s="208">
        <f t="shared" si="29"/>
        <v>0</v>
      </c>
      <c r="BE48" s="208">
        <f t="shared" si="19"/>
        <v>0</v>
      </c>
      <c r="BF48" s="203"/>
      <c r="BG48" s="203"/>
      <c r="BH48" s="208">
        <f t="shared" si="20"/>
        <v>0</v>
      </c>
      <c r="BI48" s="203"/>
      <c r="BJ48" s="203"/>
      <c r="BK48" s="208">
        <f t="shared" si="21"/>
        <v>0</v>
      </c>
      <c r="BL48" s="203"/>
      <c r="BM48" s="203"/>
      <c r="BN48" s="208">
        <f t="shared" si="22"/>
        <v>0</v>
      </c>
      <c r="BO48" s="217">
        <f t="shared" si="30"/>
        <v>0</v>
      </c>
      <c r="BP48" s="217">
        <f t="shared" si="30"/>
        <v>0</v>
      </c>
      <c r="BQ48" s="217">
        <f t="shared" si="24"/>
        <v>0</v>
      </c>
      <c r="BR48" s="209">
        <f t="shared" si="31"/>
        <v>0</v>
      </c>
      <c r="BS48" s="209">
        <f t="shared" si="31"/>
        <v>0</v>
      </c>
      <c r="BT48" s="209">
        <f t="shared" si="31"/>
        <v>0</v>
      </c>
      <c r="BU48" s="182">
        <f>+Y48-'GB 2023'!Y48</f>
        <v>0</v>
      </c>
      <c r="BV48" s="182">
        <f>+Z48-'GB 2023'!Z48</f>
        <v>0</v>
      </c>
      <c r="BW48" s="182">
        <f>+AA48-'GB 2023'!AA48</f>
        <v>0</v>
      </c>
      <c r="BX48" s="182">
        <f>+AN48-'GB 2023'!AN48</f>
        <v>0</v>
      </c>
      <c r="BY48" s="182">
        <f>+AO48-'GB 2023'!AO48</f>
        <v>0</v>
      </c>
      <c r="BZ48" s="182">
        <f>+AP48-'GB 2023'!AP48</f>
        <v>0</v>
      </c>
      <c r="CA48" s="182">
        <f>+BC48-'GB 2023'!BC48</f>
        <v>0</v>
      </c>
      <c r="CB48" s="182">
        <f>+BD48-'GB 2023'!BD48</f>
        <v>0</v>
      </c>
      <c r="CC48" s="182">
        <f>+BE48-'GB 2023'!BE48</f>
        <v>0</v>
      </c>
      <c r="CD48" s="182">
        <f>+BO48-'GB 2023'!BO48</f>
        <v>0</v>
      </c>
      <c r="CE48" s="182">
        <f>+BP48-'GB 2023'!BP48</f>
        <v>0</v>
      </c>
      <c r="CF48" s="182">
        <f>+BQ48-'GB 2023'!BQ48</f>
        <v>0</v>
      </c>
      <c r="CG48" s="182">
        <f t="shared" si="26"/>
        <v>0</v>
      </c>
      <c r="CH48" s="182">
        <f t="shared" si="26"/>
        <v>0</v>
      </c>
      <c r="CI48" s="182">
        <f t="shared" si="26"/>
        <v>0</v>
      </c>
      <c r="CJ48" s="96"/>
    </row>
    <row r="49" spans="1:88" x14ac:dyDescent="0.25">
      <c r="A49" s="48" t="s">
        <v>172</v>
      </c>
      <c r="B49" s="48" t="s">
        <v>173</v>
      </c>
      <c r="C49" s="48" t="s">
        <v>186</v>
      </c>
      <c r="D49" s="48" t="s">
        <v>117</v>
      </c>
      <c r="F49" s="232" t="s">
        <v>193</v>
      </c>
      <c r="G49" s="232" t="s">
        <v>194</v>
      </c>
      <c r="H49" s="232" t="s">
        <v>195</v>
      </c>
      <c r="I49" s="232" t="s">
        <v>196</v>
      </c>
      <c r="J49" s="46">
        <v>40511000</v>
      </c>
      <c r="K49" s="46">
        <v>43418000</v>
      </c>
      <c r="L49" s="46">
        <v>83929000</v>
      </c>
      <c r="M49" s="201">
        <v>951000</v>
      </c>
      <c r="N49" s="201">
        <v>951000</v>
      </c>
      <c r="O49" s="204">
        <f t="shared" si="2"/>
        <v>1902000</v>
      </c>
      <c r="P49" s="201">
        <v>2323000</v>
      </c>
      <c r="Q49" s="201">
        <v>2323000</v>
      </c>
      <c r="R49" s="204">
        <f t="shared" si="3"/>
        <v>4646000</v>
      </c>
      <c r="S49" s="201">
        <v>5242000</v>
      </c>
      <c r="T49" s="201">
        <v>5242000</v>
      </c>
      <c r="U49" s="204">
        <f t="shared" si="4"/>
        <v>10484000</v>
      </c>
      <c r="V49" s="201">
        <v>3737000</v>
      </c>
      <c r="W49" s="201">
        <v>3737000</v>
      </c>
      <c r="X49" s="204">
        <f t="shared" si="5"/>
        <v>7474000</v>
      </c>
      <c r="Y49" s="204">
        <f t="shared" si="27"/>
        <v>12253000</v>
      </c>
      <c r="Z49" s="204">
        <f t="shared" si="27"/>
        <v>12253000</v>
      </c>
      <c r="AA49" s="204">
        <f t="shared" si="7"/>
        <v>24506000</v>
      </c>
      <c r="AB49" s="234">
        <v>866000</v>
      </c>
      <c r="AC49" s="234">
        <v>866000</v>
      </c>
      <c r="AD49" s="204">
        <f t="shared" si="8"/>
        <v>1732000</v>
      </c>
      <c r="AE49" s="234">
        <v>4027000</v>
      </c>
      <c r="AF49" s="234">
        <v>5248000</v>
      </c>
      <c r="AG49" s="204">
        <f t="shared" si="9"/>
        <v>9275000</v>
      </c>
      <c r="AH49" s="201">
        <f>MAX(0,'GB 2023'!AH49-((AB49-'GB 2023'!AB49)+(AE49-'GB 2023'!AE49))/2)</f>
        <v>4784000</v>
      </c>
      <c r="AI49" s="201">
        <f>MAX(0,'GB 2023'!AI49-((AC49-'GB 2023'!AC49)+(AF49-'GB 2023'!AF49))/2)</f>
        <v>6219000</v>
      </c>
      <c r="AJ49" s="204">
        <f t="shared" si="10"/>
        <v>11003000</v>
      </c>
      <c r="AK49" s="201">
        <f>MAX(0,'GB 2023'!AN49-SUM('UPDATE&gt;&gt;Jul-Dec 2022 Actuals'!AB49,'UPDATE&gt;&gt;Jul-Dec 2022 Actuals'!AE49,'UPDATE&gt;&gt;Jul-Dec 2022 Actuals'!AH49))</f>
        <v>6238000</v>
      </c>
      <c r="AL49" s="201">
        <f>MAX(0,'GB 2023'!AO49-SUM('UPDATE&gt;&gt;Jul-Dec 2022 Actuals'!AC49,'UPDATE&gt;&gt;Jul-Dec 2022 Actuals'!AF49,'UPDATE&gt;&gt;Jul-Dec 2022 Actuals'!AI49))</f>
        <v>6490000</v>
      </c>
      <c r="AM49" s="204">
        <f t="shared" si="11"/>
        <v>12728000</v>
      </c>
      <c r="AN49" s="204">
        <f t="shared" si="28"/>
        <v>15915000</v>
      </c>
      <c r="AO49" s="204">
        <f t="shared" si="28"/>
        <v>18823000</v>
      </c>
      <c r="AP49" s="204">
        <f t="shared" si="13"/>
        <v>34738000</v>
      </c>
      <c r="AQ49" s="201">
        <v>3632000</v>
      </c>
      <c r="AR49" s="201">
        <v>3632000</v>
      </c>
      <c r="AS49" s="204">
        <f t="shared" si="14"/>
        <v>7264000</v>
      </c>
      <c r="AT49" s="201">
        <v>4114000</v>
      </c>
      <c r="AU49" s="201">
        <v>4114000</v>
      </c>
      <c r="AV49" s="204">
        <f t="shared" si="15"/>
        <v>8228000</v>
      </c>
      <c r="AW49" s="201">
        <v>4597000</v>
      </c>
      <c r="AX49" s="201">
        <v>4596000</v>
      </c>
      <c r="AY49" s="204">
        <f t="shared" si="16"/>
        <v>9193000</v>
      </c>
      <c r="AZ49" s="201"/>
      <c r="BA49" s="201"/>
      <c r="BB49" s="204">
        <f t="shared" si="17"/>
        <v>0</v>
      </c>
      <c r="BC49" s="204">
        <f t="shared" si="29"/>
        <v>12343000</v>
      </c>
      <c r="BD49" s="204">
        <f t="shared" si="29"/>
        <v>12342000</v>
      </c>
      <c r="BE49" s="204">
        <f t="shared" si="19"/>
        <v>24685000</v>
      </c>
      <c r="BF49" s="201"/>
      <c r="BG49" s="201"/>
      <c r="BH49" s="204">
        <f t="shared" si="20"/>
        <v>0</v>
      </c>
      <c r="BI49" s="201"/>
      <c r="BJ49" s="201"/>
      <c r="BK49" s="204">
        <f t="shared" si="21"/>
        <v>0</v>
      </c>
      <c r="BL49" s="201"/>
      <c r="BM49" s="201"/>
      <c r="BN49" s="204">
        <f t="shared" si="22"/>
        <v>0</v>
      </c>
      <c r="BO49" s="216">
        <f t="shared" si="30"/>
        <v>0</v>
      </c>
      <c r="BP49" s="216">
        <f t="shared" si="30"/>
        <v>0</v>
      </c>
      <c r="BQ49" s="216">
        <f t="shared" si="24"/>
        <v>0</v>
      </c>
      <c r="BR49" s="205">
        <f t="shared" si="31"/>
        <v>40511000</v>
      </c>
      <c r="BS49" s="205">
        <f t="shared" si="31"/>
        <v>43418000</v>
      </c>
      <c r="BT49" s="205">
        <f t="shared" si="31"/>
        <v>83929000</v>
      </c>
      <c r="BU49" s="46">
        <f>+Y49-'GB 2023'!Y49</f>
        <v>0</v>
      </c>
      <c r="BV49" s="46">
        <f>+Z49-'GB 2023'!Z49</f>
        <v>0</v>
      </c>
      <c r="BW49" s="46">
        <f>+AA49-'GB 2023'!AA49</f>
        <v>0</v>
      </c>
      <c r="BX49" s="46">
        <f>+AN49-'GB 2023'!AN49</f>
        <v>0</v>
      </c>
      <c r="BY49" s="46">
        <f>+AO49-'GB 2023'!AO49</f>
        <v>0</v>
      </c>
      <c r="BZ49" s="46">
        <f>+AP49-'GB 2023'!AP49</f>
        <v>0</v>
      </c>
      <c r="CA49" s="46">
        <f>+BC49-'GB 2023'!BC49</f>
        <v>0</v>
      </c>
      <c r="CB49" s="46">
        <f>+BD49-'GB 2023'!BD49</f>
        <v>0</v>
      </c>
      <c r="CC49" s="46">
        <f>+BE49-'GB 2023'!BE49</f>
        <v>0</v>
      </c>
      <c r="CD49" s="46">
        <f>+BO49-'GB 2023'!BO49</f>
        <v>0</v>
      </c>
      <c r="CE49" s="46">
        <f>+BP49-'GB 2023'!BP49</f>
        <v>0</v>
      </c>
      <c r="CF49" s="46">
        <f>+BQ49-'GB 2023'!BQ49</f>
        <v>0</v>
      </c>
      <c r="CG49" s="46">
        <f t="shared" si="26"/>
        <v>0</v>
      </c>
      <c r="CH49" s="46">
        <f t="shared" si="26"/>
        <v>0</v>
      </c>
      <c r="CI49" s="46">
        <f t="shared" si="26"/>
        <v>0</v>
      </c>
      <c r="CJ49" s="45"/>
    </row>
    <row r="50" spans="1:88" x14ac:dyDescent="0.25">
      <c r="A50" s="48" t="s">
        <v>187</v>
      </c>
      <c r="B50" s="48" t="s">
        <v>173</v>
      </c>
      <c r="C50" s="48" t="s">
        <v>188</v>
      </c>
      <c r="D50" s="48" t="s">
        <v>117</v>
      </c>
      <c r="F50" s="232" t="s">
        <v>193</v>
      </c>
      <c r="G50" s="232" t="s">
        <v>194</v>
      </c>
      <c r="H50" s="232" t="s">
        <v>195</v>
      </c>
      <c r="I50" s="232" t="s">
        <v>196</v>
      </c>
      <c r="J50" s="46">
        <v>596086000</v>
      </c>
      <c r="K50" s="46">
        <v>691914000</v>
      </c>
      <c r="L50" s="46">
        <v>1288000000</v>
      </c>
      <c r="M50" s="201">
        <v>0</v>
      </c>
      <c r="N50" s="201">
        <v>0</v>
      </c>
      <c r="O50" s="204">
        <f t="shared" si="2"/>
        <v>0</v>
      </c>
      <c r="P50" s="201">
        <v>0</v>
      </c>
      <c r="Q50" s="201">
        <v>0</v>
      </c>
      <c r="R50" s="204">
        <f t="shared" si="3"/>
        <v>0</v>
      </c>
      <c r="S50" s="201">
        <v>0</v>
      </c>
      <c r="T50" s="201">
        <v>0</v>
      </c>
      <c r="U50" s="204">
        <f t="shared" si="4"/>
        <v>0</v>
      </c>
      <c r="V50" s="201">
        <v>0</v>
      </c>
      <c r="W50" s="201">
        <v>0</v>
      </c>
      <c r="X50" s="204">
        <f t="shared" si="5"/>
        <v>0</v>
      </c>
      <c r="Y50" s="204">
        <f t="shared" si="27"/>
        <v>0</v>
      </c>
      <c r="Z50" s="204">
        <f t="shared" si="27"/>
        <v>0</v>
      </c>
      <c r="AA50" s="204">
        <f t="shared" si="7"/>
        <v>0</v>
      </c>
      <c r="AB50" s="234">
        <v>0</v>
      </c>
      <c r="AC50" s="234">
        <v>0</v>
      </c>
      <c r="AD50" s="204">
        <f t="shared" si="8"/>
        <v>0</v>
      </c>
      <c r="AE50" s="234">
        <v>84534000</v>
      </c>
      <c r="AF50" s="234">
        <v>108466000</v>
      </c>
      <c r="AG50" s="204">
        <f t="shared" si="9"/>
        <v>193000000</v>
      </c>
      <c r="AH50" s="201">
        <f>MAX(0,'GB 2023'!AH50-((AB50-'GB 2023'!AB50)+(AE50-'GB 2023'!AE50))/2)</f>
        <v>0</v>
      </c>
      <c r="AI50" s="201">
        <f>MAX(0,'GB 2023'!AI50-((AC50-'GB 2023'!AC50)+(AF50-'GB 2023'!AF50))/2)</f>
        <v>0</v>
      </c>
      <c r="AJ50" s="204">
        <f t="shared" si="10"/>
        <v>0</v>
      </c>
      <c r="AK50" s="201">
        <f>MAX(0,'GB 2023'!AN50-SUM('UPDATE&gt;&gt;Jul-Dec 2022 Actuals'!AB50,'UPDATE&gt;&gt;Jul-Dec 2022 Actuals'!AE50,'UPDATE&gt;&gt;Jul-Dec 2022 Actuals'!AH50))</f>
        <v>197538000</v>
      </c>
      <c r="AL50" s="201">
        <f>MAX(0,'GB 2023'!AO50-SUM('UPDATE&gt;&gt;Jul-Dec 2022 Actuals'!AC50,'UPDATE&gt;&gt;Jul-Dec 2022 Actuals'!AF50,'UPDATE&gt;&gt;Jul-Dec 2022 Actuals'!AI50))</f>
        <v>253462000</v>
      </c>
      <c r="AM50" s="204">
        <f t="shared" si="11"/>
        <v>451000000</v>
      </c>
      <c r="AN50" s="204">
        <f t="shared" si="28"/>
        <v>282072000</v>
      </c>
      <c r="AO50" s="204">
        <f t="shared" si="28"/>
        <v>361928000</v>
      </c>
      <c r="AP50" s="204">
        <f t="shared" si="13"/>
        <v>644000000</v>
      </c>
      <c r="AQ50" s="201">
        <v>0</v>
      </c>
      <c r="AR50" s="201">
        <v>0</v>
      </c>
      <c r="AS50" s="204">
        <f t="shared" si="14"/>
        <v>0</v>
      </c>
      <c r="AT50" s="201">
        <v>0</v>
      </c>
      <c r="AU50" s="201">
        <v>0</v>
      </c>
      <c r="AV50" s="204">
        <f t="shared" si="15"/>
        <v>0</v>
      </c>
      <c r="AW50" s="201">
        <v>314014000</v>
      </c>
      <c r="AX50" s="201">
        <f>322000000+7986000</f>
        <v>329986000</v>
      </c>
      <c r="AY50" s="204">
        <f t="shared" si="16"/>
        <v>644000000</v>
      </c>
      <c r="AZ50" s="201"/>
      <c r="BA50" s="201"/>
      <c r="BB50" s="204">
        <f t="shared" si="17"/>
        <v>0</v>
      </c>
      <c r="BC50" s="204">
        <f t="shared" si="29"/>
        <v>314014000</v>
      </c>
      <c r="BD50" s="204">
        <f t="shared" si="29"/>
        <v>329986000</v>
      </c>
      <c r="BE50" s="204">
        <f t="shared" si="19"/>
        <v>644000000</v>
      </c>
      <c r="BF50" s="201"/>
      <c r="BG50" s="201"/>
      <c r="BH50" s="204">
        <f t="shared" si="20"/>
        <v>0</v>
      </c>
      <c r="BI50" s="201"/>
      <c r="BJ50" s="201"/>
      <c r="BK50" s="204">
        <f t="shared" si="21"/>
        <v>0</v>
      </c>
      <c r="BL50" s="201"/>
      <c r="BM50" s="201"/>
      <c r="BN50" s="204">
        <f t="shared" si="22"/>
        <v>0</v>
      </c>
      <c r="BO50" s="216">
        <f t="shared" si="30"/>
        <v>0</v>
      </c>
      <c r="BP50" s="216">
        <f t="shared" si="30"/>
        <v>0</v>
      </c>
      <c r="BQ50" s="216">
        <f t="shared" si="24"/>
        <v>0</v>
      </c>
      <c r="BR50" s="205">
        <f t="shared" si="31"/>
        <v>596086000</v>
      </c>
      <c r="BS50" s="205">
        <f t="shared" si="31"/>
        <v>691914000</v>
      </c>
      <c r="BT50" s="205">
        <f t="shared" si="31"/>
        <v>1288000000</v>
      </c>
      <c r="BU50" s="46">
        <f>+Y50-'GB 2023'!Y50</f>
        <v>0</v>
      </c>
      <c r="BV50" s="46">
        <f>+Z50-'GB 2023'!Z50</f>
        <v>0</v>
      </c>
      <c r="BW50" s="46">
        <f>+AA50-'GB 2023'!AA50</f>
        <v>0</v>
      </c>
      <c r="BX50" s="46">
        <f>+AN50-'GB 2023'!AN50</f>
        <v>0</v>
      </c>
      <c r="BY50" s="46">
        <f>+AO50-'GB 2023'!AO50</f>
        <v>0</v>
      </c>
      <c r="BZ50" s="46">
        <f>+AP50-'GB 2023'!AP50</f>
        <v>0</v>
      </c>
      <c r="CA50" s="46">
        <f>+BC50-'GB 2023'!BC50</f>
        <v>0</v>
      </c>
      <c r="CB50" s="46">
        <f>+BD50-'GB 2023'!BD50</f>
        <v>0</v>
      </c>
      <c r="CC50" s="46">
        <f>+BE50-'GB 2023'!BE50</f>
        <v>0</v>
      </c>
      <c r="CD50" s="46">
        <f>+BO50-'GB 2023'!BO50</f>
        <v>0</v>
      </c>
      <c r="CE50" s="46">
        <f>+BP50-'GB 2023'!BP50</f>
        <v>0</v>
      </c>
      <c r="CF50" s="46">
        <f>+BQ50-'GB 2023'!BQ50</f>
        <v>0</v>
      </c>
      <c r="CG50" s="46">
        <f t="shared" si="26"/>
        <v>0</v>
      </c>
      <c r="CH50" s="46">
        <f t="shared" si="26"/>
        <v>0</v>
      </c>
      <c r="CI50" s="46">
        <f t="shared" si="26"/>
        <v>0</v>
      </c>
      <c r="CJ50" s="45"/>
    </row>
    <row r="51" spans="1:88" ht="14.1" customHeight="1" x14ac:dyDescent="0.25">
      <c r="A51" s="48" t="s">
        <v>190</v>
      </c>
      <c r="B51" s="48" t="s">
        <v>173</v>
      </c>
      <c r="C51" s="48" t="s">
        <v>191</v>
      </c>
      <c r="D51" s="48" t="s">
        <v>117</v>
      </c>
      <c r="F51" s="232" t="s">
        <v>193</v>
      </c>
      <c r="G51" s="232" t="s">
        <v>194</v>
      </c>
      <c r="H51" s="232" t="s">
        <v>195</v>
      </c>
      <c r="I51" s="232" t="s">
        <v>196</v>
      </c>
      <c r="J51" s="46">
        <v>14475000</v>
      </c>
      <c r="K51" s="46">
        <v>26864000</v>
      </c>
      <c r="L51" s="46">
        <v>41339000</v>
      </c>
      <c r="M51" s="201">
        <v>0</v>
      </c>
      <c r="N51" s="201"/>
      <c r="O51" s="204">
        <f>ROUND(M51,-3)+ROUND(N51,-3)</f>
        <v>0</v>
      </c>
      <c r="P51" s="201"/>
      <c r="Q51" s="201"/>
      <c r="R51" s="204">
        <f>ROUND(P51,-3)+ROUND(Q51,-3)</f>
        <v>0</v>
      </c>
      <c r="S51" s="201"/>
      <c r="T51" s="201"/>
      <c r="U51" s="204">
        <f>ROUND(S51,-3)+ROUND(T51,-3)</f>
        <v>0</v>
      </c>
      <c r="V51" s="201">
        <v>3535000</v>
      </c>
      <c r="W51" s="201"/>
      <c r="X51" s="204">
        <f>ROUND(V51,-3)+ROUND(W51,-3)</f>
        <v>3535000</v>
      </c>
      <c r="Y51" s="204">
        <f t="shared" si="27"/>
        <v>3535000</v>
      </c>
      <c r="Z51" s="204">
        <f t="shared" si="27"/>
        <v>0</v>
      </c>
      <c r="AA51" s="204">
        <f t="shared" si="7"/>
        <v>3535000</v>
      </c>
      <c r="AB51" s="234">
        <v>0</v>
      </c>
      <c r="AC51" s="234">
        <v>0</v>
      </c>
      <c r="AD51" s="204">
        <f>ROUND(AB51,-3)+ROUND(AC51,-3)</f>
        <v>0</v>
      </c>
      <c r="AE51" s="234">
        <v>990000</v>
      </c>
      <c r="AF51" s="234">
        <v>858000</v>
      </c>
      <c r="AG51" s="204">
        <f>ROUND(AE51,-3)+ROUND(AF51,-3)</f>
        <v>1848000</v>
      </c>
      <c r="AH51" s="201">
        <f>MAX(0,'GB 2023'!AH51-((AB51-'GB 2023'!AB51)+(AE51-'GB 2023'!AE51))/2)</f>
        <v>1751000</v>
      </c>
      <c r="AI51" s="201">
        <f>MAX(0,'GB 2023'!AI51-((AC51-'GB 2023'!AC51)+(AF51-'GB 2023'!AF51))/2)</f>
        <v>2248000</v>
      </c>
      <c r="AJ51" s="204">
        <f>ROUND(AH51,-3)+ROUND(AI51,-3)</f>
        <v>3999000</v>
      </c>
      <c r="AK51" s="201">
        <f>MAX(0,'GB 2023'!AN51-SUM('UPDATE&gt;&gt;Jul-Dec 2022 Actuals'!AB51,'UPDATE&gt;&gt;Jul-Dec 2022 Actuals'!AE51,'UPDATE&gt;&gt;Jul-Dec 2022 Actuals'!AH51))</f>
        <v>1751000</v>
      </c>
      <c r="AL51" s="201">
        <f>MAX(0,'GB 2023'!AO51-SUM('UPDATE&gt;&gt;Jul-Dec 2022 Actuals'!AC51,'UPDATE&gt;&gt;Jul-Dec 2022 Actuals'!AF51,'UPDATE&gt;&gt;Jul-Dec 2022 Actuals'!AI51))</f>
        <v>2248000</v>
      </c>
      <c r="AM51" s="204">
        <f>ROUND(AK51,-3)+ROUND(AL51,-3)</f>
        <v>3999000</v>
      </c>
      <c r="AN51" s="204">
        <f t="shared" si="28"/>
        <v>4492000</v>
      </c>
      <c r="AO51" s="204">
        <f t="shared" si="28"/>
        <v>5354000</v>
      </c>
      <c r="AP51" s="204">
        <f t="shared" si="13"/>
        <v>9846000</v>
      </c>
      <c r="AQ51" s="201">
        <v>2150000</v>
      </c>
      <c r="AR51" s="201">
        <v>7170000</v>
      </c>
      <c r="AS51" s="204">
        <f>ROUND(AQ51,-3)+ROUND(AR51,-3)</f>
        <v>9320000</v>
      </c>
      <c r="AT51" s="201">
        <v>2149000</v>
      </c>
      <c r="AU51" s="201">
        <v>7170000</v>
      </c>
      <c r="AV51" s="204">
        <f>ROUND(AT51,-3)+ROUND(AU51,-3)</f>
        <v>9319000</v>
      </c>
      <c r="AW51" s="201">
        <v>2149000</v>
      </c>
      <c r="AX51" s="201">
        <v>7170000</v>
      </c>
      <c r="AY51" s="204">
        <f>ROUND(AW51,-3)+ROUND(AX51,-3)</f>
        <v>9319000</v>
      </c>
      <c r="AZ51" s="201"/>
      <c r="BA51" s="201"/>
      <c r="BB51" s="204">
        <f>ROUND(AZ51,-3)+ROUND(BA51,-3)</f>
        <v>0</v>
      </c>
      <c r="BC51" s="204">
        <f t="shared" si="29"/>
        <v>6448000</v>
      </c>
      <c r="BD51" s="204">
        <f t="shared" si="29"/>
        <v>21510000</v>
      </c>
      <c r="BE51" s="204">
        <f t="shared" si="19"/>
        <v>27958000</v>
      </c>
      <c r="BF51" s="201"/>
      <c r="BG51" s="201"/>
      <c r="BH51" s="204">
        <f>ROUND(BF51,-3)+ROUND(BG51,-3)</f>
        <v>0</v>
      </c>
      <c r="BI51" s="201"/>
      <c r="BJ51" s="201"/>
      <c r="BK51" s="204">
        <f>ROUND(BI51,-3)+ROUND(BJ51,-3)</f>
        <v>0</v>
      </c>
      <c r="BL51" s="201"/>
      <c r="BM51" s="201"/>
      <c r="BN51" s="204">
        <f>ROUND(BL51,-3)+ROUND(BM51,-3)</f>
        <v>0</v>
      </c>
      <c r="BO51" s="216">
        <f t="shared" si="30"/>
        <v>0</v>
      </c>
      <c r="BP51" s="216">
        <f t="shared" si="30"/>
        <v>0</v>
      </c>
      <c r="BQ51" s="216">
        <f t="shared" si="24"/>
        <v>0</v>
      </c>
      <c r="BR51" s="205">
        <f t="shared" si="31"/>
        <v>14475000</v>
      </c>
      <c r="BS51" s="205">
        <f t="shared" si="31"/>
        <v>26864000</v>
      </c>
      <c r="BT51" s="205">
        <f t="shared" si="31"/>
        <v>41339000</v>
      </c>
      <c r="BU51" s="46">
        <f>+Y51-'GB 2023'!Y51</f>
        <v>0</v>
      </c>
      <c r="BV51" s="46">
        <f>+Z51-'GB 2023'!Z51</f>
        <v>0</v>
      </c>
      <c r="BW51" s="46">
        <f>+AA51-'GB 2023'!AA51</f>
        <v>0</v>
      </c>
      <c r="BX51" s="46">
        <f>+AN51-'GB 2023'!AN51</f>
        <v>0</v>
      </c>
      <c r="BY51" s="46">
        <f>+AO51-'GB 2023'!AO51</f>
        <v>0</v>
      </c>
      <c r="BZ51" s="46">
        <f>+AP51-'GB 2023'!AP51</f>
        <v>0</v>
      </c>
      <c r="CA51" s="46">
        <f>+BC51-'GB 2023'!BC51</f>
        <v>0</v>
      </c>
      <c r="CB51" s="46">
        <f>+BD51-'GB 2023'!BD51</f>
        <v>0</v>
      </c>
      <c r="CC51" s="46">
        <f>+BE51-'GB 2023'!BE51</f>
        <v>0</v>
      </c>
      <c r="CD51" s="46">
        <f>+BO51-'GB 2023'!BO51</f>
        <v>0</v>
      </c>
      <c r="CE51" s="46">
        <f>+BP51-'GB 2023'!BP51</f>
        <v>0</v>
      </c>
      <c r="CF51" s="46">
        <f>+BQ51-'GB 2023'!BQ51</f>
        <v>0</v>
      </c>
      <c r="CG51" s="46">
        <f t="shared" si="26"/>
        <v>0</v>
      </c>
      <c r="CH51" s="46">
        <f t="shared" si="26"/>
        <v>0</v>
      </c>
      <c r="CI51" s="46">
        <f t="shared" si="26"/>
        <v>0</v>
      </c>
    </row>
    <row r="52" spans="1:88" s="95" customFormat="1" x14ac:dyDescent="0.25">
      <c r="A52" s="96" t="s">
        <v>202</v>
      </c>
      <c r="B52" s="96" t="s">
        <v>173</v>
      </c>
      <c r="C52" s="96" t="s">
        <v>203</v>
      </c>
      <c r="D52" s="96" t="s">
        <v>117</v>
      </c>
      <c r="E52" s="96"/>
      <c r="F52" s="233" t="s">
        <v>193</v>
      </c>
      <c r="G52" s="233" t="s">
        <v>194</v>
      </c>
      <c r="H52" s="233" t="s">
        <v>195</v>
      </c>
      <c r="I52" s="233" t="s">
        <v>196</v>
      </c>
      <c r="J52" s="182">
        <v>0</v>
      </c>
      <c r="K52" s="182">
        <v>0</v>
      </c>
      <c r="L52" s="182">
        <v>0</v>
      </c>
      <c r="M52" s="203"/>
      <c r="N52" s="203"/>
      <c r="O52" s="208">
        <f t="shared" si="2"/>
        <v>0</v>
      </c>
      <c r="P52" s="203"/>
      <c r="Q52" s="203"/>
      <c r="R52" s="208">
        <f t="shared" si="3"/>
        <v>0</v>
      </c>
      <c r="S52" s="203"/>
      <c r="T52" s="203"/>
      <c r="U52" s="208">
        <f t="shared" si="4"/>
        <v>0</v>
      </c>
      <c r="V52" s="203"/>
      <c r="W52" s="203"/>
      <c r="X52" s="208">
        <f t="shared" si="5"/>
        <v>0</v>
      </c>
      <c r="Y52" s="208">
        <f t="shared" si="27"/>
        <v>0</v>
      </c>
      <c r="Z52" s="208">
        <f t="shared" si="27"/>
        <v>0</v>
      </c>
      <c r="AA52" s="208">
        <f t="shared" si="7"/>
        <v>0</v>
      </c>
      <c r="AB52" s="236"/>
      <c r="AC52" s="236"/>
      <c r="AD52" s="208">
        <f t="shared" si="8"/>
        <v>0</v>
      </c>
      <c r="AE52" s="236"/>
      <c r="AF52" s="236"/>
      <c r="AG52" s="208">
        <f t="shared" si="9"/>
        <v>0</v>
      </c>
      <c r="AH52" s="203">
        <f>MAX(0,'GB 2023'!AH52-((AB52-'GB 2023'!AB52)+(AE52-'GB 2023'!AE52))/2)</f>
        <v>0</v>
      </c>
      <c r="AI52" s="203">
        <f>MAX(0,'GB 2023'!AI52-((AC52-'GB 2023'!AC52)+(AF52-'GB 2023'!AF52))/2)</f>
        <v>0</v>
      </c>
      <c r="AJ52" s="208">
        <f t="shared" si="10"/>
        <v>0</v>
      </c>
      <c r="AK52" s="203">
        <f>MAX(0,'GB 2023'!AN52-SUM('UPDATE&gt;&gt;Jul-Dec 2022 Actuals'!AB52,'UPDATE&gt;&gt;Jul-Dec 2022 Actuals'!AE52,'UPDATE&gt;&gt;Jul-Dec 2022 Actuals'!AH52))</f>
        <v>0</v>
      </c>
      <c r="AL52" s="203">
        <f>MAX(0,'GB 2023'!AO52-SUM('UPDATE&gt;&gt;Jul-Dec 2022 Actuals'!AC52,'UPDATE&gt;&gt;Jul-Dec 2022 Actuals'!AF52,'UPDATE&gt;&gt;Jul-Dec 2022 Actuals'!AI52))</f>
        <v>0</v>
      </c>
      <c r="AM52" s="208">
        <f t="shared" si="11"/>
        <v>0</v>
      </c>
      <c r="AN52" s="208">
        <f t="shared" si="28"/>
        <v>0</v>
      </c>
      <c r="AO52" s="208">
        <f t="shared" si="28"/>
        <v>0</v>
      </c>
      <c r="AP52" s="208">
        <f t="shared" si="13"/>
        <v>0</v>
      </c>
      <c r="AQ52" s="203"/>
      <c r="AR52" s="203"/>
      <c r="AS52" s="208">
        <f t="shared" si="14"/>
        <v>0</v>
      </c>
      <c r="AT52" s="203"/>
      <c r="AU52" s="203"/>
      <c r="AV52" s="208">
        <f t="shared" si="15"/>
        <v>0</v>
      </c>
      <c r="AW52" s="203"/>
      <c r="AX52" s="203"/>
      <c r="AY52" s="208">
        <f t="shared" si="16"/>
        <v>0</v>
      </c>
      <c r="AZ52" s="203"/>
      <c r="BA52" s="203"/>
      <c r="BB52" s="208">
        <f t="shared" si="17"/>
        <v>0</v>
      </c>
      <c r="BC52" s="208">
        <f t="shared" si="29"/>
        <v>0</v>
      </c>
      <c r="BD52" s="208">
        <f t="shared" si="29"/>
        <v>0</v>
      </c>
      <c r="BE52" s="208">
        <f t="shared" si="19"/>
        <v>0</v>
      </c>
      <c r="BF52" s="203"/>
      <c r="BG52" s="203"/>
      <c r="BH52" s="208">
        <f t="shared" si="20"/>
        <v>0</v>
      </c>
      <c r="BI52" s="203"/>
      <c r="BJ52" s="203"/>
      <c r="BK52" s="208">
        <f t="shared" si="21"/>
        <v>0</v>
      </c>
      <c r="BL52" s="203"/>
      <c r="BM52" s="203"/>
      <c r="BN52" s="208">
        <f t="shared" si="22"/>
        <v>0</v>
      </c>
      <c r="BO52" s="217">
        <f t="shared" si="30"/>
        <v>0</v>
      </c>
      <c r="BP52" s="217">
        <f t="shared" si="30"/>
        <v>0</v>
      </c>
      <c r="BQ52" s="217">
        <f t="shared" si="24"/>
        <v>0</v>
      </c>
      <c r="BR52" s="209">
        <f t="shared" si="31"/>
        <v>0</v>
      </c>
      <c r="BS52" s="209">
        <f t="shared" si="31"/>
        <v>0</v>
      </c>
      <c r="BT52" s="209">
        <f t="shared" si="31"/>
        <v>0</v>
      </c>
      <c r="BU52" s="182">
        <f>+Y52-'GB 2023'!Y52</f>
        <v>0</v>
      </c>
      <c r="BV52" s="182">
        <f>+Z52-'GB 2023'!Z52</f>
        <v>0</v>
      </c>
      <c r="BW52" s="182">
        <f>+AA52-'GB 2023'!AA52</f>
        <v>0</v>
      </c>
      <c r="BX52" s="182">
        <f>+AN52-'GB 2023'!AN52</f>
        <v>0</v>
      </c>
      <c r="BY52" s="182">
        <f>+AO52-'GB 2023'!AO52</f>
        <v>0</v>
      </c>
      <c r="BZ52" s="182">
        <f>+AP52-'GB 2023'!AP52</f>
        <v>0</v>
      </c>
      <c r="CA52" s="182">
        <f>+BC52-'GB 2023'!BC52</f>
        <v>0</v>
      </c>
      <c r="CB52" s="182">
        <f>+BD52-'GB 2023'!BD52</f>
        <v>0</v>
      </c>
      <c r="CC52" s="182">
        <f>+BE52-'GB 2023'!BE52</f>
        <v>0</v>
      </c>
      <c r="CD52" s="182">
        <f>+BO52-'GB 2023'!BO52</f>
        <v>0</v>
      </c>
      <c r="CE52" s="182">
        <f>+BP52-'GB 2023'!BP52</f>
        <v>0</v>
      </c>
      <c r="CF52" s="182">
        <f>+BQ52-'GB 2023'!BQ52</f>
        <v>0</v>
      </c>
      <c r="CG52" s="182">
        <f t="shared" si="26"/>
        <v>0</v>
      </c>
      <c r="CH52" s="182">
        <f t="shared" si="26"/>
        <v>0</v>
      </c>
      <c r="CI52" s="182">
        <f t="shared" si="26"/>
        <v>0</v>
      </c>
      <c r="CJ52" s="96"/>
    </row>
    <row r="53" spans="1:88" s="95" customFormat="1" x14ac:dyDescent="0.25">
      <c r="A53" s="96" t="s">
        <v>202</v>
      </c>
      <c r="B53" s="96" t="s">
        <v>173</v>
      </c>
      <c r="C53" s="96" t="s">
        <v>203</v>
      </c>
      <c r="D53" s="96" t="s">
        <v>121</v>
      </c>
      <c r="E53" s="96"/>
      <c r="F53" s="233" t="s">
        <v>175</v>
      </c>
      <c r="G53" s="233" t="s">
        <v>176</v>
      </c>
      <c r="H53" s="233" t="s">
        <v>177</v>
      </c>
      <c r="I53" s="233">
        <v>20</v>
      </c>
      <c r="J53" s="182">
        <v>0</v>
      </c>
      <c r="K53" s="182">
        <v>0</v>
      </c>
      <c r="L53" s="182">
        <v>0</v>
      </c>
      <c r="M53" s="203"/>
      <c r="N53" s="203"/>
      <c r="O53" s="208">
        <f t="shared" si="2"/>
        <v>0</v>
      </c>
      <c r="P53" s="203"/>
      <c r="Q53" s="203"/>
      <c r="R53" s="208">
        <f t="shared" si="3"/>
        <v>0</v>
      </c>
      <c r="S53" s="203"/>
      <c r="T53" s="203"/>
      <c r="U53" s="208">
        <f t="shared" si="4"/>
        <v>0</v>
      </c>
      <c r="V53" s="203"/>
      <c r="W53" s="203"/>
      <c r="X53" s="208">
        <f t="shared" si="5"/>
        <v>0</v>
      </c>
      <c r="Y53" s="208">
        <f t="shared" si="27"/>
        <v>0</v>
      </c>
      <c r="Z53" s="208">
        <f t="shared" si="27"/>
        <v>0</v>
      </c>
      <c r="AA53" s="208">
        <f t="shared" si="7"/>
        <v>0</v>
      </c>
      <c r="AB53" s="236"/>
      <c r="AC53" s="236"/>
      <c r="AD53" s="208">
        <f t="shared" si="8"/>
        <v>0</v>
      </c>
      <c r="AE53" s="236"/>
      <c r="AF53" s="236"/>
      <c r="AG53" s="208">
        <f t="shared" si="9"/>
        <v>0</v>
      </c>
      <c r="AH53" s="203">
        <f>MAX(0,'GB 2023'!AH53-((AB53-'GB 2023'!AB53)+(AE53-'GB 2023'!AE53))/2)</f>
        <v>0</v>
      </c>
      <c r="AI53" s="203">
        <f>MAX(0,'GB 2023'!AI53-((AC53-'GB 2023'!AC53)+(AF53-'GB 2023'!AF53))/2)</f>
        <v>0</v>
      </c>
      <c r="AJ53" s="208">
        <f t="shared" si="10"/>
        <v>0</v>
      </c>
      <c r="AK53" s="203">
        <f>MAX(0,'GB 2023'!AN53-SUM('UPDATE&gt;&gt;Jul-Dec 2022 Actuals'!AB53,'UPDATE&gt;&gt;Jul-Dec 2022 Actuals'!AE53,'UPDATE&gt;&gt;Jul-Dec 2022 Actuals'!AH53))</f>
        <v>0</v>
      </c>
      <c r="AL53" s="203">
        <f>MAX(0,'GB 2023'!AO53-SUM('UPDATE&gt;&gt;Jul-Dec 2022 Actuals'!AC53,'UPDATE&gt;&gt;Jul-Dec 2022 Actuals'!AF53,'UPDATE&gt;&gt;Jul-Dec 2022 Actuals'!AI53))</f>
        <v>0</v>
      </c>
      <c r="AM53" s="208">
        <f t="shared" si="11"/>
        <v>0</v>
      </c>
      <c r="AN53" s="208">
        <f t="shared" si="28"/>
        <v>0</v>
      </c>
      <c r="AO53" s="208">
        <f t="shared" si="28"/>
        <v>0</v>
      </c>
      <c r="AP53" s="208">
        <f t="shared" si="13"/>
        <v>0</v>
      </c>
      <c r="AQ53" s="203"/>
      <c r="AR53" s="203"/>
      <c r="AS53" s="208">
        <f t="shared" si="14"/>
        <v>0</v>
      </c>
      <c r="AT53" s="203"/>
      <c r="AU53" s="203"/>
      <c r="AV53" s="208">
        <f t="shared" si="15"/>
        <v>0</v>
      </c>
      <c r="AW53" s="203"/>
      <c r="AX53" s="203"/>
      <c r="AY53" s="208">
        <f t="shared" si="16"/>
        <v>0</v>
      </c>
      <c r="AZ53" s="203"/>
      <c r="BA53" s="203"/>
      <c r="BB53" s="208">
        <f t="shared" si="17"/>
        <v>0</v>
      </c>
      <c r="BC53" s="208">
        <f t="shared" si="29"/>
        <v>0</v>
      </c>
      <c r="BD53" s="208">
        <f t="shared" si="29"/>
        <v>0</v>
      </c>
      <c r="BE53" s="208">
        <f t="shared" si="19"/>
        <v>0</v>
      </c>
      <c r="BF53" s="203"/>
      <c r="BG53" s="203"/>
      <c r="BH53" s="208">
        <f t="shared" si="20"/>
        <v>0</v>
      </c>
      <c r="BI53" s="203"/>
      <c r="BJ53" s="203"/>
      <c r="BK53" s="208">
        <f t="shared" si="21"/>
        <v>0</v>
      </c>
      <c r="BL53" s="203"/>
      <c r="BM53" s="203"/>
      <c r="BN53" s="208">
        <f t="shared" si="22"/>
        <v>0</v>
      </c>
      <c r="BO53" s="217">
        <f t="shared" si="30"/>
        <v>0</v>
      </c>
      <c r="BP53" s="217">
        <f t="shared" si="30"/>
        <v>0</v>
      </c>
      <c r="BQ53" s="217">
        <f t="shared" si="24"/>
        <v>0</v>
      </c>
      <c r="BR53" s="209">
        <f t="shared" si="31"/>
        <v>0</v>
      </c>
      <c r="BS53" s="209">
        <f t="shared" si="31"/>
        <v>0</v>
      </c>
      <c r="BT53" s="209">
        <f t="shared" si="31"/>
        <v>0</v>
      </c>
      <c r="BU53" s="182">
        <f>+Y53-'GB 2023'!Y53</f>
        <v>0</v>
      </c>
      <c r="BV53" s="182">
        <f>+Z53-'GB 2023'!Z53</f>
        <v>0</v>
      </c>
      <c r="BW53" s="182">
        <f>+AA53-'GB 2023'!AA53</f>
        <v>0</v>
      </c>
      <c r="BX53" s="182">
        <f>+AN53-'GB 2023'!AN53</f>
        <v>0</v>
      </c>
      <c r="BY53" s="182">
        <f>+AO53-'GB 2023'!AO53</f>
        <v>0</v>
      </c>
      <c r="BZ53" s="182">
        <f>+AP53-'GB 2023'!AP53</f>
        <v>0</v>
      </c>
      <c r="CA53" s="182">
        <f>+BC53-'GB 2023'!BC53</f>
        <v>0</v>
      </c>
      <c r="CB53" s="182">
        <f>+BD53-'GB 2023'!BD53</f>
        <v>0</v>
      </c>
      <c r="CC53" s="182">
        <f>+BE53-'GB 2023'!BE53</f>
        <v>0</v>
      </c>
      <c r="CD53" s="182">
        <f>+BO53-'GB 2023'!BO53</f>
        <v>0</v>
      </c>
      <c r="CE53" s="182">
        <f>+BP53-'GB 2023'!BP53</f>
        <v>0</v>
      </c>
      <c r="CF53" s="182">
        <f>+BQ53-'GB 2023'!BQ53</f>
        <v>0</v>
      </c>
      <c r="CG53" s="182">
        <f t="shared" si="26"/>
        <v>0</v>
      </c>
      <c r="CH53" s="182">
        <f t="shared" si="26"/>
        <v>0</v>
      </c>
      <c r="CI53" s="182">
        <f t="shared" si="26"/>
        <v>0</v>
      </c>
      <c r="CJ53" s="96"/>
    </row>
    <row r="54" spans="1:88" x14ac:dyDescent="0.25">
      <c r="A54" s="48" t="s">
        <v>190</v>
      </c>
      <c r="B54" s="48" t="s">
        <v>173</v>
      </c>
      <c r="C54" s="48" t="s">
        <v>191</v>
      </c>
      <c r="D54" s="48" t="s">
        <v>117</v>
      </c>
      <c r="F54" s="232" t="s">
        <v>193</v>
      </c>
      <c r="G54" s="232" t="s">
        <v>194</v>
      </c>
      <c r="H54" s="232" t="s">
        <v>198</v>
      </c>
      <c r="I54" s="232" t="s">
        <v>204</v>
      </c>
      <c r="J54" s="46">
        <v>2917000</v>
      </c>
      <c r="K54" s="46">
        <v>2917000</v>
      </c>
      <c r="L54" s="46">
        <v>5834000</v>
      </c>
      <c r="M54" s="201"/>
      <c r="N54" s="201"/>
      <c r="O54" s="204">
        <f t="shared" si="2"/>
        <v>0</v>
      </c>
      <c r="P54" s="201"/>
      <c r="Q54" s="201"/>
      <c r="R54" s="204">
        <f t="shared" si="3"/>
        <v>0</v>
      </c>
      <c r="S54" s="201"/>
      <c r="T54" s="201"/>
      <c r="U54" s="204">
        <f t="shared" si="4"/>
        <v>0</v>
      </c>
      <c r="V54" s="201"/>
      <c r="W54" s="201"/>
      <c r="X54" s="204">
        <f t="shared" si="5"/>
        <v>0</v>
      </c>
      <c r="Y54" s="204">
        <f t="shared" si="27"/>
        <v>0</v>
      </c>
      <c r="Z54" s="204">
        <f t="shared" si="27"/>
        <v>0</v>
      </c>
      <c r="AA54" s="204">
        <f t="shared" si="7"/>
        <v>0</v>
      </c>
      <c r="AB54" s="234">
        <v>0</v>
      </c>
      <c r="AC54" s="234">
        <v>0</v>
      </c>
      <c r="AD54" s="204">
        <f t="shared" si="8"/>
        <v>0</v>
      </c>
      <c r="AE54" s="234">
        <v>0</v>
      </c>
      <c r="AF54" s="234">
        <v>0</v>
      </c>
      <c r="AG54" s="204">
        <f t="shared" si="9"/>
        <v>0</v>
      </c>
      <c r="AH54" s="201">
        <f>MAX(0,'GB 2023'!AH54-((AB54-'GB 2023'!AB54)+(AE54-'GB 2023'!AE54))/2)</f>
        <v>417000</v>
      </c>
      <c r="AI54" s="201">
        <f>MAX(0,'GB 2023'!AI54-((AC54-'GB 2023'!AC54)+(AF54-'GB 2023'!AF54))/2)</f>
        <v>417000</v>
      </c>
      <c r="AJ54" s="204">
        <f t="shared" si="10"/>
        <v>834000</v>
      </c>
      <c r="AK54" s="201">
        <f>MAX(0,'GB 2023'!AN54-SUM('UPDATE&gt;&gt;Jul-Dec 2022 Actuals'!AB54,'UPDATE&gt;&gt;Jul-Dec 2022 Actuals'!AE54,'UPDATE&gt;&gt;Jul-Dec 2022 Actuals'!AH54))</f>
        <v>625000</v>
      </c>
      <c r="AL54" s="201">
        <f>MAX(0,'GB 2023'!AO54-SUM('UPDATE&gt;&gt;Jul-Dec 2022 Actuals'!AC54,'UPDATE&gt;&gt;Jul-Dec 2022 Actuals'!AF54,'UPDATE&gt;&gt;Jul-Dec 2022 Actuals'!AI54))</f>
        <v>625000</v>
      </c>
      <c r="AM54" s="204">
        <f t="shared" si="11"/>
        <v>1250000</v>
      </c>
      <c r="AN54" s="204">
        <f t="shared" si="28"/>
        <v>1042000</v>
      </c>
      <c r="AO54" s="204">
        <f t="shared" si="28"/>
        <v>1042000</v>
      </c>
      <c r="AP54" s="204">
        <f t="shared" si="13"/>
        <v>2084000</v>
      </c>
      <c r="AQ54" s="201">
        <v>625000</v>
      </c>
      <c r="AR54" s="201">
        <v>625000</v>
      </c>
      <c r="AS54" s="204">
        <f t="shared" si="14"/>
        <v>1250000</v>
      </c>
      <c r="AT54" s="201">
        <v>625000</v>
      </c>
      <c r="AU54" s="201">
        <v>625000</v>
      </c>
      <c r="AV54" s="204">
        <f t="shared" si="15"/>
        <v>1250000</v>
      </c>
      <c r="AW54" s="201">
        <v>625000</v>
      </c>
      <c r="AX54" s="201">
        <v>625000</v>
      </c>
      <c r="AY54" s="204">
        <f t="shared" si="16"/>
        <v>1250000</v>
      </c>
      <c r="AZ54" s="201"/>
      <c r="BA54" s="201"/>
      <c r="BB54" s="204">
        <f t="shared" si="17"/>
        <v>0</v>
      </c>
      <c r="BC54" s="204">
        <f t="shared" si="29"/>
        <v>1875000</v>
      </c>
      <c r="BD54" s="204">
        <f t="shared" si="29"/>
        <v>1875000</v>
      </c>
      <c r="BE54" s="204">
        <f t="shared" si="19"/>
        <v>3750000</v>
      </c>
      <c r="BF54" s="201"/>
      <c r="BG54" s="201"/>
      <c r="BH54" s="204">
        <f t="shared" si="20"/>
        <v>0</v>
      </c>
      <c r="BI54" s="201"/>
      <c r="BJ54" s="201"/>
      <c r="BK54" s="204">
        <f t="shared" si="21"/>
        <v>0</v>
      </c>
      <c r="BL54" s="201"/>
      <c r="BM54" s="201"/>
      <c r="BN54" s="204">
        <f t="shared" si="22"/>
        <v>0</v>
      </c>
      <c r="BO54" s="216">
        <f t="shared" si="30"/>
        <v>0</v>
      </c>
      <c r="BP54" s="216">
        <f t="shared" si="30"/>
        <v>0</v>
      </c>
      <c r="BQ54" s="216">
        <f t="shared" si="24"/>
        <v>0</v>
      </c>
      <c r="BR54" s="205">
        <f t="shared" si="31"/>
        <v>2917000</v>
      </c>
      <c r="BS54" s="205">
        <f t="shared" si="31"/>
        <v>2917000</v>
      </c>
      <c r="BT54" s="205">
        <f t="shared" si="31"/>
        <v>5834000</v>
      </c>
      <c r="BU54" s="46">
        <f>+Y54-'GB 2023'!Y54</f>
        <v>0</v>
      </c>
      <c r="BV54" s="46">
        <f>+Z54-'GB 2023'!Z54</f>
        <v>0</v>
      </c>
      <c r="BW54" s="46">
        <f>+AA54-'GB 2023'!AA54</f>
        <v>0</v>
      </c>
      <c r="BX54" s="46">
        <f>+AN54-'GB 2023'!AN54</f>
        <v>0</v>
      </c>
      <c r="BY54" s="46">
        <f>+AO54-'GB 2023'!AO54</f>
        <v>0</v>
      </c>
      <c r="BZ54" s="46">
        <f>+AP54-'GB 2023'!AP54</f>
        <v>0</v>
      </c>
      <c r="CA54" s="46">
        <f>+BC54-'GB 2023'!BC54</f>
        <v>0</v>
      </c>
      <c r="CB54" s="46">
        <f>+BD54-'GB 2023'!BD54</f>
        <v>0</v>
      </c>
      <c r="CC54" s="46">
        <f>+BE54-'GB 2023'!BE54</f>
        <v>0</v>
      </c>
      <c r="CD54" s="46">
        <f>+BO54-'GB 2023'!BO54</f>
        <v>0</v>
      </c>
      <c r="CE54" s="46">
        <f>+BP54-'GB 2023'!BP54</f>
        <v>0</v>
      </c>
      <c r="CF54" s="46">
        <f>+BQ54-'GB 2023'!BQ54</f>
        <v>0</v>
      </c>
      <c r="CG54" s="46">
        <f t="shared" si="26"/>
        <v>0</v>
      </c>
      <c r="CH54" s="46">
        <f t="shared" si="26"/>
        <v>0</v>
      </c>
      <c r="CI54" s="46">
        <f t="shared" si="26"/>
        <v>0</v>
      </c>
    </row>
    <row r="55" spans="1:88" x14ac:dyDescent="0.25">
      <c r="A55" s="48" t="s">
        <v>172</v>
      </c>
      <c r="B55" s="48" t="s">
        <v>173</v>
      </c>
      <c r="C55" s="48" t="s">
        <v>205</v>
      </c>
      <c r="D55" s="48" t="s">
        <v>117</v>
      </c>
      <c r="F55" s="232" t="s">
        <v>193</v>
      </c>
      <c r="G55" s="232"/>
      <c r="H55" s="232" t="s">
        <v>195</v>
      </c>
      <c r="I55" s="232" t="s">
        <v>196</v>
      </c>
      <c r="J55" s="46">
        <v>600000</v>
      </c>
      <c r="K55" s="46">
        <v>0</v>
      </c>
      <c r="L55" s="46">
        <v>600000</v>
      </c>
      <c r="M55" s="201"/>
      <c r="N55" s="201"/>
      <c r="O55" s="204">
        <f t="shared" si="2"/>
        <v>0</v>
      </c>
      <c r="P55" s="201"/>
      <c r="Q55" s="201"/>
      <c r="R55" s="204">
        <f t="shared" si="3"/>
        <v>0</v>
      </c>
      <c r="S55" s="201"/>
      <c r="T55" s="201"/>
      <c r="U55" s="204">
        <f t="shared" si="4"/>
        <v>0</v>
      </c>
      <c r="V55" s="201"/>
      <c r="W55" s="201"/>
      <c r="X55" s="204">
        <f t="shared" si="5"/>
        <v>0</v>
      </c>
      <c r="Y55" s="204">
        <f t="shared" si="27"/>
        <v>0</v>
      </c>
      <c r="Z55" s="204">
        <f t="shared" si="27"/>
        <v>0</v>
      </c>
      <c r="AA55" s="204">
        <f t="shared" si="7"/>
        <v>0</v>
      </c>
      <c r="AB55" s="234">
        <v>0</v>
      </c>
      <c r="AC55" s="234">
        <v>0</v>
      </c>
      <c r="AD55" s="204">
        <f t="shared" si="8"/>
        <v>0</v>
      </c>
      <c r="AE55" s="234">
        <v>200000</v>
      </c>
      <c r="AF55" s="234">
        <v>0</v>
      </c>
      <c r="AG55" s="204">
        <f t="shared" si="9"/>
        <v>200000</v>
      </c>
      <c r="AH55" s="201">
        <f>MAX(0,'GB 2023'!AH55-((AB55-'GB 2023'!AB55)+(AE55-'GB 2023'!AE55))/2)</f>
        <v>200000</v>
      </c>
      <c r="AI55" s="201">
        <f>MAX(0,'GB 2023'!AI55-((AC55-'GB 2023'!AC55)+(AF55-'GB 2023'!AF55))/2)</f>
        <v>0</v>
      </c>
      <c r="AJ55" s="204">
        <f t="shared" si="10"/>
        <v>200000</v>
      </c>
      <c r="AK55" s="201">
        <f>MAX(0,'GB 2023'!AN55-SUM('UPDATE&gt;&gt;Jul-Dec 2022 Actuals'!AB55,'UPDATE&gt;&gt;Jul-Dec 2022 Actuals'!AE55,'UPDATE&gt;&gt;Jul-Dec 2022 Actuals'!AH55))</f>
        <v>200000</v>
      </c>
      <c r="AL55" s="201">
        <f>MAX(0,'GB 2023'!AO55-SUM('UPDATE&gt;&gt;Jul-Dec 2022 Actuals'!AC55,'UPDATE&gt;&gt;Jul-Dec 2022 Actuals'!AF55,'UPDATE&gt;&gt;Jul-Dec 2022 Actuals'!AI55))</f>
        <v>0</v>
      </c>
      <c r="AM55" s="204">
        <f t="shared" si="11"/>
        <v>200000</v>
      </c>
      <c r="AN55" s="204">
        <f t="shared" si="28"/>
        <v>600000</v>
      </c>
      <c r="AO55" s="204">
        <f t="shared" si="28"/>
        <v>0</v>
      </c>
      <c r="AP55" s="204">
        <f t="shared" si="13"/>
        <v>600000</v>
      </c>
      <c r="AQ55" s="201">
        <v>0</v>
      </c>
      <c r="AR55" s="201">
        <v>0</v>
      </c>
      <c r="AS55" s="204">
        <f t="shared" si="14"/>
        <v>0</v>
      </c>
      <c r="AT55" s="201">
        <v>0</v>
      </c>
      <c r="AU55" s="201">
        <v>0</v>
      </c>
      <c r="AV55" s="204">
        <f t="shared" si="15"/>
        <v>0</v>
      </c>
      <c r="AW55" s="201">
        <v>0</v>
      </c>
      <c r="AX55" s="201">
        <v>0</v>
      </c>
      <c r="AY55" s="204">
        <f t="shared" si="16"/>
        <v>0</v>
      </c>
      <c r="AZ55" s="201"/>
      <c r="BA55" s="201"/>
      <c r="BB55" s="204">
        <f t="shared" si="17"/>
        <v>0</v>
      </c>
      <c r="BC55" s="204">
        <f t="shared" si="29"/>
        <v>0</v>
      </c>
      <c r="BD55" s="204">
        <f t="shared" si="29"/>
        <v>0</v>
      </c>
      <c r="BE55" s="204">
        <f t="shared" si="19"/>
        <v>0</v>
      </c>
      <c r="BF55" s="201"/>
      <c r="BG55" s="201"/>
      <c r="BH55" s="204">
        <f t="shared" si="20"/>
        <v>0</v>
      </c>
      <c r="BI55" s="201"/>
      <c r="BJ55" s="201"/>
      <c r="BK55" s="204">
        <f t="shared" si="21"/>
        <v>0</v>
      </c>
      <c r="BL55" s="201"/>
      <c r="BM55" s="201"/>
      <c r="BN55" s="204">
        <f t="shared" si="22"/>
        <v>0</v>
      </c>
      <c r="BO55" s="216">
        <f t="shared" si="30"/>
        <v>0</v>
      </c>
      <c r="BP55" s="216">
        <f t="shared" si="30"/>
        <v>0</v>
      </c>
      <c r="BQ55" s="216">
        <f t="shared" si="24"/>
        <v>0</v>
      </c>
      <c r="BR55" s="205">
        <f t="shared" si="31"/>
        <v>600000</v>
      </c>
      <c r="BS55" s="205">
        <f t="shared" si="31"/>
        <v>0</v>
      </c>
      <c r="BT55" s="205">
        <f t="shared" si="31"/>
        <v>600000</v>
      </c>
      <c r="BU55" s="46">
        <f>+Y55-'GB 2023'!Y55</f>
        <v>0</v>
      </c>
      <c r="BV55" s="46">
        <f>+Z55-'GB 2023'!Z55</f>
        <v>0</v>
      </c>
      <c r="BW55" s="46">
        <f>+AA55-'GB 2023'!AA55</f>
        <v>0</v>
      </c>
      <c r="BX55" s="46">
        <f>+AN55-'GB 2023'!AN55</f>
        <v>0</v>
      </c>
      <c r="BY55" s="46">
        <f>+AO55-'GB 2023'!AO55</f>
        <v>0</v>
      </c>
      <c r="BZ55" s="46">
        <f>+AP55-'GB 2023'!AP55</f>
        <v>0</v>
      </c>
      <c r="CA55" s="46">
        <f>+BC55-'GB 2023'!BC55</f>
        <v>0</v>
      </c>
      <c r="CB55" s="46">
        <f>+BD55-'GB 2023'!BD55</f>
        <v>0</v>
      </c>
      <c r="CC55" s="46">
        <f>+BE55-'GB 2023'!BE55</f>
        <v>0</v>
      </c>
      <c r="CD55" s="46">
        <f>+BO55-'GB 2023'!BO55</f>
        <v>0</v>
      </c>
      <c r="CE55" s="46">
        <f>+BP55-'GB 2023'!BP55</f>
        <v>0</v>
      </c>
      <c r="CF55" s="46">
        <f>+BQ55-'GB 2023'!BQ55</f>
        <v>0</v>
      </c>
      <c r="CG55" s="46">
        <f t="shared" ref="CG55:CI55" si="32">+BR55-J55</f>
        <v>0</v>
      </c>
      <c r="CH55" s="46">
        <f t="shared" si="32"/>
        <v>0</v>
      </c>
      <c r="CI55" s="46">
        <f t="shared" si="32"/>
        <v>0</v>
      </c>
    </row>
    <row r="57" spans="1:88" x14ac:dyDescent="0.25">
      <c r="Y57" s="183"/>
      <c r="Z57" s="183"/>
      <c r="AA57" s="183"/>
      <c r="AB57" s="114"/>
      <c r="AC57" s="121"/>
      <c r="AD57" s="114"/>
      <c r="AE57" s="114"/>
      <c r="AF57" s="114"/>
      <c r="AG57" s="114"/>
      <c r="AH57" s="183"/>
      <c r="AI57" s="183"/>
      <c r="AJ57" s="183"/>
      <c r="AK57" s="183"/>
      <c r="AL57" s="183"/>
      <c r="AM57" s="183"/>
      <c r="AN57" s="183"/>
      <c r="AO57" s="183"/>
      <c r="AP57" s="183"/>
    </row>
    <row r="58" spans="1:88" x14ac:dyDescent="0.25">
      <c r="T58" s="183"/>
      <c r="U58" s="183"/>
      <c r="V58" s="169"/>
      <c r="W58" s="169"/>
      <c r="X58" s="169"/>
      <c r="Y58" s="169"/>
      <c r="Z58" s="169"/>
      <c r="AA58" s="169"/>
      <c r="AH58" s="169"/>
      <c r="AI58" s="169"/>
      <c r="AJ58" s="169"/>
      <c r="AK58" s="169"/>
      <c r="AL58" s="169"/>
      <c r="AM58" s="169"/>
      <c r="AN58" s="169"/>
      <c r="AO58" s="169"/>
      <c r="AP58" s="169"/>
      <c r="AQ58" s="169"/>
      <c r="AR58" s="169"/>
      <c r="AS58" s="169"/>
      <c r="AT58" s="169"/>
      <c r="AU58" s="169"/>
      <c r="AV58" s="169"/>
      <c r="AW58" s="169"/>
      <c r="AX58" s="169"/>
      <c r="AY58" s="169"/>
      <c r="AZ58" s="169"/>
      <c r="BA58" s="169"/>
      <c r="BB58" s="169"/>
      <c r="BC58" s="169"/>
      <c r="BD58" s="169"/>
      <c r="BE58" s="169"/>
      <c r="BF58" s="169"/>
      <c r="BG58" s="169"/>
      <c r="BH58" s="169"/>
      <c r="BI58" s="169"/>
      <c r="BJ58" s="169"/>
      <c r="BK58" s="169"/>
      <c r="BL58" s="169"/>
      <c r="BM58" s="169"/>
      <c r="BN58" s="169"/>
      <c r="BO58" s="169"/>
      <c r="BP58" s="169"/>
      <c r="BQ58" s="169"/>
      <c r="BR58" s="210"/>
      <c r="BS58" s="169"/>
      <c r="BT58" s="169"/>
      <c r="BU58" s="169"/>
      <c r="BV58" s="169"/>
      <c r="BW58" s="169"/>
      <c r="BX58" s="169"/>
      <c r="BY58" s="169"/>
      <c r="BZ58" s="169"/>
      <c r="CA58" s="169"/>
      <c r="CB58" s="169"/>
      <c r="CC58" s="169"/>
      <c r="CD58" s="169"/>
      <c r="CE58" s="169"/>
      <c r="CF58" s="169"/>
      <c r="CG58" s="169"/>
      <c r="CH58" s="169"/>
      <c r="CI58" s="169"/>
      <c r="CJ58" s="169"/>
    </row>
    <row r="59" spans="1:88" x14ac:dyDescent="0.25">
      <c r="T59" s="183"/>
      <c r="U59" s="183"/>
      <c r="V59" s="169"/>
      <c r="W59" s="169"/>
      <c r="X59" s="169"/>
      <c r="Y59" s="169"/>
      <c r="Z59" s="169"/>
      <c r="AA59" s="169"/>
      <c r="AH59" s="169"/>
      <c r="AI59" s="169"/>
      <c r="AJ59" s="169"/>
      <c r="AK59" s="169"/>
      <c r="AL59" s="169"/>
      <c r="AM59" s="169"/>
      <c r="AN59" s="169"/>
      <c r="AO59" s="169"/>
      <c r="AP59" s="169"/>
      <c r="AQ59" s="169"/>
      <c r="AR59" s="169"/>
      <c r="AS59" s="169"/>
      <c r="AT59" s="169"/>
      <c r="AU59" s="169"/>
      <c r="AV59" s="169"/>
      <c r="AW59" s="169"/>
      <c r="AX59" s="169"/>
      <c r="AY59" s="169"/>
      <c r="AZ59" s="169"/>
      <c r="BA59" s="169"/>
      <c r="BB59" s="169"/>
      <c r="BC59" s="169"/>
      <c r="BD59" s="169"/>
      <c r="BE59" s="169"/>
      <c r="BF59" s="169"/>
      <c r="BG59" s="169"/>
      <c r="BH59" s="169"/>
      <c r="BI59" s="169"/>
      <c r="BJ59" s="169"/>
      <c r="BK59" s="169"/>
      <c r="BL59" s="169"/>
      <c r="BM59" s="169"/>
      <c r="BN59" s="169"/>
      <c r="BO59" s="169"/>
      <c r="BP59" s="169"/>
      <c r="BQ59" s="169"/>
      <c r="BR59" s="169"/>
      <c r="BS59" s="169"/>
      <c r="BT59" s="169"/>
      <c r="BU59" s="169"/>
      <c r="BV59" s="169"/>
      <c r="BW59" s="169"/>
      <c r="BX59" s="169"/>
      <c r="BY59" s="169"/>
      <c r="BZ59" s="169"/>
      <c r="CA59" s="169"/>
      <c r="CB59" s="169"/>
      <c r="CC59" s="169"/>
      <c r="CD59" s="169"/>
      <c r="CE59" s="169"/>
      <c r="CF59" s="169"/>
      <c r="CG59" s="169"/>
      <c r="CH59" s="169"/>
      <c r="CI59" s="169"/>
      <c r="CJ59" s="169"/>
    </row>
    <row r="60" spans="1:88" x14ac:dyDescent="0.25">
      <c r="T60" s="183"/>
      <c r="U60" s="183"/>
      <c r="V60" s="169"/>
      <c r="W60" s="169"/>
      <c r="X60" s="169"/>
      <c r="Y60" s="169"/>
      <c r="Z60" s="169"/>
      <c r="AA60" s="169"/>
      <c r="AH60" s="169"/>
      <c r="AI60" s="169"/>
      <c r="AJ60" s="169"/>
      <c r="AK60" s="169"/>
      <c r="AL60" s="169"/>
      <c r="AM60" s="169"/>
      <c r="AN60" s="169"/>
      <c r="AO60" s="169"/>
      <c r="AP60" s="169"/>
      <c r="AQ60" s="169"/>
      <c r="AR60" s="169"/>
      <c r="AS60" s="169"/>
      <c r="AT60" s="169"/>
      <c r="AU60" s="169"/>
      <c r="AV60" s="169"/>
      <c r="AW60" s="169"/>
      <c r="AX60" s="169"/>
      <c r="AY60" s="169"/>
      <c r="AZ60" s="169"/>
      <c r="BA60" s="169"/>
      <c r="BB60" s="169"/>
      <c r="BC60" s="169"/>
      <c r="BD60" s="169"/>
      <c r="BE60" s="169"/>
      <c r="BF60" s="169"/>
      <c r="BG60" s="169"/>
      <c r="BH60" s="169"/>
      <c r="BI60" s="169"/>
      <c r="BJ60" s="169"/>
      <c r="BK60" s="169"/>
      <c r="BL60" s="169"/>
      <c r="BM60" s="169"/>
      <c r="BN60" s="169"/>
      <c r="BO60" s="169"/>
      <c r="BP60" s="169"/>
      <c r="BQ60" s="169"/>
      <c r="BR60" s="169"/>
      <c r="BS60" s="169"/>
      <c r="BT60" s="169"/>
      <c r="BU60" s="169"/>
      <c r="BV60" s="169"/>
      <c r="BW60" s="169"/>
      <c r="BX60" s="169"/>
      <c r="BY60" s="169"/>
      <c r="BZ60" s="169"/>
      <c r="CA60" s="169"/>
      <c r="CB60" s="169"/>
      <c r="CC60" s="169"/>
      <c r="CD60" s="169"/>
      <c r="CE60" s="169"/>
      <c r="CF60" s="169"/>
      <c r="CG60" s="169"/>
      <c r="CH60" s="169"/>
      <c r="CI60" s="169"/>
      <c r="CJ60" s="169"/>
    </row>
    <row r="61" spans="1:88" x14ac:dyDescent="0.25">
      <c r="T61" s="183"/>
      <c r="U61" s="183"/>
      <c r="V61" s="169"/>
      <c r="W61" s="169"/>
      <c r="X61" s="169"/>
      <c r="Y61" s="169"/>
      <c r="Z61" s="169"/>
      <c r="AA61" s="169"/>
      <c r="AH61" s="169"/>
      <c r="AI61" s="169"/>
      <c r="AJ61" s="169"/>
      <c r="AK61" s="169"/>
      <c r="AL61" s="169"/>
      <c r="AM61" s="169"/>
      <c r="AN61" s="169"/>
      <c r="AO61" s="169"/>
      <c r="AP61" s="169"/>
      <c r="AQ61" s="169"/>
      <c r="AR61" s="169"/>
      <c r="AS61" s="169"/>
      <c r="AT61" s="169"/>
      <c r="AU61" s="169"/>
      <c r="AV61" s="169"/>
      <c r="AW61" s="169"/>
      <c r="AX61" s="169"/>
      <c r="AY61" s="169"/>
      <c r="AZ61" s="169"/>
      <c r="BA61" s="169"/>
      <c r="BB61" s="169"/>
      <c r="BC61" s="169"/>
      <c r="BD61" s="169"/>
      <c r="BE61" s="169"/>
      <c r="BF61" s="169"/>
      <c r="BG61" s="169"/>
      <c r="BH61" s="169"/>
      <c r="BI61" s="169"/>
      <c r="BJ61" s="169"/>
      <c r="BK61" s="169"/>
      <c r="BL61" s="169"/>
      <c r="BM61" s="169"/>
      <c r="BN61" s="169"/>
      <c r="BO61" s="169"/>
      <c r="BP61" s="169"/>
      <c r="BQ61" s="169"/>
      <c r="BR61" s="169"/>
      <c r="BS61" s="169"/>
      <c r="BT61" s="169"/>
      <c r="BU61" s="169"/>
      <c r="BV61" s="169"/>
      <c r="BW61" s="169"/>
      <c r="BX61" s="169"/>
      <c r="BY61" s="169"/>
      <c r="BZ61" s="169"/>
      <c r="CA61" s="169"/>
      <c r="CB61" s="169"/>
      <c r="CC61" s="169"/>
      <c r="CD61" s="169"/>
      <c r="CE61" s="169"/>
      <c r="CF61" s="169"/>
      <c r="CG61" s="169"/>
      <c r="CH61" s="169"/>
      <c r="CI61" s="169"/>
      <c r="CJ61" s="169"/>
    </row>
    <row r="62" spans="1:88" x14ac:dyDescent="0.25">
      <c r="T62" s="183"/>
      <c r="U62" s="183"/>
      <c r="V62" s="169"/>
      <c r="W62" s="169"/>
      <c r="X62" s="169"/>
      <c r="Y62" s="169"/>
      <c r="Z62" s="169"/>
      <c r="AA62" s="169"/>
      <c r="AH62" s="169"/>
      <c r="AI62" s="169"/>
      <c r="AJ62" s="169"/>
      <c r="AK62" s="169"/>
      <c r="AL62" s="169"/>
      <c r="AM62" s="169"/>
      <c r="AN62" s="169"/>
      <c r="AO62" s="169"/>
      <c r="AP62" s="169"/>
      <c r="AQ62" s="169"/>
      <c r="AR62" s="169"/>
      <c r="AS62" s="169"/>
      <c r="AT62" s="169"/>
      <c r="AU62" s="169"/>
      <c r="AV62" s="169"/>
      <c r="AW62" s="169"/>
      <c r="AX62" s="169"/>
      <c r="AY62" s="169"/>
      <c r="AZ62" s="169"/>
      <c r="BA62" s="169"/>
      <c r="BB62" s="169"/>
      <c r="BC62" s="169"/>
      <c r="BD62" s="169"/>
      <c r="BE62" s="169"/>
      <c r="BF62" s="169"/>
      <c r="BG62" s="169"/>
      <c r="BH62" s="169"/>
      <c r="BI62" s="169"/>
      <c r="BJ62" s="169"/>
      <c r="BK62" s="169"/>
      <c r="BL62" s="169"/>
      <c r="BM62" s="169"/>
      <c r="BN62" s="169"/>
      <c r="BO62" s="169"/>
      <c r="BP62" s="169"/>
      <c r="BQ62" s="169"/>
      <c r="BR62" s="169"/>
      <c r="BS62" s="169"/>
      <c r="BT62" s="169"/>
      <c r="BU62" s="169"/>
      <c r="BV62" s="169"/>
      <c r="BW62" s="169"/>
      <c r="BX62" s="169"/>
      <c r="BY62" s="169"/>
      <c r="BZ62" s="169"/>
      <c r="CA62" s="169"/>
      <c r="CB62" s="169"/>
      <c r="CC62" s="169"/>
      <c r="CD62" s="169"/>
      <c r="CE62" s="169"/>
      <c r="CF62" s="169"/>
      <c r="CG62" s="169"/>
      <c r="CH62" s="169"/>
      <c r="CI62" s="169"/>
      <c r="CJ62" s="169"/>
    </row>
    <row r="63" spans="1:88" x14ac:dyDescent="0.25">
      <c r="T63" s="183"/>
      <c r="U63" s="183"/>
      <c r="V63" s="169"/>
      <c r="W63" s="169"/>
      <c r="X63" s="169"/>
      <c r="Y63" s="169"/>
      <c r="Z63" s="169"/>
      <c r="AA63" s="169"/>
      <c r="AH63" s="169"/>
      <c r="AI63" s="169"/>
      <c r="AJ63" s="169"/>
      <c r="AK63" s="169"/>
      <c r="AL63" s="169"/>
      <c r="AM63" s="169"/>
      <c r="AN63" s="169"/>
      <c r="AO63" s="169"/>
      <c r="AP63" s="169"/>
      <c r="AQ63" s="169"/>
      <c r="AR63" s="169"/>
      <c r="AS63" s="169"/>
      <c r="AT63" s="169"/>
      <c r="AU63" s="169"/>
      <c r="AV63" s="169"/>
      <c r="AW63" s="169"/>
      <c r="AX63" s="169"/>
      <c r="AY63" s="169"/>
      <c r="AZ63" s="169"/>
      <c r="BA63" s="169"/>
      <c r="BB63" s="169"/>
      <c r="BC63" s="169"/>
      <c r="BD63" s="169"/>
      <c r="BE63" s="169"/>
      <c r="BF63" s="169"/>
      <c r="BG63" s="169"/>
      <c r="BH63" s="169"/>
      <c r="BI63" s="169"/>
      <c r="BJ63" s="169"/>
      <c r="BK63" s="169"/>
      <c r="BL63" s="169"/>
      <c r="BM63" s="169"/>
      <c r="BN63" s="169"/>
      <c r="BO63" s="169"/>
      <c r="BP63" s="169"/>
      <c r="BQ63" s="169"/>
      <c r="BR63" s="169"/>
      <c r="BS63" s="169"/>
      <c r="BT63" s="169"/>
      <c r="BU63" s="169"/>
      <c r="BV63" s="169"/>
      <c r="BW63" s="169"/>
      <c r="BX63" s="169"/>
      <c r="BY63" s="169"/>
      <c r="BZ63" s="169"/>
      <c r="CA63" s="169"/>
      <c r="CB63" s="169"/>
      <c r="CC63" s="169"/>
      <c r="CD63" s="169"/>
      <c r="CE63" s="169"/>
      <c r="CF63" s="169"/>
      <c r="CG63" s="169"/>
      <c r="CH63" s="169"/>
      <c r="CI63" s="169"/>
      <c r="CJ63" s="169"/>
    </row>
    <row r="64" spans="1:88" x14ac:dyDescent="0.25">
      <c r="T64" s="183"/>
      <c r="U64" s="183"/>
      <c r="V64" s="169"/>
      <c r="W64" s="169"/>
      <c r="X64" s="169"/>
      <c r="Y64" s="169"/>
      <c r="Z64" s="169"/>
      <c r="AA64" s="169"/>
      <c r="AH64" s="169"/>
      <c r="AI64" s="169"/>
      <c r="AJ64" s="169"/>
      <c r="AK64" s="169"/>
      <c r="AL64" s="169"/>
      <c r="AM64" s="169"/>
      <c r="AN64" s="169"/>
      <c r="AO64" s="169"/>
      <c r="AP64" s="169"/>
      <c r="AQ64" s="169"/>
      <c r="AR64" s="169"/>
      <c r="AS64" s="169"/>
      <c r="AT64" s="169"/>
      <c r="AU64" s="169"/>
      <c r="AV64" s="169"/>
      <c r="AW64" s="169"/>
      <c r="AX64" s="169"/>
      <c r="AY64" s="169"/>
      <c r="AZ64" s="169"/>
      <c r="BA64" s="169"/>
      <c r="BB64" s="169"/>
      <c r="BC64" s="169"/>
      <c r="BD64" s="169"/>
      <c r="BE64" s="169"/>
      <c r="BF64" s="169"/>
      <c r="BG64" s="169"/>
      <c r="BH64" s="169"/>
      <c r="BI64" s="169"/>
      <c r="BJ64" s="169"/>
      <c r="BK64" s="169"/>
      <c r="BL64" s="169"/>
      <c r="BM64" s="169"/>
      <c r="BN64" s="169"/>
      <c r="BO64" s="169"/>
      <c r="BP64" s="169"/>
      <c r="BQ64" s="169"/>
      <c r="BR64" s="169"/>
      <c r="BS64" s="169"/>
      <c r="BT64" s="169"/>
      <c r="BU64" s="169"/>
      <c r="BV64" s="169"/>
      <c r="BW64" s="169"/>
      <c r="BX64" s="169"/>
      <c r="BY64" s="169"/>
      <c r="BZ64" s="169"/>
      <c r="CA64" s="169"/>
      <c r="CB64" s="169"/>
      <c r="CC64" s="169"/>
      <c r="CD64" s="169"/>
      <c r="CE64" s="169"/>
      <c r="CF64" s="169"/>
      <c r="CG64" s="169"/>
      <c r="CH64" s="169"/>
      <c r="CI64" s="169"/>
      <c r="CJ64" s="169"/>
    </row>
    <row r="65" spans="20:88" x14ac:dyDescent="0.25">
      <c r="T65" s="183"/>
      <c r="U65" s="183"/>
      <c r="V65" s="169"/>
      <c r="W65" s="169"/>
      <c r="X65" s="169"/>
      <c r="Y65" s="169"/>
      <c r="Z65" s="169"/>
      <c r="AA65" s="169"/>
      <c r="AH65" s="169"/>
      <c r="AI65" s="169"/>
      <c r="AJ65" s="169"/>
      <c r="AK65" s="169"/>
      <c r="AL65" s="169"/>
      <c r="AM65" s="169"/>
      <c r="AN65" s="169"/>
      <c r="AO65" s="169"/>
      <c r="AP65" s="169"/>
      <c r="AQ65" s="169"/>
      <c r="AR65" s="169"/>
      <c r="AS65" s="169"/>
      <c r="AT65" s="169"/>
      <c r="AU65" s="169"/>
      <c r="AV65" s="169"/>
      <c r="AW65" s="169"/>
      <c r="AX65" s="169"/>
      <c r="AY65" s="169"/>
      <c r="AZ65" s="169"/>
      <c r="BA65" s="169"/>
      <c r="BB65" s="169"/>
      <c r="BC65" s="169"/>
      <c r="BD65" s="169"/>
      <c r="BE65" s="169"/>
      <c r="BF65" s="169"/>
      <c r="BG65" s="169"/>
      <c r="BH65" s="169"/>
      <c r="BI65" s="169"/>
      <c r="BJ65" s="169"/>
      <c r="BK65" s="169"/>
      <c r="BL65" s="169"/>
      <c r="BM65" s="169"/>
      <c r="BN65" s="169"/>
      <c r="BO65" s="169"/>
      <c r="BP65" s="169"/>
      <c r="BQ65" s="169"/>
      <c r="BR65" s="169"/>
      <c r="BS65" s="169"/>
      <c r="BT65" s="169"/>
      <c r="BU65" s="169"/>
      <c r="BV65" s="169"/>
      <c r="BW65" s="169"/>
      <c r="BX65" s="169"/>
      <c r="BY65" s="169"/>
      <c r="BZ65" s="169"/>
      <c r="CA65" s="169"/>
      <c r="CB65" s="169"/>
      <c r="CC65" s="169"/>
      <c r="CD65" s="169"/>
      <c r="CE65" s="169"/>
      <c r="CF65" s="169"/>
      <c r="CG65" s="169"/>
      <c r="CH65" s="169"/>
      <c r="CI65" s="169"/>
      <c r="CJ65" s="169"/>
    </row>
    <row r="66" spans="20:88" x14ac:dyDescent="0.25">
      <c r="T66" s="183"/>
      <c r="U66" s="183"/>
      <c r="V66" s="169"/>
      <c r="W66" s="169"/>
      <c r="X66" s="169"/>
      <c r="Y66" s="169"/>
      <c r="Z66" s="169"/>
      <c r="AA66" s="169"/>
      <c r="AH66" s="169"/>
      <c r="AI66" s="169"/>
      <c r="AJ66" s="169"/>
      <c r="AK66" s="169"/>
      <c r="AL66" s="169"/>
      <c r="AM66" s="169"/>
      <c r="AN66" s="169"/>
      <c r="AO66" s="169"/>
      <c r="AP66" s="169"/>
      <c r="AQ66" s="169"/>
      <c r="AR66" s="169"/>
      <c r="AS66" s="169"/>
      <c r="AT66" s="169"/>
      <c r="AU66" s="169"/>
      <c r="AV66" s="169"/>
      <c r="AW66" s="169"/>
      <c r="AX66" s="169"/>
      <c r="AY66" s="169"/>
      <c r="AZ66" s="169"/>
      <c r="BA66" s="169"/>
      <c r="BB66" s="169"/>
      <c r="BC66" s="169"/>
      <c r="BD66" s="169"/>
      <c r="BE66" s="169"/>
      <c r="BF66" s="169"/>
      <c r="BG66" s="169"/>
      <c r="BH66" s="169"/>
      <c r="BI66" s="169"/>
      <c r="BJ66" s="169"/>
      <c r="BK66" s="169"/>
      <c r="BL66" s="169"/>
      <c r="BM66" s="169"/>
      <c r="BN66" s="169"/>
      <c r="BO66" s="169"/>
      <c r="BP66" s="169"/>
      <c r="BQ66" s="169"/>
      <c r="BR66" s="169"/>
      <c r="BS66" s="169"/>
      <c r="BT66" s="169"/>
      <c r="BU66" s="169"/>
      <c r="BV66" s="169"/>
      <c r="BW66" s="169"/>
      <c r="BX66" s="169"/>
      <c r="BY66" s="169"/>
      <c r="BZ66" s="169"/>
      <c r="CA66" s="169"/>
      <c r="CB66" s="169"/>
      <c r="CC66" s="169"/>
      <c r="CD66" s="169"/>
      <c r="CE66" s="169"/>
      <c r="CF66" s="169"/>
      <c r="CG66" s="169"/>
      <c r="CH66" s="169"/>
      <c r="CI66" s="169"/>
      <c r="CJ66" s="169"/>
    </row>
    <row r="67" spans="20:88" x14ac:dyDescent="0.25">
      <c r="T67" s="183"/>
      <c r="U67" s="183"/>
      <c r="V67" s="169"/>
      <c r="W67" s="169"/>
      <c r="X67" s="169"/>
      <c r="Y67" s="169"/>
      <c r="Z67" s="169"/>
      <c r="AA67" s="169"/>
      <c r="AH67" s="169"/>
      <c r="AI67" s="169"/>
      <c r="AJ67" s="169"/>
      <c r="AK67" s="169"/>
      <c r="AL67" s="169"/>
      <c r="AM67" s="169"/>
      <c r="AN67" s="169"/>
      <c r="AO67" s="169"/>
      <c r="AP67" s="169"/>
      <c r="AQ67" s="169"/>
      <c r="AR67" s="169"/>
      <c r="AS67" s="169"/>
      <c r="AT67" s="169"/>
      <c r="AU67" s="169"/>
      <c r="AV67" s="169"/>
      <c r="AW67" s="169"/>
      <c r="AX67" s="169"/>
      <c r="AY67" s="169"/>
      <c r="AZ67" s="169"/>
      <c r="BA67" s="169"/>
      <c r="BB67" s="169"/>
      <c r="BC67" s="169"/>
      <c r="BD67" s="169"/>
      <c r="BE67" s="169"/>
      <c r="BF67" s="169"/>
      <c r="BG67" s="169"/>
      <c r="BH67" s="169"/>
      <c r="BI67" s="169"/>
      <c r="BJ67" s="169"/>
      <c r="BK67" s="169"/>
      <c r="BL67" s="169"/>
      <c r="BM67" s="169"/>
      <c r="BN67" s="169"/>
      <c r="BO67" s="169"/>
      <c r="BP67" s="169"/>
      <c r="BQ67" s="169"/>
      <c r="BR67" s="169"/>
      <c r="BS67" s="169"/>
      <c r="BT67" s="169"/>
      <c r="BU67" s="169"/>
      <c r="BV67" s="169"/>
      <c r="BW67" s="169"/>
      <c r="BX67" s="169"/>
      <c r="BY67" s="169"/>
      <c r="BZ67" s="169"/>
      <c r="CA67" s="169"/>
      <c r="CB67" s="169"/>
      <c r="CC67" s="169"/>
      <c r="CD67" s="169"/>
      <c r="CE67" s="169"/>
      <c r="CF67" s="169"/>
      <c r="CG67" s="169"/>
      <c r="CH67" s="169"/>
      <c r="CI67" s="169"/>
      <c r="CJ67" s="169"/>
    </row>
    <row r="68" spans="20:88" x14ac:dyDescent="0.25">
      <c r="T68" s="183"/>
      <c r="U68" s="183"/>
      <c r="V68" s="169"/>
      <c r="W68" s="169"/>
      <c r="X68" s="169"/>
      <c r="Y68" s="169"/>
      <c r="Z68" s="169"/>
      <c r="AA68" s="169"/>
      <c r="AH68" s="169"/>
      <c r="AI68" s="169"/>
      <c r="AJ68" s="169"/>
      <c r="AK68" s="169"/>
      <c r="AL68" s="169"/>
      <c r="AM68" s="169"/>
      <c r="AN68" s="169"/>
      <c r="AO68" s="169"/>
      <c r="AP68" s="169"/>
      <c r="AQ68" s="169"/>
      <c r="AR68" s="169"/>
      <c r="AS68" s="169"/>
      <c r="AT68" s="169"/>
      <c r="AU68" s="169"/>
      <c r="AV68" s="169"/>
      <c r="AW68" s="169"/>
      <c r="AX68" s="169"/>
      <c r="AY68" s="169"/>
      <c r="AZ68" s="169"/>
      <c r="BA68" s="169"/>
      <c r="BB68" s="169"/>
      <c r="BC68" s="169"/>
      <c r="BD68" s="169"/>
      <c r="BE68" s="169"/>
      <c r="BF68" s="169"/>
      <c r="BG68" s="169"/>
      <c r="BH68" s="169"/>
      <c r="BI68" s="169"/>
      <c r="BJ68" s="169"/>
      <c r="BK68" s="169"/>
      <c r="BL68" s="169"/>
      <c r="BM68" s="169"/>
      <c r="BN68" s="169"/>
      <c r="BO68" s="169"/>
      <c r="BP68" s="169"/>
      <c r="BQ68" s="169"/>
      <c r="BR68" s="169"/>
      <c r="BS68" s="169"/>
      <c r="BT68" s="169"/>
      <c r="BU68" s="169"/>
      <c r="BV68" s="169"/>
      <c r="BW68" s="169"/>
      <c r="BX68" s="169"/>
      <c r="BY68" s="169"/>
      <c r="BZ68" s="169"/>
      <c r="CA68" s="169"/>
      <c r="CB68" s="169"/>
      <c r="CC68" s="169"/>
      <c r="CD68" s="169"/>
      <c r="CE68" s="169"/>
      <c r="CF68" s="169"/>
      <c r="CG68" s="169"/>
      <c r="CH68" s="169"/>
      <c r="CI68" s="169"/>
      <c r="CJ68" s="169"/>
    </row>
    <row r="69" spans="20:88" x14ac:dyDescent="0.25">
      <c r="T69" s="183"/>
      <c r="U69" s="183"/>
      <c r="V69" s="169"/>
      <c r="W69" s="169"/>
      <c r="X69" s="169"/>
      <c r="Y69" s="169"/>
      <c r="Z69" s="169"/>
      <c r="AA69" s="169"/>
      <c r="AH69" s="169"/>
      <c r="AI69" s="169"/>
      <c r="AJ69" s="169"/>
      <c r="AK69" s="169"/>
      <c r="AL69" s="169"/>
      <c r="AM69" s="169"/>
      <c r="AN69" s="169"/>
      <c r="AO69" s="169"/>
      <c r="AP69" s="169"/>
      <c r="AQ69" s="169"/>
      <c r="AR69" s="169"/>
      <c r="AS69" s="169"/>
      <c r="AT69" s="169"/>
      <c r="AU69" s="169"/>
      <c r="AV69" s="169"/>
      <c r="AW69" s="169"/>
      <c r="AX69" s="169"/>
      <c r="AY69" s="169"/>
      <c r="AZ69" s="169"/>
      <c r="BA69" s="169"/>
      <c r="BB69" s="169"/>
      <c r="BC69" s="169"/>
      <c r="BD69" s="169"/>
      <c r="BE69" s="169"/>
      <c r="BF69" s="169"/>
      <c r="BG69" s="169"/>
      <c r="BH69" s="169"/>
      <c r="BI69" s="169"/>
      <c r="BJ69" s="169"/>
      <c r="BK69" s="169"/>
      <c r="BL69" s="169"/>
      <c r="BM69" s="169"/>
      <c r="BN69" s="169"/>
      <c r="BO69" s="169"/>
      <c r="BP69" s="169"/>
      <c r="BQ69" s="169"/>
      <c r="BR69" s="169"/>
      <c r="BS69" s="169"/>
      <c r="BT69" s="169"/>
      <c r="BU69" s="169"/>
      <c r="BV69" s="169"/>
      <c r="BW69" s="169"/>
      <c r="BX69" s="169"/>
      <c r="BY69" s="169"/>
      <c r="BZ69" s="169"/>
      <c r="CA69" s="169"/>
      <c r="CB69" s="169"/>
      <c r="CC69" s="169"/>
      <c r="CD69" s="169"/>
      <c r="CE69" s="169"/>
      <c r="CF69" s="169"/>
      <c r="CG69" s="169"/>
      <c r="CH69" s="169"/>
      <c r="CI69" s="169"/>
      <c r="CJ69" s="169"/>
    </row>
    <row r="70" spans="20:88" x14ac:dyDescent="0.25">
      <c r="T70" s="183"/>
      <c r="U70" s="183"/>
      <c r="V70" s="169"/>
      <c r="W70" s="169"/>
      <c r="X70" s="169"/>
      <c r="Y70" s="169"/>
      <c r="Z70" s="169"/>
      <c r="AA70" s="169"/>
      <c r="AH70" s="169"/>
      <c r="AI70" s="169"/>
      <c r="AJ70" s="169"/>
      <c r="AK70" s="169"/>
      <c r="AL70" s="169"/>
      <c r="AM70" s="169"/>
      <c r="AN70" s="169"/>
      <c r="AO70" s="169"/>
      <c r="AP70" s="169"/>
      <c r="AQ70" s="169"/>
      <c r="AR70" s="169"/>
      <c r="AS70" s="169"/>
      <c r="AT70" s="169"/>
      <c r="AU70" s="169"/>
      <c r="AV70" s="169"/>
      <c r="AW70" s="169"/>
      <c r="AX70" s="169"/>
      <c r="AY70" s="169"/>
      <c r="AZ70" s="169"/>
      <c r="BA70" s="169"/>
      <c r="BB70" s="169"/>
      <c r="BC70" s="169"/>
      <c r="BD70" s="169"/>
      <c r="BE70" s="169"/>
      <c r="BF70" s="169"/>
      <c r="BG70" s="169"/>
      <c r="BH70" s="169"/>
      <c r="BI70" s="169"/>
      <c r="BJ70" s="169"/>
      <c r="BK70" s="169"/>
      <c r="BL70" s="169"/>
      <c r="BM70" s="169"/>
      <c r="BN70" s="169"/>
      <c r="BO70" s="169"/>
      <c r="BP70" s="169"/>
      <c r="BQ70" s="169"/>
      <c r="BR70" s="169"/>
      <c r="BS70" s="169"/>
      <c r="BT70" s="169"/>
      <c r="BU70" s="169"/>
      <c r="BV70" s="169"/>
      <c r="BW70" s="169"/>
      <c r="BX70" s="169"/>
      <c r="BY70" s="169"/>
      <c r="BZ70" s="169"/>
      <c r="CA70" s="169"/>
      <c r="CB70" s="169"/>
      <c r="CC70" s="169"/>
      <c r="CD70" s="169"/>
      <c r="CE70" s="169"/>
      <c r="CF70" s="169"/>
      <c r="CG70" s="169"/>
      <c r="CH70" s="169"/>
      <c r="CI70" s="169"/>
      <c r="CJ70" s="169"/>
    </row>
    <row r="71" spans="20:88" x14ac:dyDescent="0.25">
      <c r="T71" s="183"/>
      <c r="U71" s="183"/>
      <c r="V71" s="169"/>
      <c r="W71" s="169"/>
      <c r="X71" s="169"/>
      <c r="Y71" s="169"/>
      <c r="Z71" s="169"/>
      <c r="AA71" s="169"/>
      <c r="AH71" s="169"/>
      <c r="AI71" s="169"/>
      <c r="AJ71" s="169"/>
      <c r="AK71" s="169"/>
      <c r="AL71" s="169"/>
      <c r="AM71" s="169"/>
      <c r="AN71" s="169"/>
      <c r="AO71" s="169"/>
      <c r="AP71" s="169"/>
      <c r="AQ71" s="169"/>
      <c r="AR71" s="169"/>
      <c r="AS71" s="169"/>
      <c r="AT71" s="169"/>
      <c r="AU71" s="169"/>
      <c r="AV71" s="169"/>
      <c r="AW71" s="169"/>
      <c r="AX71" s="169"/>
      <c r="AY71" s="169"/>
      <c r="AZ71" s="169"/>
      <c r="BA71" s="169"/>
      <c r="BB71" s="169"/>
      <c r="BC71" s="169"/>
      <c r="BD71" s="169"/>
      <c r="BE71" s="169"/>
      <c r="BF71" s="169"/>
      <c r="BG71" s="169"/>
      <c r="BH71" s="169"/>
      <c r="BI71" s="169"/>
      <c r="BJ71" s="169"/>
      <c r="BK71" s="169"/>
      <c r="BL71" s="169"/>
      <c r="BM71" s="169"/>
      <c r="BN71" s="169"/>
      <c r="BO71" s="169"/>
      <c r="BP71" s="169"/>
      <c r="BQ71" s="169"/>
      <c r="BR71" s="169"/>
      <c r="BS71" s="169"/>
      <c r="BT71" s="169"/>
      <c r="BU71" s="169"/>
      <c r="BV71" s="169"/>
      <c r="BW71" s="169"/>
      <c r="BX71" s="169"/>
      <c r="BY71" s="169"/>
      <c r="BZ71" s="169"/>
      <c r="CA71" s="169"/>
      <c r="CB71" s="169"/>
      <c r="CC71" s="169"/>
      <c r="CD71" s="169"/>
      <c r="CE71" s="169"/>
      <c r="CF71" s="169"/>
      <c r="CG71" s="169"/>
      <c r="CH71" s="169"/>
      <c r="CI71" s="169"/>
      <c r="CJ71" s="169"/>
    </row>
    <row r="72" spans="20:88" x14ac:dyDescent="0.25">
      <c r="T72" s="183"/>
      <c r="U72" s="183"/>
      <c r="V72" s="169"/>
      <c r="W72" s="169"/>
      <c r="X72" s="169"/>
      <c r="Y72" s="169"/>
      <c r="Z72" s="169"/>
      <c r="AA72" s="169"/>
      <c r="AH72" s="169"/>
      <c r="AI72" s="169"/>
      <c r="AJ72" s="169"/>
      <c r="AK72" s="169"/>
      <c r="AL72" s="169"/>
      <c r="AM72" s="169"/>
      <c r="AN72" s="169"/>
      <c r="AO72" s="169"/>
      <c r="AP72" s="169"/>
      <c r="AQ72" s="169"/>
      <c r="AR72" s="169"/>
      <c r="AS72" s="169"/>
      <c r="AT72" s="169"/>
      <c r="AU72" s="169"/>
      <c r="AV72" s="169"/>
      <c r="AW72" s="169"/>
      <c r="AX72" s="169"/>
      <c r="AY72" s="169"/>
      <c r="AZ72" s="169"/>
      <c r="BA72" s="169"/>
      <c r="BB72" s="169"/>
      <c r="BC72" s="169"/>
      <c r="BD72" s="169"/>
      <c r="BE72" s="169"/>
      <c r="BF72" s="169"/>
      <c r="BG72" s="169"/>
      <c r="BH72" s="169"/>
      <c r="BI72" s="169"/>
      <c r="BJ72" s="169"/>
      <c r="BK72" s="169"/>
      <c r="BL72" s="169"/>
      <c r="BM72" s="169"/>
      <c r="BN72" s="169"/>
      <c r="BO72" s="169"/>
      <c r="BP72" s="169"/>
      <c r="BQ72" s="169"/>
      <c r="BR72" s="169"/>
      <c r="BS72" s="169"/>
      <c r="BT72" s="169"/>
      <c r="BU72" s="169"/>
      <c r="BV72" s="169"/>
      <c r="BW72" s="169"/>
      <c r="BX72" s="169"/>
      <c r="BY72" s="169"/>
      <c r="BZ72" s="169"/>
      <c r="CA72" s="169"/>
      <c r="CB72" s="169"/>
      <c r="CC72" s="169"/>
      <c r="CD72" s="169"/>
      <c r="CE72" s="169"/>
      <c r="CF72" s="169"/>
      <c r="CG72" s="169"/>
      <c r="CH72" s="169"/>
      <c r="CI72" s="169"/>
      <c r="CJ72" s="169"/>
    </row>
    <row r="73" spans="20:88" x14ac:dyDescent="0.25">
      <c r="T73" s="183"/>
      <c r="U73" s="183"/>
      <c r="V73" s="169"/>
      <c r="W73" s="169"/>
      <c r="X73" s="169"/>
      <c r="Y73" s="169"/>
      <c r="Z73" s="169"/>
      <c r="AA73" s="169"/>
      <c r="AH73" s="169"/>
      <c r="AI73" s="169"/>
      <c r="AJ73" s="169"/>
      <c r="AK73" s="169"/>
      <c r="AL73" s="169"/>
      <c r="AM73" s="169"/>
      <c r="AN73" s="169"/>
      <c r="AO73" s="169"/>
      <c r="AP73" s="169"/>
      <c r="AQ73" s="169"/>
      <c r="AR73" s="169"/>
      <c r="AS73" s="169"/>
      <c r="AT73" s="169"/>
      <c r="AU73" s="169"/>
      <c r="AV73" s="169"/>
      <c r="AW73" s="169"/>
      <c r="AX73" s="169"/>
      <c r="AY73" s="169"/>
      <c r="AZ73" s="169"/>
      <c r="BA73" s="169"/>
      <c r="BB73" s="169"/>
      <c r="BC73" s="169"/>
      <c r="BD73" s="169"/>
      <c r="BE73" s="169"/>
      <c r="BF73" s="169"/>
      <c r="BG73" s="169"/>
      <c r="BH73" s="169"/>
      <c r="BI73" s="169"/>
      <c r="BJ73" s="169"/>
      <c r="BK73" s="169"/>
      <c r="BL73" s="169"/>
      <c r="BM73" s="169"/>
      <c r="BN73" s="169"/>
      <c r="BO73" s="169"/>
      <c r="BP73" s="169"/>
      <c r="BQ73" s="169"/>
      <c r="BR73" s="169"/>
      <c r="BS73" s="169"/>
      <c r="BT73" s="169"/>
      <c r="BU73" s="169"/>
      <c r="BV73" s="169"/>
      <c r="BW73" s="169"/>
      <c r="BX73" s="169"/>
      <c r="BY73" s="169"/>
      <c r="BZ73" s="169"/>
      <c r="CA73" s="169"/>
      <c r="CB73" s="169"/>
      <c r="CC73" s="169"/>
      <c r="CD73" s="169"/>
      <c r="CE73" s="169"/>
      <c r="CF73" s="169"/>
      <c r="CG73" s="169"/>
      <c r="CH73" s="169"/>
      <c r="CI73" s="169"/>
      <c r="CJ73" s="169"/>
    </row>
    <row r="74" spans="20:88" x14ac:dyDescent="0.25">
      <c r="T74" s="183"/>
      <c r="U74" s="183"/>
      <c r="V74" s="169"/>
      <c r="W74" s="169"/>
      <c r="X74" s="169"/>
      <c r="Y74" s="169"/>
      <c r="Z74" s="169"/>
      <c r="AA74" s="169"/>
      <c r="AH74" s="169"/>
      <c r="AI74" s="169"/>
      <c r="AJ74" s="169"/>
      <c r="AK74" s="169"/>
      <c r="AL74" s="169"/>
      <c r="AM74" s="169"/>
      <c r="AN74" s="169"/>
      <c r="AO74" s="169"/>
      <c r="AP74" s="169"/>
      <c r="AQ74" s="169"/>
      <c r="AR74" s="169"/>
      <c r="AS74" s="169"/>
      <c r="AT74" s="169"/>
      <c r="AU74" s="169"/>
      <c r="AV74" s="169"/>
      <c r="AW74" s="169"/>
      <c r="AX74" s="169"/>
      <c r="AY74" s="169"/>
      <c r="AZ74" s="169"/>
      <c r="BA74" s="169"/>
      <c r="BB74" s="169"/>
      <c r="BC74" s="169"/>
      <c r="BD74" s="169"/>
      <c r="BE74" s="169"/>
      <c r="BF74" s="169"/>
      <c r="BG74" s="169"/>
      <c r="BH74" s="169"/>
      <c r="BI74" s="169"/>
      <c r="BJ74" s="169"/>
      <c r="BK74" s="169"/>
      <c r="BL74" s="169"/>
      <c r="BM74" s="169"/>
      <c r="BN74" s="169"/>
      <c r="BO74" s="169"/>
      <c r="BP74" s="169"/>
      <c r="BQ74" s="169"/>
      <c r="BR74" s="169"/>
      <c r="BS74" s="169"/>
      <c r="BT74" s="169"/>
      <c r="BU74" s="169"/>
      <c r="BV74" s="169"/>
      <c r="BW74" s="169"/>
      <c r="BX74" s="169"/>
      <c r="BY74" s="169"/>
      <c r="BZ74" s="169"/>
      <c r="CA74" s="169"/>
      <c r="CB74" s="169"/>
      <c r="CC74" s="169"/>
      <c r="CD74" s="169"/>
      <c r="CE74" s="169"/>
      <c r="CF74" s="169"/>
      <c r="CG74" s="169"/>
      <c r="CH74" s="169"/>
      <c r="CI74" s="169"/>
      <c r="CJ74" s="169"/>
    </row>
    <row r="75" spans="20:88" x14ac:dyDescent="0.25">
      <c r="T75" s="183"/>
      <c r="U75" s="183"/>
      <c r="V75" s="169"/>
      <c r="W75" s="169"/>
      <c r="X75" s="169"/>
      <c r="Y75" s="169"/>
      <c r="Z75" s="169"/>
      <c r="AA75" s="169"/>
      <c r="AH75" s="169"/>
      <c r="AI75" s="169"/>
      <c r="AJ75" s="169"/>
      <c r="AK75" s="169"/>
      <c r="AL75" s="169"/>
      <c r="AM75" s="169"/>
      <c r="AN75" s="169"/>
      <c r="AO75" s="169"/>
      <c r="AP75" s="169"/>
      <c r="AQ75" s="169"/>
      <c r="AR75" s="169"/>
      <c r="AS75" s="169"/>
      <c r="AT75" s="169"/>
      <c r="AU75" s="169"/>
      <c r="AV75" s="169"/>
      <c r="AW75" s="169"/>
      <c r="AX75" s="169"/>
      <c r="AY75" s="169"/>
      <c r="AZ75" s="169"/>
      <c r="BA75" s="169"/>
      <c r="BB75" s="169"/>
      <c r="BC75" s="169"/>
      <c r="BD75" s="169"/>
      <c r="BE75" s="169"/>
      <c r="BF75" s="169"/>
      <c r="BG75" s="169"/>
      <c r="BH75" s="169"/>
      <c r="BI75" s="169"/>
      <c r="BJ75" s="169"/>
      <c r="BK75" s="169"/>
      <c r="BL75" s="169"/>
      <c r="BM75" s="169"/>
      <c r="BN75" s="169"/>
      <c r="BO75" s="169"/>
      <c r="BP75" s="169"/>
      <c r="BQ75" s="169"/>
      <c r="BR75" s="169"/>
      <c r="BS75" s="169"/>
      <c r="BT75" s="169"/>
      <c r="BU75" s="169"/>
      <c r="BV75" s="169"/>
      <c r="BW75" s="169"/>
      <c r="BX75" s="169"/>
      <c r="BY75" s="169"/>
      <c r="BZ75" s="169"/>
      <c r="CA75" s="169"/>
      <c r="CB75" s="169"/>
      <c r="CC75" s="169"/>
      <c r="CD75" s="169"/>
      <c r="CE75" s="169"/>
      <c r="CF75" s="169"/>
      <c r="CG75" s="169"/>
      <c r="CH75" s="169"/>
      <c r="CI75" s="169"/>
      <c r="CJ75" s="169"/>
    </row>
    <row r="76" spans="20:88" x14ac:dyDescent="0.25">
      <c r="T76" s="183"/>
      <c r="U76" s="183"/>
      <c r="V76" s="169"/>
      <c r="W76" s="169"/>
      <c r="X76" s="169"/>
      <c r="Y76" s="169"/>
      <c r="Z76" s="169"/>
      <c r="AA76" s="169"/>
      <c r="AH76" s="169"/>
      <c r="AI76" s="169"/>
      <c r="AJ76" s="169"/>
      <c r="AK76" s="169"/>
      <c r="AL76" s="169"/>
      <c r="AM76" s="169"/>
      <c r="AN76" s="169"/>
      <c r="AO76" s="169"/>
      <c r="AP76" s="169"/>
      <c r="AQ76" s="169"/>
      <c r="AR76" s="169"/>
      <c r="AS76" s="169"/>
      <c r="AT76" s="169"/>
      <c r="AU76" s="169"/>
      <c r="AV76" s="169"/>
      <c r="AW76" s="169"/>
      <c r="AX76" s="169"/>
      <c r="AY76" s="169"/>
      <c r="AZ76" s="169"/>
      <c r="BA76" s="169"/>
      <c r="BB76" s="169"/>
      <c r="BC76" s="169"/>
      <c r="BD76" s="169"/>
      <c r="BE76" s="169"/>
      <c r="BF76" s="169"/>
      <c r="BG76" s="169"/>
      <c r="BH76" s="169"/>
      <c r="BI76" s="169"/>
      <c r="BJ76" s="169"/>
      <c r="BK76" s="169"/>
      <c r="BL76" s="169"/>
      <c r="BM76" s="169"/>
      <c r="BN76" s="169"/>
      <c r="BO76" s="169"/>
      <c r="BP76" s="169"/>
      <c r="BQ76" s="169"/>
      <c r="BR76" s="169"/>
      <c r="BS76" s="169"/>
      <c r="BT76" s="169"/>
      <c r="BU76" s="169"/>
      <c r="BV76" s="169"/>
      <c r="BW76" s="169"/>
      <c r="BX76" s="169"/>
      <c r="BY76" s="169"/>
      <c r="BZ76" s="169"/>
      <c r="CA76" s="169"/>
      <c r="CB76" s="169"/>
      <c r="CC76" s="169"/>
      <c r="CD76" s="169"/>
      <c r="CE76" s="169"/>
      <c r="CF76" s="169"/>
      <c r="CG76" s="169"/>
      <c r="CH76" s="169"/>
      <c r="CI76" s="169"/>
      <c r="CJ76" s="169"/>
    </row>
    <row r="77" spans="20:88" x14ac:dyDescent="0.25">
      <c r="T77" s="183"/>
      <c r="U77" s="183"/>
      <c r="V77" s="169"/>
      <c r="W77" s="169"/>
      <c r="X77" s="169"/>
      <c r="Y77" s="169"/>
      <c r="Z77" s="169"/>
      <c r="AA77" s="169"/>
      <c r="AH77" s="169"/>
      <c r="AI77" s="169"/>
      <c r="AJ77" s="169"/>
      <c r="AK77" s="169"/>
      <c r="AL77" s="169"/>
      <c r="AM77" s="169"/>
      <c r="AN77" s="169"/>
      <c r="AO77" s="169"/>
      <c r="AP77" s="169"/>
      <c r="AQ77" s="169"/>
      <c r="AR77" s="169"/>
      <c r="AS77" s="169"/>
      <c r="AT77" s="169"/>
      <c r="AU77" s="169"/>
      <c r="AV77" s="169"/>
      <c r="AW77" s="169"/>
      <c r="AX77" s="169"/>
      <c r="AY77" s="169"/>
      <c r="AZ77" s="169"/>
      <c r="BA77" s="169"/>
      <c r="BB77" s="169"/>
      <c r="BC77" s="169"/>
      <c r="BD77" s="169"/>
      <c r="BE77" s="169"/>
      <c r="BF77" s="169"/>
      <c r="BG77" s="169"/>
      <c r="BH77" s="169"/>
      <c r="BI77" s="169"/>
      <c r="BJ77" s="169"/>
      <c r="BK77" s="169"/>
      <c r="BL77" s="169"/>
      <c r="BM77" s="169"/>
      <c r="BN77" s="169"/>
      <c r="BO77" s="169"/>
      <c r="BP77" s="169"/>
      <c r="BQ77" s="169"/>
      <c r="BR77" s="169"/>
      <c r="BS77" s="169"/>
      <c r="BT77" s="169"/>
      <c r="BU77" s="169"/>
      <c r="BV77" s="169"/>
      <c r="BW77" s="169"/>
      <c r="BX77" s="169"/>
      <c r="BY77" s="169"/>
      <c r="BZ77" s="169"/>
      <c r="CA77" s="169"/>
      <c r="CB77" s="169"/>
      <c r="CC77" s="169"/>
      <c r="CD77" s="169"/>
      <c r="CE77" s="169"/>
      <c r="CF77" s="169"/>
      <c r="CG77" s="169"/>
      <c r="CH77" s="169"/>
      <c r="CI77" s="169"/>
      <c r="CJ77" s="169"/>
    </row>
    <row r="78" spans="20:88" x14ac:dyDescent="0.25">
      <c r="T78" s="183"/>
      <c r="U78" s="183"/>
      <c r="V78" s="169"/>
      <c r="W78" s="169"/>
      <c r="X78" s="169"/>
      <c r="Y78" s="169"/>
      <c r="Z78" s="169"/>
      <c r="AA78" s="169"/>
      <c r="AH78" s="169"/>
      <c r="AI78" s="169"/>
      <c r="AJ78" s="169"/>
      <c r="AK78" s="169"/>
      <c r="AL78" s="169"/>
      <c r="AM78" s="169"/>
      <c r="AN78" s="169"/>
      <c r="AO78" s="169"/>
      <c r="AP78" s="169"/>
      <c r="AQ78" s="169"/>
      <c r="AR78" s="169"/>
      <c r="AS78" s="169"/>
      <c r="AT78" s="169"/>
      <c r="AU78" s="169"/>
      <c r="AV78" s="169"/>
      <c r="AW78" s="169"/>
      <c r="AX78" s="169"/>
      <c r="AY78" s="169"/>
      <c r="AZ78" s="169"/>
      <c r="BA78" s="169"/>
      <c r="BB78" s="169"/>
      <c r="BC78" s="169"/>
      <c r="BD78" s="169"/>
      <c r="BE78" s="169"/>
      <c r="BF78" s="169"/>
      <c r="BG78" s="169"/>
      <c r="BH78" s="169"/>
      <c r="BI78" s="169"/>
      <c r="BJ78" s="169"/>
      <c r="BK78" s="169"/>
      <c r="BL78" s="169"/>
      <c r="BM78" s="169"/>
      <c r="BN78" s="169"/>
      <c r="BO78" s="169"/>
      <c r="BP78" s="169"/>
      <c r="BQ78" s="169"/>
      <c r="BR78" s="169"/>
      <c r="BS78" s="169"/>
      <c r="BT78" s="169"/>
      <c r="BU78" s="169"/>
      <c r="BV78" s="169"/>
      <c r="BW78" s="169"/>
      <c r="BX78" s="169"/>
      <c r="BY78" s="169"/>
      <c r="BZ78" s="169"/>
      <c r="CA78" s="169"/>
      <c r="CB78" s="169"/>
      <c r="CC78" s="169"/>
      <c r="CD78" s="169"/>
      <c r="CE78" s="169"/>
      <c r="CF78" s="169"/>
      <c r="CG78" s="169"/>
      <c r="CH78" s="169"/>
      <c r="CI78" s="169"/>
      <c r="CJ78" s="169"/>
    </row>
    <row r="79" spans="20:88" x14ac:dyDescent="0.25">
      <c r="T79" s="183"/>
      <c r="U79" s="183"/>
      <c r="V79" s="169"/>
      <c r="W79" s="169"/>
      <c r="X79" s="169"/>
      <c r="Y79" s="169"/>
      <c r="Z79" s="169"/>
      <c r="AA79" s="169"/>
      <c r="AH79" s="169"/>
      <c r="AI79" s="169"/>
      <c r="AJ79" s="169"/>
      <c r="AK79" s="169"/>
      <c r="AL79" s="169"/>
      <c r="AM79" s="169"/>
      <c r="AN79" s="169"/>
      <c r="AO79" s="169"/>
      <c r="AP79" s="169"/>
      <c r="AQ79" s="169"/>
      <c r="AR79" s="169"/>
      <c r="AS79" s="169"/>
      <c r="AT79" s="169"/>
      <c r="AU79" s="169"/>
      <c r="AV79" s="169"/>
      <c r="AW79" s="169"/>
      <c r="AX79" s="169"/>
      <c r="AY79" s="169"/>
      <c r="AZ79" s="169"/>
      <c r="BA79" s="169"/>
      <c r="BB79" s="169"/>
      <c r="BC79" s="169"/>
      <c r="BD79" s="169"/>
      <c r="BE79" s="169"/>
      <c r="BF79" s="169"/>
      <c r="BG79" s="169"/>
      <c r="BH79" s="169"/>
      <c r="BI79" s="169"/>
      <c r="BJ79" s="169"/>
      <c r="BK79" s="169"/>
      <c r="BL79" s="169"/>
      <c r="BM79" s="169"/>
      <c r="BN79" s="169"/>
      <c r="BO79" s="169"/>
      <c r="BP79" s="169"/>
      <c r="BQ79" s="169"/>
      <c r="BR79" s="169"/>
      <c r="BS79" s="169"/>
      <c r="BT79" s="169"/>
      <c r="BU79" s="169"/>
      <c r="BV79" s="169"/>
      <c r="BW79" s="169"/>
      <c r="BX79" s="169"/>
      <c r="BY79" s="169"/>
      <c r="BZ79" s="169"/>
      <c r="CA79" s="169"/>
      <c r="CB79" s="169"/>
      <c r="CC79" s="169"/>
      <c r="CD79" s="169"/>
      <c r="CE79" s="169"/>
      <c r="CF79" s="169"/>
      <c r="CG79" s="169"/>
      <c r="CH79" s="169"/>
      <c r="CI79" s="169"/>
      <c r="CJ79" s="169"/>
    </row>
    <row r="80" spans="20:88" x14ac:dyDescent="0.25">
      <c r="T80" s="183"/>
      <c r="U80" s="183"/>
      <c r="V80" s="169"/>
      <c r="W80" s="169"/>
      <c r="X80" s="169"/>
      <c r="Y80" s="169"/>
      <c r="Z80" s="169"/>
      <c r="AA80" s="169"/>
      <c r="AH80" s="169"/>
      <c r="AI80" s="169"/>
      <c r="AJ80" s="169"/>
      <c r="AK80" s="169"/>
      <c r="AL80" s="169"/>
      <c r="AM80" s="169"/>
      <c r="AN80" s="169"/>
      <c r="AO80" s="169"/>
      <c r="AP80" s="169"/>
      <c r="AQ80" s="169"/>
      <c r="AR80" s="169"/>
      <c r="AS80" s="169"/>
      <c r="AT80" s="169"/>
      <c r="AU80" s="169"/>
      <c r="AV80" s="169"/>
      <c r="AW80" s="169"/>
      <c r="AX80" s="169"/>
      <c r="AY80" s="169"/>
      <c r="AZ80" s="169"/>
      <c r="BA80" s="169"/>
      <c r="BB80" s="169"/>
      <c r="BC80" s="169"/>
      <c r="BD80" s="169"/>
      <c r="BE80" s="169"/>
      <c r="BF80" s="169"/>
      <c r="BG80" s="169"/>
      <c r="BH80" s="169"/>
      <c r="BI80" s="169"/>
      <c r="BJ80" s="169"/>
      <c r="BK80" s="169"/>
      <c r="BL80" s="169"/>
      <c r="BM80" s="169"/>
      <c r="BN80" s="169"/>
      <c r="BO80" s="169"/>
      <c r="BP80" s="169"/>
      <c r="BQ80" s="169"/>
      <c r="BR80" s="169"/>
      <c r="BS80" s="169"/>
      <c r="BT80" s="169"/>
      <c r="BU80" s="169"/>
      <c r="BV80" s="169"/>
      <c r="BW80" s="169"/>
      <c r="BX80" s="169"/>
      <c r="BY80" s="169"/>
      <c r="BZ80" s="169"/>
      <c r="CA80" s="169"/>
      <c r="CB80" s="169"/>
      <c r="CC80" s="169"/>
      <c r="CD80" s="169"/>
      <c r="CE80" s="169"/>
      <c r="CF80" s="169"/>
      <c r="CG80" s="169"/>
      <c r="CH80" s="169"/>
      <c r="CI80" s="169"/>
      <c r="CJ80" s="169"/>
    </row>
    <row r="81" spans="20:88" x14ac:dyDescent="0.25">
      <c r="T81" s="183"/>
      <c r="U81" s="183"/>
      <c r="V81" s="169"/>
      <c r="W81" s="169"/>
      <c r="X81" s="169"/>
      <c r="Y81" s="169"/>
      <c r="Z81" s="169"/>
      <c r="AA81" s="169"/>
      <c r="AH81" s="169"/>
      <c r="AI81" s="169"/>
      <c r="AJ81" s="169"/>
      <c r="AK81" s="169"/>
      <c r="AL81" s="169"/>
      <c r="AM81" s="169"/>
      <c r="AN81" s="169"/>
      <c r="AO81" s="169"/>
      <c r="AP81" s="169"/>
      <c r="AQ81" s="169"/>
      <c r="AR81" s="169"/>
      <c r="AS81" s="169"/>
      <c r="AT81" s="169"/>
      <c r="AU81" s="169"/>
      <c r="AV81" s="169"/>
      <c r="AW81" s="169"/>
      <c r="AX81" s="169"/>
      <c r="AY81" s="169"/>
      <c r="AZ81" s="169"/>
      <c r="BA81" s="169"/>
      <c r="BB81" s="169"/>
      <c r="BC81" s="169"/>
      <c r="BD81" s="169"/>
      <c r="BE81" s="169"/>
      <c r="BF81" s="169"/>
      <c r="BG81" s="169"/>
      <c r="BH81" s="169"/>
      <c r="BI81" s="169"/>
      <c r="BJ81" s="169"/>
      <c r="BK81" s="169"/>
      <c r="BL81" s="169"/>
      <c r="BM81" s="169"/>
      <c r="BN81" s="169"/>
      <c r="BO81" s="169"/>
      <c r="BP81" s="169"/>
      <c r="BQ81" s="169"/>
      <c r="BR81" s="169"/>
      <c r="BS81" s="169"/>
      <c r="BT81" s="169"/>
      <c r="BU81" s="169"/>
      <c r="BV81" s="169"/>
      <c r="BW81" s="169"/>
      <c r="BX81" s="169"/>
      <c r="BY81" s="169"/>
      <c r="BZ81" s="169"/>
      <c r="CA81" s="169"/>
      <c r="CB81" s="169"/>
      <c r="CC81" s="169"/>
      <c r="CD81" s="169"/>
      <c r="CE81" s="169"/>
      <c r="CF81" s="169"/>
      <c r="CG81" s="169"/>
      <c r="CH81" s="169"/>
      <c r="CI81" s="169"/>
      <c r="CJ81" s="169"/>
    </row>
    <row r="82" spans="20:88" x14ac:dyDescent="0.25">
      <c r="T82" s="183"/>
      <c r="U82" s="183"/>
      <c r="V82" s="169"/>
      <c r="W82" s="169"/>
      <c r="X82" s="169"/>
      <c r="Y82" s="169"/>
      <c r="Z82" s="169"/>
      <c r="AA82" s="169"/>
      <c r="AH82" s="169"/>
      <c r="AI82" s="169"/>
      <c r="AJ82" s="169"/>
      <c r="AK82" s="169"/>
      <c r="AL82" s="169"/>
      <c r="AM82" s="169"/>
      <c r="AN82" s="169"/>
      <c r="AO82" s="169"/>
      <c r="AP82" s="169"/>
      <c r="AQ82" s="169"/>
      <c r="AR82" s="169"/>
      <c r="AS82" s="169"/>
      <c r="AT82" s="169"/>
      <c r="AU82" s="169"/>
      <c r="AV82" s="169"/>
      <c r="AW82" s="169"/>
      <c r="AX82" s="169"/>
      <c r="AY82" s="169"/>
      <c r="AZ82" s="169"/>
      <c r="BA82" s="169"/>
      <c r="BB82" s="169"/>
      <c r="BC82" s="169"/>
      <c r="BD82" s="169"/>
      <c r="BE82" s="169"/>
      <c r="BF82" s="169"/>
      <c r="BG82" s="169"/>
      <c r="BH82" s="169"/>
      <c r="BI82" s="169"/>
      <c r="BJ82" s="169"/>
      <c r="BK82" s="169"/>
      <c r="BL82" s="169"/>
      <c r="BM82" s="169"/>
      <c r="BN82" s="169"/>
      <c r="BO82" s="169"/>
      <c r="BP82" s="169"/>
      <c r="BQ82" s="169"/>
      <c r="BR82" s="169"/>
      <c r="BS82" s="169"/>
      <c r="BT82" s="169"/>
      <c r="BU82" s="169"/>
      <c r="BV82" s="169"/>
      <c r="BW82" s="169"/>
      <c r="BX82" s="169"/>
      <c r="BY82" s="169"/>
      <c r="BZ82" s="169"/>
      <c r="CA82" s="169"/>
      <c r="CB82" s="169"/>
      <c r="CC82" s="169"/>
      <c r="CD82" s="169"/>
      <c r="CE82" s="169"/>
      <c r="CF82" s="169"/>
      <c r="CG82" s="169"/>
      <c r="CH82" s="169"/>
      <c r="CI82" s="169"/>
      <c r="CJ82" s="169"/>
    </row>
    <row r="83" spans="20:88" x14ac:dyDescent="0.25">
      <c r="T83" s="183"/>
      <c r="U83" s="183"/>
      <c r="V83" s="169"/>
      <c r="W83" s="169"/>
      <c r="X83" s="169"/>
      <c r="Y83" s="169"/>
      <c r="Z83" s="169"/>
      <c r="AA83" s="169"/>
      <c r="AH83" s="169"/>
      <c r="AI83" s="169"/>
      <c r="AJ83" s="169"/>
      <c r="AK83" s="169"/>
      <c r="AL83" s="169"/>
      <c r="AM83" s="169"/>
      <c r="AN83" s="169"/>
      <c r="AO83" s="169"/>
      <c r="AP83" s="169"/>
      <c r="AQ83" s="169"/>
      <c r="AR83" s="169"/>
      <c r="AS83" s="169"/>
      <c r="AT83" s="169"/>
      <c r="AU83" s="169"/>
      <c r="AV83" s="169"/>
      <c r="AW83" s="169"/>
      <c r="AX83" s="169"/>
      <c r="AY83" s="169"/>
      <c r="AZ83" s="169"/>
      <c r="BA83" s="169"/>
      <c r="BB83" s="169"/>
      <c r="BC83" s="169"/>
      <c r="BD83" s="169"/>
      <c r="BE83" s="169"/>
      <c r="BF83" s="169"/>
      <c r="BG83" s="169"/>
      <c r="BH83" s="169"/>
      <c r="BI83" s="169"/>
      <c r="BJ83" s="169"/>
      <c r="BK83" s="169"/>
      <c r="BL83" s="169"/>
      <c r="BM83" s="169"/>
      <c r="BN83" s="169"/>
      <c r="BO83" s="169"/>
      <c r="BP83" s="169"/>
      <c r="BQ83" s="169"/>
      <c r="BR83" s="169"/>
      <c r="BS83" s="169"/>
      <c r="BT83" s="169"/>
      <c r="BU83" s="169"/>
      <c r="BV83" s="169"/>
      <c r="BW83" s="169"/>
      <c r="BX83" s="169"/>
      <c r="BY83" s="169"/>
      <c r="BZ83" s="169"/>
      <c r="CA83" s="169"/>
      <c r="CB83" s="169"/>
      <c r="CC83" s="169"/>
      <c r="CD83" s="169"/>
      <c r="CE83" s="169"/>
      <c r="CF83" s="169"/>
      <c r="CG83" s="169"/>
      <c r="CH83" s="169"/>
      <c r="CI83" s="169"/>
      <c r="CJ83" s="169"/>
    </row>
    <row r="84" spans="20:88" x14ac:dyDescent="0.25">
      <c r="T84" s="183"/>
      <c r="U84" s="183"/>
      <c r="V84" s="169"/>
      <c r="W84" s="169"/>
      <c r="X84" s="169"/>
      <c r="Y84" s="169"/>
      <c r="Z84" s="169"/>
      <c r="AA84" s="169"/>
      <c r="AH84" s="169"/>
      <c r="AI84" s="169"/>
      <c r="AJ84" s="169"/>
      <c r="AK84" s="169"/>
      <c r="AL84" s="169"/>
      <c r="AM84" s="169"/>
      <c r="AN84" s="169"/>
      <c r="AO84" s="169"/>
      <c r="AP84" s="169"/>
      <c r="AQ84" s="169"/>
      <c r="AR84" s="169"/>
      <c r="AS84" s="169"/>
      <c r="AT84" s="169"/>
      <c r="AU84" s="169"/>
      <c r="AV84" s="169"/>
      <c r="AW84" s="169"/>
      <c r="AX84" s="169"/>
      <c r="AY84" s="169"/>
      <c r="AZ84" s="169"/>
      <c r="BA84" s="169"/>
      <c r="BB84" s="169"/>
      <c r="BC84" s="169"/>
      <c r="BD84" s="169"/>
      <c r="BE84" s="169"/>
      <c r="BF84" s="169"/>
      <c r="BG84" s="169"/>
      <c r="BH84" s="169"/>
      <c r="BI84" s="169"/>
      <c r="BJ84" s="169"/>
      <c r="BK84" s="169"/>
      <c r="BL84" s="169"/>
      <c r="BM84" s="169"/>
      <c r="BN84" s="169"/>
      <c r="BO84" s="169"/>
      <c r="BP84" s="169"/>
      <c r="BQ84" s="169"/>
      <c r="BR84" s="169"/>
      <c r="BS84" s="169"/>
      <c r="BT84" s="169"/>
      <c r="BU84" s="169"/>
      <c r="BV84" s="169"/>
      <c r="BW84" s="169"/>
      <c r="BX84" s="169"/>
      <c r="BY84" s="169"/>
      <c r="BZ84" s="169"/>
      <c r="CA84" s="169"/>
      <c r="CB84" s="169"/>
      <c r="CC84" s="169"/>
      <c r="CD84" s="169"/>
      <c r="CE84" s="169"/>
      <c r="CF84" s="169"/>
      <c r="CG84" s="169"/>
      <c r="CH84" s="169"/>
      <c r="CI84" s="169"/>
      <c r="CJ84" s="169"/>
    </row>
    <row r="85" spans="20:88" x14ac:dyDescent="0.25">
      <c r="V85" s="169"/>
      <c r="W85" s="169"/>
      <c r="X85" s="169"/>
      <c r="Y85" s="169"/>
      <c r="Z85" s="169"/>
      <c r="AA85" s="169"/>
      <c r="AH85" s="169"/>
      <c r="AI85" s="169"/>
      <c r="AJ85" s="169"/>
      <c r="AK85" s="169"/>
      <c r="AL85" s="169"/>
      <c r="AM85" s="169"/>
      <c r="AN85" s="169"/>
      <c r="AO85" s="169"/>
      <c r="AP85" s="169"/>
      <c r="AQ85" s="169"/>
      <c r="AR85" s="169"/>
      <c r="AS85" s="169"/>
      <c r="AT85" s="169"/>
      <c r="AU85" s="169"/>
      <c r="AV85" s="169"/>
      <c r="AW85" s="169"/>
      <c r="AX85" s="169"/>
      <c r="AY85" s="169"/>
      <c r="AZ85" s="169"/>
      <c r="BA85" s="169"/>
      <c r="BB85" s="169"/>
      <c r="BC85" s="169"/>
      <c r="BD85" s="169"/>
      <c r="BE85" s="169"/>
      <c r="BF85" s="169"/>
      <c r="BG85" s="169"/>
      <c r="BH85" s="169"/>
      <c r="BI85" s="169"/>
      <c r="BJ85" s="169"/>
      <c r="BK85" s="169"/>
      <c r="BL85" s="169"/>
      <c r="BM85" s="169"/>
      <c r="BN85" s="169"/>
      <c r="BO85" s="169"/>
      <c r="BP85" s="169"/>
      <c r="BQ85" s="169"/>
      <c r="BR85" s="169"/>
      <c r="BS85" s="169"/>
      <c r="BT85" s="169"/>
      <c r="BU85" s="169"/>
      <c r="BV85" s="169"/>
      <c r="BW85" s="169"/>
      <c r="BX85" s="169"/>
      <c r="BY85" s="169"/>
      <c r="BZ85" s="169"/>
      <c r="CA85" s="169"/>
      <c r="CB85" s="169"/>
      <c r="CC85" s="169"/>
      <c r="CD85" s="169"/>
      <c r="CE85" s="169"/>
      <c r="CF85" s="169"/>
      <c r="CG85" s="169"/>
      <c r="CH85" s="169"/>
      <c r="CI85" s="169"/>
      <c r="CJ85" s="169"/>
    </row>
    <row r="86" spans="20:88" x14ac:dyDescent="0.25">
      <c r="V86" s="169"/>
      <c r="W86" s="169"/>
      <c r="X86" s="169"/>
      <c r="Y86" s="169"/>
      <c r="Z86" s="169"/>
      <c r="AA86" s="169"/>
      <c r="AH86" s="169"/>
      <c r="AI86" s="169"/>
      <c r="AJ86" s="169"/>
      <c r="AK86" s="169"/>
      <c r="AL86" s="169"/>
      <c r="AM86" s="169"/>
      <c r="AN86" s="169"/>
      <c r="AO86" s="169"/>
      <c r="AP86" s="169"/>
      <c r="AQ86" s="169"/>
      <c r="AR86" s="169"/>
      <c r="AS86" s="169"/>
      <c r="AT86" s="169"/>
      <c r="AU86" s="169"/>
      <c r="AV86" s="169"/>
      <c r="AW86" s="169"/>
      <c r="AX86" s="169"/>
      <c r="AY86" s="169"/>
      <c r="AZ86" s="169"/>
      <c r="BA86" s="169"/>
      <c r="BB86" s="169"/>
      <c r="BC86" s="169"/>
      <c r="BD86" s="169"/>
      <c r="BE86" s="169"/>
      <c r="BF86" s="169"/>
      <c r="BG86" s="169"/>
      <c r="BH86" s="169"/>
      <c r="BI86" s="169"/>
      <c r="BJ86" s="169"/>
      <c r="BK86" s="169"/>
      <c r="BL86" s="169"/>
      <c r="BM86" s="169"/>
      <c r="BN86" s="169"/>
      <c r="BO86" s="169"/>
      <c r="BP86" s="169"/>
      <c r="BQ86" s="169"/>
      <c r="BR86" s="169"/>
      <c r="BS86" s="169"/>
      <c r="BT86" s="169"/>
      <c r="BU86" s="169"/>
      <c r="BV86" s="169"/>
      <c r="BW86" s="169"/>
      <c r="BX86" s="169"/>
      <c r="BY86" s="169"/>
      <c r="BZ86" s="169"/>
      <c r="CA86" s="169"/>
      <c r="CB86" s="169"/>
      <c r="CC86" s="169"/>
      <c r="CD86" s="169"/>
      <c r="CE86" s="169"/>
      <c r="CF86" s="169"/>
      <c r="CG86" s="169"/>
      <c r="CH86" s="169"/>
      <c r="CI86" s="169"/>
      <c r="CJ86" s="169"/>
    </row>
    <row r="87" spans="20:88" x14ac:dyDescent="0.25">
      <c r="V87" s="169"/>
      <c r="W87" s="169"/>
      <c r="X87" s="169"/>
      <c r="Y87" s="169"/>
      <c r="Z87" s="169"/>
      <c r="AA87" s="169"/>
      <c r="AH87" s="169"/>
      <c r="AI87" s="169"/>
      <c r="AJ87" s="169"/>
      <c r="AK87" s="169"/>
      <c r="AL87" s="169"/>
      <c r="AM87" s="169"/>
      <c r="AN87" s="169"/>
      <c r="AO87" s="169"/>
      <c r="AP87" s="169"/>
      <c r="AQ87" s="169"/>
      <c r="AR87" s="169"/>
      <c r="AS87" s="169"/>
      <c r="AT87" s="169"/>
      <c r="AU87" s="169"/>
      <c r="AV87" s="169"/>
      <c r="AW87" s="169"/>
      <c r="AX87" s="169"/>
      <c r="AY87" s="169"/>
      <c r="AZ87" s="169"/>
      <c r="BA87" s="169"/>
      <c r="BB87" s="169"/>
      <c r="BC87" s="169"/>
      <c r="BD87" s="169"/>
      <c r="BE87" s="169"/>
      <c r="BF87" s="169"/>
      <c r="BG87" s="169"/>
      <c r="BH87" s="169"/>
      <c r="BI87" s="169"/>
      <c r="BJ87" s="169"/>
      <c r="BK87" s="169"/>
      <c r="BL87" s="169"/>
      <c r="BM87" s="169"/>
      <c r="BN87" s="169"/>
      <c r="BO87" s="169"/>
      <c r="BP87" s="169"/>
      <c r="BQ87" s="169"/>
      <c r="BR87" s="169"/>
      <c r="BS87" s="169"/>
      <c r="BT87" s="169"/>
      <c r="BU87" s="169"/>
      <c r="BV87" s="169"/>
      <c r="BW87" s="169"/>
      <c r="BX87" s="169"/>
      <c r="BY87" s="169"/>
      <c r="BZ87" s="169"/>
      <c r="CA87" s="169"/>
      <c r="CB87" s="169"/>
      <c r="CC87" s="169"/>
      <c r="CD87" s="169"/>
      <c r="CE87" s="169"/>
      <c r="CF87" s="169"/>
      <c r="CG87" s="169"/>
      <c r="CH87" s="169"/>
      <c r="CI87" s="169"/>
      <c r="CJ87" s="169"/>
    </row>
    <row r="88" spans="20:88" x14ac:dyDescent="0.25">
      <c r="V88" s="169"/>
      <c r="W88" s="169"/>
      <c r="X88" s="169"/>
      <c r="Y88" s="169"/>
      <c r="Z88" s="169"/>
      <c r="AA88" s="169"/>
      <c r="AH88" s="169"/>
      <c r="AI88" s="169"/>
      <c r="AJ88" s="169"/>
      <c r="AK88" s="169"/>
      <c r="AL88" s="169"/>
      <c r="AM88" s="169"/>
      <c r="AN88" s="169"/>
      <c r="AO88" s="169"/>
      <c r="AP88" s="169"/>
      <c r="AQ88" s="169"/>
      <c r="AR88" s="169"/>
      <c r="AS88" s="169"/>
      <c r="AT88" s="169"/>
      <c r="AU88" s="169"/>
      <c r="AV88" s="169"/>
      <c r="AW88" s="169"/>
      <c r="AX88" s="169"/>
      <c r="AY88" s="169"/>
      <c r="AZ88" s="169"/>
      <c r="BA88" s="169"/>
      <c r="BB88" s="169"/>
      <c r="BC88" s="169"/>
      <c r="BD88" s="169"/>
      <c r="BE88" s="169"/>
      <c r="BF88" s="169"/>
      <c r="BG88" s="169"/>
      <c r="BH88" s="169"/>
      <c r="BI88" s="169"/>
      <c r="BJ88" s="169"/>
      <c r="BK88" s="169"/>
      <c r="BL88" s="169"/>
      <c r="BM88" s="169"/>
      <c r="BN88" s="169"/>
      <c r="BO88" s="169"/>
      <c r="BP88" s="169"/>
      <c r="BQ88" s="169"/>
      <c r="BR88" s="169"/>
      <c r="BS88" s="169"/>
      <c r="BT88" s="169"/>
      <c r="BU88" s="169"/>
      <c r="BV88" s="169"/>
      <c r="BW88" s="169"/>
      <c r="BX88" s="169"/>
      <c r="BY88" s="169"/>
      <c r="BZ88" s="169"/>
      <c r="CA88" s="169"/>
      <c r="CB88" s="169"/>
      <c r="CC88" s="169"/>
      <c r="CD88" s="169"/>
      <c r="CE88" s="169"/>
      <c r="CF88" s="169"/>
      <c r="CG88" s="169"/>
      <c r="CH88" s="169"/>
      <c r="CI88" s="169"/>
      <c r="CJ88" s="169"/>
    </row>
    <row r="89" spans="20:88" x14ac:dyDescent="0.25">
      <c r="V89" s="169"/>
      <c r="W89" s="169"/>
      <c r="X89" s="169"/>
      <c r="Y89" s="169"/>
      <c r="Z89" s="169"/>
      <c r="AA89" s="169"/>
      <c r="AH89" s="169"/>
      <c r="AI89" s="169"/>
      <c r="AJ89" s="169"/>
      <c r="AK89" s="169"/>
      <c r="AL89" s="169"/>
      <c r="AM89" s="169"/>
      <c r="AN89" s="169"/>
      <c r="AO89" s="169"/>
      <c r="AP89" s="169"/>
      <c r="AQ89" s="169"/>
      <c r="AR89" s="169"/>
      <c r="AS89" s="169"/>
      <c r="AT89" s="169"/>
      <c r="AU89" s="169"/>
      <c r="AV89" s="169"/>
      <c r="AW89" s="169"/>
      <c r="AX89" s="169"/>
      <c r="AY89" s="169"/>
      <c r="AZ89" s="169"/>
      <c r="BA89" s="169"/>
      <c r="BB89" s="169"/>
      <c r="BC89" s="169"/>
      <c r="BD89" s="169"/>
      <c r="BE89" s="169"/>
      <c r="BF89" s="169"/>
      <c r="BG89" s="169"/>
      <c r="BH89" s="169"/>
      <c r="BI89" s="169"/>
      <c r="BJ89" s="169"/>
      <c r="BK89" s="169"/>
      <c r="BL89" s="169"/>
      <c r="BM89" s="169"/>
      <c r="BN89" s="169"/>
      <c r="BO89" s="169"/>
      <c r="BP89" s="169"/>
      <c r="BQ89" s="169"/>
      <c r="BR89" s="169"/>
      <c r="BS89" s="169"/>
      <c r="BT89" s="169"/>
      <c r="BU89" s="169"/>
      <c r="BV89" s="169"/>
      <c r="BW89" s="169"/>
      <c r="BX89" s="169"/>
      <c r="BY89" s="169"/>
      <c r="BZ89" s="169"/>
      <c r="CA89" s="169"/>
      <c r="CB89" s="169"/>
      <c r="CC89" s="169"/>
      <c r="CD89" s="169"/>
      <c r="CE89" s="169"/>
      <c r="CF89" s="169"/>
      <c r="CG89" s="169"/>
      <c r="CH89" s="169"/>
      <c r="CI89" s="169"/>
      <c r="CJ89" s="169"/>
    </row>
    <row r="90" spans="20:88" x14ac:dyDescent="0.25">
      <c r="V90" s="169"/>
      <c r="W90" s="169"/>
      <c r="X90" s="169"/>
      <c r="Y90" s="169"/>
      <c r="Z90" s="169"/>
      <c r="AA90" s="169"/>
      <c r="AH90" s="169"/>
      <c r="AI90" s="169"/>
      <c r="AJ90" s="169"/>
      <c r="AK90" s="169"/>
      <c r="AL90" s="169"/>
      <c r="AM90" s="169"/>
      <c r="AN90" s="169"/>
      <c r="AO90" s="169"/>
      <c r="AP90" s="169"/>
      <c r="AQ90" s="169"/>
      <c r="AR90" s="169"/>
      <c r="AS90" s="169"/>
      <c r="AT90" s="169"/>
      <c r="AU90" s="169"/>
      <c r="AV90" s="169"/>
      <c r="AW90" s="169"/>
      <c r="AX90" s="169"/>
      <c r="AY90" s="169"/>
      <c r="AZ90" s="169"/>
      <c r="BA90" s="169"/>
      <c r="BB90" s="169"/>
      <c r="BC90" s="169"/>
      <c r="BD90" s="169"/>
      <c r="BE90" s="169"/>
      <c r="BF90" s="169"/>
      <c r="BG90" s="169"/>
      <c r="BH90" s="169"/>
      <c r="BI90" s="169"/>
      <c r="BJ90" s="169"/>
      <c r="BK90" s="169"/>
      <c r="BL90" s="169"/>
      <c r="BM90" s="169"/>
      <c r="BN90" s="169"/>
      <c r="BO90" s="169"/>
      <c r="BP90" s="169"/>
      <c r="BQ90" s="169"/>
      <c r="BR90" s="169"/>
      <c r="BS90" s="169"/>
      <c r="BT90" s="169"/>
      <c r="BU90" s="169"/>
      <c r="BV90" s="169"/>
      <c r="BW90" s="169"/>
      <c r="BX90" s="169"/>
      <c r="BY90" s="169"/>
      <c r="BZ90" s="169"/>
      <c r="CA90" s="169"/>
      <c r="CB90" s="169"/>
      <c r="CC90" s="169"/>
      <c r="CD90" s="169"/>
      <c r="CE90" s="169"/>
      <c r="CF90" s="169"/>
      <c r="CG90" s="169"/>
      <c r="CH90" s="169"/>
      <c r="CI90" s="169"/>
      <c r="CJ90" s="169"/>
    </row>
    <row r="91" spans="20:88" x14ac:dyDescent="0.25">
      <c r="V91" s="169"/>
      <c r="W91" s="169"/>
      <c r="X91" s="169"/>
      <c r="Y91" s="169"/>
      <c r="Z91" s="169"/>
      <c r="AA91" s="169"/>
      <c r="AH91" s="169"/>
      <c r="AI91" s="169"/>
      <c r="AJ91" s="169"/>
      <c r="AK91" s="169"/>
      <c r="AL91" s="169"/>
      <c r="AM91" s="169"/>
      <c r="AN91" s="169"/>
      <c r="AO91" s="169"/>
      <c r="AP91" s="169"/>
      <c r="AQ91" s="169"/>
      <c r="AR91" s="169"/>
      <c r="AS91" s="169"/>
      <c r="AT91" s="169"/>
      <c r="AU91" s="169"/>
      <c r="AV91" s="169"/>
      <c r="AW91" s="169"/>
      <c r="AX91" s="169"/>
      <c r="AY91" s="169"/>
      <c r="AZ91" s="169"/>
      <c r="BA91" s="169"/>
      <c r="BB91" s="169"/>
      <c r="BC91" s="169"/>
      <c r="BD91" s="169"/>
      <c r="BE91" s="169"/>
      <c r="BF91" s="169"/>
      <c r="BG91" s="169"/>
      <c r="BH91" s="169"/>
      <c r="BI91" s="169"/>
      <c r="BJ91" s="169"/>
      <c r="BK91" s="169"/>
      <c r="BL91" s="169"/>
      <c r="BM91" s="169"/>
      <c r="BN91" s="169"/>
      <c r="BO91" s="169"/>
      <c r="BP91" s="169"/>
      <c r="BQ91" s="169"/>
      <c r="BR91" s="169"/>
      <c r="BS91" s="169"/>
      <c r="BT91" s="169"/>
      <c r="BU91" s="169"/>
      <c r="BV91" s="169"/>
      <c r="BW91" s="169"/>
      <c r="BX91" s="169"/>
      <c r="BY91" s="169"/>
      <c r="BZ91" s="169"/>
      <c r="CA91" s="169"/>
      <c r="CB91" s="169"/>
      <c r="CC91" s="169"/>
      <c r="CD91" s="169"/>
      <c r="CE91" s="169"/>
      <c r="CF91" s="169"/>
      <c r="CG91" s="169"/>
      <c r="CH91" s="169"/>
      <c r="CI91" s="169"/>
      <c r="CJ91" s="169"/>
    </row>
    <row r="92" spans="20:88" x14ac:dyDescent="0.25">
      <c r="V92" s="169"/>
      <c r="W92" s="169"/>
      <c r="X92" s="169"/>
      <c r="Y92" s="169"/>
      <c r="Z92" s="169"/>
      <c r="AA92" s="169"/>
      <c r="AH92" s="169"/>
      <c r="AI92" s="169"/>
      <c r="AJ92" s="169"/>
      <c r="AK92" s="169"/>
      <c r="AL92" s="169"/>
      <c r="AM92" s="169"/>
      <c r="AN92" s="169"/>
      <c r="AO92" s="169"/>
      <c r="AP92" s="169"/>
      <c r="AQ92" s="169"/>
      <c r="AR92" s="169"/>
      <c r="AS92" s="169"/>
      <c r="AT92" s="169"/>
      <c r="AU92" s="169"/>
      <c r="AV92" s="169"/>
      <c r="AW92" s="169"/>
      <c r="AX92" s="169"/>
      <c r="AY92" s="169"/>
      <c r="AZ92" s="169"/>
      <c r="BA92" s="169"/>
      <c r="BB92" s="169"/>
      <c r="BC92" s="169"/>
      <c r="BD92" s="169"/>
      <c r="BE92" s="169"/>
      <c r="BF92" s="169"/>
      <c r="BG92" s="169"/>
      <c r="BH92" s="169"/>
      <c r="BI92" s="169"/>
      <c r="BJ92" s="169"/>
      <c r="BK92" s="169"/>
      <c r="BL92" s="169"/>
      <c r="BM92" s="169"/>
      <c r="BN92" s="169"/>
      <c r="BO92" s="169"/>
      <c r="BP92" s="169"/>
      <c r="BQ92" s="169"/>
      <c r="BR92" s="169"/>
      <c r="BS92" s="169"/>
      <c r="BT92" s="169"/>
      <c r="BU92" s="169"/>
      <c r="BV92" s="169"/>
      <c r="BW92" s="169"/>
      <c r="BX92" s="169"/>
      <c r="BY92" s="169"/>
      <c r="BZ92" s="169"/>
      <c r="CA92" s="169"/>
      <c r="CB92" s="169"/>
      <c r="CC92" s="169"/>
      <c r="CD92" s="169"/>
      <c r="CE92" s="169"/>
      <c r="CF92" s="169"/>
      <c r="CG92" s="169"/>
      <c r="CH92" s="169"/>
      <c r="CI92" s="169"/>
      <c r="CJ92" s="169"/>
    </row>
    <row r="93" spans="20:88" x14ac:dyDescent="0.25">
      <c r="AK93" s="48" t="s">
        <v>222</v>
      </c>
      <c r="AL93" s="198" t="s">
        <v>235</v>
      </c>
    </row>
    <row r="95" spans="20:88" x14ac:dyDescent="0.25">
      <c r="AK95" s="199" t="s">
        <v>220</v>
      </c>
      <c r="AL95" s="200">
        <f>ROUND(AL82+(AL92*1000),-3)</f>
        <v>0</v>
      </c>
      <c r="AM95" s="198" t="s">
        <v>236</v>
      </c>
    </row>
  </sheetData>
  <sheetProtection algorithmName="SHA-512" hashValue="MaDF0yyKUo9CdqUEBq1ipkFDSaUG7gAVCQZkOdY1YMjyruitc+KfN+MAmX48vhmiijGcc2d8H2Plh8V+9K0Kdw==" saltValue="Al2YADhfVXVdaXE8yJWlAA==" spinCount="100000" sheet="1" autoFilter="0" pivotTables="0"/>
  <autoFilter ref="A3:CI55" xr:uid="{00000000-0009-0000-0000-000001000000}">
    <filterColumn colId="1">
      <filters>
        <filter val="4260 DHCS"/>
      </filters>
    </filterColumn>
  </autoFilter>
  <dataValidations count="1">
    <dataValidation type="whole" operator="greaterThanOrEqual" allowBlank="1" showInputMessage="1" showErrorMessage="1" sqref="BL4:BM55 AZ4:BA54 BF4:BG55 BI4:BJ55 S17:T55 M4:N55 AB4:AC15 V17:W55 AE4:AF15 P4:Q55 S4:T15 V4:W15 AE17:AF54 AH4:AI55 AT4:AU54 AQ4:AR54 AW4:AX54 AB17:AC54 AK4:AL55" xr:uid="{E4E015E8-0BEE-40B2-80C7-43D8CB74B3E1}">
      <formula1>0</formula1>
    </dataValidation>
  </dataValidation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207B95-685F-43DF-B36E-E3D4FE8328E6}">
  <sheetPr filterMode="1">
    <tabColor rgb="FFFFFF00"/>
  </sheetPr>
  <dimension ref="A1:CJ100"/>
  <sheetViews>
    <sheetView topLeftCell="F1" workbookViewId="0">
      <selection activeCell="A12" sqref="A12:XFD12"/>
    </sheetView>
  </sheetViews>
  <sheetFormatPr defaultColWidth="9.140625" defaultRowHeight="15" x14ac:dyDescent="0.25"/>
  <cols>
    <col min="1" max="1" width="13" style="48" customWidth="1"/>
    <col min="2" max="2" width="9.85546875" style="48" customWidth="1"/>
    <col min="3" max="3" width="52.85546875" style="48" customWidth="1"/>
    <col min="4" max="5" width="8.7109375" style="48" customWidth="1"/>
    <col min="6" max="6" width="14.5703125" style="48" customWidth="1"/>
    <col min="7" max="7" width="13.140625" style="48" customWidth="1"/>
    <col min="8" max="8" width="40.42578125" style="48" customWidth="1"/>
    <col min="9" max="9" width="18.28515625" style="48" customWidth="1"/>
    <col min="10" max="12" width="13.42578125" style="48" customWidth="1"/>
    <col min="13" max="18" width="10.85546875" style="48" customWidth="1"/>
    <col min="19" max="20" width="14.5703125" style="48" customWidth="1"/>
    <col min="21" max="24" width="12.28515625" style="48" customWidth="1"/>
    <col min="25" max="27" width="15.5703125" style="48" customWidth="1"/>
    <col min="28" max="28" width="13.140625" style="169" customWidth="1"/>
    <col min="29" max="30" width="13" style="169" customWidth="1"/>
    <col min="31" max="33" width="12.85546875" style="169" customWidth="1"/>
    <col min="34" max="34" width="14" style="48" customWidth="1"/>
    <col min="35" max="35" width="13.5703125" style="48" customWidth="1"/>
    <col min="36" max="36" width="14" style="48" customWidth="1"/>
    <col min="37" max="42" width="12.85546875" style="48" customWidth="1"/>
    <col min="43" max="43" width="14.42578125" style="48" customWidth="1"/>
    <col min="44" max="45" width="12.5703125" style="48" customWidth="1"/>
    <col min="46" max="46" width="14.42578125" style="48" customWidth="1"/>
    <col min="47" max="69" width="12.5703125" style="48" customWidth="1"/>
    <col min="70" max="70" width="15.28515625" style="48" customWidth="1"/>
    <col min="71" max="71" width="12.5703125" style="48" customWidth="1"/>
    <col min="72" max="84" width="14.42578125" style="48" customWidth="1"/>
    <col min="85" max="88" width="12.5703125" style="48" customWidth="1"/>
    <col min="89" max="16384" width="9.140625" style="169"/>
  </cols>
  <sheetData>
    <row r="1" spans="1:88" s="2" customFormat="1" x14ac:dyDescent="0.25">
      <c r="A1" s="172"/>
      <c r="B1" s="172"/>
      <c r="C1" s="172"/>
      <c r="D1" s="172"/>
      <c r="E1" s="172"/>
      <c r="F1" s="172"/>
      <c r="G1" s="172"/>
      <c r="H1" s="172"/>
      <c r="I1" s="172"/>
      <c r="J1" s="173" t="s">
        <v>339</v>
      </c>
      <c r="K1" s="173"/>
      <c r="L1" s="173"/>
      <c r="M1" s="174" t="s">
        <v>1</v>
      </c>
      <c r="N1" s="174"/>
      <c r="O1" s="174"/>
      <c r="P1" s="174"/>
      <c r="Q1" s="174"/>
      <c r="R1" s="174"/>
      <c r="S1" s="174"/>
      <c r="T1" s="174"/>
      <c r="U1" s="174"/>
      <c r="V1" s="174"/>
      <c r="W1" s="174"/>
      <c r="X1" s="174"/>
      <c r="Y1" s="174"/>
      <c r="Z1" s="174"/>
      <c r="AA1" s="174"/>
      <c r="AB1" s="184" t="s">
        <v>2</v>
      </c>
      <c r="AC1" s="184"/>
      <c r="AD1" s="184"/>
      <c r="AE1" s="184"/>
      <c r="AF1" s="184"/>
      <c r="AG1" s="184"/>
      <c r="AH1" s="184"/>
      <c r="AI1" s="184"/>
      <c r="AJ1" s="184"/>
      <c r="AK1" s="184"/>
      <c r="AL1" s="184"/>
      <c r="AM1" s="184"/>
      <c r="AN1" s="184"/>
      <c r="AO1" s="184"/>
      <c r="AP1" s="184"/>
      <c r="AQ1" s="185" t="s">
        <v>3</v>
      </c>
      <c r="AR1" s="185"/>
      <c r="AS1" s="185"/>
      <c r="AT1" s="185"/>
      <c r="AU1" s="185"/>
      <c r="AV1" s="185"/>
      <c r="AW1" s="185"/>
      <c r="AX1" s="185"/>
      <c r="AY1" s="185"/>
      <c r="AZ1" s="185"/>
      <c r="BA1" s="185"/>
      <c r="BB1" s="185"/>
      <c r="BC1" s="185"/>
      <c r="BD1" s="185"/>
      <c r="BE1" s="185"/>
      <c r="BF1" s="218"/>
      <c r="BG1" s="218"/>
      <c r="BH1" s="218"/>
      <c r="BI1" s="218"/>
      <c r="BJ1" s="218"/>
      <c r="BK1" s="218"/>
      <c r="BL1" s="218"/>
      <c r="BM1" s="218"/>
      <c r="BN1" s="218"/>
      <c r="BO1" s="218"/>
      <c r="BP1" s="218"/>
      <c r="BQ1" s="218"/>
      <c r="BR1" s="186" t="s">
        <v>359</v>
      </c>
      <c r="BS1" s="186"/>
      <c r="BT1" s="186"/>
      <c r="BU1" s="187" t="s">
        <v>340</v>
      </c>
      <c r="BV1" s="187"/>
      <c r="BW1" s="187"/>
      <c r="BX1" s="187"/>
      <c r="BY1" s="187"/>
      <c r="BZ1" s="187"/>
      <c r="CA1" s="187"/>
      <c r="CB1" s="187"/>
      <c r="CC1" s="187"/>
      <c r="CD1" s="187"/>
      <c r="CE1" s="187"/>
      <c r="CF1" s="187"/>
      <c r="CG1" s="187"/>
      <c r="CH1" s="187"/>
      <c r="CI1" s="187"/>
      <c r="CJ1" s="172"/>
    </row>
    <row r="2" spans="1:88" s="2" customFormat="1" x14ac:dyDescent="0.25">
      <c r="A2" s="172"/>
      <c r="B2" s="172"/>
      <c r="C2" s="172"/>
      <c r="D2" s="172"/>
      <c r="E2" s="172"/>
      <c r="F2" s="172"/>
      <c r="G2" s="172"/>
      <c r="H2" s="172"/>
      <c r="I2" s="172"/>
      <c r="J2" s="173"/>
      <c r="K2" s="173"/>
      <c r="L2" s="173"/>
      <c r="M2" s="175" t="s">
        <v>6</v>
      </c>
      <c r="N2" s="175"/>
      <c r="O2" s="175"/>
      <c r="P2" s="176" t="s">
        <v>7</v>
      </c>
      <c r="Q2" s="176"/>
      <c r="R2" s="176"/>
      <c r="S2" s="177" t="s">
        <v>8</v>
      </c>
      <c r="T2" s="177"/>
      <c r="U2" s="177"/>
      <c r="V2" s="178" t="s">
        <v>9</v>
      </c>
      <c r="W2" s="179"/>
      <c r="X2" s="179"/>
      <c r="Y2" s="180" t="s">
        <v>10</v>
      </c>
      <c r="Z2" s="180"/>
      <c r="AA2" s="180"/>
      <c r="AB2" s="237" t="s">
        <v>11</v>
      </c>
      <c r="AC2" s="237"/>
      <c r="AD2" s="237"/>
      <c r="AE2" s="238" t="s">
        <v>12</v>
      </c>
      <c r="AF2" s="238"/>
      <c r="AG2" s="238"/>
      <c r="AH2" s="188" t="s">
        <v>13</v>
      </c>
      <c r="AI2" s="188"/>
      <c r="AJ2" s="188"/>
      <c r="AK2" s="189" t="s">
        <v>14</v>
      </c>
      <c r="AL2" s="190"/>
      <c r="AM2" s="190"/>
      <c r="AN2" s="191" t="s">
        <v>15</v>
      </c>
      <c r="AO2" s="192"/>
      <c r="AP2" s="192"/>
      <c r="AQ2" s="193" t="s">
        <v>16</v>
      </c>
      <c r="AR2" s="193"/>
      <c r="AS2" s="193"/>
      <c r="AT2" s="194" t="s">
        <v>17</v>
      </c>
      <c r="AU2" s="194"/>
      <c r="AV2" s="194"/>
      <c r="AW2" s="195" t="s">
        <v>18</v>
      </c>
      <c r="AX2" s="195"/>
      <c r="AY2" s="195"/>
      <c r="AZ2" s="213" t="s">
        <v>19</v>
      </c>
      <c r="BA2" s="214"/>
      <c r="BB2" s="214"/>
      <c r="BC2" s="196" t="s">
        <v>20</v>
      </c>
      <c r="BD2" s="197"/>
      <c r="BE2" s="197"/>
      <c r="BF2" s="219" t="s">
        <v>21</v>
      </c>
      <c r="BG2" s="219"/>
      <c r="BH2" s="219"/>
      <c r="BI2" s="220" t="s">
        <v>22</v>
      </c>
      <c r="BJ2" s="220"/>
      <c r="BK2" s="220"/>
      <c r="BL2" s="221" t="s">
        <v>23</v>
      </c>
      <c r="BM2" s="221"/>
      <c r="BN2" s="221"/>
      <c r="BO2" s="222" t="s">
        <v>24</v>
      </c>
      <c r="BP2" s="223"/>
      <c r="BQ2" s="223"/>
      <c r="BR2" s="186"/>
      <c r="BS2" s="186"/>
      <c r="BT2" s="186"/>
      <c r="BU2" s="187" t="s">
        <v>25</v>
      </c>
      <c r="BV2" s="187"/>
      <c r="BW2" s="187"/>
      <c r="BX2" s="187" t="s">
        <v>26</v>
      </c>
      <c r="BY2" s="187"/>
      <c r="BZ2" s="187"/>
      <c r="CA2" s="187" t="s">
        <v>27</v>
      </c>
      <c r="CB2" s="187"/>
      <c r="CC2" s="187"/>
      <c r="CD2" s="187" t="s">
        <v>28</v>
      </c>
      <c r="CE2" s="187"/>
      <c r="CF2" s="187"/>
      <c r="CG2" s="187" t="s">
        <v>29</v>
      </c>
      <c r="CH2" s="187"/>
      <c r="CI2" s="187"/>
      <c r="CJ2" s="172"/>
    </row>
    <row r="3" spans="1:88" s="4" customFormat="1" ht="90" x14ac:dyDescent="0.25">
      <c r="A3" s="40" t="s">
        <v>30</v>
      </c>
      <c r="B3" s="40" t="s">
        <v>31</v>
      </c>
      <c r="C3" s="181" t="s">
        <v>32</v>
      </c>
      <c r="D3" s="40" t="s">
        <v>33</v>
      </c>
      <c r="E3" s="40" t="s">
        <v>34</v>
      </c>
      <c r="F3" s="40" t="s">
        <v>35</v>
      </c>
      <c r="G3" s="40" t="s">
        <v>36</v>
      </c>
      <c r="H3" s="40" t="s">
        <v>37</v>
      </c>
      <c r="I3" s="40" t="s">
        <v>38</v>
      </c>
      <c r="J3" s="40" t="s">
        <v>356</v>
      </c>
      <c r="K3" s="40" t="s">
        <v>357</v>
      </c>
      <c r="L3" s="40" t="s">
        <v>358</v>
      </c>
      <c r="M3" s="42" t="s">
        <v>42</v>
      </c>
      <c r="N3" s="42" t="s">
        <v>43</v>
      </c>
      <c r="O3" s="40" t="s">
        <v>44</v>
      </c>
      <c r="P3" s="42" t="s">
        <v>45</v>
      </c>
      <c r="Q3" s="42" t="s">
        <v>46</v>
      </c>
      <c r="R3" s="40" t="s">
        <v>47</v>
      </c>
      <c r="S3" s="42" t="s">
        <v>48</v>
      </c>
      <c r="T3" s="42" t="s">
        <v>49</v>
      </c>
      <c r="U3" s="40" t="s">
        <v>50</v>
      </c>
      <c r="V3" s="42" t="s">
        <v>51</v>
      </c>
      <c r="W3" s="42" t="s">
        <v>52</v>
      </c>
      <c r="X3" s="40" t="s">
        <v>53</v>
      </c>
      <c r="Y3" s="40" t="s">
        <v>54</v>
      </c>
      <c r="Z3" s="40" t="s">
        <v>55</v>
      </c>
      <c r="AA3" s="40" t="s">
        <v>56</v>
      </c>
      <c r="AB3" s="42" t="s">
        <v>57</v>
      </c>
      <c r="AC3" s="42" t="s">
        <v>58</v>
      </c>
      <c r="AD3" s="40" t="s">
        <v>59</v>
      </c>
      <c r="AE3" s="42" t="s">
        <v>60</v>
      </c>
      <c r="AF3" s="42" t="s">
        <v>61</v>
      </c>
      <c r="AG3" s="40" t="s">
        <v>62</v>
      </c>
      <c r="AH3" s="42" t="s">
        <v>63</v>
      </c>
      <c r="AI3" s="42" t="s">
        <v>64</v>
      </c>
      <c r="AJ3" s="40" t="s">
        <v>65</v>
      </c>
      <c r="AK3" s="42" t="s">
        <v>66</v>
      </c>
      <c r="AL3" s="42" t="s">
        <v>67</v>
      </c>
      <c r="AM3" s="40" t="s">
        <v>68</v>
      </c>
      <c r="AN3" s="40" t="s">
        <v>69</v>
      </c>
      <c r="AO3" s="40" t="s">
        <v>70</v>
      </c>
      <c r="AP3" s="40" t="s">
        <v>71</v>
      </c>
      <c r="AQ3" s="42" t="s">
        <v>72</v>
      </c>
      <c r="AR3" s="42" t="s">
        <v>73</v>
      </c>
      <c r="AS3" s="40" t="s">
        <v>74</v>
      </c>
      <c r="AT3" s="42" t="s">
        <v>75</v>
      </c>
      <c r="AU3" s="42" t="s">
        <v>76</v>
      </c>
      <c r="AV3" s="40" t="s">
        <v>77</v>
      </c>
      <c r="AW3" s="42" t="s">
        <v>78</v>
      </c>
      <c r="AX3" s="42" t="s">
        <v>79</v>
      </c>
      <c r="AY3" s="40" t="s">
        <v>77</v>
      </c>
      <c r="AZ3" s="42" t="s">
        <v>80</v>
      </c>
      <c r="BA3" s="42" t="s">
        <v>81</v>
      </c>
      <c r="BB3" s="215" t="s">
        <v>82</v>
      </c>
      <c r="BC3" s="40" t="s">
        <v>83</v>
      </c>
      <c r="BD3" s="40" t="s">
        <v>84</v>
      </c>
      <c r="BE3" s="40" t="s">
        <v>85</v>
      </c>
      <c r="BF3" s="42" t="s">
        <v>86</v>
      </c>
      <c r="BG3" s="42" t="s">
        <v>87</v>
      </c>
      <c r="BH3" s="215" t="s">
        <v>88</v>
      </c>
      <c r="BI3" s="42" t="s">
        <v>89</v>
      </c>
      <c r="BJ3" s="42" t="s">
        <v>90</v>
      </c>
      <c r="BK3" s="215" t="s">
        <v>91</v>
      </c>
      <c r="BL3" s="42" t="s">
        <v>92</v>
      </c>
      <c r="BM3" s="42" t="s">
        <v>93</v>
      </c>
      <c r="BN3" s="215" t="s">
        <v>91</v>
      </c>
      <c r="BO3" s="215" t="s">
        <v>94</v>
      </c>
      <c r="BP3" s="215" t="s">
        <v>95</v>
      </c>
      <c r="BQ3" s="215" t="s">
        <v>96</v>
      </c>
      <c r="BR3" s="40" t="s">
        <v>361</v>
      </c>
      <c r="BS3" s="40" t="s">
        <v>360</v>
      </c>
      <c r="BT3" s="40" t="s">
        <v>362</v>
      </c>
      <c r="BU3" s="40" t="s">
        <v>341</v>
      </c>
      <c r="BV3" s="40" t="s">
        <v>342</v>
      </c>
      <c r="BW3" s="40" t="s">
        <v>343</v>
      </c>
      <c r="BX3" s="40" t="s">
        <v>344</v>
      </c>
      <c r="BY3" s="40" t="s">
        <v>345</v>
      </c>
      <c r="BZ3" s="40" t="s">
        <v>346</v>
      </c>
      <c r="CA3" s="40" t="s">
        <v>347</v>
      </c>
      <c r="CB3" s="40" t="s">
        <v>348</v>
      </c>
      <c r="CC3" s="40" t="s">
        <v>349</v>
      </c>
      <c r="CD3" s="40" t="s">
        <v>350</v>
      </c>
      <c r="CE3" s="40" t="s">
        <v>351</v>
      </c>
      <c r="CF3" s="40" t="s">
        <v>352</v>
      </c>
      <c r="CG3" s="40" t="s">
        <v>353</v>
      </c>
      <c r="CH3" s="40" t="s">
        <v>354</v>
      </c>
      <c r="CI3" s="40" t="s">
        <v>355</v>
      </c>
      <c r="CJ3" s="40"/>
    </row>
    <row r="4" spans="1:88" hidden="1" x14ac:dyDescent="0.25">
      <c r="B4" s="48" t="s">
        <v>115</v>
      </c>
      <c r="C4" s="48" t="s">
        <v>116</v>
      </c>
      <c r="D4" s="48" t="s">
        <v>117</v>
      </c>
      <c r="F4" s="48" t="s">
        <v>118</v>
      </c>
      <c r="H4" s="48" t="s">
        <v>119</v>
      </c>
      <c r="I4" s="48">
        <v>30</v>
      </c>
      <c r="J4" s="46">
        <v>71250000</v>
      </c>
      <c r="K4" s="46">
        <v>0</v>
      </c>
      <c r="L4" s="46">
        <v>71250000</v>
      </c>
      <c r="M4" s="201"/>
      <c r="N4" s="201"/>
      <c r="O4" s="204">
        <f t="shared" ref="O4:O35" si="0">ROUND(M4,-3)+ROUND(N4,-3)</f>
        <v>0</v>
      </c>
      <c r="P4" s="201"/>
      <c r="Q4" s="201"/>
      <c r="R4" s="204">
        <f t="shared" ref="R4:R35" si="1">ROUND(P4,-3)+ROUND(Q4,-3)</f>
        <v>0</v>
      </c>
      <c r="S4" s="201"/>
      <c r="T4" s="201"/>
      <c r="U4" s="204">
        <f t="shared" ref="U4:U35" si="2">ROUND(S4,-3)+ROUND(T4,-3)</f>
        <v>0</v>
      </c>
      <c r="V4" s="201"/>
      <c r="W4" s="201"/>
      <c r="X4" s="204">
        <f t="shared" ref="X4:X35" si="3">ROUND(V4,-3)+ROUND(W4,-3)</f>
        <v>0</v>
      </c>
      <c r="Y4" s="43">
        <f>+SUM(M4,P4,S4,V4)</f>
        <v>0</v>
      </c>
      <c r="Z4" s="43">
        <f>+SUM(N4,Q4,T4,W4)</f>
        <v>0</v>
      </c>
      <c r="AA4" s="43">
        <f>+SUM(Y4:Z4)</f>
        <v>0</v>
      </c>
      <c r="AB4" s="234">
        <v>6139000</v>
      </c>
      <c r="AC4" s="234"/>
      <c r="AD4" s="204">
        <f t="shared" ref="AD4:AD35" si="4">ROUND(AB4,-3)+ROUND(AC4,-3)</f>
        <v>6139000</v>
      </c>
      <c r="AE4" s="234">
        <v>4208000</v>
      </c>
      <c r="AF4" s="234"/>
      <c r="AG4" s="204">
        <f t="shared" ref="AG4:AG35" si="5">ROUND(AE4,-3)+ROUND(AF4,-3)</f>
        <v>4208000</v>
      </c>
      <c r="AH4" s="234">
        <v>0</v>
      </c>
      <c r="AI4" s="234"/>
      <c r="AJ4" s="204">
        <f t="shared" ref="AJ4:AJ35" si="6">ROUND(AH4,-3)+ROUND(AI4,-3)</f>
        <v>0</v>
      </c>
      <c r="AK4" s="201">
        <f>MAX(0,'UPDATE&gt;&gt;2023 May Revision'!AN4-SUM(AB4,AE4,AH4))</f>
        <v>18383000</v>
      </c>
      <c r="AL4" s="201">
        <f>MAX(0,'UPDATE&gt;&gt;2023 May Revision'!AO4-SUM(AC4,AF4,AI4))</f>
        <v>0</v>
      </c>
      <c r="AM4" s="204">
        <f t="shared" ref="AM4:AM35" si="7">ROUND(AK4,-3)+ROUND(AL4,-3)</f>
        <v>18383000</v>
      </c>
      <c r="AN4" s="43">
        <f>+SUM(AB4,AE4,AH4,AK4)</f>
        <v>28730000</v>
      </c>
      <c r="AO4" s="43">
        <f>+SUM(AC4,AF4,AI4,AL4)</f>
        <v>0</v>
      </c>
      <c r="AP4" s="204">
        <f t="shared" ref="AP4:AP35" si="8">ROUND(AN4,-3)+ROUND(AO4,-3)</f>
        <v>28730000</v>
      </c>
      <c r="AQ4" s="201">
        <v>14174000</v>
      </c>
      <c r="AR4" s="201"/>
      <c r="AS4" s="204">
        <f t="shared" ref="AS4:AS35" si="9">ROUND(AQ4,-3)+ROUND(AR4,-3)</f>
        <v>14174000</v>
      </c>
      <c r="AT4" s="201">
        <v>14173000</v>
      </c>
      <c r="AU4" s="201"/>
      <c r="AV4" s="204">
        <f t="shared" ref="AV4:AV35" si="10">ROUND(AT4,-3)+ROUND(AU4,-3)</f>
        <v>14173000</v>
      </c>
      <c r="AW4" s="201">
        <v>14173000</v>
      </c>
      <c r="AX4" s="201"/>
      <c r="AY4" s="204">
        <f t="shared" ref="AY4:AY35" si="11">ROUND(AW4,-3)+ROUND(AX4,-3)</f>
        <v>14173000</v>
      </c>
      <c r="AZ4" s="201"/>
      <c r="BA4" s="201"/>
      <c r="BB4" s="204">
        <f t="shared" ref="BB4:BB35" si="12">ROUND(AZ4,-3)+ROUND(BA4,-3)</f>
        <v>0</v>
      </c>
      <c r="BC4" s="43">
        <f>+SUM(AQ4,AT4,AW4,AZ4)</f>
        <v>42520000</v>
      </c>
      <c r="BD4" s="43">
        <f>+SUM(AR4,AU4,AX4,BA4)</f>
        <v>0</v>
      </c>
      <c r="BE4" s="43">
        <f>+SUM(BC4:BD4)</f>
        <v>42520000</v>
      </c>
      <c r="BF4" s="201"/>
      <c r="BG4" s="201"/>
      <c r="BH4" s="204">
        <f t="shared" ref="BH4:BH35" si="13">ROUND(BF4,-3)+ROUND(BG4,-3)</f>
        <v>0</v>
      </c>
      <c r="BI4" s="201"/>
      <c r="BJ4" s="201"/>
      <c r="BK4" s="204">
        <f t="shared" ref="BK4:BK35" si="14">ROUND(BI4,-3)+ROUND(BJ4,-3)</f>
        <v>0</v>
      </c>
      <c r="BL4" s="201"/>
      <c r="BM4" s="201"/>
      <c r="BN4" s="204">
        <f t="shared" ref="BN4:BN35" si="15">ROUND(BL4,-3)+ROUND(BM4,-3)</f>
        <v>0</v>
      </c>
      <c r="BO4" s="216">
        <f>+SUM(BF4,BI4,BL4)</f>
        <v>0</v>
      </c>
      <c r="BP4" s="216">
        <f>+SUM(BG4,BJ4,BM4)</f>
        <v>0</v>
      </c>
      <c r="BQ4" s="216">
        <f>+SUM(BO4:BP4)</f>
        <v>0</v>
      </c>
      <c r="BR4" s="205">
        <f>+SUM(BO4,BC4,AN4,Y4)</f>
        <v>71250000</v>
      </c>
      <c r="BS4" s="205">
        <f t="shared" ref="BS4:BT19" si="16">+SUM(BP4,BD4,AO4,Z4)</f>
        <v>0</v>
      </c>
      <c r="BT4" s="205">
        <f t="shared" si="16"/>
        <v>71250000</v>
      </c>
      <c r="BU4" s="46">
        <f>+Y4-'UPDATE&gt;&gt;2023 May Revision'!Y4</f>
        <v>0</v>
      </c>
      <c r="BV4" s="46">
        <f>+Z4-'UPDATE&gt;&gt;2023 May Revision'!Z4</f>
        <v>0</v>
      </c>
      <c r="BW4" s="46">
        <f>+AA4-'UPDATE&gt;&gt;2023 May Revision'!AA4</f>
        <v>0</v>
      </c>
      <c r="BX4" s="46">
        <f>+AN4-'UPDATE&gt;&gt;2023 May Revision'!AN4</f>
        <v>0</v>
      </c>
      <c r="BY4" s="46">
        <f>+AO4-'UPDATE&gt;&gt;2023 May Revision'!AO4</f>
        <v>0</v>
      </c>
      <c r="BZ4" s="46">
        <f>+AP4-'UPDATE&gt;&gt;2023 May Revision'!AP4</f>
        <v>0</v>
      </c>
      <c r="CA4" s="46">
        <f>+BC4-'UPDATE&gt;&gt;2023 May Revision'!BC4</f>
        <v>0</v>
      </c>
      <c r="CB4" s="46">
        <f>+BD4-'UPDATE&gt;&gt;2023 May Revision'!BD4</f>
        <v>0</v>
      </c>
      <c r="CC4" s="46">
        <f>+BE4-'UPDATE&gt;&gt;2023 May Revision'!BE4</f>
        <v>0</v>
      </c>
      <c r="CD4" s="46">
        <f>+BO4-'UPDATE&gt;&gt;2023 May Revision'!BO4</f>
        <v>0</v>
      </c>
      <c r="CE4" s="46">
        <f>+BP4-'UPDATE&gt;&gt;2023 May Revision'!BP4</f>
        <v>0</v>
      </c>
      <c r="CF4" s="46">
        <f>+BQ4-'UPDATE&gt;&gt;2023 May Revision'!BQ4</f>
        <v>0</v>
      </c>
      <c r="CG4" s="46">
        <f>BR4-J4</f>
        <v>0</v>
      </c>
      <c r="CH4" s="46">
        <f t="shared" ref="CH4:CI4" si="17">BS4-K4</f>
        <v>0</v>
      </c>
      <c r="CI4" s="46">
        <f t="shared" si="17"/>
        <v>0</v>
      </c>
    </row>
    <row r="5" spans="1:88" hidden="1" x14ac:dyDescent="0.25">
      <c r="B5" s="48" t="s">
        <v>115</v>
      </c>
      <c r="C5" s="48" t="s">
        <v>116</v>
      </c>
      <c r="D5" s="48" t="s">
        <v>121</v>
      </c>
      <c r="F5" s="48" t="s">
        <v>122</v>
      </c>
      <c r="H5" s="48" t="s">
        <v>119</v>
      </c>
      <c r="I5" s="48">
        <v>30</v>
      </c>
      <c r="J5" s="46">
        <v>3750000</v>
      </c>
      <c r="K5" s="46">
        <v>0</v>
      </c>
      <c r="L5" s="46">
        <v>3750000</v>
      </c>
      <c r="M5" s="201"/>
      <c r="N5" s="201"/>
      <c r="O5" s="204">
        <f t="shared" si="0"/>
        <v>0</v>
      </c>
      <c r="P5" s="201">
        <v>260000</v>
      </c>
      <c r="Q5" s="201"/>
      <c r="R5" s="204">
        <f t="shared" si="1"/>
        <v>260000</v>
      </c>
      <c r="S5" s="201">
        <v>361000</v>
      </c>
      <c r="T5" s="201"/>
      <c r="U5" s="204">
        <f t="shared" si="2"/>
        <v>361000</v>
      </c>
      <c r="V5" s="201">
        <v>287000</v>
      </c>
      <c r="W5" s="201"/>
      <c r="X5" s="204">
        <f t="shared" si="3"/>
        <v>287000</v>
      </c>
      <c r="Y5" s="43">
        <f t="shared" ref="Y5:Z42" si="18">+SUM(M5,P5,S5,V5)</f>
        <v>908000</v>
      </c>
      <c r="Z5" s="43">
        <f t="shared" si="18"/>
        <v>0</v>
      </c>
      <c r="AA5" s="239">
        <f t="shared" ref="AA5:AA55" si="19">+SUM(Y5:Z5)</f>
        <v>908000</v>
      </c>
      <c r="AB5" s="234">
        <v>445000</v>
      </c>
      <c r="AC5" s="234"/>
      <c r="AD5" s="204">
        <f t="shared" si="4"/>
        <v>445000</v>
      </c>
      <c r="AE5" s="234">
        <v>219000</v>
      </c>
      <c r="AF5" s="234"/>
      <c r="AG5" s="204">
        <f t="shared" si="5"/>
        <v>219000</v>
      </c>
      <c r="AH5" s="234">
        <v>366000</v>
      </c>
      <c r="AI5" s="234"/>
      <c r="AJ5" s="204">
        <f t="shared" si="6"/>
        <v>366000</v>
      </c>
      <c r="AK5" s="201">
        <f>MAX(0,'UPDATE&gt;&gt;2023 May Revision'!AN5-SUM(AB5,AE5,AH5))</f>
        <v>383000</v>
      </c>
      <c r="AL5" s="201">
        <f>MAX(0,'UPDATE&gt;&gt;2023 May Revision'!AO5-SUM(AC5,AF5,AI5))</f>
        <v>0</v>
      </c>
      <c r="AM5" s="204">
        <f t="shared" si="7"/>
        <v>383000</v>
      </c>
      <c r="AN5" s="239">
        <f t="shared" ref="AN5:AO42" si="20">+SUM(AB5,AE5,AH5,AK5)</f>
        <v>1413000</v>
      </c>
      <c r="AO5" s="239">
        <f t="shared" si="20"/>
        <v>0</v>
      </c>
      <c r="AP5" s="204">
        <f t="shared" si="8"/>
        <v>1413000</v>
      </c>
      <c r="AQ5" s="201">
        <v>477000</v>
      </c>
      <c r="AR5" s="201"/>
      <c r="AS5" s="204">
        <f t="shared" si="9"/>
        <v>477000</v>
      </c>
      <c r="AT5" s="201">
        <v>476000</v>
      </c>
      <c r="AU5" s="201"/>
      <c r="AV5" s="204">
        <f t="shared" si="10"/>
        <v>476000</v>
      </c>
      <c r="AW5" s="201">
        <v>476000</v>
      </c>
      <c r="AX5" s="201"/>
      <c r="AY5" s="204">
        <f t="shared" si="11"/>
        <v>476000</v>
      </c>
      <c r="AZ5" s="201"/>
      <c r="BA5" s="201"/>
      <c r="BB5" s="204">
        <f t="shared" si="12"/>
        <v>0</v>
      </c>
      <c r="BC5" s="43">
        <f t="shared" ref="BC5:BD42" si="21">+SUM(AQ5,AT5,AW5,AZ5)</f>
        <v>1429000</v>
      </c>
      <c r="BD5" s="43">
        <f t="shared" si="21"/>
        <v>0</v>
      </c>
      <c r="BE5" s="43">
        <f t="shared" ref="BE5:BE55" si="22">+SUM(BC5:BD5)</f>
        <v>1429000</v>
      </c>
      <c r="BF5" s="201"/>
      <c r="BG5" s="201"/>
      <c r="BH5" s="204">
        <f t="shared" si="13"/>
        <v>0</v>
      </c>
      <c r="BI5" s="201"/>
      <c r="BJ5" s="201"/>
      <c r="BK5" s="204">
        <f t="shared" si="14"/>
        <v>0</v>
      </c>
      <c r="BL5" s="201"/>
      <c r="BM5" s="201"/>
      <c r="BN5" s="204">
        <f t="shared" si="15"/>
        <v>0</v>
      </c>
      <c r="BO5" s="216">
        <f t="shared" ref="BO5:BP42" si="23">+SUM(BF5,BI5,BL5)</f>
        <v>0</v>
      </c>
      <c r="BP5" s="216">
        <f t="shared" si="23"/>
        <v>0</v>
      </c>
      <c r="BQ5" s="216">
        <f t="shared" ref="BQ5:BQ55" si="24">+SUM(BO5:BP5)</f>
        <v>0</v>
      </c>
      <c r="BR5" s="205">
        <f t="shared" ref="BR5:BT42" si="25">+SUM(BO5,BC5,AN5,Y5)</f>
        <v>3750000</v>
      </c>
      <c r="BS5" s="205">
        <f t="shared" si="16"/>
        <v>0</v>
      </c>
      <c r="BT5" s="205">
        <f t="shared" si="16"/>
        <v>3750000</v>
      </c>
      <c r="BU5" s="46">
        <f>+Y5-'UPDATE&gt;&gt;2023 May Revision'!Y5</f>
        <v>0</v>
      </c>
      <c r="BV5" s="46">
        <f>+Z5-'UPDATE&gt;&gt;2023 May Revision'!Z5</f>
        <v>0</v>
      </c>
      <c r="BW5" s="46">
        <f>+AA5-'UPDATE&gt;&gt;2023 May Revision'!AA5</f>
        <v>0</v>
      </c>
      <c r="BX5" s="46">
        <f>+AN5-'UPDATE&gt;&gt;2023 May Revision'!AN5</f>
        <v>0</v>
      </c>
      <c r="BY5" s="46">
        <f>+AO5-'UPDATE&gt;&gt;2023 May Revision'!AO5</f>
        <v>0</v>
      </c>
      <c r="BZ5" s="46">
        <f>+AP5-'UPDATE&gt;&gt;2023 May Revision'!AP5</f>
        <v>0</v>
      </c>
      <c r="CA5" s="46">
        <f>+BC5-'UPDATE&gt;&gt;2023 May Revision'!BC5</f>
        <v>0</v>
      </c>
      <c r="CB5" s="46">
        <f>+BD5-'UPDATE&gt;&gt;2023 May Revision'!BD5</f>
        <v>0</v>
      </c>
      <c r="CC5" s="46">
        <f>+BE5-'UPDATE&gt;&gt;2023 May Revision'!BE5</f>
        <v>0</v>
      </c>
      <c r="CD5" s="46">
        <f>+BO5-'UPDATE&gt;&gt;2023 May Revision'!BO5</f>
        <v>0</v>
      </c>
      <c r="CE5" s="46">
        <f>+BP5-'UPDATE&gt;&gt;2023 May Revision'!BP5</f>
        <v>0</v>
      </c>
      <c r="CF5" s="46">
        <f>+BQ5-'UPDATE&gt;&gt;2023 May Revision'!BQ5</f>
        <v>0</v>
      </c>
      <c r="CG5" s="46">
        <f t="shared" ref="CG5:CG55" si="26">BR5-J5</f>
        <v>0</v>
      </c>
      <c r="CH5" s="46">
        <f t="shared" ref="CH5:CH55" si="27">BS5-K5</f>
        <v>0</v>
      </c>
      <c r="CI5" s="46">
        <f t="shared" ref="CI5:CI55" si="28">BT5-L5</f>
        <v>0</v>
      </c>
    </row>
    <row r="6" spans="1:88" hidden="1" x14ac:dyDescent="0.25">
      <c r="B6" s="48" t="s">
        <v>124</v>
      </c>
      <c r="C6" s="48" t="s">
        <v>125</v>
      </c>
      <c r="D6" s="48" t="s">
        <v>117</v>
      </c>
      <c r="F6" s="48" t="s">
        <v>126</v>
      </c>
      <c r="G6" s="48" t="s">
        <v>127</v>
      </c>
      <c r="H6" s="48" t="s">
        <v>128</v>
      </c>
      <c r="I6" s="48" t="s">
        <v>129</v>
      </c>
      <c r="J6" s="46">
        <v>24081000</v>
      </c>
      <c r="K6" s="46">
        <v>17564000</v>
      </c>
      <c r="L6" s="46">
        <v>41645000</v>
      </c>
      <c r="M6" s="201"/>
      <c r="N6" s="201"/>
      <c r="O6" s="204">
        <f t="shared" si="0"/>
        <v>0</v>
      </c>
      <c r="P6" s="201"/>
      <c r="Q6" s="201"/>
      <c r="R6" s="204">
        <f t="shared" si="1"/>
        <v>0</v>
      </c>
      <c r="S6" s="201"/>
      <c r="T6" s="201"/>
      <c r="U6" s="204">
        <f t="shared" si="2"/>
        <v>0</v>
      </c>
      <c r="V6" s="201">
        <v>1202000</v>
      </c>
      <c r="W6" s="201">
        <v>802000</v>
      </c>
      <c r="X6" s="204">
        <f t="shared" si="3"/>
        <v>2004000</v>
      </c>
      <c r="Y6" s="43">
        <f t="shared" si="18"/>
        <v>1202000</v>
      </c>
      <c r="Z6" s="43">
        <f t="shared" si="18"/>
        <v>802000</v>
      </c>
      <c r="AA6" s="239">
        <f t="shared" si="19"/>
        <v>2004000</v>
      </c>
      <c r="AB6" s="234"/>
      <c r="AC6" s="234"/>
      <c r="AD6" s="204">
        <f t="shared" si="4"/>
        <v>0</v>
      </c>
      <c r="AE6" s="234"/>
      <c r="AF6" s="234"/>
      <c r="AG6" s="204">
        <f t="shared" si="5"/>
        <v>0</v>
      </c>
      <c r="AH6" s="234"/>
      <c r="AI6" s="234"/>
      <c r="AJ6" s="204">
        <f t="shared" si="6"/>
        <v>0</v>
      </c>
      <c r="AK6" s="201">
        <v>4725000</v>
      </c>
      <c r="AL6" s="201">
        <v>3452000</v>
      </c>
      <c r="AM6" s="204">
        <f t="shared" si="7"/>
        <v>8177000</v>
      </c>
      <c r="AN6" s="239">
        <f t="shared" si="20"/>
        <v>4725000</v>
      </c>
      <c r="AO6" s="239">
        <f t="shared" si="20"/>
        <v>3452000</v>
      </c>
      <c r="AP6" s="204">
        <f t="shared" si="8"/>
        <v>8177000</v>
      </c>
      <c r="AQ6" s="201">
        <v>4724000</v>
      </c>
      <c r="AR6" s="201">
        <v>3452000</v>
      </c>
      <c r="AS6" s="204">
        <f t="shared" si="9"/>
        <v>8176000</v>
      </c>
      <c r="AT6" s="201">
        <v>4724000</v>
      </c>
      <c r="AU6" s="201">
        <v>3451000</v>
      </c>
      <c r="AV6" s="204">
        <f t="shared" si="10"/>
        <v>8175000</v>
      </c>
      <c r="AW6" s="201">
        <v>4724000</v>
      </c>
      <c r="AX6" s="201">
        <v>3451000</v>
      </c>
      <c r="AY6" s="204">
        <f t="shared" si="11"/>
        <v>8175000</v>
      </c>
      <c r="AZ6" s="201">
        <v>3982000</v>
      </c>
      <c r="BA6" s="201">
        <v>2956000</v>
      </c>
      <c r="BB6" s="204">
        <f t="shared" si="12"/>
        <v>6938000</v>
      </c>
      <c r="BC6" s="43">
        <f t="shared" si="21"/>
        <v>18154000</v>
      </c>
      <c r="BD6" s="43">
        <f t="shared" si="21"/>
        <v>13310000</v>
      </c>
      <c r="BE6" s="43">
        <f t="shared" si="22"/>
        <v>31464000</v>
      </c>
      <c r="BF6" s="201"/>
      <c r="BG6" s="201"/>
      <c r="BH6" s="204">
        <f t="shared" si="13"/>
        <v>0</v>
      </c>
      <c r="BI6" s="201"/>
      <c r="BJ6" s="201"/>
      <c r="BK6" s="204">
        <f t="shared" si="14"/>
        <v>0</v>
      </c>
      <c r="BL6" s="201"/>
      <c r="BM6" s="201"/>
      <c r="BN6" s="204">
        <f t="shared" si="15"/>
        <v>0</v>
      </c>
      <c r="BO6" s="216">
        <f t="shared" si="23"/>
        <v>0</v>
      </c>
      <c r="BP6" s="216">
        <f t="shared" si="23"/>
        <v>0</v>
      </c>
      <c r="BQ6" s="216">
        <f t="shared" si="24"/>
        <v>0</v>
      </c>
      <c r="BR6" s="205">
        <f t="shared" si="25"/>
        <v>24081000</v>
      </c>
      <c r="BS6" s="205">
        <f t="shared" si="16"/>
        <v>17564000</v>
      </c>
      <c r="BT6" s="205">
        <f t="shared" si="16"/>
        <v>41645000</v>
      </c>
      <c r="BU6" s="46">
        <f>+Y6-'UPDATE&gt;&gt;2023 May Revision'!Y6</f>
        <v>-8798000</v>
      </c>
      <c r="BV6" s="46">
        <f>+Z6-'UPDATE&gt;&gt;2023 May Revision'!Z6</f>
        <v>-5865000</v>
      </c>
      <c r="BW6" s="46">
        <f>+AA6-'UPDATE&gt;&gt;2023 May Revision'!AA6</f>
        <v>-14663000</v>
      </c>
      <c r="BX6" s="46">
        <f>+AN6-'UPDATE&gt;&gt;2023 May Revision'!AN6</f>
        <v>-4489000</v>
      </c>
      <c r="BY6" s="46">
        <f>+AO6-'UPDATE&gt;&gt;2023 May Revision'!AO6</f>
        <v>-4002000</v>
      </c>
      <c r="BZ6" s="46">
        <f>+AP6-'UPDATE&gt;&gt;2023 May Revision'!AP6</f>
        <v>-8491000</v>
      </c>
      <c r="CA6" s="46">
        <f>+BC6-'UPDATE&gt;&gt;2023 May Revision'!BC6</f>
        <v>13287000</v>
      </c>
      <c r="CB6" s="46">
        <f>+BD6-'UPDATE&gt;&gt;2023 May Revision'!BD6</f>
        <v>9867000</v>
      </c>
      <c r="CC6" s="46">
        <f>+BE6-'UPDATE&gt;&gt;2023 May Revision'!BE6</f>
        <v>23154000</v>
      </c>
      <c r="CD6" s="46">
        <f>+BO6-'UPDATE&gt;&gt;2023 May Revision'!BO6</f>
        <v>0</v>
      </c>
      <c r="CE6" s="46">
        <f>+BP6-'UPDATE&gt;&gt;2023 May Revision'!BP6</f>
        <v>0</v>
      </c>
      <c r="CF6" s="46">
        <f>+BQ6-'UPDATE&gt;&gt;2023 May Revision'!BQ6</f>
        <v>0</v>
      </c>
      <c r="CG6" s="46">
        <f t="shared" si="26"/>
        <v>0</v>
      </c>
      <c r="CH6" s="46">
        <f t="shared" si="27"/>
        <v>0</v>
      </c>
      <c r="CI6" s="46">
        <f t="shared" si="28"/>
        <v>0</v>
      </c>
    </row>
    <row r="7" spans="1:88" hidden="1" x14ac:dyDescent="0.25">
      <c r="B7" s="48" t="s">
        <v>124</v>
      </c>
      <c r="C7" s="48" t="s">
        <v>130</v>
      </c>
      <c r="D7" s="48" t="s">
        <v>117</v>
      </c>
      <c r="F7" s="48" t="s">
        <v>126</v>
      </c>
      <c r="G7" s="48" t="s">
        <v>127</v>
      </c>
      <c r="H7" s="48" t="s">
        <v>131</v>
      </c>
      <c r="I7" s="48" t="s">
        <v>132</v>
      </c>
      <c r="J7" s="46">
        <v>15509000</v>
      </c>
      <c r="K7" s="46">
        <v>11491000</v>
      </c>
      <c r="L7" s="46">
        <v>27000000</v>
      </c>
      <c r="M7" s="201"/>
      <c r="N7" s="201"/>
      <c r="O7" s="204">
        <f t="shared" si="0"/>
        <v>0</v>
      </c>
      <c r="P7" s="201"/>
      <c r="Q7" s="201"/>
      <c r="R7" s="204">
        <f t="shared" si="1"/>
        <v>0</v>
      </c>
      <c r="S7" s="201"/>
      <c r="T7" s="201"/>
      <c r="U7" s="204">
        <f t="shared" si="2"/>
        <v>0</v>
      </c>
      <c r="V7" s="201"/>
      <c r="W7" s="201"/>
      <c r="X7" s="204">
        <f t="shared" si="3"/>
        <v>0</v>
      </c>
      <c r="Y7" s="43">
        <f t="shared" si="18"/>
        <v>0</v>
      </c>
      <c r="Z7" s="43">
        <f t="shared" si="18"/>
        <v>0</v>
      </c>
      <c r="AA7" s="239">
        <f t="shared" si="19"/>
        <v>0</v>
      </c>
      <c r="AB7" s="234"/>
      <c r="AC7" s="234"/>
      <c r="AD7" s="204">
        <f t="shared" si="4"/>
        <v>0</v>
      </c>
      <c r="AE7" s="234"/>
      <c r="AF7" s="234"/>
      <c r="AG7" s="204">
        <f t="shared" si="5"/>
        <v>0</v>
      </c>
      <c r="AH7" s="234"/>
      <c r="AI7" s="234"/>
      <c r="AJ7" s="204">
        <f t="shared" si="6"/>
        <v>0</v>
      </c>
      <c r="AK7" s="201">
        <v>2585000</v>
      </c>
      <c r="AL7" s="201">
        <v>1915000</v>
      </c>
      <c r="AM7" s="204">
        <f t="shared" si="7"/>
        <v>4500000</v>
      </c>
      <c r="AN7" s="239">
        <f t="shared" si="20"/>
        <v>2585000</v>
      </c>
      <c r="AO7" s="239">
        <f t="shared" si="20"/>
        <v>1915000</v>
      </c>
      <c r="AP7" s="204">
        <f t="shared" si="8"/>
        <v>4500000</v>
      </c>
      <c r="AQ7" s="201">
        <v>3231000</v>
      </c>
      <c r="AR7" s="201">
        <v>2394000</v>
      </c>
      <c r="AS7" s="204">
        <f t="shared" si="9"/>
        <v>5625000</v>
      </c>
      <c r="AT7" s="201">
        <v>3231000</v>
      </c>
      <c r="AU7" s="201">
        <v>2394000</v>
      </c>
      <c r="AV7" s="204">
        <f t="shared" si="10"/>
        <v>5625000</v>
      </c>
      <c r="AW7" s="201">
        <v>3231000</v>
      </c>
      <c r="AX7" s="201">
        <v>2394000</v>
      </c>
      <c r="AY7" s="204">
        <f t="shared" si="11"/>
        <v>5625000</v>
      </c>
      <c r="AZ7" s="201">
        <v>3231000</v>
      </c>
      <c r="BA7" s="201">
        <v>2394000</v>
      </c>
      <c r="BB7" s="204">
        <f t="shared" si="12"/>
        <v>5625000</v>
      </c>
      <c r="BC7" s="43">
        <f t="shared" si="21"/>
        <v>12924000</v>
      </c>
      <c r="BD7" s="43">
        <f t="shared" si="21"/>
        <v>9576000</v>
      </c>
      <c r="BE7" s="43">
        <f t="shared" si="22"/>
        <v>22500000</v>
      </c>
      <c r="BF7" s="201"/>
      <c r="BG7" s="201"/>
      <c r="BH7" s="204">
        <f t="shared" si="13"/>
        <v>0</v>
      </c>
      <c r="BI7" s="201"/>
      <c r="BJ7" s="201"/>
      <c r="BK7" s="204">
        <f t="shared" si="14"/>
        <v>0</v>
      </c>
      <c r="BL7" s="201"/>
      <c r="BM7" s="201"/>
      <c r="BN7" s="204">
        <f t="shared" si="15"/>
        <v>0</v>
      </c>
      <c r="BO7" s="216">
        <f t="shared" si="23"/>
        <v>0</v>
      </c>
      <c r="BP7" s="216">
        <f t="shared" si="23"/>
        <v>0</v>
      </c>
      <c r="BQ7" s="216">
        <f t="shared" si="24"/>
        <v>0</v>
      </c>
      <c r="BR7" s="205">
        <f t="shared" si="25"/>
        <v>15509000</v>
      </c>
      <c r="BS7" s="205">
        <f t="shared" si="16"/>
        <v>11491000</v>
      </c>
      <c r="BT7" s="205">
        <f t="shared" si="16"/>
        <v>27000000</v>
      </c>
      <c r="BU7" s="46">
        <f>+Y7-'UPDATE&gt;&gt;2023 May Revision'!Y7</f>
        <v>-25000000</v>
      </c>
      <c r="BV7" s="46">
        <f>+Z7-'UPDATE&gt;&gt;2023 May Revision'!Z7</f>
        <v>-16667000</v>
      </c>
      <c r="BW7" s="46">
        <f>+AA7-'UPDATE&gt;&gt;2023 May Revision'!AA7</f>
        <v>-41667000</v>
      </c>
      <c r="BX7" s="46">
        <f>+AN7-'UPDATE&gt;&gt;2023 May Revision'!AN7</f>
        <v>2988000</v>
      </c>
      <c r="BY7" s="46">
        <f>+AO7-'UPDATE&gt;&gt;2023 May Revision'!AO7</f>
        <v>1512000</v>
      </c>
      <c r="BZ7" s="46">
        <f>+AP7-'UPDATE&gt;&gt;2023 May Revision'!AP7</f>
        <v>4500000</v>
      </c>
      <c r="CA7" s="46">
        <f>+BC7-'UPDATE&gt;&gt;2023 May Revision'!BC7</f>
        <v>22012000</v>
      </c>
      <c r="CB7" s="46">
        <f>+BD7-'UPDATE&gt;&gt;2023 May Revision'!BD7</f>
        <v>15155000</v>
      </c>
      <c r="CC7" s="46">
        <f>+BE7-'UPDATE&gt;&gt;2023 May Revision'!BE7</f>
        <v>37167000</v>
      </c>
      <c r="CD7" s="46">
        <f>+BO7-'UPDATE&gt;&gt;2023 May Revision'!BO7</f>
        <v>0</v>
      </c>
      <c r="CE7" s="46">
        <f>+BP7-'UPDATE&gt;&gt;2023 May Revision'!BP7</f>
        <v>0</v>
      </c>
      <c r="CF7" s="46">
        <f>+BQ7-'UPDATE&gt;&gt;2023 May Revision'!BQ7</f>
        <v>0</v>
      </c>
      <c r="CG7" s="46">
        <f t="shared" si="26"/>
        <v>0</v>
      </c>
      <c r="CH7" s="46">
        <f t="shared" si="27"/>
        <v>0</v>
      </c>
      <c r="CI7" s="46">
        <f t="shared" si="28"/>
        <v>0</v>
      </c>
    </row>
    <row r="8" spans="1:88" hidden="1" x14ac:dyDescent="0.25">
      <c r="B8" s="48" t="s">
        <v>124</v>
      </c>
      <c r="C8" s="48" t="s">
        <v>133</v>
      </c>
      <c r="D8" s="48" t="s">
        <v>121</v>
      </c>
      <c r="F8" s="48" t="s">
        <v>134</v>
      </c>
      <c r="G8" s="48" t="s">
        <v>135</v>
      </c>
      <c r="H8" s="48" t="s">
        <v>136</v>
      </c>
      <c r="I8" s="48">
        <v>36</v>
      </c>
      <c r="J8" s="46">
        <v>0</v>
      </c>
      <c r="K8" s="46">
        <v>0</v>
      </c>
      <c r="L8" s="46">
        <v>0</v>
      </c>
      <c r="M8" s="201"/>
      <c r="N8" s="201"/>
      <c r="O8" s="204">
        <f t="shared" si="0"/>
        <v>0</v>
      </c>
      <c r="P8" s="201"/>
      <c r="Q8" s="201"/>
      <c r="R8" s="204">
        <f t="shared" si="1"/>
        <v>0</v>
      </c>
      <c r="S8" s="201"/>
      <c r="T8" s="201"/>
      <c r="U8" s="204">
        <f t="shared" si="2"/>
        <v>0</v>
      </c>
      <c r="V8" s="201"/>
      <c r="W8" s="201"/>
      <c r="X8" s="204">
        <f t="shared" si="3"/>
        <v>0</v>
      </c>
      <c r="Y8" s="43">
        <f t="shared" si="18"/>
        <v>0</v>
      </c>
      <c r="Z8" s="43">
        <f t="shared" si="18"/>
        <v>0</v>
      </c>
      <c r="AA8" s="239">
        <f t="shared" si="19"/>
        <v>0</v>
      </c>
      <c r="AB8" s="234"/>
      <c r="AC8" s="234"/>
      <c r="AD8" s="204">
        <f t="shared" si="4"/>
        <v>0</v>
      </c>
      <c r="AE8" s="234"/>
      <c r="AF8" s="234"/>
      <c r="AG8" s="204">
        <f t="shared" si="5"/>
        <v>0</v>
      </c>
      <c r="AH8" s="234"/>
      <c r="AI8" s="234"/>
      <c r="AJ8" s="204">
        <f t="shared" si="6"/>
        <v>0</v>
      </c>
      <c r="AK8" s="201"/>
      <c r="AL8" s="201"/>
      <c r="AM8" s="204">
        <f t="shared" si="7"/>
        <v>0</v>
      </c>
      <c r="AN8" s="239">
        <f t="shared" si="20"/>
        <v>0</v>
      </c>
      <c r="AO8" s="239">
        <f t="shared" si="20"/>
        <v>0</v>
      </c>
      <c r="AP8" s="204">
        <f t="shared" si="8"/>
        <v>0</v>
      </c>
      <c r="AQ8" s="201"/>
      <c r="AR8" s="201"/>
      <c r="AS8" s="204">
        <f t="shared" si="9"/>
        <v>0</v>
      </c>
      <c r="AT8" s="201"/>
      <c r="AU8" s="201"/>
      <c r="AV8" s="204">
        <f t="shared" si="10"/>
        <v>0</v>
      </c>
      <c r="AW8" s="201"/>
      <c r="AX8" s="201"/>
      <c r="AY8" s="204">
        <f t="shared" si="11"/>
        <v>0</v>
      </c>
      <c r="AZ8" s="201"/>
      <c r="BA8" s="201">
        <v>0</v>
      </c>
      <c r="BB8" s="204">
        <f t="shared" si="12"/>
        <v>0</v>
      </c>
      <c r="BC8" s="43">
        <f t="shared" si="21"/>
        <v>0</v>
      </c>
      <c r="BD8" s="43">
        <f t="shared" si="21"/>
        <v>0</v>
      </c>
      <c r="BE8" s="43">
        <f t="shared" si="22"/>
        <v>0</v>
      </c>
      <c r="BF8" s="201"/>
      <c r="BG8" s="201"/>
      <c r="BH8" s="204">
        <f t="shared" si="13"/>
        <v>0</v>
      </c>
      <c r="BI8" s="201"/>
      <c r="BJ8" s="201"/>
      <c r="BK8" s="204">
        <f t="shared" si="14"/>
        <v>0</v>
      </c>
      <c r="BL8" s="201"/>
      <c r="BM8" s="201"/>
      <c r="BN8" s="204">
        <f t="shared" si="15"/>
        <v>0</v>
      </c>
      <c r="BO8" s="216">
        <f t="shared" si="23"/>
        <v>0</v>
      </c>
      <c r="BP8" s="216">
        <f t="shared" si="23"/>
        <v>0</v>
      </c>
      <c r="BQ8" s="216">
        <f t="shared" si="24"/>
        <v>0</v>
      </c>
      <c r="BR8" s="205">
        <f t="shared" si="25"/>
        <v>0</v>
      </c>
      <c r="BS8" s="205">
        <f t="shared" si="16"/>
        <v>0</v>
      </c>
      <c r="BT8" s="205">
        <f t="shared" si="16"/>
        <v>0</v>
      </c>
      <c r="BU8" s="46">
        <f>+Y8-'UPDATE&gt;&gt;2023 May Revision'!Y8</f>
        <v>0</v>
      </c>
      <c r="BV8" s="46">
        <f>+Z8-'UPDATE&gt;&gt;2023 May Revision'!Z8</f>
        <v>0</v>
      </c>
      <c r="BW8" s="46">
        <f>+AA8-'UPDATE&gt;&gt;2023 May Revision'!AA8</f>
        <v>0</v>
      </c>
      <c r="BX8" s="46">
        <f>+AN8-'UPDATE&gt;&gt;2023 May Revision'!AN8</f>
        <v>0</v>
      </c>
      <c r="BY8" s="46">
        <f>+AO8-'UPDATE&gt;&gt;2023 May Revision'!AO8</f>
        <v>0</v>
      </c>
      <c r="BZ8" s="46">
        <f>+AP8-'UPDATE&gt;&gt;2023 May Revision'!AP8</f>
        <v>0</v>
      </c>
      <c r="CA8" s="46">
        <f>+BC8-'UPDATE&gt;&gt;2023 May Revision'!BC8</f>
        <v>0</v>
      </c>
      <c r="CB8" s="46">
        <f>+BD8-'UPDATE&gt;&gt;2023 May Revision'!BD8</f>
        <v>0</v>
      </c>
      <c r="CC8" s="46">
        <f>+BE8-'UPDATE&gt;&gt;2023 May Revision'!BE8</f>
        <v>0</v>
      </c>
      <c r="CD8" s="46">
        <f>+BO8-'UPDATE&gt;&gt;2023 May Revision'!BO8</f>
        <v>0</v>
      </c>
      <c r="CE8" s="46">
        <f>+BP8-'UPDATE&gt;&gt;2023 May Revision'!BP8</f>
        <v>0</v>
      </c>
      <c r="CF8" s="46">
        <f>+BQ8-'UPDATE&gt;&gt;2023 May Revision'!BQ8</f>
        <v>0</v>
      </c>
      <c r="CG8" s="46">
        <f t="shared" si="26"/>
        <v>0</v>
      </c>
      <c r="CH8" s="46">
        <f t="shared" si="27"/>
        <v>0</v>
      </c>
      <c r="CI8" s="46">
        <f t="shared" si="28"/>
        <v>0</v>
      </c>
    </row>
    <row r="9" spans="1:88" hidden="1" x14ac:dyDescent="0.25">
      <c r="B9" s="48" t="s">
        <v>124</v>
      </c>
      <c r="C9" s="48" t="s">
        <v>133</v>
      </c>
      <c r="D9" s="48" t="s">
        <v>121</v>
      </c>
      <c r="F9" s="48" t="s">
        <v>126</v>
      </c>
      <c r="G9" s="48" t="s">
        <v>127</v>
      </c>
      <c r="H9" s="48" t="s">
        <v>128</v>
      </c>
      <c r="I9" s="48" t="s">
        <v>129</v>
      </c>
      <c r="J9" s="46">
        <v>12500000</v>
      </c>
      <c r="K9" s="46">
        <v>0</v>
      </c>
      <c r="L9" s="46">
        <v>12500000</v>
      </c>
      <c r="M9" s="201"/>
      <c r="N9" s="201"/>
      <c r="O9" s="204">
        <f t="shared" si="0"/>
        <v>0</v>
      </c>
      <c r="P9" s="201"/>
      <c r="Q9" s="201"/>
      <c r="R9" s="204">
        <f t="shared" si="1"/>
        <v>0</v>
      </c>
      <c r="S9" s="201"/>
      <c r="T9" s="201"/>
      <c r="U9" s="204">
        <f t="shared" si="2"/>
        <v>0</v>
      </c>
      <c r="V9" s="201"/>
      <c r="W9" s="201"/>
      <c r="X9" s="204">
        <f t="shared" si="3"/>
        <v>0</v>
      </c>
      <c r="Y9" s="43">
        <f t="shared" si="18"/>
        <v>0</v>
      </c>
      <c r="Z9" s="43">
        <f t="shared" si="18"/>
        <v>0</v>
      </c>
      <c r="AA9" s="239">
        <f t="shared" si="19"/>
        <v>0</v>
      </c>
      <c r="AB9" s="234"/>
      <c r="AC9" s="234"/>
      <c r="AD9" s="204">
        <f t="shared" si="4"/>
        <v>0</v>
      </c>
      <c r="AE9" s="234"/>
      <c r="AF9" s="234"/>
      <c r="AG9" s="204">
        <f t="shared" si="5"/>
        <v>0</v>
      </c>
      <c r="AH9" s="234"/>
      <c r="AI9" s="234"/>
      <c r="AJ9" s="204">
        <f t="shared" si="6"/>
        <v>0</v>
      </c>
      <c r="AK9" s="201">
        <v>4166000</v>
      </c>
      <c r="AL9" s="201">
        <v>0</v>
      </c>
      <c r="AM9" s="204">
        <f t="shared" si="7"/>
        <v>4166000</v>
      </c>
      <c r="AN9" s="239">
        <f t="shared" si="20"/>
        <v>4166000</v>
      </c>
      <c r="AO9" s="239">
        <f t="shared" si="20"/>
        <v>0</v>
      </c>
      <c r="AP9" s="204">
        <f t="shared" si="8"/>
        <v>4166000</v>
      </c>
      <c r="AQ9" s="201">
        <v>4167000</v>
      </c>
      <c r="AR9" s="201">
        <v>0</v>
      </c>
      <c r="AS9" s="204">
        <f t="shared" si="9"/>
        <v>4167000</v>
      </c>
      <c r="AT9" s="201">
        <v>4167000</v>
      </c>
      <c r="AU9" s="201">
        <v>0</v>
      </c>
      <c r="AV9" s="204">
        <f t="shared" si="10"/>
        <v>4167000</v>
      </c>
      <c r="AW9" s="201"/>
      <c r="AX9" s="201"/>
      <c r="AY9" s="204">
        <f t="shared" si="11"/>
        <v>0</v>
      </c>
      <c r="AZ9" s="201"/>
      <c r="BA9" s="201">
        <v>0</v>
      </c>
      <c r="BB9" s="204">
        <f t="shared" si="12"/>
        <v>0</v>
      </c>
      <c r="BC9" s="43">
        <f t="shared" si="21"/>
        <v>8334000</v>
      </c>
      <c r="BD9" s="43">
        <f t="shared" si="21"/>
        <v>0</v>
      </c>
      <c r="BE9" s="43">
        <f t="shared" si="22"/>
        <v>8334000</v>
      </c>
      <c r="BF9" s="201"/>
      <c r="BG9" s="201"/>
      <c r="BH9" s="204">
        <f t="shared" si="13"/>
        <v>0</v>
      </c>
      <c r="BI9" s="201"/>
      <c r="BJ9" s="201"/>
      <c r="BK9" s="204">
        <f t="shared" si="14"/>
        <v>0</v>
      </c>
      <c r="BL9" s="201"/>
      <c r="BM9" s="201"/>
      <c r="BN9" s="204">
        <f t="shared" si="15"/>
        <v>0</v>
      </c>
      <c r="BO9" s="216">
        <f t="shared" si="23"/>
        <v>0</v>
      </c>
      <c r="BP9" s="216">
        <f t="shared" si="23"/>
        <v>0</v>
      </c>
      <c r="BQ9" s="216">
        <f t="shared" si="24"/>
        <v>0</v>
      </c>
      <c r="BR9" s="205">
        <f t="shared" si="25"/>
        <v>12500000</v>
      </c>
      <c r="BS9" s="205">
        <f t="shared" si="16"/>
        <v>0</v>
      </c>
      <c r="BT9" s="205">
        <f t="shared" si="16"/>
        <v>12500000</v>
      </c>
      <c r="BU9" s="46">
        <f>+Y9-'UPDATE&gt;&gt;2023 May Revision'!Y9</f>
        <v>-12500000</v>
      </c>
      <c r="BV9" s="46">
        <f>+Z9-'UPDATE&gt;&gt;2023 May Revision'!Z9</f>
        <v>0</v>
      </c>
      <c r="BW9" s="46">
        <f>+AA9-'UPDATE&gt;&gt;2023 May Revision'!AA9</f>
        <v>-12500000</v>
      </c>
      <c r="BX9" s="46">
        <f>+AN9-'UPDATE&gt;&gt;2023 May Revision'!AN9</f>
        <v>4166000</v>
      </c>
      <c r="BY9" s="46">
        <f>+AO9-'UPDATE&gt;&gt;2023 May Revision'!AO9</f>
        <v>0</v>
      </c>
      <c r="BZ9" s="46">
        <f>+AP9-'UPDATE&gt;&gt;2023 May Revision'!AP9</f>
        <v>4166000</v>
      </c>
      <c r="CA9" s="46">
        <f>+BC9-'UPDATE&gt;&gt;2023 May Revision'!BC9</f>
        <v>8334000</v>
      </c>
      <c r="CB9" s="46">
        <f>+BD9-'UPDATE&gt;&gt;2023 May Revision'!BD9</f>
        <v>0</v>
      </c>
      <c r="CC9" s="46">
        <f>+BE9-'UPDATE&gt;&gt;2023 May Revision'!BE9</f>
        <v>8334000</v>
      </c>
      <c r="CD9" s="46">
        <f>+BO9-'UPDATE&gt;&gt;2023 May Revision'!BO9</f>
        <v>0</v>
      </c>
      <c r="CE9" s="46">
        <f>+BP9-'UPDATE&gt;&gt;2023 May Revision'!BP9</f>
        <v>0</v>
      </c>
      <c r="CF9" s="46">
        <f>+BQ9-'UPDATE&gt;&gt;2023 May Revision'!BQ9</f>
        <v>0</v>
      </c>
      <c r="CG9" s="46">
        <f t="shared" si="26"/>
        <v>0</v>
      </c>
      <c r="CH9" s="46">
        <f t="shared" si="27"/>
        <v>0</v>
      </c>
      <c r="CI9" s="46">
        <f t="shared" si="28"/>
        <v>0</v>
      </c>
    </row>
    <row r="10" spans="1:88" hidden="1" x14ac:dyDescent="0.25">
      <c r="B10" s="48" t="s">
        <v>124</v>
      </c>
      <c r="C10" s="48" t="s">
        <v>137</v>
      </c>
      <c r="D10" s="48" t="s">
        <v>117</v>
      </c>
      <c r="F10" s="48" t="s">
        <v>126</v>
      </c>
      <c r="G10" s="48" t="s">
        <v>127</v>
      </c>
      <c r="H10" s="48" t="s">
        <v>131</v>
      </c>
      <c r="I10" s="48" t="s">
        <v>132</v>
      </c>
      <c r="J10" s="46">
        <v>38325000</v>
      </c>
      <c r="K10" s="46">
        <v>22225000</v>
      </c>
      <c r="L10" s="46">
        <v>60550000</v>
      </c>
      <c r="M10" s="201">
        <v>288000</v>
      </c>
      <c r="N10" s="201">
        <v>157000</v>
      </c>
      <c r="O10" s="204">
        <f t="shared" si="0"/>
        <v>445000</v>
      </c>
      <c r="P10" s="201">
        <v>292000</v>
      </c>
      <c r="Q10" s="201">
        <v>159000</v>
      </c>
      <c r="R10" s="204">
        <f t="shared" si="1"/>
        <v>451000</v>
      </c>
      <c r="S10" s="201">
        <v>368000</v>
      </c>
      <c r="T10" s="201">
        <v>201000</v>
      </c>
      <c r="U10" s="204">
        <f t="shared" si="2"/>
        <v>569000</v>
      </c>
      <c r="V10" s="201">
        <v>759000</v>
      </c>
      <c r="W10" s="201">
        <v>416000</v>
      </c>
      <c r="X10" s="204">
        <f t="shared" si="3"/>
        <v>1175000</v>
      </c>
      <c r="Y10" s="43">
        <f t="shared" si="18"/>
        <v>1707000</v>
      </c>
      <c r="Z10" s="43">
        <f t="shared" si="18"/>
        <v>933000</v>
      </c>
      <c r="AA10" s="239">
        <f t="shared" si="19"/>
        <v>2640000</v>
      </c>
      <c r="AB10" s="234">
        <v>1278000</v>
      </c>
      <c r="AC10" s="234">
        <v>830000</v>
      </c>
      <c r="AD10" s="204">
        <f t="shared" si="4"/>
        <v>2108000</v>
      </c>
      <c r="AE10" s="234">
        <v>1332000</v>
      </c>
      <c r="AF10" s="234">
        <v>866000</v>
      </c>
      <c r="AG10" s="204">
        <f t="shared" si="5"/>
        <v>2198000</v>
      </c>
      <c r="AH10" s="234">
        <v>1999000</v>
      </c>
      <c r="AI10" s="234">
        <v>1300000</v>
      </c>
      <c r="AJ10" s="204">
        <f t="shared" si="6"/>
        <v>3299000</v>
      </c>
      <c r="AK10" s="201">
        <v>2107000</v>
      </c>
      <c r="AL10" s="201">
        <v>1372000</v>
      </c>
      <c r="AM10" s="204">
        <f t="shared" si="7"/>
        <v>3479000</v>
      </c>
      <c r="AN10" s="239">
        <f t="shared" si="20"/>
        <v>6716000</v>
      </c>
      <c r="AO10" s="239">
        <f t="shared" si="20"/>
        <v>4368000</v>
      </c>
      <c r="AP10" s="204">
        <f t="shared" si="8"/>
        <v>11084000</v>
      </c>
      <c r="AQ10" s="201">
        <v>7506000</v>
      </c>
      <c r="AR10" s="201">
        <v>4247000</v>
      </c>
      <c r="AS10" s="204">
        <f t="shared" si="9"/>
        <v>11753000</v>
      </c>
      <c r="AT10" s="201">
        <v>7505000</v>
      </c>
      <c r="AU10" s="201">
        <v>4247000</v>
      </c>
      <c r="AV10" s="204">
        <f t="shared" si="10"/>
        <v>11752000</v>
      </c>
      <c r="AW10" s="201">
        <v>7505000</v>
      </c>
      <c r="AX10" s="201">
        <v>4246000</v>
      </c>
      <c r="AY10" s="204">
        <f t="shared" si="11"/>
        <v>11751000</v>
      </c>
      <c r="AZ10" s="201">
        <v>7386000</v>
      </c>
      <c r="BA10" s="201">
        <v>4184000</v>
      </c>
      <c r="BB10" s="204">
        <f t="shared" si="12"/>
        <v>11570000</v>
      </c>
      <c r="BC10" s="43">
        <f t="shared" si="21"/>
        <v>29902000</v>
      </c>
      <c r="BD10" s="43">
        <f t="shared" si="21"/>
        <v>16924000</v>
      </c>
      <c r="BE10" s="43">
        <f t="shared" si="22"/>
        <v>46826000</v>
      </c>
      <c r="BF10" s="201"/>
      <c r="BG10" s="201"/>
      <c r="BH10" s="204">
        <f t="shared" si="13"/>
        <v>0</v>
      </c>
      <c r="BI10" s="201"/>
      <c r="BJ10" s="201"/>
      <c r="BK10" s="204">
        <f t="shared" si="14"/>
        <v>0</v>
      </c>
      <c r="BL10" s="201"/>
      <c r="BM10" s="201"/>
      <c r="BN10" s="204">
        <f t="shared" si="15"/>
        <v>0</v>
      </c>
      <c r="BO10" s="216">
        <f t="shared" si="23"/>
        <v>0</v>
      </c>
      <c r="BP10" s="216">
        <f t="shared" si="23"/>
        <v>0</v>
      </c>
      <c r="BQ10" s="216">
        <f t="shared" si="24"/>
        <v>0</v>
      </c>
      <c r="BR10" s="205">
        <f t="shared" si="25"/>
        <v>38325000</v>
      </c>
      <c r="BS10" s="205">
        <f t="shared" si="16"/>
        <v>22225000</v>
      </c>
      <c r="BT10" s="205">
        <f t="shared" si="16"/>
        <v>60550000</v>
      </c>
      <c r="BU10" s="46">
        <f>+Y10-'UPDATE&gt;&gt;2023 May Revision'!Y10</f>
        <v>-15421000</v>
      </c>
      <c r="BV10" s="46">
        <f>+Z10-'UPDATE&gt;&gt;2023 May Revision'!Z10</f>
        <v>-8471000</v>
      </c>
      <c r="BW10" s="46">
        <f>+AA10-'UPDATE&gt;&gt;2023 May Revision'!AA10</f>
        <v>-23892000</v>
      </c>
      <c r="BX10" s="46">
        <f>+AN10-'UPDATE&gt;&gt;2023 May Revision'!AN10</f>
        <v>0</v>
      </c>
      <c r="BY10" s="46">
        <f>+AO10-'UPDATE&gt;&gt;2023 May Revision'!AO10</f>
        <v>0</v>
      </c>
      <c r="BZ10" s="46">
        <f>+AP10-'UPDATE&gt;&gt;2023 May Revision'!AP10</f>
        <v>0</v>
      </c>
      <c r="CA10" s="46">
        <f>+BC10-'UPDATE&gt;&gt;2023 May Revision'!BC10</f>
        <v>15421000</v>
      </c>
      <c r="CB10" s="46">
        <f>+BD10-'UPDATE&gt;&gt;2023 May Revision'!BD10</f>
        <v>8471000</v>
      </c>
      <c r="CC10" s="46">
        <f>+BE10-'UPDATE&gt;&gt;2023 May Revision'!BE10</f>
        <v>23892000</v>
      </c>
      <c r="CD10" s="46">
        <f>+BO10-'UPDATE&gt;&gt;2023 May Revision'!BO10</f>
        <v>0</v>
      </c>
      <c r="CE10" s="46">
        <f>+BP10-'UPDATE&gt;&gt;2023 May Revision'!BP10</f>
        <v>0</v>
      </c>
      <c r="CF10" s="46">
        <f>+BQ10-'UPDATE&gt;&gt;2023 May Revision'!BQ10</f>
        <v>0</v>
      </c>
      <c r="CG10" s="46">
        <f t="shared" si="26"/>
        <v>0</v>
      </c>
      <c r="CH10" s="46">
        <f t="shared" si="27"/>
        <v>0</v>
      </c>
      <c r="CI10" s="46">
        <f t="shared" si="28"/>
        <v>0</v>
      </c>
    </row>
    <row r="11" spans="1:88" hidden="1" x14ac:dyDescent="0.25">
      <c r="B11" s="48" t="s">
        <v>124</v>
      </c>
      <c r="C11" s="48" t="s">
        <v>138</v>
      </c>
      <c r="D11" s="48" t="s">
        <v>117</v>
      </c>
      <c r="E11" s="48" t="s">
        <v>139</v>
      </c>
      <c r="F11" s="48" t="s">
        <v>126</v>
      </c>
      <c r="G11" s="48" t="s">
        <v>127</v>
      </c>
      <c r="H11" s="48" t="s">
        <v>131</v>
      </c>
      <c r="I11" s="48" t="s">
        <v>132</v>
      </c>
      <c r="J11" s="46">
        <v>949029000</v>
      </c>
      <c r="K11" s="46">
        <v>710036000</v>
      </c>
      <c r="L11" s="46">
        <v>1659065000</v>
      </c>
      <c r="M11" s="201"/>
      <c r="N11" s="201"/>
      <c r="O11" s="204">
        <f t="shared" si="0"/>
        <v>0</v>
      </c>
      <c r="P11" s="201"/>
      <c r="Q11" s="201"/>
      <c r="R11" s="204">
        <f t="shared" si="1"/>
        <v>0</v>
      </c>
      <c r="S11" s="201"/>
      <c r="T11" s="201"/>
      <c r="U11" s="204">
        <f t="shared" si="2"/>
        <v>0</v>
      </c>
      <c r="V11" s="201">
        <v>71559000</v>
      </c>
      <c r="W11" s="201">
        <v>47706000</v>
      </c>
      <c r="X11" s="204">
        <f t="shared" si="3"/>
        <v>119265000</v>
      </c>
      <c r="Y11" s="43">
        <f t="shared" si="18"/>
        <v>71559000</v>
      </c>
      <c r="Z11" s="43">
        <f t="shared" si="18"/>
        <v>47706000</v>
      </c>
      <c r="AA11" s="239">
        <f t="shared" si="19"/>
        <v>119265000</v>
      </c>
      <c r="AB11" s="234">
        <v>68082000</v>
      </c>
      <c r="AC11" s="234">
        <v>54898000</v>
      </c>
      <c r="AD11" s="204">
        <f t="shared" si="4"/>
        <v>122980000</v>
      </c>
      <c r="AE11" s="234">
        <v>69566000</v>
      </c>
      <c r="AF11" s="234">
        <v>56094000</v>
      </c>
      <c r="AG11" s="204">
        <f t="shared" si="5"/>
        <v>125660000</v>
      </c>
      <c r="AH11" s="234">
        <v>74651000</v>
      </c>
      <c r="AI11" s="234">
        <v>60194000</v>
      </c>
      <c r="AJ11" s="204">
        <f t="shared" si="6"/>
        <v>134845000</v>
      </c>
      <c r="AK11" s="201">
        <v>178614000</v>
      </c>
      <c r="AL11" s="201">
        <v>146455000</v>
      </c>
      <c r="AM11" s="204">
        <f t="shared" si="7"/>
        <v>325069000</v>
      </c>
      <c r="AN11" s="239">
        <f t="shared" si="20"/>
        <v>390913000</v>
      </c>
      <c r="AO11" s="239">
        <f t="shared" si="20"/>
        <v>317641000</v>
      </c>
      <c r="AP11" s="204">
        <f t="shared" si="8"/>
        <v>708554000</v>
      </c>
      <c r="AQ11" s="201">
        <v>160708000</v>
      </c>
      <c r="AR11" s="201">
        <v>116375000</v>
      </c>
      <c r="AS11" s="204">
        <f t="shared" si="9"/>
        <v>277083000</v>
      </c>
      <c r="AT11" s="201">
        <v>162925000</v>
      </c>
      <c r="AU11" s="201">
        <v>114158000</v>
      </c>
      <c r="AV11" s="204">
        <f t="shared" si="10"/>
        <v>277083000</v>
      </c>
      <c r="AW11" s="201">
        <v>162924000</v>
      </c>
      <c r="AX11" s="201">
        <v>114156000</v>
      </c>
      <c r="AY11" s="204">
        <f t="shared" si="11"/>
        <v>277080000</v>
      </c>
      <c r="AZ11" s="201"/>
      <c r="BA11" s="201"/>
      <c r="BB11" s="204">
        <f t="shared" si="12"/>
        <v>0</v>
      </c>
      <c r="BC11" s="43">
        <f t="shared" si="21"/>
        <v>486557000</v>
      </c>
      <c r="BD11" s="43">
        <f t="shared" si="21"/>
        <v>344689000</v>
      </c>
      <c r="BE11" s="43">
        <f t="shared" si="22"/>
        <v>831246000</v>
      </c>
      <c r="BF11" s="201"/>
      <c r="BG11" s="201"/>
      <c r="BH11" s="204">
        <f t="shared" si="13"/>
        <v>0</v>
      </c>
      <c r="BI11" s="201"/>
      <c r="BJ11" s="201"/>
      <c r="BK11" s="204">
        <f t="shared" si="14"/>
        <v>0</v>
      </c>
      <c r="BL11" s="201"/>
      <c r="BM11" s="201"/>
      <c r="BN11" s="204">
        <f t="shared" si="15"/>
        <v>0</v>
      </c>
      <c r="BO11" s="216">
        <f t="shared" si="23"/>
        <v>0</v>
      </c>
      <c r="BP11" s="216">
        <f t="shared" si="23"/>
        <v>0</v>
      </c>
      <c r="BQ11" s="216">
        <f t="shared" si="24"/>
        <v>0</v>
      </c>
      <c r="BR11" s="205">
        <f t="shared" si="25"/>
        <v>949029000</v>
      </c>
      <c r="BS11" s="205">
        <f t="shared" si="16"/>
        <v>710036000</v>
      </c>
      <c r="BT11" s="205">
        <f t="shared" si="16"/>
        <v>1659065000</v>
      </c>
      <c r="BU11" s="46">
        <f>+Y11-'UPDATE&gt;&gt;2023 May Revision'!Y11</f>
        <v>-4691000</v>
      </c>
      <c r="BV11" s="46">
        <f>+Z11-'UPDATE&gt;&gt;2023 May Revision'!Z11</f>
        <v>-3127000</v>
      </c>
      <c r="BW11" s="46">
        <f>+AA11-'UPDATE&gt;&gt;2023 May Revision'!AA11</f>
        <v>-7818000</v>
      </c>
      <c r="BX11" s="46">
        <f>+AN11-'UPDATE&gt;&gt;2023 May Revision'!AN11</f>
        <v>-56542000</v>
      </c>
      <c r="BY11" s="46">
        <f>+AO11-'UPDATE&gt;&gt;2023 May Revision'!AO11</f>
        <v>-43235000</v>
      </c>
      <c r="BZ11" s="46">
        <f>+AP11-'UPDATE&gt;&gt;2023 May Revision'!AP11</f>
        <v>-99777000</v>
      </c>
      <c r="CA11" s="46">
        <f>+BC11-'UPDATE&gt;&gt;2023 May Revision'!BC11</f>
        <v>61233000</v>
      </c>
      <c r="CB11" s="46">
        <f>+BD11-'UPDATE&gt;&gt;2023 May Revision'!BD11</f>
        <v>46362000</v>
      </c>
      <c r="CC11" s="46">
        <f>+BE11-'UPDATE&gt;&gt;2023 May Revision'!BE11</f>
        <v>107595000</v>
      </c>
      <c r="CD11" s="46">
        <f>+BO11-'UPDATE&gt;&gt;2023 May Revision'!BO11</f>
        <v>0</v>
      </c>
      <c r="CE11" s="46">
        <f>+BP11-'UPDATE&gt;&gt;2023 May Revision'!BP11</f>
        <v>0</v>
      </c>
      <c r="CF11" s="46">
        <f>+BQ11-'UPDATE&gt;&gt;2023 May Revision'!BQ11</f>
        <v>0</v>
      </c>
      <c r="CG11" s="46">
        <f t="shared" si="26"/>
        <v>0</v>
      </c>
      <c r="CH11" s="46">
        <f t="shared" si="27"/>
        <v>0</v>
      </c>
      <c r="CI11" s="46">
        <f t="shared" si="28"/>
        <v>0</v>
      </c>
    </row>
    <row r="12" spans="1:88" hidden="1" x14ac:dyDescent="0.25">
      <c r="B12" s="48" t="s">
        <v>124</v>
      </c>
      <c r="C12" s="48" t="s">
        <v>138</v>
      </c>
      <c r="D12" s="48" t="s">
        <v>117</v>
      </c>
      <c r="E12" s="48" t="s">
        <v>139</v>
      </c>
      <c r="F12" s="48" t="s">
        <v>126</v>
      </c>
      <c r="G12" s="48" t="s">
        <v>127</v>
      </c>
      <c r="H12" s="48" t="s">
        <v>128</v>
      </c>
      <c r="I12" s="48" t="s">
        <v>129</v>
      </c>
      <c r="J12" s="46">
        <v>29254000</v>
      </c>
      <c r="K12" s="46">
        <v>15115000</v>
      </c>
      <c r="L12" s="46">
        <v>44369000</v>
      </c>
      <c r="M12" s="201"/>
      <c r="N12" s="201"/>
      <c r="O12" s="204">
        <f t="shared" si="0"/>
        <v>0</v>
      </c>
      <c r="P12" s="201"/>
      <c r="Q12" s="201"/>
      <c r="R12" s="204">
        <f t="shared" si="1"/>
        <v>0</v>
      </c>
      <c r="S12" s="201"/>
      <c r="T12" s="201"/>
      <c r="U12" s="204">
        <f t="shared" si="2"/>
        <v>0</v>
      </c>
      <c r="V12" s="201">
        <v>8600000</v>
      </c>
      <c r="W12" s="201">
        <v>4047000</v>
      </c>
      <c r="X12" s="204">
        <f t="shared" si="3"/>
        <v>12647000</v>
      </c>
      <c r="Y12" s="43">
        <f t="shared" si="18"/>
        <v>8600000</v>
      </c>
      <c r="Z12" s="43">
        <f t="shared" si="18"/>
        <v>4047000</v>
      </c>
      <c r="AA12" s="239">
        <f t="shared" si="19"/>
        <v>12647000</v>
      </c>
      <c r="AB12" s="234">
        <v>3400000</v>
      </c>
      <c r="AC12" s="234">
        <v>1888000</v>
      </c>
      <c r="AD12" s="204">
        <f t="shared" si="4"/>
        <v>5288000</v>
      </c>
      <c r="AE12" s="234">
        <v>3399000</v>
      </c>
      <c r="AF12" s="234">
        <v>1888000</v>
      </c>
      <c r="AG12" s="204">
        <f t="shared" si="5"/>
        <v>5287000</v>
      </c>
      <c r="AH12" s="234">
        <v>3399000</v>
      </c>
      <c r="AI12" s="234">
        <v>1888000</v>
      </c>
      <c r="AJ12" s="204">
        <f t="shared" si="6"/>
        <v>5287000</v>
      </c>
      <c r="AK12" s="201">
        <v>3399000</v>
      </c>
      <c r="AL12" s="201">
        <v>1886000</v>
      </c>
      <c r="AM12" s="204">
        <f t="shared" si="7"/>
        <v>5285000</v>
      </c>
      <c r="AN12" s="239">
        <f t="shared" si="20"/>
        <v>13597000</v>
      </c>
      <c r="AO12" s="239">
        <f t="shared" si="20"/>
        <v>7550000</v>
      </c>
      <c r="AP12" s="204">
        <f t="shared" si="8"/>
        <v>21147000</v>
      </c>
      <c r="AQ12" s="201">
        <v>3510000</v>
      </c>
      <c r="AR12" s="201">
        <v>1777000</v>
      </c>
      <c r="AS12" s="204">
        <f t="shared" si="9"/>
        <v>5287000</v>
      </c>
      <c r="AT12" s="201">
        <v>3547000</v>
      </c>
      <c r="AU12" s="201">
        <v>1741000</v>
      </c>
      <c r="AV12" s="204">
        <f t="shared" si="10"/>
        <v>5288000</v>
      </c>
      <c r="AW12" s="201"/>
      <c r="AX12" s="201"/>
      <c r="AY12" s="204">
        <f t="shared" si="11"/>
        <v>0</v>
      </c>
      <c r="AZ12" s="201"/>
      <c r="BA12" s="201"/>
      <c r="BB12" s="204">
        <f t="shared" si="12"/>
        <v>0</v>
      </c>
      <c r="BC12" s="43">
        <f t="shared" si="21"/>
        <v>7057000</v>
      </c>
      <c r="BD12" s="43">
        <f t="shared" si="21"/>
        <v>3518000</v>
      </c>
      <c r="BE12" s="43">
        <f t="shared" si="22"/>
        <v>10575000</v>
      </c>
      <c r="BF12" s="201"/>
      <c r="BG12" s="201"/>
      <c r="BH12" s="204">
        <f t="shared" si="13"/>
        <v>0</v>
      </c>
      <c r="BI12" s="201"/>
      <c r="BJ12" s="201"/>
      <c r="BK12" s="204">
        <f t="shared" si="14"/>
        <v>0</v>
      </c>
      <c r="BL12" s="201"/>
      <c r="BM12" s="201"/>
      <c r="BN12" s="204">
        <f t="shared" si="15"/>
        <v>0</v>
      </c>
      <c r="BO12" s="216">
        <f t="shared" si="23"/>
        <v>0</v>
      </c>
      <c r="BP12" s="216">
        <f t="shared" si="23"/>
        <v>0</v>
      </c>
      <c r="BQ12" s="216">
        <f t="shared" si="24"/>
        <v>0</v>
      </c>
      <c r="BR12" s="205">
        <f t="shared" si="25"/>
        <v>29254000</v>
      </c>
      <c r="BS12" s="205">
        <f t="shared" si="16"/>
        <v>15115000</v>
      </c>
      <c r="BT12" s="205">
        <f t="shared" si="16"/>
        <v>44369000</v>
      </c>
      <c r="BU12" s="46">
        <f>+Y12-'UPDATE&gt;&gt;2023 May Revision'!Y12</f>
        <v>0</v>
      </c>
      <c r="BV12" s="46">
        <f>+Z12-'UPDATE&gt;&gt;2023 May Revision'!Z12</f>
        <v>0</v>
      </c>
      <c r="BW12" s="46">
        <f>+AA12-'UPDATE&gt;&gt;2023 May Revision'!AA12</f>
        <v>0</v>
      </c>
      <c r="BX12" s="46">
        <f>+AN12-'UPDATE&gt;&gt;2023 May Revision'!AN12</f>
        <v>-2000</v>
      </c>
      <c r="BY12" s="46">
        <f>+AO12-'UPDATE&gt;&gt;2023 May Revision'!AO12</f>
        <v>1000</v>
      </c>
      <c r="BZ12" s="46">
        <f>+AP12-'UPDATE&gt;&gt;2023 May Revision'!AP12</f>
        <v>-1000</v>
      </c>
      <c r="CA12" s="46">
        <f>+BC12-'UPDATE&gt;&gt;2023 May Revision'!BC12</f>
        <v>2000</v>
      </c>
      <c r="CB12" s="46">
        <f>+BD12-'UPDATE&gt;&gt;2023 May Revision'!BD12</f>
        <v>-1000</v>
      </c>
      <c r="CC12" s="46">
        <f>+BE12-'UPDATE&gt;&gt;2023 May Revision'!BE12</f>
        <v>1000</v>
      </c>
      <c r="CD12" s="46">
        <f>+BO12-'UPDATE&gt;&gt;2023 May Revision'!BO12</f>
        <v>0</v>
      </c>
      <c r="CE12" s="46">
        <f>+BP12-'UPDATE&gt;&gt;2023 May Revision'!BP12</f>
        <v>0</v>
      </c>
      <c r="CF12" s="46">
        <f>+BQ12-'UPDATE&gt;&gt;2023 May Revision'!BQ12</f>
        <v>0</v>
      </c>
      <c r="CG12" s="46">
        <f t="shared" si="26"/>
        <v>0</v>
      </c>
      <c r="CH12" s="46">
        <f t="shared" si="27"/>
        <v>0</v>
      </c>
      <c r="CI12" s="46">
        <f t="shared" si="28"/>
        <v>0</v>
      </c>
    </row>
    <row r="13" spans="1:88" hidden="1" x14ac:dyDescent="0.25">
      <c r="B13" s="48" t="s">
        <v>124</v>
      </c>
      <c r="C13" s="48" t="s">
        <v>138</v>
      </c>
      <c r="D13" s="48" t="s">
        <v>121</v>
      </c>
      <c r="E13" s="48" t="s">
        <v>139</v>
      </c>
      <c r="F13" s="48" t="s">
        <v>134</v>
      </c>
      <c r="G13" s="48" t="s">
        <v>135</v>
      </c>
      <c r="H13" s="48" t="s">
        <v>136</v>
      </c>
      <c r="I13" s="48">
        <v>36</v>
      </c>
      <c r="J13" s="46">
        <v>11648000</v>
      </c>
      <c r="K13" s="46">
        <v>2915000</v>
      </c>
      <c r="L13" s="46">
        <v>14563000</v>
      </c>
      <c r="M13" s="201"/>
      <c r="N13" s="201"/>
      <c r="O13" s="204">
        <f t="shared" si="0"/>
        <v>0</v>
      </c>
      <c r="P13" s="201"/>
      <c r="Q13" s="201"/>
      <c r="R13" s="204">
        <f t="shared" si="1"/>
        <v>0</v>
      </c>
      <c r="S13" s="201"/>
      <c r="T13" s="201"/>
      <c r="U13" s="204">
        <f t="shared" si="2"/>
        <v>0</v>
      </c>
      <c r="V13" s="201">
        <v>2205000</v>
      </c>
      <c r="W13" s="201">
        <v>551000</v>
      </c>
      <c r="X13" s="204">
        <f t="shared" si="3"/>
        <v>2756000</v>
      </c>
      <c r="Y13" s="43">
        <f t="shared" si="18"/>
        <v>2205000</v>
      </c>
      <c r="Z13" s="43">
        <f t="shared" si="18"/>
        <v>551000</v>
      </c>
      <c r="AA13" s="239">
        <f t="shared" si="19"/>
        <v>2756000</v>
      </c>
      <c r="AB13" s="234">
        <v>721000</v>
      </c>
      <c r="AC13" s="234">
        <v>180000</v>
      </c>
      <c r="AD13" s="204">
        <f t="shared" si="4"/>
        <v>901000</v>
      </c>
      <c r="AE13" s="234"/>
      <c r="AF13" s="234"/>
      <c r="AG13" s="204">
        <f t="shared" si="5"/>
        <v>0</v>
      </c>
      <c r="AH13" s="234">
        <v>1783000</v>
      </c>
      <c r="AI13" s="234">
        <v>445000</v>
      </c>
      <c r="AJ13" s="204">
        <f t="shared" si="6"/>
        <v>2228000</v>
      </c>
      <c r="AK13" s="201">
        <v>1650000</v>
      </c>
      <c r="AL13" s="201">
        <v>413000</v>
      </c>
      <c r="AM13" s="204">
        <f t="shared" si="7"/>
        <v>2063000</v>
      </c>
      <c r="AN13" s="239">
        <f t="shared" si="20"/>
        <v>4154000</v>
      </c>
      <c r="AO13" s="239">
        <f t="shared" si="20"/>
        <v>1038000</v>
      </c>
      <c r="AP13" s="204">
        <f t="shared" si="8"/>
        <v>5192000</v>
      </c>
      <c r="AQ13" s="201">
        <v>2175000</v>
      </c>
      <c r="AR13" s="201">
        <v>545000</v>
      </c>
      <c r="AS13" s="204">
        <f t="shared" si="9"/>
        <v>2720000</v>
      </c>
      <c r="AT13" s="201">
        <v>1631000</v>
      </c>
      <c r="AU13" s="201">
        <v>408000</v>
      </c>
      <c r="AV13" s="204">
        <f t="shared" si="10"/>
        <v>2039000</v>
      </c>
      <c r="AW13" s="201">
        <v>1483000</v>
      </c>
      <c r="AX13" s="201">
        <v>373000</v>
      </c>
      <c r="AY13" s="204">
        <f t="shared" si="11"/>
        <v>1856000</v>
      </c>
      <c r="AZ13" s="201"/>
      <c r="BA13" s="201"/>
      <c r="BB13" s="204">
        <f t="shared" si="12"/>
        <v>0</v>
      </c>
      <c r="BC13" s="43">
        <f t="shared" si="21"/>
        <v>5289000</v>
      </c>
      <c r="BD13" s="43">
        <f t="shared" si="21"/>
        <v>1326000</v>
      </c>
      <c r="BE13" s="43">
        <f t="shared" si="22"/>
        <v>6615000</v>
      </c>
      <c r="BF13" s="201"/>
      <c r="BG13" s="201"/>
      <c r="BH13" s="204">
        <f t="shared" si="13"/>
        <v>0</v>
      </c>
      <c r="BI13" s="201"/>
      <c r="BJ13" s="201"/>
      <c r="BK13" s="204">
        <f t="shared" si="14"/>
        <v>0</v>
      </c>
      <c r="BL13" s="201"/>
      <c r="BM13" s="201"/>
      <c r="BN13" s="204">
        <f t="shared" si="15"/>
        <v>0</v>
      </c>
      <c r="BO13" s="216">
        <f t="shared" si="23"/>
        <v>0</v>
      </c>
      <c r="BP13" s="216">
        <f t="shared" si="23"/>
        <v>0</v>
      </c>
      <c r="BQ13" s="216">
        <f t="shared" si="24"/>
        <v>0</v>
      </c>
      <c r="BR13" s="205">
        <f t="shared" si="25"/>
        <v>11648000</v>
      </c>
      <c r="BS13" s="205">
        <f t="shared" si="16"/>
        <v>2915000</v>
      </c>
      <c r="BT13" s="205">
        <f t="shared" si="16"/>
        <v>14563000</v>
      </c>
      <c r="BU13" s="46">
        <f>+Y13-'UPDATE&gt;&gt;2023 May Revision'!Y13</f>
        <v>707000</v>
      </c>
      <c r="BV13" s="46">
        <f>+Z13-'UPDATE&gt;&gt;2023 May Revision'!Z13</f>
        <v>177000</v>
      </c>
      <c r="BW13" s="46">
        <f>+AA13-'UPDATE&gt;&gt;2023 May Revision'!AA13</f>
        <v>884000</v>
      </c>
      <c r="BX13" s="46">
        <f>+AN13-'UPDATE&gt;&gt;2023 May Revision'!AN13</f>
        <v>-1646000</v>
      </c>
      <c r="BY13" s="46">
        <f>+AO13-'UPDATE&gt;&gt;2023 May Revision'!AO13</f>
        <v>-414000</v>
      </c>
      <c r="BZ13" s="46">
        <f>+AP13-'UPDATE&gt;&gt;2023 May Revision'!AP13</f>
        <v>-2060000</v>
      </c>
      <c r="CA13" s="46">
        <f>+BC13-'UPDATE&gt;&gt;2023 May Revision'!BC13</f>
        <v>939000</v>
      </c>
      <c r="CB13" s="46">
        <f>+BD13-'UPDATE&gt;&gt;2023 May Revision'!BD13</f>
        <v>237000</v>
      </c>
      <c r="CC13" s="46">
        <f>+BE13-'UPDATE&gt;&gt;2023 May Revision'!BE13</f>
        <v>1176000</v>
      </c>
      <c r="CD13" s="46">
        <f>+BO13-'UPDATE&gt;&gt;2023 May Revision'!BO13</f>
        <v>0</v>
      </c>
      <c r="CE13" s="46">
        <f>+BP13-'UPDATE&gt;&gt;2023 May Revision'!BP13</f>
        <v>0</v>
      </c>
      <c r="CF13" s="46">
        <f>+BQ13-'UPDATE&gt;&gt;2023 May Revision'!BQ13</f>
        <v>0</v>
      </c>
      <c r="CG13" s="46">
        <f t="shared" si="26"/>
        <v>0</v>
      </c>
      <c r="CH13" s="46">
        <f t="shared" si="27"/>
        <v>0</v>
      </c>
      <c r="CI13" s="46">
        <f t="shared" si="28"/>
        <v>0</v>
      </c>
    </row>
    <row r="14" spans="1:88" hidden="1" x14ac:dyDescent="0.25">
      <c r="B14" s="48" t="s">
        <v>124</v>
      </c>
      <c r="C14" s="48" t="s">
        <v>140</v>
      </c>
      <c r="D14" s="48" t="s">
        <v>121</v>
      </c>
      <c r="F14" s="48" t="s">
        <v>134</v>
      </c>
      <c r="G14" s="48" t="s">
        <v>135</v>
      </c>
      <c r="H14" s="48" t="s">
        <v>136</v>
      </c>
      <c r="I14" s="48">
        <v>36</v>
      </c>
      <c r="J14" s="46">
        <v>6000000</v>
      </c>
      <c r="K14" s="46">
        <v>1500000</v>
      </c>
      <c r="L14" s="46">
        <v>7500000</v>
      </c>
      <c r="M14" s="201"/>
      <c r="N14" s="201"/>
      <c r="O14" s="204">
        <f t="shared" si="0"/>
        <v>0</v>
      </c>
      <c r="P14" s="201"/>
      <c r="Q14" s="201"/>
      <c r="R14" s="204">
        <f t="shared" si="1"/>
        <v>0</v>
      </c>
      <c r="S14" s="201"/>
      <c r="T14" s="201"/>
      <c r="U14" s="204">
        <f t="shared" si="2"/>
        <v>0</v>
      </c>
      <c r="V14" s="201">
        <v>456000</v>
      </c>
      <c r="W14" s="201">
        <v>114000</v>
      </c>
      <c r="X14" s="204">
        <f t="shared" si="3"/>
        <v>570000</v>
      </c>
      <c r="Y14" s="43">
        <f t="shared" si="18"/>
        <v>456000</v>
      </c>
      <c r="Z14" s="43">
        <f t="shared" si="18"/>
        <v>114000</v>
      </c>
      <c r="AA14" s="43">
        <f t="shared" si="19"/>
        <v>570000</v>
      </c>
      <c r="AB14" s="234">
        <v>320000</v>
      </c>
      <c r="AC14" s="234">
        <v>80000</v>
      </c>
      <c r="AD14" s="204">
        <f t="shared" si="4"/>
        <v>400000</v>
      </c>
      <c r="AE14" s="234">
        <v>6000</v>
      </c>
      <c r="AF14" s="234">
        <v>1000</v>
      </c>
      <c r="AG14" s="204">
        <f t="shared" si="5"/>
        <v>7000</v>
      </c>
      <c r="AH14" s="234">
        <v>838000</v>
      </c>
      <c r="AI14" s="234">
        <v>209000</v>
      </c>
      <c r="AJ14" s="204">
        <f t="shared" si="6"/>
        <v>1047000</v>
      </c>
      <c r="AK14" s="201">
        <v>1728000</v>
      </c>
      <c r="AL14" s="201">
        <v>434000</v>
      </c>
      <c r="AM14" s="204">
        <f t="shared" si="7"/>
        <v>2162000</v>
      </c>
      <c r="AN14" s="43">
        <f t="shared" si="20"/>
        <v>2892000</v>
      </c>
      <c r="AO14" s="43">
        <f t="shared" si="20"/>
        <v>724000</v>
      </c>
      <c r="AP14" s="204">
        <f t="shared" si="8"/>
        <v>3616000</v>
      </c>
      <c r="AQ14" s="201">
        <v>1326000</v>
      </c>
      <c r="AR14" s="201">
        <v>331000</v>
      </c>
      <c r="AS14" s="204">
        <f t="shared" si="9"/>
        <v>1657000</v>
      </c>
      <c r="AT14" s="201">
        <v>994000</v>
      </c>
      <c r="AU14" s="201">
        <v>248000</v>
      </c>
      <c r="AV14" s="204">
        <f t="shared" si="10"/>
        <v>1242000</v>
      </c>
      <c r="AW14" s="201">
        <v>332000</v>
      </c>
      <c r="AX14" s="201">
        <v>83000</v>
      </c>
      <c r="AY14" s="204">
        <f t="shared" si="11"/>
        <v>415000</v>
      </c>
      <c r="AZ14" s="201"/>
      <c r="BA14" s="201"/>
      <c r="BB14" s="204">
        <f t="shared" si="12"/>
        <v>0</v>
      </c>
      <c r="BC14" s="43">
        <f t="shared" si="21"/>
        <v>2652000</v>
      </c>
      <c r="BD14" s="43">
        <f t="shared" si="21"/>
        <v>662000</v>
      </c>
      <c r="BE14" s="43">
        <f t="shared" si="22"/>
        <v>3314000</v>
      </c>
      <c r="BF14" s="201"/>
      <c r="BG14" s="201"/>
      <c r="BH14" s="204">
        <f t="shared" si="13"/>
        <v>0</v>
      </c>
      <c r="BI14" s="201"/>
      <c r="BJ14" s="201"/>
      <c r="BK14" s="204">
        <f t="shared" si="14"/>
        <v>0</v>
      </c>
      <c r="BL14" s="201"/>
      <c r="BM14" s="201"/>
      <c r="BN14" s="204">
        <f t="shared" si="15"/>
        <v>0</v>
      </c>
      <c r="BO14" s="216">
        <f t="shared" si="23"/>
        <v>0</v>
      </c>
      <c r="BP14" s="216">
        <f t="shared" si="23"/>
        <v>0</v>
      </c>
      <c r="BQ14" s="216">
        <f t="shared" si="24"/>
        <v>0</v>
      </c>
      <c r="BR14" s="205">
        <f t="shared" si="25"/>
        <v>6000000</v>
      </c>
      <c r="BS14" s="205">
        <f t="shared" si="16"/>
        <v>1500000</v>
      </c>
      <c r="BT14" s="205">
        <f t="shared" si="16"/>
        <v>7500000</v>
      </c>
      <c r="BU14" s="46">
        <f>+Y14-'UPDATE&gt;&gt;2023 May Revision'!Y14</f>
        <v>-14000</v>
      </c>
      <c r="BV14" s="46">
        <f>+Z14-'UPDATE&gt;&gt;2023 May Revision'!Z14</f>
        <v>-3000</v>
      </c>
      <c r="BW14" s="46">
        <f>+AA14-'UPDATE&gt;&gt;2023 May Revision'!AA14</f>
        <v>-17000</v>
      </c>
      <c r="BX14" s="46">
        <f>+AN14-'UPDATE&gt;&gt;2023 May Revision'!AN14</f>
        <v>-2638000</v>
      </c>
      <c r="BY14" s="46">
        <f>+AO14-'UPDATE&gt;&gt;2023 May Revision'!AO14</f>
        <v>-659000</v>
      </c>
      <c r="BZ14" s="46">
        <f>+AP14-'UPDATE&gt;&gt;2023 May Revision'!AP14</f>
        <v>-3297000</v>
      </c>
      <c r="CA14" s="46">
        <f>+BC14-'UPDATE&gt;&gt;2023 May Revision'!BC14</f>
        <v>2652000</v>
      </c>
      <c r="CB14" s="46">
        <f>+BD14-'UPDATE&gt;&gt;2023 May Revision'!BD14</f>
        <v>662000</v>
      </c>
      <c r="CC14" s="46">
        <f>+BE14-'UPDATE&gt;&gt;2023 May Revision'!BE14</f>
        <v>3314000</v>
      </c>
      <c r="CD14" s="46">
        <f>+BO14-'UPDATE&gt;&gt;2023 May Revision'!BO14</f>
        <v>0</v>
      </c>
      <c r="CE14" s="46">
        <f>+BP14-'UPDATE&gt;&gt;2023 May Revision'!BP14</f>
        <v>0</v>
      </c>
      <c r="CF14" s="46">
        <f>+BQ14-'UPDATE&gt;&gt;2023 May Revision'!BQ14</f>
        <v>0</v>
      </c>
      <c r="CG14" s="46">
        <f t="shared" si="26"/>
        <v>0</v>
      </c>
      <c r="CH14" s="46">
        <f t="shared" si="27"/>
        <v>0</v>
      </c>
      <c r="CI14" s="46">
        <f t="shared" si="28"/>
        <v>0</v>
      </c>
    </row>
    <row r="15" spans="1:88" hidden="1" x14ac:dyDescent="0.25">
      <c r="B15" s="48" t="s">
        <v>141</v>
      </c>
      <c r="C15" s="48" t="s">
        <v>142</v>
      </c>
      <c r="D15" s="48" t="s">
        <v>121</v>
      </c>
      <c r="F15" s="48" t="s">
        <v>143</v>
      </c>
      <c r="H15" s="48" t="s">
        <v>144</v>
      </c>
      <c r="I15" s="48">
        <v>30</v>
      </c>
      <c r="J15" s="46">
        <v>5000000</v>
      </c>
      <c r="K15" s="46">
        <v>0</v>
      </c>
      <c r="L15" s="46">
        <v>5000000</v>
      </c>
      <c r="M15" s="201"/>
      <c r="N15" s="201"/>
      <c r="O15" s="204">
        <f t="shared" si="0"/>
        <v>0</v>
      </c>
      <c r="P15" s="201"/>
      <c r="Q15" s="201"/>
      <c r="R15" s="204">
        <f t="shared" si="1"/>
        <v>0</v>
      </c>
      <c r="S15" s="201"/>
      <c r="T15" s="201"/>
      <c r="U15" s="204">
        <f t="shared" si="2"/>
        <v>0</v>
      </c>
      <c r="V15" s="201">
        <v>0</v>
      </c>
      <c r="W15" s="201"/>
      <c r="X15" s="204">
        <f t="shared" si="3"/>
        <v>0</v>
      </c>
      <c r="Y15" s="43">
        <f t="shared" si="18"/>
        <v>0</v>
      </c>
      <c r="Z15" s="43">
        <f t="shared" si="18"/>
        <v>0</v>
      </c>
      <c r="AA15" s="43">
        <f t="shared" si="19"/>
        <v>0</v>
      </c>
      <c r="AB15" s="234">
        <v>94000</v>
      </c>
      <c r="AC15" s="234"/>
      <c r="AD15" s="204">
        <f t="shared" si="4"/>
        <v>94000</v>
      </c>
      <c r="AE15" s="234">
        <v>228000</v>
      </c>
      <c r="AF15" s="234"/>
      <c r="AG15" s="204">
        <f t="shared" si="5"/>
        <v>228000</v>
      </c>
      <c r="AH15" s="234">
        <v>425000</v>
      </c>
      <c r="AI15" s="234"/>
      <c r="AJ15" s="204">
        <f t="shared" si="6"/>
        <v>425000</v>
      </c>
      <c r="AK15" s="201">
        <f>MAX(0,'UPDATE&gt;&gt;2023 May Revision'!AN15-SUM(AB15,AE15,AH15))</f>
        <v>1171000</v>
      </c>
      <c r="AL15" s="201">
        <f>MAX(0,'UPDATE&gt;&gt;2023 May Revision'!AO15-SUM(AC15,AF15,AI15))</f>
        <v>0</v>
      </c>
      <c r="AM15" s="204">
        <f t="shared" si="7"/>
        <v>1171000</v>
      </c>
      <c r="AN15" s="43">
        <f t="shared" si="20"/>
        <v>1918000</v>
      </c>
      <c r="AO15" s="43">
        <f t="shared" si="20"/>
        <v>0</v>
      </c>
      <c r="AP15" s="204">
        <f t="shared" si="8"/>
        <v>1918000</v>
      </c>
      <c r="AQ15" s="201">
        <v>1028000</v>
      </c>
      <c r="AR15" s="201"/>
      <c r="AS15" s="204">
        <f t="shared" si="9"/>
        <v>1028000</v>
      </c>
      <c r="AT15" s="201">
        <v>1027000</v>
      </c>
      <c r="AU15" s="201"/>
      <c r="AV15" s="204">
        <f t="shared" si="10"/>
        <v>1027000</v>
      </c>
      <c r="AW15" s="201">
        <v>1027000</v>
      </c>
      <c r="AX15" s="201"/>
      <c r="AY15" s="204">
        <f t="shared" si="11"/>
        <v>1027000</v>
      </c>
      <c r="AZ15" s="201"/>
      <c r="BA15" s="201"/>
      <c r="BB15" s="204">
        <f t="shared" si="12"/>
        <v>0</v>
      </c>
      <c r="BC15" s="43">
        <f t="shared" si="21"/>
        <v>3082000</v>
      </c>
      <c r="BD15" s="43">
        <f t="shared" si="21"/>
        <v>0</v>
      </c>
      <c r="BE15" s="43">
        <f t="shared" si="22"/>
        <v>3082000</v>
      </c>
      <c r="BF15" s="201"/>
      <c r="BG15" s="201"/>
      <c r="BH15" s="204">
        <f t="shared" si="13"/>
        <v>0</v>
      </c>
      <c r="BI15" s="201"/>
      <c r="BJ15" s="201"/>
      <c r="BK15" s="204">
        <f t="shared" si="14"/>
        <v>0</v>
      </c>
      <c r="BL15" s="201"/>
      <c r="BM15" s="201"/>
      <c r="BN15" s="204">
        <f t="shared" si="15"/>
        <v>0</v>
      </c>
      <c r="BO15" s="216">
        <f t="shared" si="23"/>
        <v>0</v>
      </c>
      <c r="BP15" s="216">
        <f t="shared" si="23"/>
        <v>0</v>
      </c>
      <c r="BQ15" s="216">
        <f t="shared" si="24"/>
        <v>0</v>
      </c>
      <c r="BR15" s="205">
        <f t="shared" si="25"/>
        <v>5000000</v>
      </c>
      <c r="BS15" s="205">
        <f t="shared" si="16"/>
        <v>0</v>
      </c>
      <c r="BT15" s="205">
        <f t="shared" si="16"/>
        <v>5000000</v>
      </c>
      <c r="BU15" s="46">
        <f>+Y15-'UPDATE&gt;&gt;2023 May Revision'!Y15</f>
        <v>0</v>
      </c>
      <c r="BV15" s="46">
        <f>+Z15-'UPDATE&gt;&gt;2023 May Revision'!Z15</f>
        <v>0</v>
      </c>
      <c r="BW15" s="46">
        <f>+AA15-'UPDATE&gt;&gt;2023 May Revision'!AA15</f>
        <v>0</v>
      </c>
      <c r="BX15" s="46">
        <f>+AN15-'UPDATE&gt;&gt;2023 May Revision'!AN15</f>
        <v>0</v>
      </c>
      <c r="BY15" s="46">
        <f>+AO15-'UPDATE&gt;&gt;2023 May Revision'!AO15</f>
        <v>0</v>
      </c>
      <c r="BZ15" s="46">
        <f>+AP15-'UPDATE&gt;&gt;2023 May Revision'!AP15</f>
        <v>0</v>
      </c>
      <c r="CA15" s="46">
        <f>+BC15-'UPDATE&gt;&gt;2023 May Revision'!BC15</f>
        <v>0</v>
      </c>
      <c r="CB15" s="46">
        <f>+BD15-'UPDATE&gt;&gt;2023 May Revision'!BD15</f>
        <v>0</v>
      </c>
      <c r="CC15" s="46">
        <f>+BE15-'UPDATE&gt;&gt;2023 May Revision'!BE15</f>
        <v>0</v>
      </c>
      <c r="CD15" s="46">
        <f>+BO15-'UPDATE&gt;&gt;2023 May Revision'!BO15</f>
        <v>0</v>
      </c>
      <c r="CE15" s="46">
        <f>+BP15-'UPDATE&gt;&gt;2023 May Revision'!BP15</f>
        <v>0</v>
      </c>
      <c r="CF15" s="46">
        <f>+BQ15-'UPDATE&gt;&gt;2023 May Revision'!BQ15</f>
        <v>0</v>
      </c>
      <c r="CG15" s="46">
        <f t="shared" si="26"/>
        <v>0</v>
      </c>
      <c r="CH15" s="46">
        <f t="shared" si="27"/>
        <v>0</v>
      </c>
      <c r="CI15" s="46">
        <f t="shared" si="28"/>
        <v>0</v>
      </c>
    </row>
    <row r="16" spans="1:88" hidden="1" x14ac:dyDescent="0.25">
      <c r="B16" s="48" t="s">
        <v>146</v>
      </c>
      <c r="C16" s="48" t="s">
        <v>147</v>
      </c>
      <c r="D16" s="48" t="s">
        <v>117</v>
      </c>
      <c r="F16" s="48" t="s">
        <v>148</v>
      </c>
      <c r="G16" s="48" t="s">
        <v>149</v>
      </c>
      <c r="H16" s="48" t="s">
        <v>150</v>
      </c>
      <c r="I16" s="48">
        <v>25.15</v>
      </c>
      <c r="J16" s="46">
        <v>118676000</v>
      </c>
      <c r="K16" s="46">
        <v>168716000</v>
      </c>
      <c r="L16" s="46">
        <v>287392000</v>
      </c>
      <c r="M16" s="201"/>
      <c r="N16" s="201"/>
      <c r="O16" s="204">
        <f t="shared" si="0"/>
        <v>0</v>
      </c>
      <c r="P16" s="201"/>
      <c r="Q16" s="201"/>
      <c r="R16" s="204">
        <f t="shared" si="1"/>
        <v>0</v>
      </c>
      <c r="S16" s="201">
        <v>118670000</v>
      </c>
      <c r="T16" s="201">
        <v>168709000</v>
      </c>
      <c r="U16" s="204">
        <f t="shared" si="2"/>
        <v>287379000</v>
      </c>
      <c r="V16" s="201">
        <v>3000</v>
      </c>
      <c r="W16" s="201">
        <v>4000</v>
      </c>
      <c r="X16" s="204">
        <f t="shared" si="3"/>
        <v>7000</v>
      </c>
      <c r="Y16" s="43">
        <f t="shared" si="18"/>
        <v>118673000</v>
      </c>
      <c r="Z16" s="43">
        <f t="shared" si="18"/>
        <v>168713000</v>
      </c>
      <c r="AA16" s="43">
        <f t="shared" si="19"/>
        <v>287386000</v>
      </c>
      <c r="AB16" s="234">
        <v>1000</v>
      </c>
      <c r="AC16" s="234">
        <v>1000</v>
      </c>
      <c r="AD16" s="204">
        <f t="shared" si="4"/>
        <v>2000</v>
      </c>
      <c r="AE16" s="234">
        <v>0</v>
      </c>
      <c r="AF16" s="234">
        <v>0</v>
      </c>
      <c r="AG16" s="204">
        <f t="shared" si="5"/>
        <v>0</v>
      </c>
      <c r="AH16" s="234">
        <v>0</v>
      </c>
      <c r="AI16" s="234">
        <v>0</v>
      </c>
      <c r="AJ16" s="204">
        <f t="shared" si="6"/>
        <v>0</v>
      </c>
      <c r="AK16" s="201">
        <f>MAX(0,'UPDATE&gt;&gt;2023 May Revision'!AN16-SUM(AB16,AE16,AH16))</f>
        <v>2000</v>
      </c>
      <c r="AL16" s="201">
        <f>MAX(0,'UPDATE&gt;&gt;2023 May Revision'!AO16-SUM(AC16,AF16,AI16))</f>
        <v>2000</v>
      </c>
      <c r="AM16" s="204">
        <f t="shared" si="7"/>
        <v>4000</v>
      </c>
      <c r="AN16" s="43">
        <f t="shared" si="20"/>
        <v>3000</v>
      </c>
      <c r="AO16" s="43">
        <f t="shared" si="20"/>
        <v>3000</v>
      </c>
      <c r="AP16" s="204">
        <f t="shared" si="8"/>
        <v>6000</v>
      </c>
      <c r="AQ16" s="201">
        <v>0</v>
      </c>
      <c r="AR16" s="201"/>
      <c r="AS16" s="204">
        <f t="shared" si="9"/>
        <v>0</v>
      </c>
      <c r="AT16" s="201">
        <v>0</v>
      </c>
      <c r="AU16" s="201"/>
      <c r="AV16" s="204">
        <f t="shared" si="10"/>
        <v>0</v>
      </c>
      <c r="AW16" s="201">
        <v>0</v>
      </c>
      <c r="AX16" s="201"/>
      <c r="AY16" s="204">
        <f t="shared" si="11"/>
        <v>0</v>
      </c>
      <c r="AZ16" s="201"/>
      <c r="BA16" s="201"/>
      <c r="BB16" s="204">
        <f t="shared" si="12"/>
        <v>0</v>
      </c>
      <c r="BC16" s="43">
        <f t="shared" si="21"/>
        <v>0</v>
      </c>
      <c r="BD16" s="43">
        <f t="shared" si="21"/>
        <v>0</v>
      </c>
      <c r="BE16" s="43">
        <f t="shared" si="22"/>
        <v>0</v>
      </c>
      <c r="BF16" s="201"/>
      <c r="BG16" s="201"/>
      <c r="BH16" s="204">
        <f t="shared" si="13"/>
        <v>0</v>
      </c>
      <c r="BI16" s="201"/>
      <c r="BJ16" s="201"/>
      <c r="BK16" s="204">
        <f t="shared" si="14"/>
        <v>0</v>
      </c>
      <c r="BL16" s="201"/>
      <c r="BM16" s="201"/>
      <c r="BN16" s="204">
        <f t="shared" si="15"/>
        <v>0</v>
      </c>
      <c r="BO16" s="216">
        <f t="shared" si="23"/>
        <v>0</v>
      </c>
      <c r="BP16" s="216">
        <f t="shared" si="23"/>
        <v>0</v>
      </c>
      <c r="BQ16" s="216">
        <f t="shared" si="24"/>
        <v>0</v>
      </c>
      <c r="BR16" s="205">
        <f t="shared" si="25"/>
        <v>118676000</v>
      </c>
      <c r="BS16" s="205">
        <f t="shared" si="16"/>
        <v>168716000</v>
      </c>
      <c r="BT16" s="205">
        <f>+SUM(BQ16,BE16,AP16,AA16)</f>
        <v>287392000</v>
      </c>
      <c r="BU16" s="46">
        <f>+Y16-'UPDATE&gt;&gt;2023 May Revision'!Y16</f>
        <v>0</v>
      </c>
      <c r="BV16" s="46">
        <f>+Z16-'UPDATE&gt;&gt;2023 May Revision'!Z16</f>
        <v>0</v>
      </c>
      <c r="BW16" s="46">
        <f>+AA16-'UPDATE&gt;&gt;2023 May Revision'!AA16</f>
        <v>0</v>
      </c>
      <c r="BX16" s="46">
        <f>+AN16-'UPDATE&gt;&gt;2023 May Revision'!AN16</f>
        <v>0</v>
      </c>
      <c r="BY16" s="46">
        <f>+AO16-'UPDATE&gt;&gt;2023 May Revision'!AO16</f>
        <v>0</v>
      </c>
      <c r="BZ16" s="46">
        <f>+AP16-'UPDATE&gt;&gt;2023 May Revision'!AP16</f>
        <v>0</v>
      </c>
      <c r="CA16" s="46">
        <f>+BC16-'UPDATE&gt;&gt;2023 May Revision'!BC16</f>
        <v>0</v>
      </c>
      <c r="CB16" s="46">
        <f>+BD16-'UPDATE&gt;&gt;2023 May Revision'!BD16</f>
        <v>0</v>
      </c>
      <c r="CC16" s="46">
        <f>+BE16-'UPDATE&gt;&gt;2023 May Revision'!BE16</f>
        <v>0</v>
      </c>
      <c r="CD16" s="46">
        <f>+BO16-'UPDATE&gt;&gt;2023 May Revision'!BO16</f>
        <v>0</v>
      </c>
      <c r="CE16" s="46">
        <f>+BP16-'UPDATE&gt;&gt;2023 May Revision'!BP16</f>
        <v>0</v>
      </c>
      <c r="CF16" s="46">
        <f>+BQ16-'UPDATE&gt;&gt;2023 May Revision'!BQ16</f>
        <v>0</v>
      </c>
      <c r="CG16" s="46">
        <f t="shared" si="26"/>
        <v>0</v>
      </c>
      <c r="CH16" s="46">
        <f t="shared" si="27"/>
        <v>0</v>
      </c>
      <c r="CI16" s="46">
        <f t="shared" si="28"/>
        <v>0</v>
      </c>
    </row>
    <row r="17" spans="2:87" hidden="1" x14ac:dyDescent="0.25">
      <c r="B17" s="48" t="s">
        <v>146</v>
      </c>
      <c r="C17" s="48" t="s">
        <v>151</v>
      </c>
      <c r="D17" s="48" t="s">
        <v>117</v>
      </c>
      <c r="F17" s="48" t="s">
        <v>148</v>
      </c>
      <c r="G17" s="48" t="s">
        <v>149</v>
      </c>
      <c r="H17" s="48" t="s">
        <v>150</v>
      </c>
      <c r="I17" s="48">
        <v>25.15</v>
      </c>
      <c r="J17" s="46">
        <v>286147000</v>
      </c>
      <c r="K17" s="46">
        <v>0</v>
      </c>
      <c r="L17" s="46">
        <v>286147000</v>
      </c>
      <c r="M17" s="201"/>
      <c r="N17" s="201"/>
      <c r="O17" s="204">
        <f t="shared" si="0"/>
        <v>0</v>
      </c>
      <c r="P17" s="201"/>
      <c r="Q17" s="201"/>
      <c r="R17" s="204">
        <f t="shared" si="1"/>
        <v>0</v>
      </c>
      <c r="S17" s="201"/>
      <c r="T17" s="201"/>
      <c r="U17" s="204">
        <f t="shared" si="2"/>
        <v>0</v>
      </c>
      <c r="V17" s="201"/>
      <c r="W17" s="201"/>
      <c r="X17" s="204">
        <f t="shared" si="3"/>
        <v>0</v>
      </c>
      <c r="Y17" s="43">
        <f t="shared" si="18"/>
        <v>0</v>
      </c>
      <c r="Z17" s="43">
        <f t="shared" si="18"/>
        <v>0</v>
      </c>
      <c r="AA17" s="43">
        <f t="shared" si="19"/>
        <v>0</v>
      </c>
      <c r="AB17" s="246">
        <v>1015000</v>
      </c>
      <c r="AC17" s="234"/>
      <c r="AD17" s="204">
        <f t="shared" si="4"/>
        <v>1015000</v>
      </c>
      <c r="AE17" s="247">
        <v>458000</v>
      </c>
      <c r="AF17" s="234">
        <v>0</v>
      </c>
      <c r="AG17" s="204">
        <f t="shared" si="5"/>
        <v>458000</v>
      </c>
      <c r="AH17" s="248">
        <v>904000</v>
      </c>
      <c r="AI17" s="234"/>
      <c r="AJ17" s="204">
        <f t="shared" si="6"/>
        <v>904000</v>
      </c>
      <c r="AK17" s="201">
        <f>MAX(0,'UPDATE&gt;&gt;2023 May Revision'!AN17-SUM(AB17,AE17,AH17))</f>
        <v>65469000</v>
      </c>
      <c r="AL17" s="201">
        <f>MAX(0,'UPDATE&gt;&gt;2023 May Revision'!AO17-SUM(AC17,AF17,AI17))</f>
        <v>0</v>
      </c>
      <c r="AM17" s="204">
        <f t="shared" si="7"/>
        <v>65469000</v>
      </c>
      <c r="AN17" s="43">
        <f t="shared" si="20"/>
        <v>67846000</v>
      </c>
      <c r="AO17" s="43">
        <f t="shared" si="20"/>
        <v>0</v>
      </c>
      <c r="AP17" s="204">
        <f t="shared" si="8"/>
        <v>67846000</v>
      </c>
      <c r="AQ17" s="201">
        <v>36590000</v>
      </c>
      <c r="AR17" s="201"/>
      <c r="AS17" s="204">
        <f t="shared" si="9"/>
        <v>36590000</v>
      </c>
      <c r="AT17" s="201">
        <v>36590000</v>
      </c>
      <c r="AU17" s="201"/>
      <c r="AV17" s="204">
        <f t="shared" si="10"/>
        <v>36590000</v>
      </c>
      <c r="AW17" s="201">
        <v>36590000</v>
      </c>
      <c r="AX17" s="201"/>
      <c r="AY17" s="204">
        <f t="shared" si="11"/>
        <v>36590000</v>
      </c>
      <c r="AZ17" s="201">
        <v>36590000</v>
      </c>
      <c r="BA17" s="201"/>
      <c r="BB17" s="204">
        <f t="shared" si="12"/>
        <v>36590000</v>
      </c>
      <c r="BC17" s="43">
        <f t="shared" si="21"/>
        <v>146360000</v>
      </c>
      <c r="BD17" s="43">
        <f t="shared" si="21"/>
        <v>0</v>
      </c>
      <c r="BE17" s="43">
        <f t="shared" si="22"/>
        <v>146360000</v>
      </c>
      <c r="BF17" s="201">
        <v>71941000</v>
      </c>
      <c r="BG17" s="201"/>
      <c r="BH17" s="204">
        <f t="shared" si="13"/>
        <v>71941000</v>
      </c>
      <c r="BI17" s="201"/>
      <c r="BJ17" s="201"/>
      <c r="BK17" s="204">
        <f t="shared" si="14"/>
        <v>0</v>
      </c>
      <c r="BL17" s="201"/>
      <c r="BM17" s="201"/>
      <c r="BN17" s="204">
        <f t="shared" si="15"/>
        <v>0</v>
      </c>
      <c r="BO17" s="216">
        <f t="shared" si="23"/>
        <v>71941000</v>
      </c>
      <c r="BP17" s="216">
        <f t="shared" si="23"/>
        <v>0</v>
      </c>
      <c r="BQ17" s="216">
        <f t="shared" si="24"/>
        <v>71941000</v>
      </c>
      <c r="BR17" s="205">
        <f t="shared" si="25"/>
        <v>286147000</v>
      </c>
      <c r="BS17" s="205">
        <f t="shared" si="16"/>
        <v>0</v>
      </c>
      <c r="BT17" s="205">
        <f t="shared" si="16"/>
        <v>286147000</v>
      </c>
      <c r="BU17" s="46">
        <f>+Y17-'UPDATE&gt;&gt;2023 May Revision'!Y17</f>
        <v>0</v>
      </c>
      <c r="BV17" s="46">
        <f>+Z17-'UPDATE&gt;&gt;2023 May Revision'!Z17</f>
        <v>0</v>
      </c>
      <c r="BW17" s="46">
        <f>+AA17-'UPDATE&gt;&gt;2023 May Revision'!AA17</f>
        <v>0</v>
      </c>
      <c r="BX17" s="46">
        <f>+AN17-'UPDATE&gt;&gt;2023 May Revision'!AN17</f>
        <v>0</v>
      </c>
      <c r="BY17" s="46">
        <f>+AO17-'UPDATE&gt;&gt;2023 May Revision'!AO17</f>
        <v>0</v>
      </c>
      <c r="BZ17" s="46">
        <f>+AP17-'UPDATE&gt;&gt;2023 May Revision'!AP17</f>
        <v>0</v>
      </c>
      <c r="CA17" s="46">
        <f>+BC17-'UPDATE&gt;&gt;2023 May Revision'!BC17</f>
        <v>0</v>
      </c>
      <c r="CB17" s="46">
        <f>+BD17-'UPDATE&gt;&gt;2023 May Revision'!BD17</f>
        <v>0</v>
      </c>
      <c r="CC17" s="46">
        <f>+BE17-'UPDATE&gt;&gt;2023 May Revision'!BE17</f>
        <v>0</v>
      </c>
      <c r="CD17" s="46">
        <f>+BO17-'UPDATE&gt;&gt;2023 May Revision'!BO17</f>
        <v>0</v>
      </c>
      <c r="CE17" s="46">
        <f>+BP17-'UPDATE&gt;&gt;2023 May Revision'!BP17</f>
        <v>0</v>
      </c>
      <c r="CF17" s="46">
        <f>+BQ17-'UPDATE&gt;&gt;2023 May Revision'!BQ17</f>
        <v>0</v>
      </c>
      <c r="CG17" s="46">
        <f t="shared" si="26"/>
        <v>0</v>
      </c>
      <c r="CH17" s="46">
        <f t="shared" si="27"/>
        <v>0</v>
      </c>
      <c r="CI17" s="46">
        <f t="shared" si="28"/>
        <v>0</v>
      </c>
    </row>
    <row r="18" spans="2:87" hidden="1" x14ac:dyDescent="0.25">
      <c r="B18" s="48" t="s">
        <v>146</v>
      </c>
      <c r="C18" s="48" t="s">
        <v>151</v>
      </c>
      <c r="D18" s="48" t="s">
        <v>121</v>
      </c>
      <c r="F18" s="48" t="s">
        <v>152</v>
      </c>
      <c r="H18" s="48" t="s">
        <v>153</v>
      </c>
      <c r="I18" s="48">
        <v>25</v>
      </c>
      <c r="J18" s="46">
        <v>8986000</v>
      </c>
      <c r="K18" s="46">
        <v>0</v>
      </c>
      <c r="L18" s="46">
        <v>8986000</v>
      </c>
      <c r="M18" s="201"/>
      <c r="N18" s="201"/>
      <c r="O18" s="204">
        <f t="shared" si="0"/>
        <v>0</v>
      </c>
      <c r="P18" s="201"/>
      <c r="Q18" s="201"/>
      <c r="R18" s="204">
        <f t="shared" si="1"/>
        <v>0</v>
      </c>
      <c r="S18" s="201">
        <v>1000</v>
      </c>
      <c r="T18" s="201"/>
      <c r="U18" s="204">
        <f t="shared" si="2"/>
        <v>1000</v>
      </c>
      <c r="V18" s="201">
        <v>229000</v>
      </c>
      <c r="W18" s="201"/>
      <c r="X18" s="204">
        <f t="shared" si="3"/>
        <v>229000</v>
      </c>
      <c r="Y18" s="43">
        <f t="shared" si="18"/>
        <v>230000</v>
      </c>
      <c r="Z18" s="43">
        <f t="shared" si="18"/>
        <v>0</v>
      </c>
      <c r="AA18" s="43">
        <f t="shared" si="19"/>
        <v>230000</v>
      </c>
      <c r="AB18" s="246">
        <v>387000</v>
      </c>
      <c r="AC18" s="234"/>
      <c r="AD18" s="204">
        <f t="shared" si="4"/>
        <v>387000</v>
      </c>
      <c r="AE18" s="247">
        <v>514000</v>
      </c>
      <c r="AF18" s="234">
        <v>0</v>
      </c>
      <c r="AG18" s="204">
        <f t="shared" si="5"/>
        <v>514000</v>
      </c>
      <c r="AH18" s="248">
        <v>536000</v>
      </c>
      <c r="AI18" s="234"/>
      <c r="AJ18" s="204">
        <f t="shared" si="6"/>
        <v>536000</v>
      </c>
      <c r="AK18" s="201">
        <f>MAX(0,'UPDATE&gt;&gt;2023 May Revision'!AN18-SUM(AB18,AE18,AH18))</f>
        <v>1837000</v>
      </c>
      <c r="AL18" s="201">
        <f>MAX(0,'UPDATE&gt;&gt;2023 May Revision'!AO18-SUM(AC18,AF18,AI18))</f>
        <v>0</v>
      </c>
      <c r="AM18" s="204">
        <f t="shared" si="7"/>
        <v>1837000</v>
      </c>
      <c r="AN18" s="43">
        <f t="shared" si="20"/>
        <v>3274000</v>
      </c>
      <c r="AO18" s="43">
        <f t="shared" si="20"/>
        <v>0</v>
      </c>
      <c r="AP18" s="204">
        <f t="shared" si="8"/>
        <v>3274000</v>
      </c>
      <c r="AQ18" s="201">
        <v>1094000</v>
      </c>
      <c r="AR18" s="201"/>
      <c r="AS18" s="204">
        <f t="shared" si="9"/>
        <v>1094000</v>
      </c>
      <c r="AT18" s="201">
        <v>1094000</v>
      </c>
      <c r="AU18" s="201"/>
      <c r="AV18" s="204">
        <f t="shared" si="10"/>
        <v>1094000</v>
      </c>
      <c r="AW18" s="201">
        <v>1094000</v>
      </c>
      <c r="AX18" s="201"/>
      <c r="AY18" s="204">
        <f t="shared" si="11"/>
        <v>1094000</v>
      </c>
      <c r="AZ18" s="201">
        <v>1100000</v>
      </c>
      <c r="BA18" s="201"/>
      <c r="BB18" s="204">
        <f t="shared" si="12"/>
        <v>1100000</v>
      </c>
      <c r="BC18" s="43">
        <f t="shared" si="21"/>
        <v>4382000</v>
      </c>
      <c r="BD18" s="43">
        <f t="shared" si="21"/>
        <v>0</v>
      </c>
      <c r="BE18" s="43">
        <f t="shared" si="22"/>
        <v>4382000</v>
      </c>
      <c r="BF18" s="201">
        <v>1100000</v>
      </c>
      <c r="BG18" s="201"/>
      <c r="BH18" s="204">
        <f t="shared" si="13"/>
        <v>1100000</v>
      </c>
      <c r="BI18" s="201"/>
      <c r="BJ18" s="201"/>
      <c r="BK18" s="204">
        <f t="shared" si="14"/>
        <v>0</v>
      </c>
      <c r="BL18" s="201"/>
      <c r="BM18" s="201"/>
      <c r="BN18" s="204">
        <f t="shared" si="15"/>
        <v>0</v>
      </c>
      <c r="BO18" s="216">
        <f t="shared" si="23"/>
        <v>1100000</v>
      </c>
      <c r="BP18" s="216">
        <f t="shared" si="23"/>
        <v>0</v>
      </c>
      <c r="BQ18" s="216">
        <f t="shared" si="24"/>
        <v>1100000</v>
      </c>
      <c r="BR18" s="205">
        <f t="shared" si="25"/>
        <v>8986000</v>
      </c>
      <c r="BS18" s="205">
        <f t="shared" si="16"/>
        <v>0</v>
      </c>
      <c r="BT18" s="205">
        <f t="shared" si="16"/>
        <v>8986000</v>
      </c>
      <c r="BU18" s="46">
        <f>+Y18-'UPDATE&gt;&gt;2023 May Revision'!Y18</f>
        <v>0</v>
      </c>
      <c r="BV18" s="46">
        <f>+Z18-'UPDATE&gt;&gt;2023 May Revision'!Z18</f>
        <v>0</v>
      </c>
      <c r="BW18" s="46">
        <f>+AA18-'UPDATE&gt;&gt;2023 May Revision'!AA18</f>
        <v>0</v>
      </c>
      <c r="BX18" s="46">
        <f>+AN18-'UPDATE&gt;&gt;2023 May Revision'!AN18</f>
        <v>0</v>
      </c>
      <c r="BY18" s="46">
        <f>+AO18-'UPDATE&gt;&gt;2023 May Revision'!AO18</f>
        <v>0</v>
      </c>
      <c r="BZ18" s="46">
        <f>+AP18-'UPDATE&gt;&gt;2023 May Revision'!AP18</f>
        <v>0</v>
      </c>
      <c r="CA18" s="46">
        <f>+BC18-'UPDATE&gt;&gt;2023 May Revision'!BC18</f>
        <v>0</v>
      </c>
      <c r="CB18" s="46">
        <f>+BD18-'UPDATE&gt;&gt;2023 May Revision'!BD18</f>
        <v>0</v>
      </c>
      <c r="CC18" s="46">
        <f>+BE18-'UPDATE&gt;&gt;2023 May Revision'!BE18</f>
        <v>0</v>
      </c>
      <c r="CD18" s="46">
        <f>+BO18-'UPDATE&gt;&gt;2023 May Revision'!BO18</f>
        <v>0</v>
      </c>
      <c r="CE18" s="46">
        <f>+BP18-'UPDATE&gt;&gt;2023 May Revision'!BP18</f>
        <v>0</v>
      </c>
      <c r="CF18" s="46">
        <f>+BQ18-'UPDATE&gt;&gt;2023 May Revision'!BQ18</f>
        <v>0</v>
      </c>
      <c r="CG18" s="46">
        <f t="shared" si="26"/>
        <v>0</v>
      </c>
      <c r="CH18" s="46">
        <f t="shared" si="27"/>
        <v>0</v>
      </c>
      <c r="CI18" s="46">
        <f t="shared" si="28"/>
        <v>0</v>
      </c>
    </row>
    <row r="19" spans="2:87" hidden="1" x14ac:dyDescent="0.25">
      <c r="B19" s="48" t="s">
        <v>146</v>
      </c>
      <c r="C19" s="48" t="s">
        <v>154</v>
      </c>
      <c r="D19" s="48" t="s">
        <v>117</v>
      </c>
      <c r="E19" s="48" t="s">
        <v>139</v>
      </c>
      <c r="F19" s="48" t="s">
        <v>148</v>
      </c>
      <c r="G19" s="48" t="s">
        <v>149</v>
      </c>
      <c r="H19" s="48" t="s">
        <v>155</v>
      </c>
      <c r="I19" s="48">
        <v>25.35</v>
      </c>
      <c r="J19" s="46">
        <v>53400000</v>
      </c>
      <c r="K19" s="46">
        <v>0</v>
      </c>
      <c r="L19" s="46">
        <v>53400000</v>
      </c>
      <c r="M19" s="201"/>
      <c r="N19" s="201"/>
      <c r="O19" s="204">
        <f t="shared" si="0"/>
        <v>0</v>
      </c>
      <c r="P19" s="201"/>
      <c r="Q19" s="201"/>
      <c r="R19" s="204">
        <f t="shared" si="1"/>
        <v>0</v>
      </c>
      <c r="S19" s="201"/>
      <c r="T19" s="201"/>
      <c r="U19" s="204">
        <f t="shared" si="2"/>
        <v>0</v>
      </c>
      <c r="V19" s="201"/>
      <c r="W19" s="201"/>
      <c r="X19" s="204">
        <f t="shared" si="3"/>
        <v>0</v>
      </c>
      <c r="Y19" s="43">
        <f t="shared" si="18"/>
        <v>0</v>
      </c>
      <c r="Z19" s="43">
        <f t="shared" si="18"/>
        <v>0</v>
      </c>
      <c r="AA19" s="43">
        <f t="shared" si="19"/>
        <v>0</v>
      </c>
      <c r="AB19" s="234"/>
      <c r="AC19" s="234"/>
      <c r="AD19" s="204">
        <f t="shared" si="4"/>
        <v>0</v>
      </c>
      <c r="AE19" s="234">
        <v>9702000</v>
      </c>
      <c r="AF19" s="234">
        <v>0</v>
      </c>
      <c r="AG19" s="204">
        <f t="shared" si="5"/>
        <v>9702000</v>
      </c>
      <c r="AH19" s="242">
        <v>1033000</v>
      </c>
      <c r="AI19" s="234"/>
      <c r="AJ19" s="204">
        <f t="shared" si="6"/>
        <v>1033000</v>
      </c>
      <c r="AK19" s="201">
        <f>MAX(0,'UPDATE&gt;&gt;2023 May Revision'!AN19-SUM(AB19,AE19,AH19))</f>
        <v>14040000</v>
      </c>
      <c r="AL19" s="201">
        <f>MAX(0,'UPDATE&gt;&gt;2023 May Revision'!AO19-SUM(AC19,AF19,AI19))</f>
        <v>0</v>
      </c>
      <c r="AM19" s="204">
        <f t="shared" si="7"/>
        <v>14040000</v>
      </c>
      <c r="AN19" s="43">
        <f t="shared" si="20"/>
        <v>24775000</v>
      </c>
      <c r="AO19" s="43">
        <f t="shared" si="20"/>
        <v>0</v>
      </c>
      <c r="AP19" s="204">
        <f t="shared" si="8"/>
        <v>24775000</v>
      </c>
      <c r="AQ19" s="269">
        <v>20478000</v>
      </c>
      <c r="AR19" s="201"/>
      <c r="AS19" s="204">
        <f t="shared" si="9"/>
        <v>20478000</v>
      </c>
      <c r="AT19" s="269">
        <v>8147000</v>
      </c>
      <c r="AU19" s="201"/>
      <c r="AV19" s="204">
        <f t="shared" si="10"/>
        <v>8147000</v>
      </c>
      <c r="AW19" s="201"/>
      <c r="AX19" s="201"/>
      <c r="AY19" s="204">
        <f t="shared" si="11"/>
        <v>0</v>
      </c>
      <c r="AZ19" s="201"/>
      <c r="BA19" s="201"/>
      <c r="BB19" s="204">
        <f t="shared" si="12"/>
        <v>0</v>
      </c>
      <c r="BC19" s="43">
        <f t="shared" si="21"/>
        <v>28625000</v>
      </c>
      <c r="BD19" s="43">
        <f t="shared" si="21"/>
        <v>0</v>
      </c>
      <c r="BE19" s="43">
        <f t="shared" si="22"/>
        <v>28625000</v>
      </c>
      <c r="BF19" s="201"/>
      <c r="BG19" s="201"/>
      <c r="BH19" s="204">
        <f t="shared" si="13"/>
        <v>0</v>
      </c>
      <c r="BI19" s="201"/>
      <c r="BJ19" s="201"/>
      <c r="BK19" s="204">
        <f t="shared" si="14"/>
        <v>0</v>
      </c>
      <c r="BL19" s="201"/>
      <c r="BM19" s="201"/>
      <c r="BN19" s="204">
        <f t="shared" si="15"/>
        <v>0</v>
      </c>
      <c r="BO19" s="216">
        <f t="shared" si="23"/>
        <v>0</v>
      </c>
      <c r="BP19" s="216">
        <f t="shared" si="23"/>
        <v>0</v>
      </c>
      <c r="BQ19" s="216">
        <f t="shared" si="24"/>
        <v>0</v>
      </c>
      <c r="BR19" s="205">
        <f t="shared" si="25"/>
        <v>53400000</v>
      </c>
      <c r="BS19" s="205">
        <f t="shared" si="16"/>
        <v>0</v>
      </c>
      <c r="BT19" s="205">
        <f t="shared" si="16"/>
        <v>53400000</v>
      </c>
      <c r="BU19" s="46">
        <f>+Y19-'UPDATE&gt;&gt;2023 May Revision'!Y19</f>
        <v>0</v>
      </c>
      <c r="BV19" s="46">
        <f>+Z19-'UPDATE&gt;&gt;2023 May Revision'!Z19</f>
        <v>0</v>
      </c>
      <c r="BW19" s="46">
        <f>+AA19-'UPDATE&gt;&gt;2023 May Revision'!AA19</f>
        <v>0</v>
      </c>
      <c r="BX19" s="46">
        <f>+AN19-'UPDATE&gt;&gt;2023 May Revision'!AN19</f>
        <v>0</v>
      </c>
      <c r="BY19" s="46">
        <f>+AO19-'UPDATE&gt;&gt;2023 May Revision'!AO19</f>
        <v>0</v>
      </c>
      <c r="BZ19" s="46">
        <f>+AP19-'UPDATE&gt;&gt;2023 May Revision'!AP19</f>
        <v>0</v>
      </c>
      <c r="CA19" s="46">
        <f>+BC19-'UPDATE&gt;&gt;2023 May Revision'!BC19</f>
        <v>0</v>
      </c>
      <c r="CB19" s="46">
        <f>+BD19-'UPDATE&gt;&gt;2023 May Revision'!BD19</f>
        <v>0</v>
      </c>
      <c r="CC19" s="46">
        <f>+BE19-'UPDATE&gt;&gt;2023 May Revision'!BE19</f>
        <v>0</v>
      </c>
      <c r="CD19" s="46">
        <f>+BO19-'UPDATE&gt;&gt;2023 May Revision'!BO19</f>
        <v>0</v>
      </c>
      <c r="CE19" s="46">
        <f>+BP19-'UPDATE&gt;&gt;2023 May Revision'!BP19</f>
        <v>0</v>
      </c>
      <c r="CF19" s="46">
        <f>+BQ19-'UPDATE&gt;&gt;2023 May Revision'!BQ19</f>
        <v>0</v>
      </c>
      <c r="CG19" s="46">
        <f t="shared" si="26"/>
        <v>0</v>
      </c>
      <c r="CH19" s="46">
        <f t="shared" si="27"/>
        <v>0</v>
      </c>
      <c r="CI19" s="46">
        <f t="shared" si="28"/>
        <v>0</v>
      </c>
    </row>
    <row r="20" spans="2:87" hidden="1" x14ac:dyDescent="0.25">
      <c r="B20" s="48" t="s">
        <v>156</v>
      </c>
      <c r="C20" s="48" t="s">
        <v>157</v>
      </c>
      <c r="D20" s="48" t="s">
        <v>121</v>
      </c>
      <c r="F20" s="48" t="s">
        <v>158</v>
      </c>
      <c r="H20" s="48" t="s">
        <v>159</v>
      </c>
      <c r="I20" s="48">
        <v>30</v>
      </c>
      <c r="J20" s="46">
        <v>7500000</v>
      </c>
      <c r="K20" s="46">
        <v>0</v>
      </c>
      <c r="L20" s="46">
        <v>7500000</v>
      </c>
      <c r="M20" s="201"/>
      <c r="N20" s="201"/>
      <c r="O20" s="204">
        <f t="shared" si="0"/>
        <v>0</v>
      </c>
      <c r="P20" s="201"/>
      <c r="Q20" s="201"/>
      <c r="R20" s="204">
        <f t="shared" si="1"/>
        <v>0</v>
      </c>
      <c r="S20" s="201"/>
      <c r="T20" s="201"/>
      <c r="U20" s="204">
        <f t="shared" si="2"/>
        <v>0</v>
      </c>
      <c r="V20" s="201"/>
      <c r="W20" s="201"/>
      <c r="X20" s="204">
        <f t="shared" si="3"/>
        <v>0</v>
      </c>
      <c r="Y20" s="43">
        <f t="shared" si="18"/>
        <v>0</v>
      </c>
      <c r="Z20" s="43">
        <f t="shared" si="18"/>
        <v>0</v>
      </c>
      <c r="AA20" s="43">
        <f t="shared" si="19"/>
        <v>0</v>
      </c>
      <c r="AB20" s="234">
        <v>0</v>
      </c>
      <c r="AC20" s="234"/>
      <c r="AD20" s="204">
        <f t="shared" si="4"/>
        <v>0</v>
      </c>
      <c r="AE20" s="234">
        <v>0</v>
      </c>
      <c r="AF20" s="234"/>
      <c r="AG20" s="204">
        <f t="shared" si="5"/>
        <v>0</v>
      </c>
      <c r="AH20" s="234">
        <v>0</v>
      </c>
      <c r="AI20" s="234"/>
      <c r="AJ20" s="204">
        <f t="shared" si="6"/>
        <v>0</v>
      </c>
      <c r="AK20" s="201">
        <f>MAX(0,'UPDATE&gt;&gt;2023 May Revision'!AN20-SUM(AB20,AE20,AH20))</f>
        <v>3000000</v>
      </c>
      <c r="AL20" s="201">
        <f>MAX(0,'UPDATE&gt;&gt;2023 May Revision'!AO20-SUM(AC20,AF20,AI20))</f>
        <v>0</v>
      </c>
      <c r="AM20" s="204">
        <f t="shared" si="7"/>
        <v>3000000</v>
      </c>
      <c r="AN20" s="43">
        <f t="shared" si="20"/>
        <v>3000000</v>
      </c>
      <c r="AO20" s="43">
        <f t="shared" si="20"/>
        <v>0</v>
      </c>
      <c r="AP20" s="204">
        <f t="shared" si="8"/>
        <v>3000000</v>
      </c>
      <c r="AQ20" s="201">
        <v>1125000</v>
      </c>
      <c r="AR20" s="201"/>
      <c r="AS20" s="204">
        <f t="shared" si="9"/>
        <v>1125000</v>
      </c>
      <c r="AT20" s="201">
        <v>1125000</v>
      </c>
      <c r="AU20" s="201"/>
      <c r="AV20" s="204">
        <f t="shared" si="10"/>
        <v>1125000</v>
      </c>
      <c r="AW20" s="201">
        <v>1125000</v>
      </c>
      <c r="AX20" s="201"/>
      <c r="AY20" s="204">
        <f t="shared" si="11"/>
        <v>1125000</v>
      </c>
      <c r="AZ20" s="201">
        <v>1125000</v>
      </c>
      <c r="BA20" s="201"/>
      <c r="BB20" s="204">
        <f t="shared" si="12"/>
        <v>1125000</v>
      </c>
      <c r="BC20" s="43">
        <f t="shared" si="21"/>
        <v>4500000</v>
      </c>
      <c r="BD20" s="43">
        <f t="shared" si="21"/>
        <v>0</v>
      </c>
      <c r="BE20" s="43">
        <f t="shared" si="22"/>
        <v>4500000</v>
      </c>
      <c r="BF20" s="201"/>
      <c r="BG20" s="201"/>
      <c r="BH20" s="204">
        <f t="shared" si="13"/>
        <v>0</v>
      </c>
      <c r="BI20" s="201"/>
      <c r="BJ20" s="201"/>
      <c r="BK20" s="204">
        <f t="shared" si="14"/>
        <v>0</v>
      </c>
      <c r="BL20" s="201"/>
      <c r="BM20" s="201"/>
      <c r="BN20" s="204">
        <f t="shared" si="15"/>
        <v>0</v>
      </c>
      <c r="BO20" s="216">
        <f t="shared" si="23"/>
        <v>0</v>
      </c>
      <c r="BP20" s="216">
        <f t="shared" si="23"/>
        <v>0</v>
      </c>
      <c r="BQ20" s="216">
        <f t="shared" si="24"/>
        <v>0</v>
      </c>
      <c r="BR20" s="205">
        <f t="shared" si="25"/>
        <v>7500000</v>
      </c>
      <c r="BS20" s="205">
        <f t="shared" si="25"/>
        <v>0</v>
      </c>
      <c r="BT20" s="205">
        <f t="shared" si="25"/>
        <v>7500000</v>
      </c>
      <c r="BU20" s="46">
        <f>+Y20-'UPDATE&gt;&gt;2023 May Revision'!Y20</f>
        <v>0</v>
      </c>
      <c r="BV20" s="46">
        <f>+Z20-'UPDATE&gt;&gt;2023 May Revision'!Z20</f>
        <v>0</v>
      </c>
      <c r="BW20" s="46">
        <f>+AA20-'UPDATE&gt;&gt;2023 May Revision'!AA20</f>
        <v>0</v>
      </c>
      <c r="BX20" s="46">
        <f>+AN20-'UPDATE&gt;&gt;2023 May Revision'!AN20</f>
        <v>0</v>
      </c>
      <c r="BY20" s="46">
        <f>+AO20-'UPDATE&gt;&gt;2023 May Revision'!AO20</f>
        <v>0</v>
      </c>
      <c r="BZ20" s="46">
        <f>+AP20-'UPDATE&gt;&gt;2023 May Revision'!AP20</f>
        <v>0</v>
      </c>
      <c r="CA20" s="46">
        <f>+BC20-'UPDATE&gt;&gt;2023 May Revision'!BC20</f>
        <v>0</v>
      </c>
      <c r="CB20" s="46">
        <f>+BD20-'UPDATE&gt;&gt;2023 May Revision'!BD20</f>
        <v>0</v>
      </c>
      <c r="CC20" s="46">
        <f>+BE20-'UPDATE&gt;&gt;2023 May Revision'!BE20</f>
        <v>0</v>
      </c>
      <c r="CD20" s="46">
        <f>+BO20-'UPDATE&gt;&gt;2023 May Revision'!BO20</f>
        <v>0</v>
      </c>
      <c r="CE20" s="46">
        <f>+BP20-'UPDATE&gt;&gt;2023 May Revision'!BP20</f>
        <v>0</v>
      </c>
      <c r="CF20" s="46">
        <f>+BQ20-'UPDATE&gt;&gt;2023 May Revision'!BQ20</f>
        <v>0</v>
      </c>
      <c r="CG20" s="46">
        <f t="shared" si="26"/>
        <v>0</v>
      </c>
      <c r="CH20" s="46">
        <f t="shared" si="27"/>
        <v>0</v>
      </c>
      <c r="CI20" s="46">
        <f t="shared" si="28"/>
        <v>0</v>
      </c>
    </row>
    <row r="21" spans="2:87" hidden="1" x14ac:dyDescent="0.25">
      <c r="B21" s="48" t="s">
        <v>156</v>
      </c>
      <c r="C21" s="48" t="s">
        <v>157</v>
      </c>
      <c r="D21" s="48" t="s">
        <v>117</v>
      </c>
      <c r="F21" s="48" t="s">
        <v>160</v>
      </c>
      <c r="H21" s="48" t="s">
        <v>159</v>
      </c>
      <c r="I21" s="48">
        <v>30</v>
      </c>
      <c r="J21" s="46">
        <v>142500000</v>
      </c>
      <c r="K21" s="46">
        <v>0</v>
      </c>
      <c r="L21" s="46">
        <v>142500000</v>
      </c>
      <c r="M21" s="201"/>
      <c r="N21" s="201"/>
      <c r="O21" s="204">
        <f t="shared" si="0"/>
        <v>0</v>
      </c>
      <c r="P21" s="201"/>
      <c r="Q21" s="201"/>
      <c r="R21" s="204">
        <f t="shared" si="1"/>
        <v>0</v>
      </c>
      <c r="S21" s="201"/>
      <c r="T21" s="201"/>
      <c r="U21" s="204">
        <f t="shared" si="2"/>
        <v>0</v>
      </c>
      <c r="V21" s="201"/>
      <c r="W21" s="201"/>
      <c r="X21" s="204">
        <f t="shared" si="3"/>
        <v>0</v>
      </c>
      <c r="Y21" s="43">
        <f t="shared" si="18"/>
        <v>0</v>
      </c>
      <c r="Z21" s="43">
        <f t="shared" si="18"/>
        <v>0</v>
      </c>
      <c r="AA21" s="43">
        <f t="shared" si="19"/>
        <v>0</v>
      </c>
      <c r="AB21" s="234">
        <v>1789000</v>
      </c>
      <c r="AC21" s="234"/>
      <c r="AD21" s="204">
        <f t="shared" si="4"/>
        <v>1789000</v>
      </c>
      <c r="AE21" s="234">
        <v>970000</v>
      </c>
      <c r="AF21" s="234"/>
      <c r="AG21" s="204">
        <f t="shared" si="5"/>
        <v>970000</v>
      </c>
      <c r="AH21" s="234">
        <v>2331000</v>
      </c>
      <c r="AI21" s="234"/>
      <c r="AJ21" s="204">
        <f t="shared" si="6"/>
        <v>2331000</v>
      </c>
      <c r="AK21" s="201">
        <f>MAX(0,'UPDATE&gt;&gt;2023 May Revision'!AN21-SUM(AB21,AE21,AH21))</f>
        <v>53565000</v>
      </c>
      <c r="AL21" s="201">
        <f>MAX(0,'UPDATE&gt;&gt;2023 May Revision'!AO21-SUM(AC21,AF21,AI21))</f>
        <v>0</v>
      </c>
      <c r="AM21" s="204">
        <f t="shared" si="7"/>
        <v>53565000</v>
      </c>
      <c r="AN21" s="43">
        <f t="shared" si="20"/>
        <v>58655000</v>
      </c>
      <c r="AO21" s="43">
        <f t="shared" si="20"/>
        <v>0</v>
      </c>
      <c r="AP21" s="204">
        <f t="shared" si="8"/>
        <v>58655000</v>
      </c>
      <c r="AQ21" s="201">
        <v>20961000</v>
      </c>
      <c r="AR21" s="201"/>
      <c r="AS21" s="204">
        <f t="shared" si="9"/>
        <v>20961000</v>
      </c>
      <c r="AT21" s="201">
        <v>20961000</v>
      </c>
      <c r="AU21" s="201"/>
      <c r="AV21" s="204">
        <f t="shared" si="10"/>
        <v>20961000</v>
      </c>
      <c r="AW21" s="201">
        <v>20961000</v>
      </c>
      <c r="AX21" s="201"/>
      <c r="AY21" s="204">
        <f t="shared" si="11"/>
        <v>20961000</v>
      </c>
      <c r="AZ21" s="201">
        <v>20962000</v>
      </c>
      <c r="BA21" s="201"/>
      <c r="BB21" s="204">
        <f t="shared" si="12"/>
        <v>20962000</v>
      </c>
      <c r="BC21" s="43">
        <f t="shared" si="21"/>
        <v>83845000</v>
      </c>
      <c r="BD21" s="43">
        <f t="shared" si="21"/>
        <v>0</v>
      </c>
      <c r="BE21" s="43">
        <f t="shared" si="22"/>
        <v>83845000</v>
      </c>
      <c r="BF21" s="201"/>
      <c r="BG21" s="201"/>
      <c r="BH21" s="204">
        <f t="shared" si="13"/>
        <v>0</v>
      </c>
      <c r="BI21" s="201"/>
      <c r="BJ21" s="201"/>
      <c r="BK21" s="204">
        <f t="shared" si="14"/>
        <v>0</v>
      </c>
      <c r="BL21" s="201"/>
      <c r="BM21" s="201"/>
      <c r="BN21" s="204">
        <f t="shared" si="15"/>
        <v>0</v>
      </c>
      <c r="BO21" s="216">
        <f t="shared" si="23"/>
        <v>0</v>
      </c>
      <c r="BP21" s="216">
        <f t="shared" si="23"/>
        <v>0</v>
      </c>
      <c r="BQ21" s="216">
        <f t="shared" si="24"/>
        <v>0</v>
      </c>
      <c r="BR21" s="205">
        <f t="shared" si="25"/>
        <v>142500000</v>
      </c>
      <c r="BS21" s="205">
        <f t="shared" si="25"/>
        <v>0</v>
      </c>
      <c r="BT21" s="205">
        <f t="shared" si="25"/>
        <v>142500000</v>
      </c>
      <c r="BU21" s="46">
        <f>+Y21-'UPDATE&gt;&gt;2023 May Revision'!Y21</f>
        <v>0</v>
      </c>
      <c r="BV21" s="46">
        <f>+Z21-'UPDATE&gt;&gt;2023 May Revision'!Z21</f>
        <v>0</v>
      </c>
      <c r="BW21" s="46">
        <f>+AA21-'UPDATE&gt;&gt;2023 May Revision'!AA21</f>
        <v>0</v>
      </c>
      <c r="BX21" s="46">
        <f>+AN21-'UPDATE&gt;&gt;2023 May Revision'!AN21</f>
        <v>0</v>
      </c>
      <c r="BY21" s="46">
        <f>+AO21-'UPDATE&gt;&gt;2023 May Revision'!AO21</f>
        <v>0</v>
      </c>
      <c r="BZ21" s="46">
        <f>+AP21-'UPDATE&gt;&gt;2023 May Revision'!AP21</f>
        <v>0</v>
      </c>
      <c r="CA21" s="46">
        <f>+BC21-'UPDATE&gt;&gt;2023 May Revision'!BC21</f>
        <v>0</v>
      </c>
      <c r="CB21" s="46">
        <f>+BD21-'UPDATE&gt;&gt;2023 May Revision'!BD21</f>
        <v>0</v>
      </c>
      <c r="CC21" s="46">
        <f>+BE21-'UPDATE&gt;&gt;2023 May Revision'!BE21</f>
        <v>0</v>
      </c>
      <c r="CD21" s="46">
        <f>+BO21-'UPDATE&gt;&gt;2023 May Revision'!BO21</f>
        <v>0</v>
      </c>
      <c r="CE21" s="46">
        <f>+BP21-'UPDATE&gt;&gt;2023 May Revision'!BP21</f>
        <v>0</v>
      </c>
      <c r="CF21" s="46">
        <f>+BQ21-'UPDATE&gt;&gt;2023 May Revision'!BQ21</f>
        <v>0</v>
      </c>
      <c r="CG21" s="46">
        <f t="shared" si="26"/>
        <v>0</v>
      </c>
      <c r="CH21" s="46">
        <f t="shared" si="27"/>
        <v>0</v>
      </c>
      <c r="CI21" s="46">
        <f t="shared" si="28"/>
        <v>0</v>
      </c>
    </row>
    <row r="22" spans="2:87" hidden="1" x14ac:dyDescent="0.25">
      <c r="B22" s="48" t="s">
        <v>156</v>
      </c>
      <c r="C22" s="48" t="s">
        <v>161</v>
      </c>
      <c r="D22" s="48" t="s">
        <v>121</v>
      </c>
      <c r="F22" s="48" t="s">
        <v>158</v>
      </c>
      <c r="H22" s="48" t="s">
        <v>159</v>
      </c>
      <c r="I22" s="48">
        <v>30</v>
      </c>
      <c r="J22" s="46">
        <v>5000000</v>
      </c>
      <c r="K22" s="46">
        <v>0</v>
      </c>
      <c r="L22" s="46">
        <v>5000000</v>
      </c>
      <c r="M22" s="201"/>
      <c r="N22" s="201"/>
      <c r="O22" s="204">
        <f t="shared" si="0"/>
        <v>0</v>
      </c>
      <c r="P22" s="201"/>
      <c r="Q22" s="201"/>
      <c r="R22" s="204">
        <f t="shared" si="1"/>
        <v>0</v>
      </c>
      <c r="S22" s="201"/>
      <c r="T22" s="201"/>
      <c r="U22" s="204">
        <f t="shared" si="2"/>
        <v>0</v>
      </c>
      <c r="V22" s="201"/>
      <c r="W22" s="201"/>
      <c r="X22" s="204">
        <f t="shared" si="3"/>
        <v>0</v>
      </c>
      <c r="Y22" s="43">
        <f t="shared" si="18"/>
        <v>0</v>
      </c>
      <c r="Z22" s="43">
        <f t="shared" si="18"/>
        <v>0</v>
      </c>
      <c r="AA22" s="43">
        <f t="shared" si="19"/>
        <v>0</v>
      </c>
      <c r="AB22" s="234">
        <v>0</v>
      </c>
      <c r="AC22" s="234"/>
      <c r="AD22" s="204">
        <f t="shared" si="4"/>
        <v>0</v>
      </c>
      <c r="AE22" s="234">
        <v>3000</v>
      </c>
      <c r="AF22" s="234"/>
      <c r="AG22" s="204">
        <f t="shared" si="5"/>
        <v>3000</v>
      </c>
      <c r="AH22" s="234">
        <v>60000</v>
      </c>
      <c r="AI22" s="234"/>
      <c r="AJ22" s="204">
        <f t="shared" si="6"/>
        <v>60000</v>
      </c>
      <c r="AK22" s="201">
        <f>MAX(0,'UPDATE&gt;&gt;2023 May Revision'!AN22-SUM(AB22,AE22,AH22))</f>
        <v>1938000</v>
      </c>
      <c r="AL22" s="201">
        <f>MAX(0,'UPDATE&gt;&gt;2023 May Revision'!AO22-SUM(AC22,AF22,AI22))</f>
        <v>0</v>
      </c>
      <c r="AM22" s="204">
        <f t="shared" si="7"/>
        <v>1938000</v>
      </c>
      <c r="AN22" s="43">
        <f t="shared" si="20"/>
        <v>2001000</v>
      </c>
      <c r="AO22" s="43">
        <f t="shared" si="20"/>
        <v>0</v>
      </c>
      <c r="AP22" s="204">
        <f t="shared" si="8"/>
        <v>2001000</v>
      </c>
      <c r="AQ22" s="201">
        <v>999000</v>
      </c>
      <c r="AR22" s="201"/>
      <c r="AS22" s="204">
        <f t="shared" si="9"/>
        <v>999000</v>
      </c>
      <c r="AT22" s="201">
        <v>1000000</v>
      </c>
      <c r="AU22" s="201"/>
      <c r="AV22" s="204">
        <f t="shared" si="10"/>
        <v>1000000</v>
      </c>
      <c r="AW22" s="201">
        <v>1000000</v>
      </c>
      <c r="AX22" s="201"/>
      <c r="AY22" s="204">
        <f t="shared" si="11"/>
        <v>1000000</v>
      </c>
      <c r="AZ22" s="201"/>
      <c r="BA22" s="201"/>
      <c r="BB22" s="204">
        <f t="shared" si="12"/>
        <v>0</v>
      </c>
      <c r="BC22" s="43">
        <f t="shared" si="21"/>
        <v>2999000</v>
      </c>
      <c r="BD22" s="43">
        <f t="shared" si="21"/>
        <v>0</v>
      </c>
      <c r="BE22" s="43">
        <f t="shared" si="22"/>
        <v>2999000</v>
      </c>
      <c r="BF22" s="201"/>
      <c r="BG22" s="201"/>
      <c r="BH22" s="204">
        <f t="shared" si="13"/>
        <v>0</v>
      </c>
      <c r="BI22" s="201"/>
      <c r="BJ22" s="201"/>
      <c r="BK22" s="204">
        <f t="shared" si="14"/>
        <v>0</v>
      </c>
      <c r="BL22" s="201"/>
      <c r="BM22" s="201"/>
      <c r="BN22" s="204">
        <f t="shared" si="15"/>
        <v>0</v>
      </c>
      <c r="BO22" s="216">
        <f t="shared" si="23"/>
        <v>0</v>
      </c>
      <c r="BP22" s="216">
        <f t="shared" si="23"/>
        <v>0</v>
      </c>
      <c r="BQ22" s="216">
        <f t="shared" si="24"/>
        <v>0</v>
      </c>
      <c r="BR22" s="205">
        <f t="shared" si="25"/>
        <v>5000000</v>
      </c>
      <c r="BS22" s="205">
        <f t="shared" si="25"/>
        <v>0</v>
      </c>
      <c r="BT22" s="205">
        <f t="shared" si="25"/>
        <v>5000000</v>
      </c>
      <c r="BU22" s="46">
        <f>+Y22-'UPDATE&gt;&gt;2023 May Revision'!Y22</f>
        <v>0</v>
      </c>
      <c r="BV22" s="46">
        <f>+Z22-'UPDATE&gt;&gt;2023 May Revision'!Z22</f>
        <v>0</v>
      </c>
      <c r="BW22" s="46">
        <f>+AA22-'UPDATE&gt;&gt;2023 May Revision'!AA22</f>
        <v>0</v>
      </c>
      <c r="BX22" s="46">
        <f>+AN22-'UPDATE&gt;&gt;2023 May Revision'!AN22</f>
        <v>0</v>
      </c>
      <c r="BY22" s="46">
        <f>+AO22-'UPDATE&gt;&gt;2023 May Revision'!AO22</f>
        <v>0</v>
      </c>
      <c r="BZ22" s="46">
        <f>+AP22-'UPDATE&gt;&gt;2023 May Revision'!AP22</f>
        <v>0</v>
      </c>
      <c r="CA22" s="46">
        <f>+BC22-'UPDATE&gt;&gt;2023 May Revision'!BC22</f>
        <v>0</v>
      </c>
      <c r="CB22" s="46">
        <f>+BD22-'UPDATE&gt;&gt;2023 May Revision'!BD22</f>
        <v>0</v>
      </c>
      <c r="CC22" s="46">
        <f>+BE22-'UPDATE&gt;&gt;2023 May Revision'!BE22</f>
        <v>0</v>
      </c>
      <c r="CD22" s="46">
        <f>+BO22-'UPDATE&gt;&gt;2023 May Revision'!BO22</f>
        <v>0</v>
      </c>
      <c r="CE22" s="46">
        <f>+BP22-'UPDATE&gt;&gt;2023 May Revision'!BP22</f>
        <v>0</v>
      </c>
      <c r="CF22" s="46">
        <f>+BQ22-'UPDATE&gt;&gt;2023 May Revision'!BQ22</f>
        <v>0</v>
      </c>
      <c r="CG22" s="46">
        <f t="shared" si="26"/>
        <v>0</v>
      </c>
      <c r="CH22" s="46">
        <f t="shared" si="27"/>
        <v>0</v>
      </c>
      <c r="CI22" s="46">
        <f t="shared" si="28"/>
        <v>0</v>
      </c>
    </row>
    <row r="23" spans="2:87" hidden="1" x14ac:dyDescent="0.25">
      <c r="B23" s="48" t="s">
        <v>156</v>
      </c>
      <c r="C23" s="48" t="s">
        <v>162</v>
      </c>
      <c r="D23" s="48" t="s">
        <v>121</v>
      </c>
      <c r="F23" s="48" t="s">
        <v>158</v>
      </c>
      <c r="H23" s="48" t="s">
        <v>163</v>
      </c>
      <c r="I23" s="48">
        <v>40</v>
      </c>
      <c r="J23" s="46">
        <v>500000</v>
      </c>
      <c r="K23" s="46">
        <v>0</v>
      </c>
      <c r="L23" s="46">
        <v>500000</v>
      </c>
      <c r="M23" s="201"/>
      <c r="N23" s="201"/>
      <c r="O23" s="204">
        <f t="shared" si="0"/>
        <v>0</v>
      </c>
      <c r="P23" s="201"/>
      <c r="Q23" s="201"/>
      <c r="R23" s="204">
        <f t="shared" si="1"/>
        <v>0</v>
      </c>
      <c r="S23" s="201"/>
      <c r="T23" s="201"/>
      <c r="U23" s="204">
        <f t="shared" si="2"/>
        <v>0</v>
      </c>
      <c r="V23" s="201"/>
      <c r="W23" s="201"/>
      <c r="X23" s="204">
        <f t="shared" si="3"/>
        <v>0</v>
      </c>
      <c r="Y23" s="43">
        <f t="shared" si="18"/>
        <v>0</v>
      </c>
      <c r="Z23" s="43">
        <f t="shared" si="18"/>
        <v>0</v>
      </c>
      <c r="AA23" s="43">
        <f t="shared" si="19"/>
        <v>0</v>
      </c>
      <c r="AB23" s="234">
        <v>0</v>
      </c>
      <c r="AC23" s="234"/>
      <c r="AD23" s="204">
        <f t="shared" si="4"/>
        <v>0</v>
      </c>
      <c r="AE23" s="234">
        <v>0</v>
      </c>
      <c r="AF23" s="234"/>
      <c r="AG23" s="204">
        <f t="shared" si="5"/>
        <v>0</v>
      </c>
      <c r="AH23" s="234">
        <v>0</v>
      </c>
      <c r="AI23" s="234"/>
      <c r="AJ23" s="204">
        <f t="shared" si="6"/>
        <v>0</v>
      </c>
      <c r="AK23" s="201">
        <f>MAX(0,'UPDATE&gt;&gt;2023 May Revision'!AN23-SUM(AB23,AE23,AH23))</f>
        <v>200000</v>
      </c>
      <c r="AL23" s="201">
        <f>MAX(0,'UPDATE&gt;&gt;2023 May Revision'!AO23-SUM(AC23,AF23,AI23))</f>
        <v>0</v>
      </c>
      <c r="AM23" s="204">
        <f t="shared" si="7"/>
        <v>200000</v>
      </c>
      <c r="AN23" s="43">
        <f t="shared" si="20"/>
        <v>200000</v>
      </c>
      <c r="AO23" s="43">
        <f t="shared" si="20"/>
        <v>0</v>
      </c>
      <c r="AP23" s="204">
        <f t="shared" si="8"/>
        <v>200000</v>
      </c>
      <c r="AQ23" s="201">
        <v>100000</v>
      </c>
      <c r="AR23" s="201"/>
      <c r="AS23" s="204">
        <f t="shared" si="9"/>
        <v>100000</v>
      </c>
      <c r="AT23" s="201">
        <v>100000</v>
      </c>
      <c r="AU23" s="201"/>
      <c r="AV23" s="204">
        <f t="shared" si="10"/>
        <v>100000</v>
      </c>
      <c r="AW23" s="201">
        <v>100000</v>
      </c>
      <c r="AX23" s="201"/>
      <c r="AY23" s="204">
        <f t="shared" si="11"/>
        <v>100000</v>
      </c>
      <c r="AZ23" s="201"/>
      <c r="BA23" s="201"/>
      <c r="BB23" s="204">
        <f t="shared" si="12"/>
        <v>0</v>
      </c>
      <c r="BC23" s="43">
        <f t="shared" si="21"/>
        <v>300000</v>
      </c>
      <c r="BD23" s="43">
        <f t="shared" si="21"/>
        <v>0</v>
      </c>
      <c r="BE23" s="43">
        <f t="shared" si="22"/>
        <v>300000</v>
      </c>
      <c r="BF23" s="201"/>
      <c r="BG23" s="201"/>
      <c r="BH23" s="204">
        <f t="shared" si="13"/>
        <v>0</v>
      </c>
      <c r="BI23" s="201"/>
      <c r="BJ23" s="201"/>
      <c r="BK23" s="204">
        <f t="shared" si="14"/>
        <v>0</v>
      </c>
      <c r="BL23" s="201"/>
      <c r="BM23" s="201"/>
      <c r="BN23" s="204">
        <f t="shared" si="15"/>
        <v>0</v>
      </c>
      <c r="BO23" s="216">
        <f t="shared" si="23"/>
        <v>0</v>
      </c>
      <c r="BP23" s="216">
        <f t="shared" si="23"/>
        <v>0</v>
      </c>
      <c r="BQ23" s="216">
        <f t="shared" si="24"/>
        <v>0</v>
      </c>
      <c r="BR23" s="205">
        <f t="shared" si="25"/>
        <v>500000</v>
      </c>
      <c r="BS23" s="205">
        <f t="shared" si="25"/>
        <v>0</v>
      </c>
      <c r="BT23" s="205">
        <f t="shared" si="25"/>
        <v>500000</v>
      </c>
      <c r="BU23" s="46">
        <f>+Y23-'UPDATE&gt;&gt;2023 May Revision'!Y23</f>
        <v>0</v>
      </c>
      <c r="BV23" s="46">
        <f>+Z23-'UPDATE&gt;&gt;2023 May Revision'!Z23</f>
        <v>0</v>
      </c>
      <c r="BW23" s="46">
        <f>+AA23-'UPDATE&gt;&gt;2023 May Revision'!AA23</f>
        <v>0</v>
      </c>
      <c r="BX23" s="46">
        <f>+AN23-'UPDATE&gt;&gt;2023 May Revision'!AN23</f>
        <v>0</v>
      </c>
      <c r="BY23" s="46">
        <f>+AO23-'UPDATE&gt;&gt;2023 May Revision'!AO23</f>
        <v>0</v>
      </c>
      <c r="BZ23" s="46">
        <f>+AP23-'UPDATE&gt;&gt;2023 May Revision'!AP23</f>
        <v>0</v>
      </c>
      <c r="CA23" s="46">
        <f>+BC23-'UPDATE&gt;&gt;2023 May Revision'!BC23</f>
        <v>0</v>
      </c>
      <c r="CB23" s="46">
        <f>+BD23-'UPDATE&gt;&gt;2023 May Revision'!BD23</f>
        <v>0</v>
      </c>
      <c r="CC23" s="46">
        <f>+BE23-'UPDATE&gt;&gt;2023 May Revision'!BE23</f>
        <v>0</v>
      </c>
      <c r="CD23" s="46">
        <f>+BO23-'UPDATE&gt;&gt;2023 May Revision'!BO23</f>
        <v>0</v>
      </c>
      <c r="CE23" s="46">
        <f>+BP23-'UPDATE&gt;&gt;2023 May Revision'!BP23</f>
        <v>0</v>
      </c>
      <c r="CF23" s="46">
        <f>+BQ23-'UPDATE&gt;&gt;2023 May Revision'!BQ23</f>
        <v>0</v>
      </c>
      <c r="CG23" s="46">
        <f t="shared" si="26"/>
        <v>0</v>
      </c>
      <c r="CH23" s="46">
        <f t="shared" si="27"/>
        <v>0</v>
      </c>
      <c r="CI23" s="46">
        <f t="shared" si="28"/>
        <v>0</v>
      </c>
    </row>
    <row r="24" spans="2:87" hidden="1" x14ac:dyDescent="0.25">
      <c r="B24" s="48" t="s">
        <v>156</v>
      </c>
      <c r="C24" s="48" t="s">
        <v>162</v>
      </c>
      <c r="D24" s="48" t="s">
        <v>117</v>
      </c>
      <c r="F24" s="48" t="s">
        <v>160</v>
      </c>
      <c r="H24" s="48" t="s">
        <v>163</v>
      </c>
      <c r="I24" s="48">
        <v>40</v>
      </c>
      <c r="J24" s="46">
        <v>4500000</v>
      </c>
      <c r="K24" s="46">
        <v>0</v>
      </c>
      <c r="L24" s="46">
        <v>4500000</v>
      </c>
      <c r="M24" s="201"/>
      <c r="N24" s="201"/>
      <c r="O24" s="204">
        <f t="shared" si="0"/>
        <v>0</v>
      </c>
      <c r="P24" s="201"/>
      <c r="Q24" s="201"/>
      <c r="R24" s="204">
        <f t="shared" si="1"/>
        <v>0</v>
      </c>
      <c r="S24" s="201"/>
      <c r="T24" s="201"/>
      <c r="U24" s="204">
        <f t="shared" si="2"/>
        <v>0</v>
      </c>
      <c r="V24" s="201"/>
      <c r="W24" s="201"/>
      <c r="X24" s="204">
        <f t="shared" si="3"/>
        <v>0</v>
      </c>
      <c r="Y24" s="43">
        <f t="shared" si="18"/>
        <v>0</v>
      </c>
      <c r="Z24" s="43">
        <f t="shared" si="18"/>
        <v>0</v>
      </c>
      <c r="AA24" s="43">
        <f t="shared" si="19"/>
        <v>0</v>
      </c>
      <c r="AB24" s="234">
        <v>173000</v>
      </c>
      <c r="AC24" s="234"/>
      <c r="AD24" s="204">
        <f t="shared" si="4"/>
        <v>173000</v>
      </c>
      <c r="AE24" s="234">
        <v>286000</v>
      </c>
      <c r="AF24" s="234"/>
      <c r="AG24" s="204">
        <f t="shared" si="5"/>
        <v>286000</v>
      </c>
      <c r="AH24" s="234">
        <v>486000</v>
      </c>
      <c r="AI24" s="234"/>
      <c r="AJ24" s="204">
        <f t="shared" si="6"/>
        <v>486000</v>
      </c>
      <c r="AK24" s="201">
        <f>MAX(0,'UPDATE&gt;&gt;2023 May Revision'!AN24-SUM(AB24,AE24,AH24))</f>
        <v>1130000</v>
      </c>
      <c r="AL24" s="201">
        <f>MAX(0,'UPDATE&gt;&gt;2023 May Revision'!AO24-SUM(AC24,AF24,AI24))</f>
        <v>0</v>
      </c>
      <c r="AM24" s="204">
        <f t="shared" si="7"/>
        <v>1130000</v>
      </c>
      <c r="AN24" s="43">
        <f t="shared" si="20"/>
        <v>2075000</v>
      </c>
      <c r="AO24" s="43">
        <f t="shared" si="20"/>
        <v>0</v>
      </c>
      <c r="AP24" s="204">
        <f t="shared" si="8"/>
        <v>2075000</v>
      </c>
      <c r="AQ24" s="201">
        <v>808000</v>
      </c>
      <c r="AR24" s="201"/>
      <c r="AS24" s="204">
        <f t="shared" si="9"/>
        <v>808000</v>
      </c>
      <c r="AT24" s="201">
        <v>808000</v>
      </c>
      <c r="AU24" s="201"/>
      <c r="AV24" s="204">
        <f t="shared" si="10"/>
        <v>808000</v>
      </c>
      <c r="AW24" s="201">
        <v>809000</v>
      </c>
      <c r="AX24" s="201"/>
      <c r="AY24" s="204">
        <f t="shared" si="11"/>
        <v>809000</v>
      </c>
      <c r="AZ24" s="201"/>
      <c r="BA24" s="201"/>
      <c r="BB24" s="204">
        <f t="shared" si="12"/>
        <v>0</v>
      </c>
      <c r="BC24" s="43">
        <f t="shared" si="21"/>
        <v>2425000</v>
      </c>
      <c r="BD24" s="43">
        <f t="shared" si="21"/>
        <v>0</v>
      </c>
      <c r="BE24" s="43">
        <f t="shared" si="22"/>
        <v>2425000</v>
      </c>
      <c r="BF24" s="201"/>
      <c r="BG24" s="201"/>
      <c r="BH24" s="204">
        <f t="shared" si="13"/>
        <v>0</v>
      </c>
      <c r="BI24" s="201"/>
      <c r="BJ24" s="201"/>
      <c r="BK24" s="204">
        <f t="shared" si="14"/>
        <v>0</v>
      </c>
      <c r="BL24" s="201"/>
      <c r="BM24" s="201"/>
      <c r="BN24" s="204">
        <f t="shared" si="15"/>
        <v>0</v>
      </c>
      <c r="BO24" s="216">
        <f t="shared" si="23"/>
        <v>0</v>
      </c>
      <c r="BP24" s="216">
        <f t="shared" si="23"/>
        <v>0</v>
      </c>
      <c r="BQ24" s="216">
        <f t="shared" si="24"/>
        <v>0</v>
      </c>
      <c r="BR24" s="205">
        <f t="shared" si="25"/>
        <v>4500000</v>
      </c>
      <c r="BS24" s="205">
        <f t="shared" si="25"/>
        <v>0</v>
      </c>
      <c r="BT24" s="205">
        <f t="shared" si="25"/>
        <v>4500000</v>
      </c>
      <c r="BU24" s="46">
        <f>+Y24-'UPDATE&gt;&gt;2023 May Revision'!Y24</f>
        <v>0</v>
      </c>
      <c r="BV24" s="46">
        <f>+Z24-'UPDATE&gt;&gt;2023 May Revision'!Z24</f>
        <v>0</v>
      </c>
      <c r="BW24" s="46">
        <f>+AA24-'UPDATE&gt;&gt;2023 May Revision'!AA24</f>
        <v>0</v>
      </c>
      <c r="BX24" s="46">
        <f>+AN24-'UPDATE&gt;&gt;2023 May Revision'!AN24</f>
        <v>0</v>
      </c>
      <c r="BY24" s="46">
        <f>+AO24-'UPDATE&gt;&gt;2023 May Revision'!AO24</f>
        <v>0</v>
      </c>
      <c r="BZ24" s="46">
        <f>+AP24-'UPDATE&gt;&gt;2023 May Revision'!AP24</f>
        <v>0</v>
      </c>
      <c r="CA24" s="46">
        <f>+BC24-'UPDATE&gt;&gt;2023 May Revision'!BC24</f>
        <v>0</v>
      </c>
      <c r="CB24" s="46">
        <f>+BD24-'UPDATE&gt;&gt;2023 May Revision'!BD24</f>
        <v>0</v>
      </c>
      <c r="CC24" s="46">
        <f>+BE24-'UPDATE&gt;&gt;2023 May Revision'!BE24</f>
        <v>0</v>
      </c>
      <c r="CD24" s="46">
        <f>+BO24-'UPDATE&gt;&gt;2023 May Revision'!BO24</f>
        <v>0</v>
      </c>
      <c r="CE24" s="46">
        <f>+BP24-'UPDATE&gt;&gt;2023 May Revision'!BP24</f>
        <v>0</v>
      </c>
      <c r="CF24" s="46">
        <f>+BQ24-'UPDATE&gt;&gt;2023 May Revision'!BQ24</f>
        <v>0</v>
      </c>
      <c r="CG24" s="46">
        <f t="shared" si="26"/>
        <v>0</v>
      </c>
      <c r="CH24" s="46">
        <f t="shared" si="27"/>
        <v>0</v>
      </c>
      <c r="CI24" s="46">
        <f t="shared" si="28"/>
        <v>0</v>
      </c>
    </row>
    <row r="25" spans="2:87" hidden="1" x14ac:dyDescent="0.25">
      <c r="B25" s="48" t="s">
        <v>156</v>
      </c>
      <c r="C25" s="48" t="s">
        <v>164</v>
      </c>
      <c r="D25" s="48" t="s">
        <v>121</v>
      </c>
      <c r="E25" s="48" t="s">
        <v>165</v>
      </c>
      <c r="F25" s="48" t="s">
        <v>158</v>
      </c>
      <c r="H25" s="48" t="s">
        <v>159</v>
      </c>
      <c r="I25" s="48">
        <v>30</v>
      </c>
      <c r="J25" s="46">
        <v>3700000</v>
      </c>
      <c r="K25" s="46">
        <v>0</v>
      </c>
      <c r="L25" s="46">
        <v>3700000</v>
      </c>
      <c r="M25" s="201"/>
      <c r="N25" s="201"/>
      <c r="O25" s="204">
        <f t="shared" si="0"/>
        <v>0</v>
      </c>
      <c r="P25" s="201"/>
      <c r="Q25" s="201"/>
      <c r="R25" s="204">
        <f t="shared" si="1"/>
        <v>0</v>
      </c>
      <c r="S25" s="201"/>
      <c r="T25" s="201"/>
      <c r="U25" s="204">
        <f t="shared" si="2"/>
        <v>0</v>
      </c>
      <c r="V25" s="201"/>
      <c r="W25" s="201"/>
      <c r="X25" s="204">
        <f t="shared" si="3"/>
        <v>0</v>
      </c>
      <c r="Y25" s="43">
        <f t="shared" si="18"/>
        <v>0</v>
      </c>
      <c r="Z25" s="43">
        <f t="shared" si="18"/>
        <v>0</v>
      </c>
      <c r="AA25" s="43">
        <f t="shared" si="19"/>
        <v>0</v>
      </c>
      <c r="AB25" s="234">
        <v>0</v>
      </c>
      <c r="AC25" s="234"/>
      <c r="AD25" s="204">
        <f t="shared" si="4"/>
        <v>0</v>
      </c>
      <c r="AE25" s="234">
        <v>1000</v>
      </c>
      <c r="AF25" s="234"/>
      <c r="AG25" s="204">
        <f t="shared" si="5"/>
        <v>1000</v>
      </c>
      <c r="AH25" s="234">
        <v>18000</v>
      </c>
      <c r="AI25" s="234"/>
      <c r="AJ25" s="204">
        <f t="shared" si="6"/>
        <v>18000</v>
      </c>
      <c r="AK25" s="201">
        <f>MAX(0,'UPDATE&gt;&gt;2023 May Revision'!AN25-SUM(AB25,AE25,AH25))</f>
        <v>1462000</v>
      </c>
      <c r="AL25" s="201">
        <f>MAX(0,'UPDATE&gt;&gt;2023 May Revision'!AO25-SUM(AC25,AF25,AI25))</f>
        <v>0</v>
      </c>
      <c r="AM25" s="204">
        <f t="shared" si="7"/>
        <v>1462000</v>
      </c>
      <c r="AN25" s="43">
        <f t="shared" si="20"/>
        <v>1481000</v>
      </c>
      <c r="AO25" s="43">
        <f t="shared" si="20"/>
        <v>0</v>
      </c>
      <c r="AP25" s="204">
        <f t="shared" si="8"/>
        <v>1481000</v>
      </c>
      <c r="AQ25" s="201">
        <v>555000</v>
      </c>
      <c r="AR25" s="201"/>
      <c r="AS25" s="204">
        <f t="shared" si="9"/>
        <v>555000</v>
      </c>
      <c r="AT25" s="201">
        <v>555000</v>
      </c>
      <c r="AU25" s="201"/>
      <c r="AV25" s="204">
        <f t="shared" si="10"/>
        <v>555000</v>
      </c>
      <c r="AW25" s="201">
        <v>555000</v>
      </c>
      <c r="AX25" s="201"/>
      <c r="AY25" s="204">
        <f t="shared" si="11"/>
        <v>555000</v>
      </c>
      <c r="AZ25" s="201">
        <v>554000</v>
      </c>
      <c r="BA25" s="201"/>
      <c r="BB25" s="204">
        <f t="shared" si="12"/>
        <v>554000</v>
      </c>
      <c r="BC25" s="43">
        <f t="shared" si="21"/>
        <v>2219000</v>
      </c>
      <c r="BD25" s="43">
        <f t="shared" si="21"/>
        <v>0</v>
      </c>
      <c r="BE25" s="43">
        <f t="shared" si="22"/>
        <v>2219000</v>
      </c>
      <c r="BF25" s="201"/>
      <c r="BG25" s="201"/>
      <c r="BH25" s="204">
        <f t="shared" si="13"/>
        <v>0</v>
      </c>
      <c r="BI25" s="201"/>
      <c r="BJ25" s="201"/>
      <c r="BK25" s="204">
        <f t="shared" si="14"/>
        <v>0</v>
      </c>
      <c r="BL25" s="201"/>
      <c r="BM25" s="201"/>
      <c r="BN25" s="204">
        <f t="shared" si="15"/>
        <v>0</v>
      </c>
      <c r="BO25" s="216">
        <f t="shared" si="23"/>
        <v>0</v>
      </c>
      <c r="BP25" s="216">
        <f t="shared" si="23"/>
        <v>0</v>
      </c>
      <c r="BQ25" s="216">
        <f t="shared" si="24"/>
        <v>0</v>
      </c>
      <c r="BR25" s="205">
        <f t="shared" si="25"/>
        <v>3700000</v>
      </c>
      <c r="BS25" s="205">
        <f t="shared" si="25"/>
        <v>0</v>
      </c>
      <c r="BT25" s="205">
        <f t="shared" si="25"/>
        <v>3700000</v>
      </c>
      <c r="BU25" s="46">
        <f>+Y25-'UPDATE&gt;&gt;2023 May Revision'!Y25</f>
        <v>0</v>
      </c>
      <c r="BV25" s="46">
        <f>+Z25-'UPDATE&gt;&gt;2023 May Revision'!Z25</f>
        <v>0</v>
      </c>
      <c r="BW25" s="46">
        <f>+AA25-'UPDATE&gt;&gt;2023 May Revision'!AA25</f>
        <v>0</v>
      </c>
      <c r="BX25" s="46">
        <f>+AN25-'UPDATE&gt;&gt;2023 May Revision'!AN25</f>
        <v>0</v>
      </c>
      <c r="BY25" s="46">
        <f>+AO25-'UPDATE&gt;&gt;2023 May Revision'!AO25</f>
        <v>0</v>
      </c>
      <c r="BZ25" s="46">
        <f>+AP25-'UPDATE&gt;&gt;2023 May Revision'!AP25</f>
        <v>0</v>
      </c>
      <c r="CA25" s="46">
        <f>+BC25-'UPDATE&gt;&gt;2023 May Revision'!BC25</f>
        <v>0</v>
      </c>
      <c r="CB25" s="46">
        <f>+BD25-'UPDATE&gt;&gt;2023 May Revision'!BD25</f>
        <v>0</v>
      </c>
      <c r="CC25" s="46">
        <f>+BE25-'UPDATE&gt;&gt;2023 May Revision'!BE25</f>
        <v>0</v>
      </c>
      <c r="CD25" s="46">
        <f>+BO25-'UPDATE&gt;&gt;2023 May Revision'!BO25</f>
        <v>0</v>
      </c>
      <c r="CE25" s="46">
        <f>+BP25-'UPDATE&gt;&gt;2023 May Revision'!BP25</f>
        <v>0</v>
      </c>
      <c r="CF25" s="46">
        <f>+BQ25-'UPDATE&gt;&gt;2023 May Revision'!BQ25</f>
        <v>0</v>
      </c>
      <c r="CG25" s="46">
        <f t="shared" si="26"/>
        <v>0</v>
      </c>
      <c r="CH25" s="46">
        <f t="shared" si="27"/>
        <v>0</v>
      </c>
      <c r="CI25" s="46">
        <f t="shared" si="28"/>
        <v>0</v>
      </c>
    </row>
    <row r="26" spans="2:87" hidden="1" x14ac:dyDescent="0.25">
      <c r="B26" s="48" t="s">
        <v>156</v>
      </c>
      <c r="C26" s="48" t="s">
        <v>164</v>
      </c>
      <c r="D26" s="48" t="s">
        <v>121</v>
      </c>
      <c r="E26" s="48" t="s">
        <v>165</v>
      </c>
      <c r="F26" s="48" t="s">
        <v>158</v>
      </c>
      <c r="H26" s="48" t="s">
        <v>166</v>
      </c>
      <c r="I26" s="48">
        <v>10</v>
      </c>
      <c r="J26" s="46">
        <v>1300000</v>
      </c>
      <c r="K26" s="46">
        <v>0</v>
      </c>
      <c r="L26" s="46">
        <v>1300000</v>
      </c>
      <c r="M26" s="201"/>
      <c r="N26" s="201"/>
      <c r="O26" s="204">
        <f t="shared" si="0"/>
        <v>0</v>
      </c>
      <c r="P26" s="201"/>
      <c r="Q26" s="201"/>
      <c r="R26" s="204">
        <f t="shared" si="1"/>
        <v>0</v>
      </c>
      <c r="S26" s="201"/>
      <c r="T26" s="201"/>
      <c r="U26" s="204">
        <f t="shared" si="2"/>
        <v>0</v>
      </c>
      <c r="V26" s="201"/>
      <c r="W26" s="201"/>
      <c r="X26" s="204">
        <f t="shared" si="3"/>
        <v>0</v>
      </c>
      <c r="Y26" s="43">
        <f t="shared" si="18"/>
        <v>0</v>
      </c>
      <c r="Z26" s="43">
        <f t="shared" si="18"/>
        <v>0</v>
      </c>
      <c r="AA26" s="43">
        <f t="shared" si="19"/>
        <v>0</v>
      </c>
      <c r="AB26" s="234">
        <v>73000</v>
      </c>
      <c r="AC26" s="234"/>
      <c r="AD26" s="204">
        <f t="shared" si="4"/>
        <v>73000</v>
      </c>
      <c r="AE26" s="234">
        <v>362000</v>
      </c>
      <c r="AF26" s="234"/>
      <c r="AG26" s="204">
        <f t="shared" si="5"/>
        <v>362000</v>
      </c>
      <c r="AH26" s="234">
        <v>757000</v>
      </c>
      <c r="AI26" s="234"/>
      <c r="AJ26" s="204">
        <f t="shared" si="6"/>
        <v>757000</v>
      </c>
      <c r="AK26" s="201">
        <f>MAX(0,'UPDATE&gt;&gt;2023 May Revision'!AN26-SUM(AB26,AE26,AH26))</f>
        <v>0</v>
      </c>
      <c r="AL26" s="201">
        <f>MAX(0,'UPDATE&gt;&gt;2023 May Revision'!AO26-SUM(AC26,AF26,AI26))</f>
        <v>0</v>
      </c>
      <c r="AM26" s="204">
        <f t="shared" si="7"/>
        <v>0</v>
      </c>
      <c r="AN26" s="43">
        <f t="shared" si="20"/>
        <v>1192000</v>
      </c>
      <c r="AO26" s="43">
        <f t="shared" si="20"/>
        <v>0</v>
      </c>
      <c r="AP26" s="204">
        <f t="shared" si="8"/>
        <v>1192000</v>
      </c>
      <c r="AQ26" s="201">
        <v>36000</v>
      </c>
      <c r="AR26" s="201"/>
      <c r="AS26" s="204">
        <f t="shared" si="9"/>
        <v>36000</v>
      </c>
      <c r="AT26" s="201">
        <v>36000</v>
      </c>
      <c r="AU26" s="201"/>
      <c r="AV26" s="204">
        <f t="shared" si="10"/>
        <v>36000</v>
      </c>
      <c r="AW26" s="201">
        <v>36000</v>
      </c>
      <c r="AX26" s="201"/>
      <c r="AY26" s="204">
        <f t="shared" si="11"/>
        <v>36000</v>
      </c>
      <c r="AZ26" s="201"/>
      <c r="BA26" s="201"/>
      <c r="BB26" s="204">
        <f t="shared" si="12"/>
        <v>0</v>
      </c>
      <c r="BC26" s="43">
        <f t="shared" si="21"/>
        <v>108000</v>
      </c>
      <c r="BD26" s="43">
        <f t="shared" si="21"/>
        <v>0</v>
      </c>
      <c r="BE26" s="43">
        <f t="shared" si="22"/>
        <v>108000</v>
      </c>
      <c r="BF26" s="201"/>
      <c r="BG26" s="201"/>
      <c r="BH26" s="204">
        <f t="shared" si="13"/>
        <v>0</v>
      </c>
      <c r="BI26" s="201"/>
      <c r="BJ26" s="201"/>
      <c r="BK26" s="204">
        <f t="shared" si="14"/>
        <v>0</v>
      </c>
      <c r="BL26" s="201"/>
      <c r="BM26" s="201"/>
      <c r="BN26" s="204">
        <f t="shared" si="15"/>
        <v>0</v>
      </c>
      <c r="BO26" s="216">
        <f t="shared" si="23"/>
        <v>0</v>
      </c>
      <c r="BP26" s="216">
        <f t="shared" si="23"/>
        <v>0</v>
      </c>
      <c r="BQ26" s="216">
        <f t="shared" si="24"/>
        <v>0</v>
      </c>
      <c r="BR26" s="205">
        <f t="shared" si="25"/>
        <v>1300000</v>
      </c>
      <c r="BS26" s="205">
        <f t="shared" si="25"/>
        <v>0</v>
      </c>
      <c r="BT26" s="205">
        <f t="shared" si="25"/>
        <v>1300000</v>
      </c>
      <c r="BU26" s="46">
        <f>+Y26-'UPDATE&gt;&gt;2023 May Revision'!Y26</f>
        <v>0</v>
      </c>
      <c r="BV26" s="46">
        <f>+Z26-'UPDATE&gt;&gt;2023 May Revision'!Z26</f>
        <v>0</v>
      </c>
      <c r="BW26" s="46">
        <f>+AA26-'UPDATE&gt;&gt;2023 May Revision'!AA26</f>
        <v>0</v>
      </c>
      <c r="BX26" s="46">
        <f>+AN26-'UPDATE&gt;&gt;2023 May Revision'!AN26</f>
        <v>414000</v>
      </c>
      <c r="BY26" s="46">
        <f>+AO26-'UPDATE&gt;&gt;2023 May Revision'!AO26</f>
        <v>0</v>
      </c>
      <c r="BZ26" s="46">
        <f>+AP26-'UPDATE&gt;&gt;2023 May Revision'!AP26</f>
        <v>414000</v>
      </c>
      <c r="CA26" s="46">
        <f>+BC26-'UPDATE&gt;&gt;2023 May Revision'!BC26</f>
        <v>-414000</v>
      </c>
      <c r="CB26" s="46">
        <f>+BD26-'UPDATE&gt;&gt;2023 May Revision'!BD26</f>
        <v>0</v>
      </c>
      <c r="CC26" s="46">
        <f>+BE26-'UPDATE&gt;&gt;2023 May Revision'!BE26</f>
        <v>-414000</v>
      </c>
      <c r="CD26" s="46">
        <f>+BO26-'UPDATE&gt;&gt;2023 May Revision'!BO26</f>
        <v>0</v>
      </c>
      <c r="CE26" s="46">
        <f>+BP26-'UPDATE&gt;&gt;2023 May Revision'!BP26</f>
        <v>0</v>
      </c>
      <c r="CF26" s="46">
        <f>+BQ26-'UPDATE&gt;&gt;2023 May Revision'!BQ26</f>
        <v>0</v>
      </c>
      <c r="CG26" s="46">
        <f t="shared" si="26"/>
        <v>0</v>
      </c>
      <c r="CH26" s="46">
        <f t="shared" si="27"/>
        <v>0</v>
      </c>
      <c r="CI26" s="46">
        <f t="shared" si="28"/>
        <v>0</v>
      </c>
    </row>
    <row r="27" spans="2:87" hidden="1" x14ac:dyDescent="0.25">
      <c r="B27" s="48" t="s">
        <v>156</v>
      </c>
      <c r="C27" s="48" t="s">
        <v>164</v>
      </c>
      <c r="D27" s="48" t="s">
        <v>121</v>
      </c>
      <c r="E27" s="48" t="s">
        <v>165</v>
      </c>
      <c r="F27" s="48" t="s">
        <v>158</v>
      </c>
      <c r="H27" s="48" t="s">
        <v>167</v>
      </c>
      <c r="I27" s="48">
        <v>20</v>
      </c>
      <c r="J27" s="46">
        <v>1000000</v>
      </c>
      <c r="K27" s="46">
        <v>0</v>
      </c>
      <c r="L27" s="46">
        <v>1000000</v>
      </c>
      <c r="M27" s="201"/>
      <c r="N27" s="201"/>
      <c r="O27" s="204">
        <f t="shared" si="0"/>
        <v>0</v>
      </c>
      <c r="P27" s="201"/>
      <c r="Q27" s="201"/>
      <c r="R27" s="204">
        <f t="shared" si="1"/>
        <v>0</v>
      </c>
      <c r="S27" s="201"/>
      <c r="T27" s="201"/>
      <c r="U27" s="204">
        <f t="shared" si="2"/>
        <v>0</v>
      </c>
      <c r="V27" s="201"/>
      <c r="W27" s="201"/>
      <c r="X27" s="204">
        <f t="shared" si="3"/>
        <v>0</v>
      </c>
      <c r="Y27" s="43">
        <f t="shared" si="18"/>
        <v>0</v>
      </c>
      <c r="Z27" s="43">
        <f t="shared" si="18"/>
        <v>0</v>
      </c>
      <c r="AA27" s="43">
        <f t="shared" si="19"/>
        <v>0</v>
      </c>
      <c r="AB27" s="234">
        <v>0</v>
      </c>
      <c r="AC27" s="234"/>
      <c r="AD27" s="204">
        <f t="shared" si="4"/>
        <v>0</v>
      </c>
      <c r="AE27" s="234">
        <v>0</v>
      </c>
      <c r="AF27" s="234"/>
      <c r="AG27" s="204">
        <f t="shared" si="5"/>
        <v>0</v>
      </c>
      <c r="AH27" s="234">
        <v>0</v>
      </c>
      <c r="AI27" s="234"/>
      <c r="AJ27" s="204">
        <f t="shared" si="6"/>
        <v>0</v>
      </c>
      <c r="AK27" s="201">
        <f>MAX(0,'UPDATE&gt;&gt;2023 May Revision'!AN27-SUM(AB27,AE27,AH27))</f>
        <v>400000</v>
      </c>
      <c r="AL27" s="201">
        <f>MAX(0,'UPDATE&gt;&gt;2023 May Revision'!AO27-SUM(AC27,AF27,AI27))</f>
        <v>0</v>
      </c>
      <c r="AM27" s="204">
        <f t="shared" si="7"/>
        <v>400000</v>
      </c>
      <c r="AN27" s="43">
        <f t="shared" si="20"/>
        <v>400000</v>
      </c>
      <c r="AO27" s="43">
        <f t="shared" si="20"/>
        <v>0</v>
      </c>
      <c r="AP27" s="204">
        <f t="shared" si="8"/>
        <v>400000</v>
      </c>
      <c r="AQ27" s="201">
        <v>200000</v>
      </c>
      <c r="AR27" s="201"/>
      <c r="AS27" s="204">
        <f t="shared" si="9"/>
        <v>200000</v>
      </c>
      <c r="AT27" s="201">
        <v>200000</v>
      </c>
      <c r="AU27" s="201"/>
      <c r="AV27" s="204">
        <f t="shared" si="10"/>
        <v>200000</v>
      </c>
      <c r="AW27" s="201">
        <v>200000</v>
      </c>
      <c r="AX27" s="201"/>
      <c r="AY27" s="204">
        <f t="shared" si="11"/>
        <v>200000</v>
      </c>
      <c r="AZ27" s="201"/>
      <c r="BA27" s="201"/>
      <c r="BB27" s="204">
        <f t="shared" si="12"/>
        <v>0</v>
      </c>
      <c r="BC27" s="43">
        <f t="shared" si="21"/>
        <v>600000</v>
      </c>
      <c r="BD27" s="43">
        <f t="shared" si="21"/>
        <v>0</v>
      </c>
      <c r="BE27" s="43">
        <f t="shared" si="22"/>
        <v>600000</v>
      </c>
      <c r="BF27" s="201"/>
      <c r="BG27" s="201"/>
      <c r="BH27" s="204">
        <f t="shared" si="13"/>
        <v>0</v>
      </c>
      <c r="BI27" s="201"/>
      <c r="BJ27" s="201"/>
      <c r="BK27" s="204">
        <f t="shared" si="14"/>
        <v>0</v>
      </c>
      <c r="BL27" s="201"/>
      <c r="BM27" s="201"/>
      <c r="BN27" s="204">
        <f t="shared" si="15"/>
        <v>0</v>
      </c>
      <c r="BO27" s="216">
        <f t="shared" si="23"/>
        <v>0</v>
      </c>
      <c r="BP27" s="216">
        <f t="shared" si="23"/>
        <v>0</v>
      </c>
      <c r="BQ27" s="216">
        <f t="shared" si="24"/>
        <v>0</v>
      </c>
      <c r="BR27" s="205">
        <f t="shared" si="25"/>
        <v>1000000</v>
      </c>
      <c r="BS27" s="205">
        <f t="shared" si="25"/>
        <v>0</v>
      </c>
      <c r="BT27" s="205">
        <f t="shared" si="25"/>
        <v>1000000</v>
      </c>
      <c r="BU27" s="46">
        <f>+Y27-'UPDATE&gt;&gt;2023 May Revision'!Y27</f>
        <v>0</v>
      </c>
      <c r="BV27" s="46">
        <f>+Z27-'UPDATE&gt;&gt;2023 May Revision'!Z27</f>
        <v>0</v>
      </c>
      <c r="BW27" s="46">
        <f>+AA27-'UPDATE&gt;&gt;2023 May Revision'!AA27</f>
        <v>0</v>
      </c>
      <c r="BX27" s="46">
        <f>+AN27-'UPDATE&gt;&gt;2023 May Revision'!AN27</f>
        <v>0</v>
      </c>
      <c r="BY27" s="46">
        <f>+AO27-'UPDATE&gt;&gt;2023 May Revision'!AO27</f>
        <v>0</v>
      </c>
      <c r="BZ27" s="46">
        <f>+AP27-'UPDATE&gt;&gt;2023 May Revision'!AP27</f>
        <v>0</v>
      </c>
      <c r="CA27" s="46">
        <f>+BC27-'UPDATE&gt;&gt;2023 May Revision'!BC27</f>
        <v>0</v>
      </c>
      <c r="CB27" s="46">
        <f>+BD27-'UPDATE&gt;&gt;2023 May Revision'!BD27</f>
        <v>0</v>
      </c>
      <c r="CC27" s="46">
        <f>+BE27-'UPDATE&gt;&gt;2023 May Revision'!BE27</f>
        <v>0</v>
      </c>
      <c r="CD27" s="46">
        <f>+BO27-'UPDATE&gt;&gt;2023 May Revision'!BO27</f>
        <v>0</v>
      </c>
      <c r="CE27" s="46">
        <f>+BP27-'UPDATE&gt;&gt;2023 May Revision'!BP27</f>
        <v>0</v>
      </c>
      <c r="CF27" s="46">
        <f>+BQ27-'UPDATE&gt;&gt;2023 May Revision'!BQ27</f>
        <v>0</v>
      </c>
      <c r="CG27" s="46">
        <f t="shared" si="26"/>
        <v>0</v>
      </c>
      <c r="CH27" s="46">
        <f t="shared" si="27"/>
        <v>0</v>
      </c>
      <c r="CI27" s="46">
        <f t="shared" si="28"/>
        <v>0</v>
      </c>
    </row>
    <row r="28" spans="2:87" hidden="1" x14ac:dyDescent="0.25">
      <c r="B28" s="48" t="s">
        <v>156</v>
      </c>
      <c r="C28" s="48" t="s">
        <v>164</v>
      </c>
      <c r="D28" s="48" t="s">
        <v>117</v>
      </c>
      <c r="E28" s="48" t="s">
        <v>165</v>
      </c>
      <c r="F28" s="48" t="s">
        <v>160</v>
      </c>
      <c r="H28" s="48" t="s">
        <v>159</v>
      </c>
      <c r="I28" s="48">
        <v>30</v>
      </c>
      <c r="J28" s="46">
        <v>62300000</v>
      </c>
      <c r="K28" s="46">
        <v>0</v>
      </c>
      <c r="L28" s="46">
        <v>62300000</v>
      </c>
      <c r="M28" s="201"/>
      <c r="N28" s="201"/>
      <c r="O28" s="204">
        <f t="shared" si="0"/>
        <v>0</v>
      </c>
      <c r="P28" s="201"/>
      <c r="Q28" s="201"/>
      <c r="R28" s="204">
        <f t="shared" si="1"/>
        <v>0</v>
      </c>
      <c r="S28" s="201">
        <v>474000</v>
      </c>
      <c r="T28" s="201"/>
      <c r="U28" s="204">
        <f t="shared" si="2"/>
        <v>474000</v>
      </c>
      <c r="V28" s="201"/>
      <c r="W28" s="201"/>
      <c r="X28" s="204">
        <f t="shared" si="3"/>
        <v>0</v>
      </c>
      <c r="Y28" s="43">
        <f t="shared" si="18"/>
        <v>474000</v>
      </c>
      <c r="Z28" s="43">
        <f t="shared" si="18"/>
        <v>0</v>
      </c>
      <c r="AA28" s="43">
        <f t="shared" si="19"/>
        <v>474000</v>
      </c>
      <c r="AB28" s="234">
        <v>0</v>
      </c>
      <c r="AC28" s="234"/>
      <c r="AD28" s="204">
        <f t="shared" si="4"/>
        <v>0</v>
      </c>
      <c r="AE28" s="234">
        <v>1404000</v>
      </c>
      <c r="AF28" s="234"/>
      <c r="AG28" s="204">
        <f t="shared" si="5"/>
        <v>1404000</v>
      </c>
      <c r="AH28" s="234">
        <v>1942000</v>
      </c>
      <c r="AI28" s="234"/>
      <c r="AJ28" s="204">
        <f t="shared" si="6"/>
        <v>1942000</v>
      </c>
      <c r="AK28" s="201">
        <f>MAX(0,'UPDATE&gt;&gt;2023 May Revision'!AN28-SUM(AB28,AE28,AH28))</f>
        <v>22226000</v>
      </c>
      <c r="AL28" s="201">
        <f>MAX(0,'UPDATE&gt;&gt;2023 May Revision'!AO28-SUM(AC28,AF28,AI28))</f>
        <v>0</v>
      </c>
      <c r="AM28" s="204">
        <f t="shared" si="7"/>
        <v>22226000</v>
      </c>
      <c r="AN28" s="43">
        <f t="shared" si="20"/>
        <v>25572000</v>
      </c>
      <c r="AO28" s="43">
        <f t="shared" si="20"/>
        <v>0</v>
      </c>
      <c r="AP28" s="204">
        <f t="shared" si="8"/>
        <v>25572000</v>
      </c>
      <c r="AQ28" s="201">
        <v>9063000</v>
      </c>
      <c r="AR28" s="201"/>
      <c r="AS28" s="204">
        <f t="shared" si="9"/>
        <v>9063000</v>
      </c>
      <c r="AT28" s="201">
        <v>9063000</v>
      </c>
      <c r="AU28" s="201"/>
      <c r="AV28" s="204">
        <f t="shared" si="10"/>
        <v>9063000</v>
      </c>
      <c r="AW28" s="201">
        <v>9063000</v>
      </c>
      <c r="AX28" s="201"/>
      <c r="AY28" s="204">
        <f t="shared" si="11"/>
        <v>9063000</v>
      </c>
      <c r="AZ28" s="201">
        <v>9065000</v>
      </c>
      <c r="BA28" s="201"/>
      <c r="BB28" s="204">
        <f t="shared" si="12"/>
        <v>9065000</v>
      </c>
      <c r="BC28" s="43">
        <f t="shared" si="21"/>
        <v>36254000</v>
      </c>
      <c r="BD28" s="43">
        <f t="shared" si="21"/>
        <v>0</v>
      </c>
      <c r="BE28" s="43">
        <f t="shared" si="22"/>
        <v>36254000</v>
      </c>
      <c r="BF28" s="201"/>
      <c r="BG28" s="201"/>
      <c r="BH28" s="204">
        <f t="shared" si="13"/>
        <v>0</v>
      </c>
      <c r="BI28" s="201"/>
      <c r="BJ28" s="201"/>
      <c r="BK28" s="204">
        <f t="shared" si="14"/>
        <v>0</v>
      </c>
      <c r="BL28" s="201"/>
      <c r="BM28" s="201"/>
      <c r="BN28" s="204">
        <f t="shared" si="15"/>
        <v>0</v>
      </c>
      <c r="BO28" s="216">
        <f t="shared" si="23"/>
        <v>0</v>
      </c>
      <c r="BP28" s="216">
        <f t="shared" si="23"/>
        <v>0</v>
      </c>
      <c r="BQ28" s="216">
        <f t="shared" si="24"/>
        <v>0</v>
      </c>
      <c r="BR28" s="205">
        <f t="shared" si="25"/>
        <v>62300000</v>
      </c>
      <c r="BS28" s="205">
        <f t="shared" si="25"/>
        <v>0</v>
      </c>
      <c r="BT28" s="205">
        <f t="shared" si="25"/>
        <v>62300000</v>
      </c>
      <c r="BU28" s="46">
        <f>+Y28-'UPDATE&gt;&gt;2023 May Revision'!Y28</f>
        <v>0</v>
      </c>
      <c r="BV28" s="46">
        <f>+Z28-'UPDATE&gt;&gt;2023 May Revision'!Z28</f>
        <v>0</v>
      </c>
      <c r="BW28" s="46">
        <f>+AA28-'UPDATE&gt;&gt;2023 May Revision'!AA28</f>
        <v>0</v>
      </c>
      <c r="BX28" s="46">
        <f>+AN28-'UPDATE&gt;&gt;2023 May Revision'!AN28</f>
        <v>0</v>
      </c>
      <c r="BY28" s="46">
        <f>+AO28-'UPDATE&gt;&gt;2023 May Revision'!AO28</f>
        <v>0</v>
      </c>
      <c r="BZ28" s="46">
        <f>+AP28-'UPDATE&gt;&gt;2023 May Revision'!AP28</f>
        <v>0</v>
      </c>
      <c r="CA28" s="46">
        <f>+BC28-'UPDATE&gt;&gt;2023 May Revision'!BC28</f>
        <v>0</v>
      </c>
      <c r="CB28" s="46">
        <f>+BD28-'UPDATE&gt;&gt;2023 May Revision'!BD28</f>
        <v>0</v>
      </c>
      <c r="CC28" s="46">
        <f>+BE28-'UPDATE&gt;&gt;2023 May Revision'!BE28</f>
        <v>0</v>
      </c>
      <c r="CD28" s="46">
        <f>+BO28-'UPDATE&gt;&gt;2023 May Revision'!BO28</f>
        <v>0</v>
      </c>
      <c r="CE28" s="46">
        <f>+BP28-'UPDATE&gt;&gt;2023 May Revision'!BP28</f>
        <v>0</v>
      </c>
      <c r="CF28" s="46">
        <f>+BQ28-'UPDATE&gt;&gt;2023 May Revision'!BQ28</f>
        <v>0</v>
      </c>
      <c r="CG28" s="46">
        <f t="shared" si="26"/>
        <v>0</v>
      </c>
      <c r="CH28" s="46">
        <f t="shared" si="27"/>
        <v>0</v>
      </c>
      <c r="CI28" s="46">
        <f t="shared" si="28"/>
        <v>0</v>
      </c>
    </row>
    <row r="29" spans="2:87" hidden="1" x14ac:dyDescent="0.25">
      <c r="B29" s="48" t="s">
        <v>156</v>
      </c>
      <c r="C29" s="48" t="s">
        <v>164</v>
      </c>
      <c r="D29" s="48" t="s">
        <v>117</v>
      </c>
      <c r="E29" s="48" t="s">
        <v>165</v>
      </c>
      <c r="F29" s="48" t="s">
        <v>160</v>
      </c>
      <c r="H29" s="48" t="s">
        <v>166</v>
      </c>
      <c r="I29" s="48">
        <v>10</v>
      </c>
      <c r="J29" s="46">
        <v>20700000</v>
      </c>
      <c r="K29" s="46">
        <v>0</v>
      </c>
      <c r="L29" s="46">
        <v>20700000</v>
      </c>
      <c r="M29" s="201"/>
      <c r="N29" s="201"/>
      <c r="O29" s="204">
        <f t="shared" si="0"/>
        <v>0</v>
      </c>
      <c r="P29" s="201"/>
      <c r="Q29" s="201"/>
      <c r="R29" s="204">
        <f t="shared" si="1"/>
        <v>0</v>
      </c>
      <c r="S29" s="201"/>
      <c r="T29" s="201"/>
      <c r="U29" s="204">
        <f t="shared" si="2"/>
        <v>0</v>
      </c>
      <c r="V29" s="201"/>
      <c r="W29" s="201"/>
      <c r="X29" s="204">
        <f t="shared" si="3"/>
        <v>0</v>
      </c>
      <c r="Y29" s="43">
        <f t="shared" si="18"/>
        <v>0</v>
      </c>
      <c r="Z29" s="43">
        <f t="shared" si="18"/>
        <v>0</v>
      </c>
      <c r="AA29" s="43">
        <f t="shared" si="19"/>
        <v>0</v>
      </c>
      <c r="AB29" s="234">
        <v>0</v>
      </c>
      <c r="AC29" s="234"/>
      <c r="AD29" s="204">
        <f t="shared" si="4"/>
        <v>0</v>
      </c>
      <c r="AE29" s="234">
        <v>877000</v>
      </c>
      <c r="AF29" s="234"/>
      <c r="AG29" s="204">
        <f t="shared" si="5"/>
        <v>877000</v>
      </c>
      <c r="AH29" s="234">
        <v>868000</v>
      </c>
      <c r="AI29" s="234"/>
      <c r="AJ29" s="204">
        <f t="shared" si="6"/>
        <v>868000</v>
      </c>
      <c r="AK29" s="201">
        <f>MAX(0,'UPDATE&gt;&gt;2023 May Revision'!AN29-SUM(AB29,AE29,AH29))</f>
        <v>7062000</v>
      </c>
      <c r="AL29" s="201">
        <f>MAX(0,'UPDATE&gt;&gt;2023 May Revision'!AO29-SUM(AC29,AF29,AI29))</f>
        <v>0</v>
      </c>
      <c r="AM29" s="204">
        <f t="shared" si="7"/>
        <v>7062000</v>
      </c>
      <c r="AN29" s="43">
        <f t="shared" si="20"/>
        <v>8807000</v>
      </c>
      <c r="AO29" s="43">
        <f t="shared" si="20"/>
        <v>0</v>
      </c>
      <c r="AP29" s="204">
        <f t="shared" si="8"/>
        <v>8807000</v>
      </c>
      <c r="AQ29" s="201">
        <v>3965000</v>
      </c>
      <c r="AR29" s="201"/>
      <c r="AS29" s="204">
        <f t="shared" si="9"/>
        <v>3965000</v>
      </c>
      <c r="AT29" s="201">
        <v>3965000</v>
      </c>
      <c r="AU29" s="201"/>
      <c r="AV29" s="204">
        <f t="shared" si="10"/>
        <v>3965000</v>
      </c>
      <c r="AW29" s="201">
        <v>3963000</v>
      </c>
      <c r="AX29" s="201"/>
      <c r="AY29" s="204">
        <f t="shared" si="11"/>
        <v>3963000</v>
      </c>
      <c r="AZ29" s="201"/>
      <c r="BA29" s="201"/>
      <c r="BB29" s="204">
        <f t="shared" si="12"/>
        <v>0</v>
      </c>
      <c r="BC29" s="43">
        <f t="shared" si="21"/>
        <v>11893000</v>
      </c>
      <c r="BD29" s="43">
        <f t="shared" si="21"/>
        <v>0</v>
      </c>
      <c r="BE29" s="43">
        <f t="shared" si="22"/>
        <v>11893000</v>
      </c>
      <c r="BF29" s="201"/>
      <c r="BG29" s="201"/>
      <c r="BH29" s="204">
        <f t="shared" si="13"/>
        <v>0</v>
      </c>
      <c r="BI29" s="201"/>
      <c r="BJ29" s="201"/>
      <c r="BK29" s="204">
        <f t="shared" si="14"/>
        <v>0</v>
      </c>
      <c r="BL29" s="201"/>
      <c r="BM29" s="201"/>
      <c r="BN29" s="204">
        <f t="shared" si="15"/>
        <v>0</v>
      </c>
      <c r="BO29" s="216">
        <f t="shared" si="23"/>
        <v>0</v>
      </c>
      <c r="BP29" s="216">
        <f t="shared" si="23"/>
        <v>0</v>
      </c>
      <c r="BQ29" s="216">
        <f t="shared" si="24"/>
        <v>0</v>
      </c>
      <c r="BR29" s="205">
        <f t="shared" si="25"/>
        <v>20700000</v>
      </c>
      <c r="BS29" s="205">
        <f t="shared" si="25"/>
        <v>0</v>
      </c>
      <c r="BT29" s="205">
        <f t="shared" si="25"/>
        <v>20700000</v>
      </c>
      <c r="BU29" s="46">
        <f>+Y29-'UPDATE&gt;&gt;2023 May Revision'!Y29</f>
        <v>0</v>
      </c>
      <c r="BV29" s="46">
        <f>+Z29-'UPDATE&gt;&gt;2023 May Revision'!Z29</f>
        <v>0</v>
      </c>
      <c r="BW29" s="46">
        <f>+AA29-'UPDATE&gt;&gt;2023 May Revision'!AA29</f>
        <v>0</v>
      </c>
      <c r="BX29" s="46">
        <f>+AN29-'UPDATE&gt;&gt;2023 May Revision'!AN29</f>
        <v>0</v>
      </c>
      <c r="BY29" s="46">
        <f>+AO29-'UPDATE&gt;&gt;2023 May Revision'!AO29</f>
        <v>0</v>
      </c>
      <c r="BZ29" s="46">
        <f>+AP29-'UPDATE&gt;&gt;2023 May Revision'!AP29</f>
        <v>0</v>
      </c>
      <c r="CA29" s="46">
        <f>+BC29-'UPDATE&gt;&gt;2023 May Revision'!BC29</f>
        <v>0</v>
      </c>
      <c r="CB29" s="46">
        <f>+BD29-'UPDATE&gt;&gt;2023 May Revision'!BD29</f>
        <v>0</v>
      </c>
      <c r="CC29" s="46">
        <f>+BE29-'UPDATE&gt;&gt;2023 May Revision'!BE29</f>
        <v>0</v>
      </c>
      <c r="CD29" s="46">
        <f>+BO29-'UPDATE&gt;&gt;2023 May Revision'!BO29</f>
        <v>0</v>
      </c>
      <c r="CE29" s="46">
        <f>+BP29-'UPDATE&gt;&gt;2023 May Revision'!BP29</f>
        <v>0</v>
      </c>
      <c r="CF29" s="46">
        <f>+BQ29-'UPDATE&gt;&gt;2023 May Revision'!BQ29</f>
        <v>0</v>
      </c>
      <c r="CG29" s="46">
        <f t="shared" si="26"/>
        <v>0</v>
      </c>
      <c r="CH29" s="46">
        <f t="shared" si="27"/>
        <v>0</v>
      </c>
      <c r="CI29" s="46">
        <f t="shared" si="28"/>
        <v>0</v>
      </c>
    </row>
    <row r="30" spans="2:87" hidden="1" x14ac:dyDescent="0.25">
      <c r="B30" s="48" t="s">
        <v>156</v>
      </c>
      <c r="C30" s="48" t="s">
        <v>164</v>
      </c>
      <c r="D30" s="48" t="s">
        <v>117</v>
      </c>
      <c r="E30" s="48" t="s">
        <v>165</v>
      </c>
      <c r="F30" s="48" t="s">
        <v>160</v>
      </c>
      <c r="H30" s="48" t="s">
        <v>167</v>
      </c>
      <c r="I30" s="48">
        <v>20</v>
      </c>
      <c r="J30" s="46">
        <v>17000000</v>
      </c>
      <c r="K30" s="46">
        <v>0</v>
      </c>
      <c r="L30" s="46">
        <v>17000000</v>
      </c>
      <c r="M30" s="201"/>
      <c r="N30" s="201"/>
      <c r="O30" s="204">
        <f t="shared" si="0"/>
        <v>0</v>
      </c>
      <c r="P30" s="201"/>
      <c r="Q30" s="201"/>
      <c r="R30" s="204">
        <f t="shared" si="1"/>
        <v>0</v>
      </c>
      <c r="S30" s="201"/>
      <c r="T30" s="201"/>
      <c r="U30" s="204">
        <f t="shared" si="2"/>
        <v>0</v>
      </c>
      <c r="V30" s="201"/>
      <c r="W30" s="201"/>
      <c r="X30" s="204">
        <f t="shared" si="3"/>
        <v>0</v>
      </c>
      <c r="Y30" s="43">
        <f t="shared" si="18"/>
        <v>0</v>
      </c>
      <c r="Z30" s="43">
        <f t="shared" si="18"/>
        <v>0</v>
      </c>
      <c r="AA30" s="43">
        <f t="shared" si="19"/>
        <v>0</v>
      </c>
      <c r="AB30" s="234">
        <v>326000</v>
      </c>
      <c r="AC30" s="234"/>
      <c r="AD30" s="204">
        <f t="shared" si="4"/>
        <v>326000</v>
      </c>
      <c r="AE30" s="234">
        <v>184000</v>
      </c>
      <c r="AF30" s="234"/>
      <c r="AG30" s="204">
        <f t="shared" si="5"/>
        <v>184000</v>
      </c>
      <c r="AH30" s="234">
        <v>341000</v>
      </c>
      <c r="AI30" s="234"/>
      <c r="AJ30" s="204">
        <f t="shared" si="6"/>
        <v>341000</v>
      </c>
      <c r="AK30" s="201">
        <f>MAX(0,'UPDATE&gt;&gt;2023 May Revision'!AN30-SUM(AB30,AE30,AH30))</f>
        <v>6255000</v>
      </c>
      <c r="AL30" s="201">
        <f>MAX(0,'UPDATE&gt;&gt;2023 May Revision'!AO30-SUM(AC30,AF30,AI30))</f>
        <v>0</v>
      </c>
      <c r="AM30" s="204">
        <f t="shared" si="7"/>
        <v>6255000</v>
      </c>
      <c r="AN30" s="43">
        <f t="shared" si="20"/>
        <v>7106000</v>
      </c>
      <c r="AO30" s="43">
        <f t="shared" si="20"/>
        <v>0</v>
      </c>
      <c r="AP30" s="204">
        <f t="shared" si="8"/>
        <v>7106000</v>
      </c>
      <c r="AQ30" s="201">
        <v>3298000</v>
      </c>
      <c r="AR30" s="201"/>
      <c r="AS30" s="204">
        <f t="shared" si="9"/>
        <v>3298000</v>
      </c>
      <c r="AT30" s="201">
        <v>3298000</v>
      </c>
      <c r="AU30" s="201"/>
      <c r="AV30" s="204">
        <f t="shared" si="10"/>
        <v>3298000</v>
      </c>
      <c r="AW30" s="201">
        <v>3298000</v>
      </c>
      <c r="AX30" s="201"/>
      <c r="AY30" s="204">
        <f t="shared" si="11"/>
        <v>3298000</v>
      </c>
      <c r="AZ30" s="201"/>
      <c r="BA30" s="201"/>
      <c r="BB30" s="204">
        <f t="shared" si="12"/>
        <v>0</v>
      </c>
      <c r="BC30" s="43">
        <f t="shared" si="21"/>
        <v>9894000</v>
      </c>
      <c r="BD30" s="43">
        <f t="shared" si="21"/>
        <v>0</v>
      </c>
      <c r="BE30" s="43">
        <f t="shared" si="22"/>
        <v>9894000</v>
      </c>
      <c r="BF30" s="201"/>
      <c r="BG30" s="201"/>
      <c r="BH30" s="204">
        <f t="shared" si="13"/>
        <v>0</v>
      </c>
      <c r="BI30" s="201"/>
      <c r="BJ30" s="201"/>
      <c r="BK30" s="204">
        <f t="shared" si="14"/>
        <v>0</v>
      </c>
      <c r="BL30" s="201"/>
      <c r="BM30" s="201"/>
      <c r="BN30" s="204">
        <f t="shared" si="15"/>
        <v>0</v>
      </c>
      <c r="BO30" s="216">
        <f t="shared" si="23"/>
        <v>0</v>
      </c>
      <c r="BP30" s="216">
        <f t="shared" si="23"/>
        <v>0</v>
      </c>
      <c r="BQ30" s="216">
        <f t="shared" si="24"/>
        <v>0</v>
      </c>
      <c r="BR30" s="205">
        <f t="shared" si="25"/>
        <v>17000000</v>
      </c>
      <c r="BS30" s="205">
        <f t="shared" si="25"/>
        <v>0</v>
      </c>
      <c r="BT30" s="205">
        <f t="shared" si="25"/>
        <v>17000000</v>
      </c>
      <c r="BU30" s="46">
        <f>+Y30-'UPDATE&gt;&gt;2023 May Revision'!Y30</f>
        <v>0</v>
      </c>
      <c r="BV30" s="46">
        <f>+Z30-'UPDATE&gt;&gt;2023 May Revision'!Z30</f>
        <v>0</v>
      </c>
      <c r="BW30" s="46">
        <f>+AA30-'UPDATE&gt;&gt;2023 May Revision'!AA30</f>
        <v>0</v>
      </c>
      <c r="BX30" s="46">
        <f>+AN30-'UPDATE&gt;&gt;2023 May Revision'!AN30</f>
        <v>0</v>
      </c>
      <c r="BY30" s="46">
        <f>+AO30-'UPDATE&gt;&gt;2023 May Revision'!AO30</f>
        <v>0</v>
      </c>
      <c r="BZ30" s="46">
        <f>+AP30-'UPDATE&gt;&gt;2023 May Revision'!AP30</f>
        <v>0</v>
      </c>
      <c r="CA30" s="46">
        <f>+BC30-'UPDATE&gt;&gt;2023 May Revision'!BC30</f>
        <v>0</v>
      </c>
      <c r="CB30" s="46">
        <f>+BD30-'UPDATE&gt;&gt;2023 May Revision'!BD30</f>
        <v>0</v>
      </c>
      <c r="CC30" s="46">
        <f>+BE30-'UPDATE&gt;&gt;2023 May Revision'!BE30</f>
        <v>0</v>
      </c>
      <c r="CD30" s="46">
        <f>+BO30-'UPDATE&gt;&gt;2023 May Revision'!BO30</f>
        <v>0</v>
      </c>
      <c r="CE30" s="46">
        <f>+BP30-'UPDATE&gt;&gt;2023 May Revision'!BP30</f>
        <v>0</v>
      </c>
      <c r="CF30" s="46">
        <f>+BQ30-'UPDATE&gt;&gt;2023 May Revision'!BQ30</f>
        <v>0</v>
      </c>
      <c r="CG30" s="46">
        <f t="shared" si="26"/>
        <v>0</v>
      </c>
      <c r="CH30" s="46">
        <f t="shared" si="27"/>
        <v>0</v>
      </c>
      <c r="CI30" s="46">
        <f t="shared" si="28"/>
        <v>0</v>
      </c>
    </row>
    <row r="31" spans="2:87" s="96" customFormat="1" hidden="1" x14ac:dyDescent="0.25">
      <c r="B31" s="96" t="s">
        <v>156</v>
      </c>
      <c r="C31" s="96" t="s">
        <v>168</v>
      </c>
      <c r="D31" s="96" t="s">
        <v>121</v>
      </c>
      <c r="F31" s="96" t="s">
        <v>158</v>
      </c>
      <c r="H31" s="96" t="s">
        <v>159</v>
      </c>
      <c r="I31" s="96">
        <v>30</v>
      </c>
      <c r="J31" s="182">
        <v>0</v>
      </c>
      <c r="K31" s="182">
        <v>0</v>
      </c>
      <c r="L31" s="182">
        <v>0</v>
      </c>
      <c r="M31" s="203"/>
      <c r="N31" s="203"/>
      <c r="O31" s="208">
        <f t="shared" si="0"/>
        <v>0</v>
      </c>
      <c r="P31" s="203"/>
      <c r="Q31" s="203"/>
      <c r="R31" s="208">
        <f t="shared" si="1"/>
        <v>0</v>
      </c>
      <c r="S31" s="203"/>
      <c r="T31" s="203"/>
      <c r="U31" s="208">
        <f t="shared" si="2"/>
        <v>0</v>
      </c>
      <c r="V31" s="203"/>
      <c r="W31" s="203"/>
      <c r="X31" s="208">
        <f t="shared" si="3"/>
        <v>0</v>
      </c>
      <c r="Y31" s="240">
        <f t="shared" si="18"/>
        <v>0</v>
      </c>
      <c r="Z31" s="240">
        <f t="shared" si="18"/>
        <v>0</v>
      </c>
      <c r="AA31" s="240">
        <f t="shared" si="19"/>
        <v>0</v>
      </c>
      <c r="AB31" s="236">
        <v>0</v>
      </c>
      <c r="AC31" s="236"/>
      <c r="AD31" s="208">
        <f t="shared" si="4"/>
        <v>0</v>
      </c>
      <c r="AE31" s="236">
        <v>0</v>
      </c>
      <c r="AF31" s="236"/>
      <c r="AG31" s="208">
        <f t="shared" si="5"/>
        <v>0</v>
      </c>
      <c r="AH31" s="236">
        <v>0</v>
      </c>
      <c r="AI31" s="236"/>
      <c r="AJ31" s="208">
        <f t="shared" si="6"/>
        <v>0</v>
      </c>
      <c r="AK31" s="201">
        <f>MAX(0,'UPDATE&gt;&gt;2023 May Revision'!AN31-SUM(AB31,AE31,AH31))</f>
        <v>0</v>
      </c>
      <c r="AL31" s="201">
        <f>MAX(0,'UPDATE&gt;&gt;2023 May Revision'!AO31-SUM(AC31,AF31,AI31))</f>
        <v>0</v>
      </c>
      <c r="AM31" s="208">
        <f t="shared" si="7"/>
        <v>0</v>
      </c>
      <c r="AN31" s="240">
        <f t="shared" si="20"/>
        <v>0</v>
      </c>
      <c r="AO31" s="240">
        <f t="shared" si="20"/>
        <v>0</v>
      </c>
      <c r="AP31" s="208">
        <f t="shared" si="8"/>
        <v>0</v>
      </c>
      <c r="AQ31" s="203">
        <v>0</v>
      </c>
      <c r="AR31" s="203"/>
      <c r="AS31" s="208">
        <f t="shared" si="9"/>
        <v>0</v>
      </c>
      <c r="AT31" s="203">
        <v>0</v>
      </c>
      <c r="AU31" s="203"/>
      <c r="AV31" s="208">
        <f t="shared" si="10"/>
        <v>0</v>
      </c>
      <c r="AW31" s="203">
        <v>0</v>
      </c>
      <c r="AX31" s="203"/>
      <c r="AY31" s="208">
        <f t="shared" si="11"/>
        <v>0</v>
      </c>
      <c r="AZ31" s="203"/>
      <c r="BA31" s="203"/>
      <c r="BB31" s="208">
        <f t="shared" si="12"/>
        <v>0</v>
      </c>
      <c r="BC31" s="240">
        <f t="shared" si="21"/>
        <v>0</v>
      </c>
      <c r="BD31" s="240">
        <f t="shared" si="21"/>
        <v>0</v>
      </c>
      <c r="BE31" s="240">
        <f t="shared" si="22"/>
        <v>0</v>
      </c>
      <c r="BF31" s="203"/>
      <c r="BG31" s="203"/>
      <c r="BH31" s="208">
        <f t="shared" si="13"/>
        <v>0</v>
      </c>
      <c r="BI31" s="203"/>
      <c r="BJ31" s="203"/>
      <c r="BK31" s="208">
        <f t="shared" si="14"/>
        <v>0</v>
      </c>
      <c r="BL31" s="203"/>
      <c r="BM31" s="203"/>
      <c r="BN31" s="208">
        <f t="shared" si="15"/>
        <v>0</v>
      </c>
      <c r="BO31" s="217">
        <f t="shared" si="23"/>
        <v>0</v>
      </c>
      <c r="BP31" s="217">
        <f t="shared" si="23"/>
        <v>0</v>
      </c>
      <c r="BQ31" s="217">
        <f t="shared" si="24"/>
        <v>0</v>
      </c>
      <c r="BR31" s="209">
        <f t="shared" si="25"/>
        <v>0</v>
      </c>
      <c r="BS31" s="209">
        <f t="shared" si="25"/>
        <v>0</v>
      </c>
      <c r="BT31" s="209">
        <f t="shared" si="25"/>
        <v>0</v>
      </c>
      <c r="BU31" s="46">
        <f>+Y31-'UPDATE&gt;&gt;2023 May Revision'!Y31</f>
        <v>0</v>
      </c>
      <c r="BV31" s="46">
        <f>+Z31-'UPDATE&gt;&gt;2023 May Revision'!Z31</f>
        <v>0</v>
      </c>
      <c r="BW31" s="46">
        <f>+AA31-'UPDATE&gt;&gt;2023 May Revision'!AA31</f>
        <v>0</v>
      </c>
      <c r="BX31" s="46">
        <f>+AN31-'UPDATE&gt;&gt;2023 May Revision'!AN31</f>
        <v>0</v>
      </c>
      <c r="BY31" s="46">
        <f>+AO31-'UPDATE&gt;&gt;2023 May Revision'!AO31</f>
        <v>0</v>
      </c>
      <c r="BZ31" s="46">
        <f>+AP31-'UPDATE&gt;&gt;2023 May Revision'!AP31</f>
        <v>0</v>
      </c>
      <c r="CA31" s="46">
        <f>+BC31-'UPDATE&gt;&gt;2023 May Revision'!BC31</f>
        <v>0</v>
      </c>
      <c r="CB31" s="46">
        <f>+BD31-'UPDATE&gt;&gt;2023 May Revision'!BD31</f>
        <v>0</v>
      </c>
      <c r="CC31" s="46">
        <f>+BE31-'UPDATE&gt;&gt;2023 May Revision'!BE31</f>
        <v>0</v>
      </c>
      <c r="CD31" s="46">
        <f>+BO31-'UPDATE&gt;&gt;2023 May Revision'!BO31</f>
        <v>0</v>
      </c>
      <c r="CE31" s="46">
        <f>+BP31-'UPDATE&gt;&gt;2023 May Revision'!BP31</f>
        <v>0</v>
      </c>
      <c r="CF31" s="46">
        <f>+BQ31-'UPDATE&gt;&gt;2023 May Revision'!BQ31</f>
        <v>0</v>
      </c>
      <c r="CG31" s="46">
        <f t="shared" si="26"/>
        <v>0</v>
      </c>
      <c r="CH31" s="46">
        <f t="shared" si="27"/>
        <v>0</v>
      </c>
      <c r="CI31" s="46">
        <f t="shared" si="28"/>
        <v>0</v>
      </c>
    </row>
    <row r="32" spans="2:87" s="96" customFormat="1" hidden="1" x14ac:dyDescent="0.25">
      <c r="B32" s="96" t="s">
        <v>156</v>
      </c>
      <c r="C32" s="96" t="s">
        <v>168</v>
      </c>
      <c r="D32" s="96" t="s">
        <v>117</v>
      </c>
      <c r="F32" s="96" t="s">
        <v>160</v>
      </c>
      <c r="H32" s="96" t="s">
        <v>159</v>
      </c>
      <c r="I32" s="96">
        <v>30</v>
      </c>
      <c r="J32" s="182">
        <v>0</v>
      </c>
      <c r="K32" s="182">
        <v>0</v>
      </c>
      <c r="L32" s="182">
        <v>0</v>
      </c>
      <c r="M32" s="203"/>
      <c r="N32" s="203"/>
      <c r="O32" s="208">
        <f t="shared" si="0"/>
        <v>0</v>
      </c>
      <c r="P32" s="203"/>
      <c r="Q32" s="203"/>
      <c r="R32" s="208">
        <f t="shared" si="1"/>
        <v>0</v>
      </c>
      <c r="S32" s="203"/>
      <c r="T32" s="203"/>
      <c r="U32" s="208">
        <f t="shared" si="2"/>
        <v>0</v>
      </c>
      <c r="V32" s="203"/>
      <c r="W32" s="203"/>
      <c r="X32" s="208">
        <f t="shared" si="3"/>
        <v>0</v>
      </c>
      <c r="Y32" s="240">
        <f t="shared" si="18"/>
        <v>0</v>
      </c>
      <c r="Z32" s="240">
        <f t="shared" si="18"/>
        <v>0</v>
      </c>
      <c r="AA32" s="240">
        <f t="shared" si="19"/>
        <v>0</v>
      </c>
      <c r="AB32" s="236">
        <v>0</v>
      </c>
      <c r="AC32" s="236"/>
      <c r="AD32" s="208">
        <f t="shared" si="4"/>
        <v>0</v>
      </c>
      <c r="AE32" s="236">
        <v>0</v>
      </c>
      <c r="AF32" s="236"/>
      <c r="AG32" s="208">
        <f t="shared" si="5"/>
        <v>0</v>
      </c>
      <c r="AH32" s="236">
        <v>0</v>
      </c>
      <c r="AI32" s="236"/>
      <c r="AJ32" s="208">
        <f t="shared" si="6"/>
        <v>0</v>
      </c>
      <c r="AK32" s="201">
        <f>MAX(0,'UPDATE&gt;&gt;2023 May Revision'!AN32-SUM(AB32,AE32,AH32))</f>
        <v>0</v>
      </c>
      <c r="AL32" s="201">
        <f>MAX(0,'UPDATE&gt;&gt;2023 May Revision'!AO32-SUM(AC32,AF32,AI32))</f>
        <v>0</v>
      </c>
      <c r="AM32" s="208">
        <f t="shared" si="7"/>
        <v>0</v>
      </c>
      <c r="AN32" s="240">
        <f t="shared" si="20"/>
        <v>0</v>
      </c>
      <c r="AO32" s="240">
        <f t="shared" si="20"/>
        <v>0</v>
      </c>
      <c r="AP32" s="208">
        <f t="shared" si="8"/>
        <v>0</v>
      </c>
      <c r="AQ32" s="203">
        <v>0</v>
      </c>
      <c r="AR32" s="203"/>
      <c r="AS32" s="208">
        <f t="shared" si="9"/>
        <v>0</v>
      </c>
      <c r="AT32" s="203">
        <v>0</v>
      </c>
      <c r="AU32" s="203"/>
      <c r="AV32" s="208">
        <f t="shared" si="10"/>
        <v>0</v>
      </c>
      <c r="AW32" s="203">
        <v>0</v>
      </c>
      <c r="AX32" s="203"/>
      <c r="AY32" s="208">
        <f t="shared" si="11"/>
        <v>0</v>
      </c>
      <c r="AZ32" s="203"/>
      <c r="BA32" s="203"/>
      <c r="BB32" s="208">
        <f t="shared" si="12"/>
        <v>0</v>
      </c>
      <c r="BC32" s="240">
        <f t="shared" si="21"/>
        <v>0</v>
      </c>
      <c r="BD32" s="240">
        <f t="shared" si="21"/>
        <v>0</v>
      </c>
      <c r="BE32" s="240">
        <f t="shared" si="22"/>
        <v>0</v>
      </c>
      <c r="BF32" s="203"/>
      <c r="BG32" s="203"/>
      <c r="BH32" s="208">
        <f t="shared" si="13"/>
        <v>0</v>
      </c>
      <c r="BI32" s="203"/>
      <c r="BJ32" s="203"/>
      <c r="BK32" s="208">
        <f t="shared" si="14"/>
        <v>0</v>
      </c>
      <c r="BL32" s="203"/>
      <c r="BM32" s="203"/>
      <c r="BN32" s="208">
        <f t="shared" si="15"/>
        <v>0</v>
      </c>
      <c r="BO32" s="217">
        <f t="shared" si="23"/>
        <v>0</v>
      </c>
      <c r="BP32" s="217">
        <f t="shared" si="23"/>
        <v>0</v>
      </c>
      <c r="BQ32" s="217">
        <f t="shared" si="24"/>
        <v>0</v>
      </c>
      <c r="BR32" s="209">
        <f t="shared" si="25"/>
        <v>0</v>
      </c>
      <c r="BS32" s="209">
        <f t="shared" si="25"/>
        <v>0</v>
      </c>
      <c r="BT32" s="209">
        <f t="shared" si="25"/>
        <v>0</v>
      </c>
      <c r="BU32" s="46">
        <f>+Y32-'UPDATE&gt;&gt;2023 May Revision'!Y32</f>
        <v>0</v>
      </c>
      <c r="BV32" s="46">
        <f>+Z32-'UPDATE&gt;&gt;2023 May Revision'!Z32</f>
        <v>0</v>
      </c>
      <c r="BW32" s="46">
        <f>+AA32-'UPDATE&gt;&gt;2023 May Revision'!AA32</f>
        <v>0</v>
      </c>
      <c r="BX32" s="46">
        <f>+AN32-'UPDATE&gt;&gt;2023 May Revision'!AN32</f>
        <v>0</v>
      </c>
      <c r="BY32" s="46">
        <f>+AO32-'UPDATE&gt;&gt;2023 May Revision'!AO32</f>
        <v>0</v>
      </c>
      <c r="BZ32" s="46">
        <f>+AP32-'UPDATE&gt;&gt;2023 May Revision'!AP32</f>
        <v>0</v>
      </c>
      <c r="CA32" s="46">
        <f>+BC32-'UPDATE&gt;&gt;2023 May Revision'!BC32</f>
        <v>0</v>
      </c>
      <c r="CB32" s="46">
        <f>+BD32-'UPDATE&gt;&gt;2023 May Revision'!BD32</f>
        <v>0</v>
      </c>
      <c r="CC32" s="46">
        <f>+BE32-'UPDATE&gt;&gt;2023 May Revision'!BE32</f>
        <v>0</v>
      </c>
      <c r="CD32" s="46">
        <f>+BO32-'UPDATE&gt;&gt;2023 May Revision'!BO32</f>
        <v>0</v>
      </c>
      <c r="CE32" s="46">
        <f>+BP32-'UPDATE&gt;&gt;2023 May Revision'!BP32</f>
        <v>0</v>
      </c>
      <c r="CF32" s="46">
        <f>+BQ32-'UPDATE&gt;&gt;2023 May Revision'!BQ32</f>
        <v>0</v>
      </c>
      <c r="CG32" s="46">
        <f t="shared" si="26"/>
        <v>0</v>
      </c>
      <c r="CH32" s="46">
        <f t="shared" si="27"/>
        <v>0</v>
      </c>
      <c r="CI32" s="46">
        <f t="shared" si="28"/>
        <v>0</v>
      </c>
    </row>
    <row r="33" spans="1:88" hidden="1" x14ac:dyDescent="0.25">
      <c r="B33" s="48" t="s">
        <v>156</v>
      </c>
      <c r="C33" s="48" t="s">
        <v>170</v>
      </c>
      <c r="D33" s="48" t="s">
        <v>121</v>
      </c>
      <c r="E33" s="48" t="s">
        <v>165</v>
      </c>
      <c r="F33" s="48" t="s">
        <v>158</v>
      </c>
      <c r="H33" s="48" t="s">
        <v>159</v>
      </c>
      <c r="I33" s="48">
        <v>30</v>
      </c>
      <c r="J33" s="46">
        <v>1500000</v>
      </c>
      <c r="K33" s="46">
        <v>0</v>
      </c>
      <c r="L33" s="46">
        <v>1500000</v>
      </c>
      <c r="M33" s="201"/>
      <c r="N33" s="201"/>
      <c r="O33" s="204">
        <f t="shared" si="0"/>
        <v>0</v>
      </c>
      <c r="P33" s="201"/>
      <c r="Q33" s="201"/>
      <c r="R33" s="204">
        <f t="shared" si="1"/>
        <v>0</v>
      </c>
      <c r="S33" s="201"/>
      <c r="T33" s="201"/>
      <c r="U33" s="204">
        <f t="shared" si="2"/>
        <v>0</v>
      </c>
      <c r="V33" s="201"/>
      <c r="W33" s="201"/>
      <c r="X33" s="204">
        <f t="shared" si="3"/>
        <v>0</v>
      </c>
      <c r="Y33" s="43">
        <f t="shared" si="18"/>
        <v>0</v>
      </c>
      <c r="Z33" s="43">
        <f t="shared" si="18"/>
        <v>0</v>
      </c>
      <c r="AA33" s="43">
        <f t="shared" si="19"/>
        <v>0</v>
      </c>
      <c r="AB33" s="234">
        <v>0</v>
      </c>
      <c r="AC33" s="234"/>
      <c r="AD33" s="204">
        <f t="shared" si="4"/>
        <v>0</v>
      </c>
      <c r="AE33" s="234">
        <v>0</v>
      </c>
      <c r="AF33" s="234"/>
      <c r="AG33" s="204">
        <f t="shared" si="5"/>
        <v>0</v>
      </c>
      <c r="AH33" s="234">
        <v>0</v>
      </c>
      <c r="AI33" s="234"/>
      <c r="AJ33" s="204">
        <f t="shared" si="6"/>
        <v>0</v>
      </c>
      <c r="AK33" s="201">
        <f>MAX(0,'UPDATE&gt;&gt;2023 May Revision'!AN33-SUM(AB33,AE33,AH33))</f>
        <v>600000</v>
      </c>
      <c r="AL33" s="201">
        <f>MAX(0,'UPDATE&gt;&gt;2023 May Revision'!AO33-SUM(AC33,AF33,AI33))</f>
        <v>0</v>
      </c>
      <c r="AM33" s="204">
        <f t="shared" si="7"/>
        <v>600000</v>
      </c>
      <c r="AN33" s="43">
        <f t="shared" si="20"/>
        <v>600000</v>
      </c>
      <c r="AO33" s="43">
        <f t="shared" si="20"/>
        <v>0</v>
      </c>
      <c r="AP33" s="204">
        <f t="shared" si="8"/>
        <v>600000</v>
      </c>
      <c r="AQ33" s="201">
        <v>225000</v>
      </c>
      <c r="AR33" s="201"/>
      <c r="AS33" s="204">
        <f t="shared" si="9"/>
        <v>225000</v>
      </c>
      <c r="AT33" s="201">
        <v>225000</v>
      </c>
      <c r="AU33" s="201"/>
      <c r="AV33" s="204">
        <f t="shared" si="10"/>
        <v>225000</v>
      </c>
      <c r="AW33" s="201">
        <v>225000</v>
      </c>
      <c r="AX33" s="201"/>
      <c r="AY33" s="204">
        <f t="shared" si="11"/>
        <v>225000</v>
      </c>
      <c r="AZ33" s="201">
        <v>225000</v>
      </c>
      <c r="BA33" s="201"/>
      <c r="BB33" s="204">
        <f t="shared" si="12"/>
        <v>225000</v>
      </c>
      <c r="BC33" s="43">
        <f t="shared" si="21"/>
        <v>900000</v>
      </c>
      <c r="BD33" s="43">
        <f t="shared" si="21"/>
        <v>0</v>
      </c>
      <c r="BE33" s="43">
        <f t="shared" si="22"/>
        <v>900000</v>
      </c>
      <c r="BF33" s="201"/>
      <c r="BG33" s="201"/>
      <c r="BH33" s="204">
        <f t="shared" si="13"/>
        <v>0</v>
      </c>
      <c r="BI33" s="201"/>
      <c r="BJ33" s="201"/>
      <c r="BK33" s="204">
        <f t="shared" si="14"/>
        <v>0</v>
      </c>
      <c r="BL33" s="201"/>
      <c r="BM33" s="201"/>
      <c r="BN33" s="204">
        <f t="shared" si="15"/>
        <v>0</v>
      </c>
      <c r="BO33" s="216">
        <f t="shared" si="23"/>
        <v>0</v>
      </c>
      <c r="BP33" s="216">
        <f t="shared" si="23"/>
        <v>0</v>
      </c>
      <c r="BQ33" s="216">
        <f t="shared" si="24"/>
        <v>0</v>
      </c>
      <c r="BR33" s="205">
        <f t="shared" si="25"/>
        <v>1500000</v>
      </c>
      <c r="BS33" s="205">
        <f t="shared" si="25"/>
        <v>0</v>
      </c>
      <c r="BT33" s="205">
        <f t="shared" si="25"/>
        <v>1500000</v>
      </c>
      <c r="BU33" s="46">
        <f>+Y33-'UPDATE&gt;&gt;2023 May Revision'!Y33</f>
        <v>0</v>
      </c>
      <c r="BV33" s="46">
        <f>+Z33-'UPDATE&gt;&gt;2023 May Revision'!Z33</f>
        <v>0</v>
      </c>
      <c r="BW33" s="46">
        <f>+AA33-'UPDATE&gt;&gt;2023 May Revision'!AA33</f>
        <v>0</v>
      </c>
      <c r="BX33" s="46">
        <f>+AN33-'UPDATE&gt;&gt;2023 May Revision'!AN33</f>
        <v>0</v>
      </c>
      <c r="BY33" s="46">
        <f>+AO33-'UPDATE&gt;&gt;2023 May Revision'!AO33</f>
        <v>0</v>
      </c>
      <c r="BZ33" s="46">
        <f>+AP33-'UPDATE&gt;&gt;2023 May Revision'!AP33</f>
        <v>0</v>
      </c>
      <c r="CA33" s="46">
        <f>+BC33-'UPDATE&gt;&gt;2023 May Revision'!BC33</f>
        <v>0</v>
      </c>
      <c r="CB33" s="46">
        <f>+BD33-'UPDATE&gt;&gt;2023 May Revision'!BD33</f>
        <v>0</v>
      </c>
      <c r="CC33" s="46">
        <f>+BE33-'UPDATE&gt;&gt;2023 May Revision'!BE33</f>
        <v>0</v>
      </c>
      <c r="CD33" s="46">
        <f>+BO33-'UPDATE&gt;&gt;2023 May Revision'!BO33</f>
        <v>0</v>
      </c>
      <c r="CE33" s="46">
        <f>+BP33-'UPDATE&gt;&gt;2023 May Revision'!BP33</f>
        <v>0</v>
      </c>
      <c r="CF33" s="46">
        <f>+BQ33-'UPDATE&gt;&gt;2023 May Revision'!BQ33</f>
        <v>0</v>
      </c>
      <c r="CG33" s="46">
        <f t="shared" si="26"/>
        <v>0</v>
      </c>
      <c r="CH33" s="46">
        <f t="shared" si="27"/>
        <v>0</v>
      </c>
      <c r="CI33" s="46">
        <f t="shared" si="28"/>
        <v>0</v>
      </c>
    </row>
    <row r="34" spans="1:88" hidden="1" x14ac:dyDescent="0.25">
      <c r="B34" s="48" t="s">
        <v>156</v>
      </c>
      <c r="C34" s="48" t="s">
        <v>170</v>
      </c>
      <c r="D34" s="48" t="s">
        <v>117</v>
      </c>
      <c r="E34" s="48" t="s">
        <v>165</v>
      </c>
      <c r="F34" s="48" t="s">
        <v>160</v>
      </c>
      <c r="H34" s="48" t="s">
        <v>159</v>
      </c>
      <c r="I34" s="48">
        <v>30</v>
      </c>
      <c r="J34" s="46">
        <v>48500000</v>
      </c>
      <c r="K34" s="46">
        <v>0</v>
      </c>
      <c r="L34" s="46">
        <v>48500000</v>
      </c>
      <c r="M34" s="201"/>
      <c r="N34" s="201"/>
      <c r="O34" s="204">
        <f t="shared" si="0"/>
        <v>0</v>
      </c>
      <c r="P34" s="201"/>
      <c r="Q34" s="201"/>
      <c r="R34" s="204">
        <f t="shared" si="1"/>
        <v>0</v>
      </c>
      <c r="S34" s="201"/>
      <c r="T34" s="201"/>
      <c r="U34" s="204">
        <f t="shared" si="2"/>
        <v>0</v>
      </c>
      <c r="V34" s="201"/>
      <c r="W34" s="201"/>
      <c r="X34" s="204">
        <f t="shared" si="3"/>
        <v>0</v>
      </c>
      <c r="Y34" s="43">
        <f t="shared" si="18"/>
        <v>0</v>
      </c>
      <c r="Z34" s="43">
        <f t="shared" si="18"/>
        <v>0</v>
      </c>
      <c r="AA34" s="43">
        <f t="shared" si="19"/>
        <v>0</v>
      </c>
      <c r="AB34" s="234">
        <v>0</v>
      </c>
      <c r="AC34" s="234"/>
      <c r="AD34" s="204">
        <f t="shared" si="4"/>
        <v>0</v>
      </c>
      <c r="AE34" s="234">
        <v>0</v>
      </c>
      <c r="AF34" s="234"/>
      <c r="AG34" s="204">
        <f t="shared" si="5"/>
        <v>0</v>
      </c>
      <c r="AH34" s="234">
        <v>0</v>
      </c>
      <c r="AI34" s="234"/>
      <c r="AJ34" s="204">
        <f t="shared" si="6"/>
        <v>0</v>
      </c>
      <c r="AK34" s="201">
        <f>MAX(0,'UPDATE&gt;&gt;2023 May Revision'!AN34-SUM(AB34,AE34,AH34))</f>
        <v>19400000</v>
      </c>
      <c r="AL34" s="201">
        <f>MAX(0,'UPDATE&gt;&gt;2023 May Revision'!AO34-SUM(AC34,AF34,AI34))</f>
        <v>0</v>
      </c>
      <c r="AM34" s="204">
        <f t="shared" si="7"/>
        <v>19400000</v>
      </c>
      <c r="AN34" s="43">
        <f t="shared" si="20"/>
        <v>19400000</v>
      </c>
      <c r="AO34" s="43">
        <f t="shared" si="20"/>
        <v>0</v>
      </c>
      <c r="AP34" s="204">
        <f t="shared" si="8"/>
        <v>19400000</v>
      </c>
      <c r="AQ34" s="201">
        <v>7275000</v>
      </c>
      <c r="AR34" s="201"/>
      <c r="AS34" s="204">
        <f t="shared" si="9"/>
        <v>7275000</v>
      </c>
      <c r="AT34" s="201">
        <v>7275000</v>
      </c>
      <c r="AU34" s="201"/>
      <c r="AV34" s="204">
        <f t="shared" si="10"/>
        <v>7275000</v>
      </c>
      <c r="AW34" s="201">
        <v>7275000</v>
      </c>
      <c r="AX34" s="201"/>
      <c r="AY34" s="204">
        <f t="shared" si="11"/>
        <v>7275000</v>
      </c>
      <c r="AZ34" s="201">
        <v>7275000</v>
      </c>
      <c r="BA34" s="201"/>
      <c r="BB34" s="204">
        <f t="shared" si="12"/>
        <v>7275000</v>
      </c>
      <c r="BC34" s="43">
        <f t="shared" si="21"/>
        <v>29100000</v>
      </c>
      <c r="BD34" s="43">
        <f t="shared" si="21"/>
        <v>0</v>
      </c>
      <c r="BE34" s="43">
        <f t="shared" si="22"/>
        <v>29100000</v>
      </c>
      <c r="BF34" s="201"/>
      <c r="BG34" s="201"/>
      <c r="BH34" s="204">
        <f t="shared" si="13"/>
        <v>0</v>
      </c>
      <c r="BI34" s="201"/>
      <c r="BJ34" s="201"/>
      <c r="BK34" s="204">
        <f t="shared" si="14"/>
        <v>0</v>
      </c>
      <c r="BL34" s="201"/>
      <c r="BM34" s="201"/>
      <c r="BN34" s="204">
        <f t="shared" si="15"/>
        <v>0</v>
      </c>
      <c r="BO34" s="216">
        <f t="shared" si="23"/>
        <v>0</v>
      </c>
      <c r="BP34" s="216">
        <f t="shared" si="23"/>
        <v>0</v>
      </c>
      <c r="BQ34" s="216">
        <f t="shared" si="24"/>
        <v>0</v>
      </c>
      <c r="BR34" s="205">
        <f t="shared" si="25"/>
        <v>48500000</v>
      </c>
      <c r="BS34" s="205">
        <f t="shared" si="25"/>
        <v>0</v>
      </c>
      <c r="BT34" s="205">
        <f t="shared" si="25"/>
        <v>48500000</v>
      </c>
      <c r="BU34" s="46">
        <f>+Y34-'UPDATE&gt;&gt;2023 May Revision'!Y34</f>
        <v>0</v>
      </c>
      <c r="BV34" s="46">
        <f>+Z34-'UPDATE&gt;&gt;2023 May Revision'!Z34</f>
        <v>0</v>
      </c>
      <c r="BW34" s="46">
        <f>+AA34-'UPDATE&gt;&gt;2023 May Revision'!AA34</f>
        <v>0</v>
      </c>
      <c r="BX34" s="46">
        <f>+AN34-'UPDATE&gt;&gt;2023 May Revision'!AN34</f>
        <v>0</v>
      </c>
      <c r="BY34" s="46">
        <f>+AO34-'UPDATE&gt;&gt;2023 May Revision'!AO34</f>
        <v>0</v>
      </c>
      <c r="BZ34" s="46">
        <f>+AP34-'UPDATE&gt;&gt;2023 May Revision'!AP34</f>
        <v>0</v>
      </c>
      <c r="CA34" s="46">
        <f>+BC34-'UPDATE&gt;&gt;2023 May Revision'!BC34</f>
        <v>0</v>
      </c>
      <c r="CB34" s="46">
        <f>+BD34-'UPDATE&gt;&gt;2023 May Revision'!BD34</f>
        <v>0</v>
      </c>
      <c r="CC34" s="46">
        <f>+BE34-'UPDATE&gt;&gt;2023 May Revision'!BE34</f>
        <v>0</v>
      </c>
      <c r="CD34" s="46">
        <f>+BO34-'UPDATE&gt;&gt;2023 May Revision'!BO34</f>
        <v>0</v>
      </c>
      <c r="CE34" s="46">
        <f>+BP34-'UPDATE&gt;&gt;2023 May Revision'!BP34</f>
        <v>0</v>
      </c>
      <c r="CF34" s="46">
        <f>+BQ34-'UPDATE&gt;&gt;2023 May Revision'!BQ34</f>
        <v>0</v>
      </c>
      <c r="CG34" s="46">
        <f t="shared" si="26"/>
        <v>0</v>
      </c>
      <c r="CH34" s="46">
        <f t="shared" si="27"/>
        <v>0</v>
      </c>
      <c r="CI34" s="46">
        <f t="shared" si="28"/>
        <v>0</v>
      </c>
    </row>
    <row r="35" spans="1:88" hidden="1" x14ac:dyDescent="0.25">
      <c r="B35" s="48" t="s">
        <v>156</v>
      </c>
      <c r="C35" s="48" t="s">
        <v>171</v>
      </c>
      <c r="D35" s="48" t="s">
        <v>121</v>
      </c>
      <c r="E35" s="48" t="s">
        <v>165</v>
      </c>
      <c r="F35" s="48" t="s">
        <v>158</v>
      </c>
      <c r="H35" s="48" t="s">
        <v>166</v>
      </c>
      <c r="I35" s="48">
        <v>10</v>
      </c>
      <c r="J35" s="46">
        <v>2000000</v>
      </c>
      <c r="K35" s="46">
        <v>0</v>
      </c>
      <c r="L35" s="46">
        <v>2000000</v>
      </c>
      <c r="M35" s="201"/>
      <c r="N35" s="201"/>
      <c r="O35" s="204">
        <f t="shared" si="0"/>
        <v>0</v>
      </c>
      <c r="P35" s="201"/>
      <c r="Q35" s="201"/>
      <c r="R35" s="204">
        <f t="shared" si="1"/>
        <v>0</v>
      </c>
      <c r="S35" s="201"/>
      <c r="T35" s="201"/>
      <c r="U35" s="204">
        <f t="shared" si="2"/>
        <v>0</v>
      </c>
      <c r="V35" s="201"/>
      <c r="W35" s="201"/>
      <c r="X35" s="204">
        <f t="shared" si="3"/>
        <v>0</v>
      </c>
      <c r="Y35" s="43">
        <f t="shared" si="18"/>
        <v>0</v>
      </c>
      <c r="Z35" s="43">
        <f t="shared" si="18"/>
        <v>0</v>
      </c>
      <c r="AA35" s="43">
        <f t="shared" si="19"/>
        <v>0</v>
      </c>
      <c r="AB35" s="234">
        <v>0</v>
      </c>
      <c r="AC35" s="234"/>
      <c r="AD35" s="204">
        <f t="shared" si="4"/>
        <v>0</v>
      </c>
      <c r="AE35" s="234">
        <v>0</v>
      </c>
      <c r="AF35" s="234"/>
      <c r="AG35" s="204">
        <f t="shared" si="5"/>
        <v>0</v>
      </c>
      <c r="AH35" s="234">
        <v>0</v>
      </c>
      <c r="AI35" s="234"/>
      <c r="AJ35" s="204">
        <f t="shared" si="6"/>
        <v>0</v>
      </c>
      <c r="AK35" s="201">
        <f>MAX(0,'UPDATE&gt;&gt;2023 May Revision'!AN35-SUM(AB35,AE35,AH35))</f>
        <v>800000</v>
      </c>
      <c r="AL35" s="201">
        <f>MAX(0,'UPDATE&gt;&gt;2023 May Revision'!AO35-SUM(AC35,AF35,AI35))</f>
        <v>0</v>
      </c>
      <c r="AM35" s="204">
        <f t="shared" si="7"/>
        <v>800000</v>
      </c>
      <c r="AN35" s="43">
        <f t="shared" si="20"/>
        <v>800000</v>
      </c>
      <c r="AO35" s="43">
        <f t="shared" si="20"/>
        <v>0</v>
      </c>
      <c r="AP35" s="204">
        <f t="shared" si="8"/>
        <v>800000</v>
      </c>
      <c r="AQ35" s="201">
        <v>300000</v>
      </c>
      <c r="AR35" s="201"/>
      <c r="AS35" s="204">
        <f t="shared" si="9"/>
        <v>300000</v>
      </c>
      <c r="AT35" s="201">
        <v>300000</v>
      </c>
      <c r="AU35" s="201"/>
      <c r="AV35" s="204">
        <f t="shared" si="10"/>
        <v>300000</v>
      </c>
      <c r="AW35" s="201">
        <v>300000</v>
      </c>
      <c r="AX35" s="201"/>
      <c r="AY35" s="204">
        <f t="shared" si="11"/>
        <v>300000</v>
      </c>
      <c r="AZ35" s="201">
        <v>300000</v>
      </c>
      <c r="BA35" s="201"/>
      <c r="BB35" s="204">
        <f t="shared" si="12"/>
        <v>300000</v>
      </c>
      <c r="BC35" s="43">
        <f t="shared" si="21"/>
        <v>1200000</v>
      </c>
      <c r="BD35" s="43">
        <f t="shared" si="21"/>
        <v>0</v>
      </c>
      <c r="BE35" s="43">
        <f t="shared" si="22"/>
        <v>1200000</v>
      </c>
      <c r="BF35" s="201"/>
      <c r="BG35" s="201"/>
      <c r="BH35" s="204">
        <f t="shared" si="13"/>
        <v>0</v>
      </c>
      <c r="BI35" s="201"/>
      <c r="BJ35" s="201"/>
      <c r="BK35" s="204">
        <f t="shared" si="14"/>
        <v>0</v>
      </c>
      <c r="BL35" s="201"/>
      <c r="BM35" s="201"/>
      <c r="BN35" s="204">
        <f t="shared" si="15"/>
        <v>0</v>
      </c>
      <c r="BO35" s="216">
        <f t="shared" si="23"/>
        <v>0</v>
      </c>
      <c r="BP35" s="216">
        <f t="shared" si="23"/>
        <v>0</v>
      </c>
      <c r="BQ35" s="216">
        <f t="shared" si="24"/>
        <v>0</v>
      </c>
      <c r="BR35" s="205">
        <f t="shared" si="25"/>
        <v>2000000</v>
      </c>
      <c r="BS35" s="205">
        <f t="shared" si="25"/>
        <v>0</v>
      </c>
      <c r="BT35" s="205">
        <f t="shared" si="25"/>
        <v>2000000</v>
      </c>
      <c r="BU35" s="46">
        <f>+Y35-'UPDATE&gt;&gt;2023 May Revision'!Y35</f>
        <v>0</v>
      </c>
      <c r="BV35" s="46">
        <f>+Z35-'UPDATE&gt;&gt;2023 May Revision'!Z35</f>
        <v>0</v>
      </c>
      <c r="BW35" s="46">
        <f>+AA35-'UPDATE&gt;&gt;2023 May Revision'!AA35</f>
        <v>0</v>
      </c>
      <c r="BX35" s="46">
        <f>+AN35-'UPDATE&gt;&gt;2023 May Revision'!AN35</f>
        <v>0</v>
      </c>
      <c r="BY35" s="46">
        <f>+AO35-'UPDATE&gt;&gt;2023 May Revision'!AO35</f>
        <v>0</v>
      </c>
      <c r="BZ35" s="46">
        <f>+AP35-'UPDATE&gt;&gt;2023 May Revision'!AP35</f>
        <v>0</v>
      </c>
      <c r="CA35" s="46">
        <f>+BC35-'UPDATE&gt;&gt;2023 May Revision'!BC35</f>
        <v>0</v>
      </c>
      <c r="CB35" s="46">
        <f>+BD35-'UPDATE&gt;&gt;2023 May Revision'!BD35</f>
        <v>0</v>
      </c>
      <c r="CC35" s="46">
        <f>+BE35-'UPDATE&gt;&gt;2023 May Revision'!BE35</f>
        <v>0</v>
      </c>
      <c r="CD35" s="46">
        <f>+BO35-'UPDATE&gt;&gt;2023 May Revision'!BO35</f>
        <v>0</v>
      </c>
      <c r="CE35" s="46">
        <f>+BP35-'UPDATE&gt;&gt;2023 May Revision'!BP35</f>
        <v>0</v>
      </c>
      <c r="CF35" s="46">
        <f>+BQ35-'UPDATE&gt;&gt;2023 May Revision'!BQ35</f>
        <v>0</v>
      </c>
      <c r="CG35" s="46">
        <f t="shared" si="26"/>
        <v>0</v>
      </c>
      <c r="CH35" s="46">
        <f t="shared" si="27"/>
        <v>0</v>
      </c>
      <c r="CI35" s="46">
        <f t="shared" si="28"/>
        <v>0</v>
      </c>
    </row>
    <row r="36" spans="1:88" hidden="1" x14ac:dyDescent="0.25">
      <c r="B36" s="48" t="s">
        <v>156</v>
      </c>
      <c r="C36" s="48" t="s">
        <v>171</v>
      </c>
      <c r="D36" s="48" t="s">
        <v>117</v>
      </c>
      <c r="E36" s="48" t="s">
        <v>165</v>
      </c>
      <c r="F36" s="48" t="s">
        <v>160</v>
      </c>
      <c r="H36" s="48" t="s">
        <v>166</v>
      </c>
      <c r="I36" s="48">
        <v>10</v>
      </c>
      <c r="J36" s="46">
        <v>38000000</v>
      </c>
      <c r="K36" s="46">
        <v>0</v>
      </c>
      <c r="L36" s="46">
        <v>38000000</v>
      </c>
      <c r="M36" s="201"/>
      <c r="N36" s="201"/>
      <c r="O36" s="204">
        <f t="shared" ref="O36:O55" si="29">ROUND(M36,-3)+ROUND(N36,-3)</f>
        <v>0</v>
      </c>
      <c r="P36" s="201"/>
      <c r="Q36" s="201"/>
      <c r="R36" s="204">
        <f t="shared" ref="R36:R55" si="30">ROUND(P36,-3)+ROUND(Q36,-3)</f>
        <v>0</v>
      </c>
      <c r="S36" s="201"/>
      <c r="T36" s="201"/>
      <c r="U36" s="204">
        <f t="shared" ref="U36:U55" si="31">ROUND(S36,-3)+ROUND(T36,-3)</f>
        <v>0</v>
      </c>
      <c r="V36" s="201"/>
      <c r="W36" s="201"/>
      <c r="X36" s="204">
        <f t="shared" ref="X36:X55" si="32">ROUND(V36,-3)+ROUND(W36,-3)</f>
        <v>0</v>
      </c>
      <c r="Y36" s="43">
        <f t="shared" si="18"/>
        <v>0</v>
      </c>
      <c r="Z36" s="43">
        <f t="shared" si="18"/>
        <v>0</v>
      </c>
      <c r="AA36" s="43">
        <f t="shared" si="19"/>
        <v>0</v>
      </c>
      <c r="AB36" s="234">
        <v>0</v>
      </c>
      <c r="AC36" s="234"/>
      <c r="AD36" s="204">
        <f t="shared" ref="AD36:AD55" si="33">ROUND(AB36,-3)+ROUND(AC36,-3)</f>
        <v>0</v>
      </c>
      <c r="AE36" s="234">
        <v>2866000</v>
      </c>
      <c r="AF36" s="234"/>
      <c r="AG36" s="204">
        <f t="shared" ref="AG36:AG55" si="34">ROUND(AE36,-3)+ROUND(AF36,-3)</f>
        <v>2866000</v>
      </c>
      <c r="AH36" s="234">
        <v>1906000</v>
      </c>
      <c r="AI36" s="234"/>
      <c r="AJ36" s="204">
        <f t="shared" ref="AJ36:AJ55" si="35">ROUND(AH36,-3)+ROUND(AI36,-3)</f>
        <v>1906000</v>
      </c>
      <c r="AK36" s="201">
        <f>MAX(0,'UPDATE&gt;&gt;2023 May Revision'!AN36-SUM(AB36,AE36,AH36))</f>
        <v>12148000</v>
      </c>
      <c r="AL36" s="201">
        <f>MAX(0,'UPDATE&gt;&gt;2023 May Revision'!AO36-SUM(AC36,AF36,AI36))</f>
        <v>0</v>
      </c>
      <c r="AM36" s="204">
        <f t="shared" ref="AM36:AM55" si="36">ROUND(AK36,-3)+ROUND(AL36,-3)</f>
        <v>12148000</v>
      </c>
      <c r="AN36" s="43">
        <f t="shared" si="20"/>
        <v>16920000</v>
      </c>
      <c r="AO36" s="43">
        <f t="shared" si="20"/>
        <v>0</v>
      </c>
      <c r="AP36" s="204">
        <f t="shared" ref="AP36:AP55" si="37">ROUND(AN36,-3)+ROUND(AO36,-3)</f>
        <v>16920000</v>
      </c>
      <c r="AQ36" s="201">
        <v>5270000</v>
      </c>
      <c r="AR36" s="201"/>
      <c r="AS36" s="204">
        <f t="shared" ref="AS36:AS55" si="38">ROUND(AQ36,-3)+ROUND(AR36,-3)</f>
        <v>5270000</v>
      </c>
      <c r="AT36" s="201">
        <v>5270000</v>
      </c>
      <c r="AU36" s="201"/>
      <c r="AV36" s="204">
        <f t="shared" ref="AV36:AV55" si="39">ROUND(AT36,-3)+ROUND(AU36,-3)</f>
        <v>5270000</v>
      </c>
      <c r="AW36" s="201">
        <v>5270000</v>
      </c>
      <c r="AX36" s="201"/>
      <c r="AY36" s="204">
        <f t="shared" ref="AY36:AY55" si="40">ROUND(AW36,-3)+ROUND(AX36,-3)</f>
        <v>5270000</v>
      </c>
      <c r="AZ36" s="201">
        <v>5270000</v>
      </c>
      <c r="BA36" s="201"/>
      <c r="BB36" s="204">
        <f t="shared" ref="BB36:BB55" si="41">ROUND(AZ36,-3)+ROUND(BA36,-3)</f>
        <v>5270000</v>
      </c>
      <c r="BC36" s="43">
        <f t="shared" si="21"/>
        <v>21080000</v>
      </c>
      <c r="BD36" s="43">
        <f t="shared" si="21"/>
        <v>0</v>
      </c>
      <c r="BE36" s="43">
        <f t="shared" si="22"/>
        <v>21080000</v>
      </c>
      <c r="BF36" s="201"/>
      <c r="BG36" s="201"/>
      <c r="BH36" s="204">
        <f t="shared" ref="BH36:BH55" si="42">ROUND(BF36,-3)+ROUND(BG36,-3)</f>
        <v>0</v>
      </c>
      <c r="BI36" s="201"/>
      <c r="BJ36" s="201"/>
      <c r="BK36" s="204">
        <f t="shared" ref="BK36:BK55" si="43">ROUND(BI36,-3)+ROUND(BJ36,-3)</f>
        <v>0</v>
      </c>
      <c r="BL36" s="201"/>
      <c r="BM36" s="201"/>
      <c r="BN36" s="204">
        <f t="shared" ref="BN36:BN55" si="44">ROUND(BL36,-3)+ROUND(BM36,-3)</f>
        <v>0</v>
      </c>
      <c r="BO36" s="216">
        <f t="shared" si="23"/>
        <v>0</v>
      </c>
      <c r="BP36" s="216">
        <f t="shared" si="23"/>
        <v>0</v>
      </c>
      <c r="BQ36" s="216">
        <f t="shared" si="24"/>
        <v>0</v>
      </c>
      <c r="BR36" s="205">
        <f t="shared" si="25"/>
        <v>38000000</v>
      </c>
      <c r="BS36" s="205">
        <f t="shared" si="25"/>
        <v>0</v>
      </c>
      <c r="BT36" s="205">
        <f t="shared" si="25"/>
        <v>38000000</v>
      </c>
      <c r="BU36" s="46">
        <f>+Y36-'UPDATE&gt;&gt;2023 May Revision'!Y36</f>
        <v>0</v>
      </c>
      <c r="BV36" s="46">
        <f>+Z36-'UPDATE&gt;&gt;2023 May Revision'!Z36</f>
        <v>0</v>
      </c>
      <c r="BW36" s="46">
        <f>+AA36-'UPDATE&gt;&gt;2023 May Revision'!AA36</f>
        <v>0</v>
      </c>
      <c r="BX36" s="46">
        <f>+AN36-'UPDATE&gt;&gt;2023 May Revision'!AN36</f>
        <v>0</v>
      </c>
      <c r="BY36" s="46">
        <f>+AO36-'UPDATE&gt;&gt;2023 May Revision'!AO36</f>
        <v>0</v>
      </c>
      <c r="BZ36" s="46">
        <f>+AP36-'UPDATE&gt;&gt;2023 May Revision'!AP36</f>
        <v>0</v>
      </c>
      <c r="CA36" s="46">
        <f>+BC36-'UPDATE&gt;&gt;2023 May Revision'!BC36</f>
        <v>0</v>
      </c>
      <c r="CB36" s="46">
        <f>+BD36-'UPDATE&gt;&gt;2023 May Revision'!BD36</f>
        <v>0</v>
      </c>
      <c r="CC36" s="46">
        <f>+BE36-'UPDATE&gt;&gt;2023 May Revision'!BE36</f>
        <v>0</v>
      </c>
      <c r="CD36" s="46">
        <f>+BO36-'UPDATE&gt;&gt;2023 May Revision'!BO36</f>
        <v>0</v>
      </c>
      <c r="CE36" s="46">
        <f>+BP36-'UPDATE&gt;&gt;2023 May Revision'!BP36</f>
        <v>0</v>
      </c>
      <c r="CF36" s="46">
        <f>+BQ36-'UPDATE&gt;&gt;2023 May Revision'!BQ36</f>
        <v>0</v>
      </c>
      <c r="CG36" s="46">
        <f t="shared" si="26"/>
        <v>0</v>
      </c>
      <c r="CH36" s="46">
        <f t="shared" si="27"/>
        <v>0</v>
      </c>
      <c r="CI36" s="46">
        <f t="shared" si="28"/>
        <v>0</v>
      </c>
    </row>
    <row r="37" spans="1:88" x14ac:dyDescent="0.25">
      <c r="A37" s="48" t="s">
        <v>172</v>
      </c>
      <c r="B37" s="48" t="s">
        <v>173</v>
      </c>
      <c r="C37" s="48" t="s">
        <v>174</v>
      </c>
      <c r="D37" s="48" t="s">
        <v>121</v>
      </c>
      <c r="F37" s="48" t="s">
        <v>175</v>
      </c>
      <c r="G37" s="48" t="s">
        <v>176</v>
      </c>
      <c r="H37" s="48" t="s">
        <v>177</v>
      </c>
      <c r="I37" s="48">
        <v>20</v>
      </c>
      <c r="J37" s="46">
        <v>92000</v>
      </c>
      <c r="K37" s="46">
        <v>92000</v>
      </c>
      <c r="L37" s="46">
        <v>184000</v>
      </c>
      <c r="M37" s="201"/>
      <c r="N37" s="201"/>
      <c r="O37" s="204">
        <f t="shared" si="29"/>
        <v>0</v>
      </c>
      <c r="P37" s="201"/>
      <c r="Q37" s="201"/>
      <c r="R37" s="204">
        <f t="shared" si="30"/>
        <v>0</v>
      </c>
      <c r="S37" s="201"/>
      <c r="T37" s="201"/>
      <c r="U37" s="204">
        <f t="shared" si="31"/>
        <v>0</v>
      </c>
      <c r="V37" s="201"/>
      <c r="W37" s="201"/>
      <c r="X37" s="204">
        <f t="shared" si="32"/>
        <v>0</v>
      </c>
      <c r="Y37" s="43">
        <f t="shared" si="18"/>
        <v>0</v>
      </c>
      <c r="Z37" s="43">
        <f t="shared" si="18"/>
        <v>0</v>
      </c>
      <c r="AA37" s="43">
        <f t="shared" si="19"/>
        <v>0</v>
      </c>
      <c r="AB37" s="234">
        <v>0</v>
      </c>
      <c r="AC37" s="234">
        <v>0</v>
      </c>
      <c r="AD37" s="204">
        <f t="shared" si="33"/>
        <v>0</v>
      </c>
      <c r="AE37" s="234">
        <v>0</v>
      </c>
      <c r="AF37" s="234">
        <v>0</v>
      </c>
      <c r="AG37" s="204">
        <f t="shared" si="34"/>
        <v>0</v>
      </c>
      <c r="AH37" s="234"/>
      <c r="AI37" s="234"/>
      <c r="AJ37" s="204">
        <f t="shared" si="35"/>
        <v>0</v>
      </c>
      <c r="AK37" s="201">
        <f>MAX(0,'UPDATE&gt;&gt;2023 May Revision'!AN37-SUM(AB37,AE37,AH37))</f>
        <v>50000</v>
      </c>
      <c r="AL37" s="201">
        <f>MAX(0,'UPDATE&gt;&gt;2023 May Revision'!AO37-SUM(AC37,AF37,AI37))</f>
        <v>50000</v>
      </c>
      <c r="AM37" s="204">
        <f t="shared" si="36"/>
        <v>100000</v>
      </c>
      <c r="AN37" s="43">
        <f t="shared" si="20"/>
        <v>50000</v>
      </c>
      <c r="AO37" s="43">
        <f t="shared" si="20"/>
        <v>50000</v>
      </c>
      <c r="AP37" s="204">
        <f t="shared" si="37"/>
        <v>100000</v>
      </c>
      <c r="AQ37" s="201">
        <v>21000</v>
      </c>
      <c r="AR37" s="201">
        <v>21000</v>
      </c>
      <c r="AS37" s="204">
        <f t="shared" si="38"/>
        <v>42000</v>
      </c>
      <c r="AT37" s="201">
        <v>21000</v>
      </c>
      <c r="AU37" s="201">
        <v>21000</v>
      </c>
      <c r="AV37" s="204">
        <f t="shared" si="39"/>
        <v>42000</v>
      </c>
      <c r="AW37" s="201"/>
      <c r="AX37" s="201"/>
      <c r="AY37" s="204">
        <f t="shared" si="40"/>
        <v>0</v>
      </c>
      <c r="AZ37" s="201"/>
      <c r="BA37" s="201"/>
      <c r="BB37" s="204">
        <f t="shared" si="41"/>
        <v>0</v>
      </c>
      <c r="BC37" s="43">
        <f t="shared" si="21"/>
        <v>42000</v>
      </c>
      <c r="BD37" s="43">
        <f t="shared" si="21"/>
        <v>42000</v>
      </c>
      <c r="BE37" s="43">
        <f t="shared" si="22"/>
        <v>84000</v>
      </c>
      <c r="BF37" s="201"/>
      <c r="BG37" s="201"/>
      <c r="BH37" s="204">
        <f t="shared" si="42"/>
        <v>0</v>
      </c>
      <c r="BI37" s="201"/>
      <c r="BJ37" s="201"/>
      <c r="BK37" s="204">
        <f t="shared" si="43"/>
        <v>0</v>
      </c>
      <c r="BL37" s="201"/>
      <c r="BM37" s="201"/>
      <c r="BN37" s="204">
        <f t="shared" si="44"/>
        <v>0</v>
      </c>
      <c r="BO37" s="216">
        <f t="shared" si="23"/>
        <v>0</v>
      </c>
      <c r="BP37" s="216">
        <f t="shared" si="23"/>
        <v>0</v>
      </c>
      <c r="BQ37" s="216">
        <f t="shared" si="24"/>
        <v>0</v>
      </c>
      <c r="BR37" s="205">
        <f t="shared" si="25"/>
        <v>92000</v>
      </c>
      <c r="BS37" s="205">
        <f t="shared" si="25"/>
        <v>92000</v>
      </c>
      <c r="BT37" s="205">
        <f t="shared" si="25"/>
        <v>184000</v>
      </c>
      <c r="BU37" s="46">
        <f>+Y37-'UPDATE&gt;&gt;2023 May Revision'!Y37</f>
        <v>0</v>
      </c>
      <c r="BV37" s="46">
        <f>+Z37-'UPDATE&gt;&gt;2023 May Revision'!Z37</f>
        <v>0</v>
      </c>
      <c r="BW37" s="46">
        <f>+AA37-'UPDATE&gt;&gt;2023 May Revision'!AA37</f>
        <v>0</v>
      </c>
      <c r="BX37" s="46">
        <f>+AN37-'UPDATE&gt;&gt;2023 May Revision'!AN37</f>
        <v>0</v>
      </c>
      <c r="BY37" s="46">
        <f>+AO37-'UPDATE&gt;&gt;2023 May Revision'!AO37</f>
        <v>0</v>
      </c>
      <c r="BZ37" s="46">
        <f>+AP37-'UPDATE&gt;&gt;2023 May Revision'!AP37</f>
        <v>0</v>
      </c>
      <c r="CA37" s="46">
        <f>+BC37-'UPDATE&gt;&gt;2023 May Revision'!BC37</f>
        <v>0</v>
      </c>
      <c r="CB37" s="46">
        <f>+BD37-'UPDATE&gt;&gt;2023 May Revision'!BD37</f>
        <v>0</v>
      </c>
      <c r="CC37" s="46">
        <f>+BE37-'UPDATE&gt;&gt;2023 May Revision'!BE37</f>
        <v>0</v>
      </c>
      <c r="CD37" s="46">
        <f>+BO37-'UPDATE&gt;&gt;2023 May Revision'!BO37</f>
        <v>0</v>
      </c>
      <c r="CE37" s="46">
        <f>+BP37-'UPDATE&gt;&gt;2023 May Revision'!BP37</f>
        <v>0</v>
      </c>
      <c r="CF37" s="46">
        <f>+BQ37-'UPDATE&gt;&gt;2023 May Revision'!BQ37</f>
        <v>0</v>
      </c>
      <c r="CG37" s="46">
        <f t="shared" si="26"/>
        <v>0</v>
      </c>
      <c r="CH37" s="46">
        <f t="shared" si="27"/>
        <v>0</v>
      </c>
      <c r="CI37" s="46">
        <f t="shared" si="28"/>
        <v>0</v>
      </c>
    </row>
    <row r="38" spans="1:88" x14ac:dyDescent="0.25">
      <c r="A38" s="48" t="s">
        <v>179</v>
      </c>
      <c r="B38" s="48" t="s">
        <v>173</v>
      </c>
      <c r="C38" s="48" t="s">
        <v>180</v>
      </c>
      <c r="D38" s="48" t="s">
        <v>121</v>
      </c>
      <c r="F38" s="48" t="s">
        <v>175</v>
      </c>
      <c r="G38" s="48" t="s">
        <v>176</v>
      </c>
      <c r="H38" s="48" t="s">
        <v>177</v>
      </c>
      <c r="I38" s="48">
        <v>20</v>
      </c>
      <c r="J38" s="46">
        <v>5765000</v>
      </c>
      <c r="K38" s="46">
        <v>5765000</v>
      </c>
      <c r="L38" s="46">
        <v>11530000</v>
      </c>
      <c r="M38" s="201">
        <v>0</v>
      </c>
      <c r="N38" s="201">
        <v>0</v>
      </c>
      <c r="O38" s="204">
        <f t="shared" si="29"/>
        <v>0</v>
      </c>
      <c r="P38" s="201">
        <v>0</v>
      </c>
      <c r="Q38" s="201">
        <v>0</v>
      </c>
      <c r="R38" s="204">
        <f t="shared" si="30"/>
        <v>0</v>
      </c>
      <c r="S38" s="201">
        <v>0</v>
      </c>
      <c r="T38" s="201">
        <v>0</v>
      </c>
      <c r="U38" s="204">
        <f t="shared" si="31"/>
        <v>0</v>
      </c>
      <c r="V38" s="201">
        <v>0</v>
      </c>
      <c r="W38" s="201">
        <v>0</v>
      </c>
      <c r="X38" s="204">
        <f t="shared" si="32"/>
        <v>0</v>
      </c>
      <c r="Y38" s="43">
        <f t="shared" si="18"/>
        <v>0</v>
      </c>
      <c r="Z38" s="43">
        <f t="shared" si="18"/>
        <v>0</v>
      </c>
      <c r="AA38" s="43">
        <f t="shared" si="19"/>
        <v>0</v>
      </c>
      <c r="AB38" s="234">
        <v>0</v>
      </c>
      <c r="AC38" s="234">
        <v>0</v>
      </c>
      <c r="AD38" s="204">
        <f t="shared" si="33"/>
        <v>0</v>
      </c>
      <c r="AE38" s="234">
        <v>0</v>
      </c>
      <c r="AF38" s="234">
        <v>0</v>
      </c>
      <c r="AG38" s="204">
        <f t="shared" si="34"/>
        <v>0</v>
      </c>
      <c r="AH38" s="234">
        <v>0</v>
      </c>
      <c r="AI38" s="234">
        <v>0</v>
      </c>
      <c r="AJ38" s="204">
        <f t="shared" si="35"/>
        <v>0</v>
      </c>
      <c r="AK38" s="201">
        <f>MAX(0,'UPDATE&gt;&gt;2023 May Revision'!AN38-SUM(AB38,AE38,AH38))</f>
        <v>5765000</v>
      </c>
      <c r="AL38" s="201">
        <f>MAX(0,'UPDATE&gt;&gt;2023 May Revision'!AO38-SUM(AC38,AF38,AI38))</f>
        <v>5765000</v>
      </c>
      <c r="AM38" s="204">
        <f t="shared" si="36"/>
        <v>11530000</v>
      </c>
      <c r="AN38" s="43">
        <f t="shared" si="20"/>
        <v>5765000</v>
      </c>
      <c r="AO38" s="43">
        <f t="shared" si="20"/>
        <v>5765000</v>
      </c>
      <c r="AP38" s="204">
        <f t="shared" si="37"/>
        <v>11530000</v>
      </c>
      <c r="AQ38" s="201"/>
      <c r="AR38" s="201"/>
      <c r="AS38" s="204">
        <f t="shared" si="38"/>
        <v>0</v>
      </c>
      <c r="AT38" s="201"/>
      <c r="AU38" s="201"/>
      <c r="AV38" s="204">
        <f t="shared" si="39"/>
        <v>0</v>
      </c>
      <c r="AW38" s="201"/>
      <c r="AX38" s="201"/>
      <c r="AY38" s="204">
        <f t="shared" si="40"/>
        <v>0</v>
      </c>
      <c r="AZ38" s="201"/>
      <c r="BA38" s="201"/>
      <c r="BB38" s="204">
        <f t="shared" si="41"/>
        <v>0</v>
      </c>
      <c r="BC38" s="43">
        <f t="shared" si="21"/>
        <v>0</v>
      </c>
      <c r="BD38" s="43">
        <f t="shared" si="21"/>
        <v>0</v>
      </c>
      <c r="BE38" s="43">
        <f t="shared" si="22"/>
        <v>0</v>
      </c>
      <c r="BF38" s="201"/>
      <c r="BG38" s="201"/>
      <c r="BH38" s="204">
        <f t="shared" si="42"/>
        <v>0</v>
      </c>
      <c r="BI38" s="201"/>
      <c r="BJ38" s="201"/>
      <c r="BK38" s="204">
        <f t="shared" si="43"/>
        <v>0</v>
      </c>
      <c r="BL38" s="201"/>
      <c r="BM38" s="201"/>
      <c r="BN38" s="204">
        <f t="shared" si="44"/>
        <v>0</v>
      </c>
      <c r="BO38" s="216">
        <f t="shared" si="23"/>
        <v>0</v>
      </c>
      <c r="BP38" s="216">
        <f t="shared" si="23"/>
        <v>0</v>
      </c>
      <c r="BQ38" s="216">
        <f t="shared" si="24"/>
        <v>0</v>
      </c>
      <c r="BR38" s="205">
        <f t="shared" si="25"/>
        <v>5765000</v>
      </c>
      <c r="BS38" s="205">
        <f t="shared" si="25"/>
        <v>5765000</v>
      </c>
      <c r="BT38" s="205">
        <f t="shared" si="25"/>
        <v>11530000</v>
      </c>
      <c r="BU38" s="46">
        <f>+Y38-'UPDATE&gt;&gt;2023 May Revision'!Y38</f>
        <v>0</v>
      </c>
      <c r="BV38" s="46">
        <f>+Z38-'UPDATE&gt;&gt;2023 May Revision'!Z38</f>
        <v>0</v>
      </c>
      <c r="BW38" s="46">
        <f>+AA38-'UPDATE&gt;&gt;2023 May Revision'!AA38</f>
        <v>0</v>
      </c>
      <c r="BX38" s="46">
        <f>+AN38-'UPDATE&gt;&gt;2023 May Revision'!AN38</f>
        <v>0</v>
      </c>
      <c r="BY38" s="46">
        <f>+AO38-'UPDATE&gt;&gt;2023 May Revision'!AO38</f>
        <v>0</v>
      </c>
      <c r="BZ38" s="46">
        <f>+AP38-'UPDATE&gt;&gt;2023 May Revision'!AP38</f>
        <v>0</v>
      </c>
      <c r="CA38" s="46">
        <f>+BC38-'UPDATE&gt;&gt;2023 May Revision'!BC38</f>
        <v>0</v>
      </c>
      <c r="CB38" s="46">
        <f>+BD38-'UPDATE&gt;&gt;2023 May Revision'!BD38</f>
        <v>0</v>
      </c>
      <c r="CC38" s="46">
        <f>+BE38-'UPDATE&gt;&gt;2023 May Revision'!BE38</f>
        <v>0</v>
      </c>
      <c r="CD38" s="46">
        <f>+BO38-'UPDATE&gt;&gt;2023 May Revision'!BO38</f>
        <v>0</v>
      </c>
      <c r="CE38" s="46">
        <f>+BP38-'UPDATE&gt;&gt;2023 May Revision'!BP38</f>
        <v>0</v>
      </c>
      <c r="CF38" s="46">
        <f>+BQ38-'UPDATE&gt;&gt;2023 May Revision'!BQ38</f>
        <v>0</v>
      </c>
      <c r="CG38" s="46">
        <f t="shared" si="26"/>
        <v>0</v>
      </c>
      <c r="CH38" s="46">
        <f t="shared" si="27"/>
        <v>0</v>
      </c>
      <c r="CI38" s="46">
        <f t="shared" si="28"/>
        <v>0</v>
      </c>
    </row>
    <row r="39" spans="1:88" x14ac:dyDescent="0.25">
      <c r="A39" s="48" t="s">
        <v>182</v>
      </c>
      <c r="B39" s="48" t="s">
        <v>173</v>
      </c>
      <c r="C39" s="48" t="s">
        <v>183</v>
      </c>
      <c r="D39" s="48" t="s">
        <v>121</v>
      </c>
      <c r="F39" s="48" t="s">
        <v>175</v>
      </c>
      <c r="G39" s="48" t="s">
        <v>176</v>
      </c>
      <c r="H39" s="48" t="s">
        <v>177</v>
      </c>
      <c r="I39" s="48">
        <v>20</v>
      </c>
      <c r="J39" s="46">
        <v>25000000</v>
      </c>
      <c r="K39" s="46">
        <v>0</v>
      </c>
      <c r="L39" s="46">
        <v>25000000</v>
      </c>
      <c r="M39" s="201"/>
      <c r="N39" s="201"/>
      <c r="O39" s="204">
        <f t="shared" si="29"/>
        <v>0</v>
      </c>
      <c r="P39" s="201"/>
      <c r="Q39" s="201"/>
      <c r="R39" s="204">
        <f t="shared" si="30"/>
        <v>0</v>
      </c>
      <c r="S39" s="201"/>
      <c r="T39" s="201"/>
      <c r="U39" s="204">
        <f t="shared" si="31"/>
        <v>0</v>
      </c>
      <c r="V39" s="201">
        <v>0</v>
      </c>
      <c r="W39" s="201"/>
      <c r="X39" s="204">
        <f t="shared" si="32"/>
        <v>0</v>
      </c>
      <c r="Y39" s="43">
        <f t="shared" si="18"/>
        <v>0</v>
      </c>
      <c r="Z39" s="43">
        <f t="shared" si="18"/>
        <v>0</v>
      </c>
      <c r="AA39" s="43">
        <f t="shared" si="19"/>
        <v>0</v>
      </c>
      <c r="AB39" s="234">
        <v>446000</v>
      </c>
      <c r="AC39" s="234"/>
      <c r="AD39" s="204">
        <f t="shared" si="33"/>
        <v>446000</v>
      </c>
      <c r="AE39" s="234">
        <v>478000</v>
      </c>
      <c r="AF39" s="234"/>
      <c r="AG39" s="204">
        <f t="shared" si="34"/>
        <v>478000</v>
      </c>
      <c r="AH39" s="234">
        <v>6338000</v>
      </c>
      <c r="AI39" s="234"/>
      <c r="AJ39" s="204">
        <f t="shared" si="35"/>
        <v>6338000</v>
      </c>
      <c r="AK39" s="201">
        <f>MAX(0,'UPDATE&gt;&gt;2023 May Revision'!AN39-SUM(AB39,AE39,AH39))</f>
        <v>5453000</v>
      </c>
      <c r="AL39" s="201">
        <f>MAX(0,'UPDATE&gt;&gt;2023 May Revision'!AO39-SUM(AC39,AF39,AI39))</f>
        <v>0</v>
      </c>
      <c r="AM39" s="204">
        <f t="shared" si="36"/>
        <v>5453000</v>
      </c>
      <c r="AN39" s="43">
        <f t="shared" si="20"/>
        <v>12715000</v>
      </c>
      <c r="AO39" s="43">
        <f t="shared" si="20"/>
        <v>0</v>
      </c>
      <c r="AP39" s="204">
        <f t="shared" si="37"/>
        <v>12715000</v>
      </c>
      <c r="AQ39" s="201">
        <v>4095000</v>
      </c>
      <c r="AR39" s="201"/>
      <c r="AS39" s="204">
        <f t="shared" si="38"/>
        <v>4095000</v>
      </c>
      <c r="AT39" s="201">
        <v>4095000</v>
      </c>
      <c r="AU39" s="201"/>
      <c r="AV39" s="204">
        <f t="shared" si="39"/>
        <v>4095000</v>
      </c>
      <c r="AW39" s="201">
        <v>4095000</v>
      </c>
      <c r="AX39" s="201"/>
      <c r="AY39" s="204">
        <f t="shared" si="40"/>
        <v>4095000</v>
      </c>
      <c r="AZ39" s="201"/>
      <c r="BA39" s="201"/>
      <c r="BB39" s="204">
        <f t="shared" si="41"/>
        <v>0</v>
      </c>
      <c r="BC39" s="43">
        <f t="shared" si="21"/>
        <v>12285000</v>
      </c>
      <c r="BD39" s="43">
        <f t="shared" si="21"/>
        <v>0</v>
      </c>
      <c r="BE39" s="43">
        <f t="shared" si="22"/>
        <v>12285000</v>
      </c>
      <c r="BF39" s="201"/>
      <c r="BG39" s="201"/>
      <c r="BH39" s="204">
        <f t="shared" si="42"/>
        <v>0</v>
      </c>
      <c r="BI39" s="201"/>
      <c r="BJ39" s="201"/>
      <c r="BK39" s="204">
        <f t="shared" si="43"/>
        <v>0</v>
      </c>
      <c r="BL39" s="201"/>
      <c r="BM39" s="201"/>
      <c r="BN39" s="204">
        <f t="shared" si="44"/>
        <v>0</v>
      </c>
      <c r="BO39" s="216">
        <f t="shared" si="23"/>
        <v>0</v>
      </c>
      <c r="BP39" s="216">
        <f t="shared" si="23"/>
        <v>0</v>
      </c>
      <c r="BQ39" s="216">
        <f t="shared" si="24"/>
        <v>0</v>
      </c>
      <c r="BR39" s="205">
        <f t="shared" si="25"/>
        <v>25000000</v>
      </c>
      <c r="BS39" s="205">
        <f t="shared" si="25"/>
        <v>0</v>
      </c>
      <c r="BT39" s="205">
        <f t="shared" si="25"/>
        <v>25000000</v>
      </c>
      <c r="BU39" s="46">
        <f>+Y39-'UPDATE&gt;&gt;2023 May Revision'!Y39</f>
        <v>0</v>
      </c>
      <c r="BV39" s="46">
        <f>+Z39-'UPDATE&gt;&gt;2023 May Revision'!Z39</f>
        <v>0</v>
      </c>
      <c r="BW39" s="46">
        <f>+AA39-'UPDATE&gt;&gt;2023 May Revision'!AA39</f>
        <v>0</v>
      </c>
      <c r="BX39" s="46">
        <f>+AN39-'UPDATE&gt;&gt;2023 May Revision'!AN39</f>
        <v>0</v>
      </c>
      <c r="BY39" s="46">
        <f>+AO39-'UPDATE&gt;&gt;2023 May Revision'!AO39</f>
        <v>0</v>
      </c>
      <c r="BZ39" s="46">
        <f>+AP39-'UPDATE&gt;&gt;2023 May Revision'!AP39</f>
        <v>0</v>
      </c>
      <c r="CA39" s="46">
        <f>+BC39-'UPDATE&gt;&gt;2023 May Revision'!BC39</f>
        <v>0</v>
      </c>
      <c r="CB39" s="46">
        <f>+BD39-'UPDATE&gt;&gt;2023 May Revision'!BD39</f>
        <v>0</v>
      </c>
      <c r="CC39" s="46">
        <f>+BE39-'UPDATE&gt;&gt;2023 May Revision'!BE39</f>
        <v>0</v>
      </c>
      <c r="CD39" s="46">
        <f>+BO39-'UPDATE&gt;&gt;2023 May Revision'!BO39</f>
        <v>0</v>
      </c>
      <c r="CE39" s="46">
        <f>+BP39-'UPDATE&gt;&gt;2023 May Revision'!BP39</f>
        <v>0</v>
      </c>
      <c r="CF39" s="46">
        <f>+BQ39-'UPDATE&gt;&gt;2023 May Revision'!BQ39</f>
        <v>0</v>
      </c>
      <c r="CG39" s="46">
        <f t="shared" si="26"/>
        <v>0</v>
      </c>
      <c r="CH39" s="46">
        <f t="shared" si="27"/>
        <v>0</v>
      </c>
      <c r="CI39" s="46">
        <f t="shared" si="28"/>
        <v>0</v>
      </c>
    </row>
    <row r="40" spans="1:88" s="95" customFormat="1" x14ac:dyDescent="0.25">
      <c r="A40" s="96" t="s">
        <v>184</v>
      </c>
      <c r="B40" s="96" t="s">
        <v>173</v>
      </c>
      <c r="C40" s="96" t="s">
        <v>185</v>
      </c>
      <c r="D40" s="96" t="s">
        <v>121</v>
      </c>
      <c r="E40" s="96"/>
      <c r="F40" s="96" t="s">
        <v>175</v>
      </c>
      <c r="G40" s="96" t="s">
        <v>176</v>
      </c>
      <c r="H40" s="96" t="s">
        <v>177</v>
      </c>
      <c r="I40" s="96">
        <v>20</v>
      </c>
      <c r="J40" s="182">
        <v>0</v>
      </c>
      <c r="K40" s="182">
        <v>0</v>
      </c>
      <c r="L40" s="182">
        <v>0</v>
      </c>
      <c r="M40" s="203"/>
      <c r="N40" s="203"/>
      <c r="O40" s="208">
        <f t="shared" si="29"/>
        <v>0</v>
      </c>
      <c r="P40" s="203"/>
      <c r="Q40" s="203"/>
      <c r="R40" s="208">
        <f t="shared" si="30"/>
        <v>0</v>
      </c>
      <c r="S40" s="203"/>
      <c r="T40" s="203"/>
      <c r="U40" s="208">
        <f t="shared" si="31"/>
        <v>0</v>
      </c>
      <c r="V40" s="203"/>
      <c r="W40" s="203"/>
      <c r="X40" s="208">
        <f t="shared" si="32"/>
        <v>0</v>
      </c>
      <c r="Y40" s="240">
        <f t="shared" si="18"/>
        <v>0</v>
      </c>
      <c r="Z40" s="240">
        <f t="shared" si="18"/>
        <v>0</v>
      </c>
      <c r="AA40" s="240">
        <f t="shared" si="19"/>
        <v>0</v>
      </c>
      <c r="AB40" s="236"/>
      <c r="AC40" s="236"/>
      <c r="AD40" s="208">
        <f t="shared" si="33"/>
        <v>0</v>
      </c>
      <c r="AE40" s="236"/>
      <c r="AF40" s="236"/>
      <c r="AG40" s="208">
        <f t="shared" si="34"/>
        <v>0</v>
      </c>
      <c r="AH40" s="236"/>
      <c r="AI40" s="236"/>
      <c r="AJ40" s="208">
        <f t="shared" si="35"/>
        <v>0</v>
      </c>
      <c r="AK40" s="201">
        <f>MAX(0,'UPDATE&gt;&gt;2023 May Revision'!AN40-SUM(AB40,AE40,AH40))</f>
        <v>0</v>
      </c>
      <c r="AL40" s="201">
        <f>MAX(0,'UPDATE&gt;&gt;2023 May Revision'!AO40-SUM(AC40,AF40,AI40))</f>
        <v>0</v>
      </c>
      <c r="AM40" s="208">
        <f t="shared" si="36"/>
        <v>0</v>
      </c>
      <c r="AN40" s="240">
        <f>+SUM(AB40,AE40,AH40,AK40)</f>
        <v>0</v>
      </c>
      <c r="AO40" s="240">
        <f>+SUM(AC40,AF40,AI40,AL40)</f>
        <v>0</v>
      </c>
      <c r="AP40" s="208">
        <f t="shared" si="37"/>
        <v>0</v>
      </c>
      <c r="AQ40" s="203"/>
      <c r="AR40" s="203"/>
      <c r="AS40" s="208">
        <f t="shared" si="38"/>
        <v>0</v>
      </c>
      <c r="AT40" s="203"/>
      <c r="AU40" s="203"/>
      <c r="AV40" s="208">
        <f t="shared" si="39"/>
        <v>0</v>
      </c>
      <c r="AW40" s="203"/>
      <c r="AX40" s="203"/>
      <c r="AY40" s="208">
        <f t="shared" si="40"/>
        <v>0</v>
      </c>
      <c r="AZ40" s="203"/>
      <c r="BA40" s="203"/>
      <c r="BB40" s="208">
        <f t="shared" si="41"/>
        <v>0</v>
      </c>
      <c r="BC40" s="240">
        <f t="shared" si="21"/>
        <v>0</v>
      </c>
      <c r="BD40" s="240">
        <f t="shared" si="21"/>
        <v>0</v>
      </c>
      <c r="BE40" s="240">
        <f t="shared" si="22"/>
        <v>0</v>
      </c>
      <c r="BF40" s="203"/>
      <c r="BG40" s="203"/>
      <c r="BH40" s="208">
        <f t="shared" si="42"/>
        <v>0</v>
      </c>
      <c r="BI40" s="203"/>
      <c r="BJ40" s="203"/>
      <c r="BK40" s="208">
        <f t="shared" si="43"/>
        <v>0</v>
      </c>
      <c r="BL40" s="203"/>
      <c r="BM40" s="203"/>
      <c r="BN40" s="208">
        <f t="shared" si="44"/>
        <v>0</v>
      </c>
      <c r="BO40" s="217">
        <f t="shared" si="23"/>
        <v>0</v>
      </c>
      <c r="BP40" s="217">
        <f t="shared" si="23"/>
        <v>0</v>
      </c>
      <c r="BQ40" s="217">
        <f t="shared" si="24"/>
        <v>0</v>
      </c>
      <c r="BR40" s="209">
        <f t="shared" si="25"/>
        <v>0</v>
      </c>
      <c r="BS40" s="209">
        <f t="shared" si="25"/>
        <v>0</v>
      </c>
      <c r="BT40" s="209">
        <f t="shared" si="25"/>
        <v>0</v>
      </c>
      <c r="BU40" s="46">
        <f>+Y40-'UPDATE&gt;&gt;2023 May Revision'!Y40</f>
        <v>0</v>
      </c>
      <c r="BV40" s="46">
        <f>+Z40-'UPDATE&gt;&gt;2023 May Revision'!Z40</f>
        <v>0</v>
      </c>
      <c r="BW40" s="46">
        <f>+AA40-'UPDATE&gt;&gt;2023 May Revision'!AA40</f>
        <v>0</v>
      </c>
      <c r="BX40" s="46">
        <f>+AN40-'UPDATE&gt;&gt;2023 May Revision'!AN40</f>
        <v>0</v>
      </c>
      <c r="BY40" s="46">
        <f>+AO40-'UPDATE&gt;&gt;2023 May Revision'!AO40</f>
        <v>0</v>
      </c>
      <c r="BZ40" s="46">
        <f>+AP40-'UPDATE&gt;&gt;2023 May Revision'!AP40</f>
        <v>0</v>
      </c>
      <c r="CA40" s="46">
        <f>+BC40-'UPDATE&gt;&gt;2023 May Revision'!BC40</f>
        <v>0</v>
      </c>
      <c r="CB40" s="46">
        <f>+BD40-'UPDATE&gt;&gt;2023 May Revision'!BD40</f>
        <v>0</v>
      </c>
      <c r="CC40" s="46">
        <f>+BE40-'UPDATE&gt;&gt;2023 May Revision'!BE40</f>
        <v>0</v>
      </c>
      <c r="CD40" s="46">
        <f>+BO40-'UPDATE&gt;&gt;2023 May Revision'!BO40</f>
        <v>0</v>
      </c>
      <c r="CE40" s="46">
        <f>+BP40-'UPDATE&gt;&gt;2023 May Revision'!BP40</f>
        <v>0</v>
      </c>
      <c r="CF40" s="46">
        <f>+BQ40-'UPDATE&gt;&gt;2023 May Revision'!BQ40</f>
        <v>0</v>
      </c>
      <c r="CG40" s="46">
        <f t="shared" si="26"/>
        <v>0</v>
      </c>
      <c r="CH40" s="46">
        <f t="shared" si="27"/>
        <v>0</v>
      </c>
      <c r="CI40" s="46">
        <f t="shared" si="28"/>
        <v>0</v>
      </c>
      <c r="CJ40" s="96"/>
    </row>
    <row r="41" spans="1:88" x14ac:dyDescent="0.25">
      <c r="A41" s="48" t="s">
        <v>172</v>
      </c>
      <c r="B41" s="48" t="s">
        <v>173</v>
      </c>
      <c r="C41" s="48" t="s">
        <v>186</v>
      </c>
      <c r="D41" s="48" t="s">
        <v>121</v>
      </c>
      <c r="F41" s="48" t="s">
        <v>175</v>
      </c>
      <c r="G41" s="48" t="s">
        <v>176</v>
      </c>
      <c r="H41" s="48" t="s">
        <v>177</v>
      </c>
      <c r="I41" s="48">
        <v>20</v>
      </c>
      <c r="J41" s="46">
        <v>603000</v>
      </c>
      <c r="K41" s="46">
        <v>1227000</v>
      </c>
      <c r="L41" s="46">
        <v>1830000</v>
      </c>
      <c r="M41" s="201"/>
      <c r="N41" s="201"/>
      <c r="O41" s="204">
        <f t="shared" si="29"/>
        <v>0</v>
      </c>
      <c r="P41" s="201"/>
      <c r="Q41" s="201"/>
      <c r="R41" s="204">
        <f t="shared" si="30"/>
        <v>0</v>
      </c>
      <c r="S41" s="201"/>
      <c r="T41" s="201"/>
      <c r="U41" s="204">
        <f t="shared" si="31"/>
        <v>0</v>
      </c>
      <c r="V41" s="201">
        <v>3000</v>
      </c>
      <c r="W41" s="201">
        <v>5000</v>
      </c>
      <c r="X41" s="204">
        <f t="shared" si="32"/>
        <v>8000</v>
      </c>
      <c r="Y41" s="43">
        <f t="shared" si="18"/>
        <v>3000</v>
      </c>
      <c r="Z41" s="43">
        <f t="shared" si="18"/>
        <v>5000</v>
      </c>
      <c r="AA41" s="43">
        <f t="shared" si="19"/>
        <v>8000</v>
      </c>
      <c r="AB41" s="234">
        <v>24000</v>
      </c>
      <c r="AC41" s="234">
        <v>49000</v>
      </c>
      <c r="AD41" s="204">
        <f t="shared" si="33"/>
        <v>73000</v>
      </c>
      <c r="AE41" s="234">
        <v>38000</v>
      </c>
      <c r="AF41" s="234">
        <v>78000</v>
      </c>
      <c r="AG41" s="204">
        <f t="shared" si="34"/>
        <v>116000</v>
      </c>
      <c r="AH41" s="234">
        <v>78000</v>
      </c>
      <c r="AI41" s="234">
        <v>159000</v>
      </c>
      <c r="AJ41" s="204">
        <f t="shared" si="35"/>
        <v>237000</v>
      </c>
      <c r="AK41" s="201">
        <f>MAX(0,'UPDATE&gt;&gt;2023 May Revision'!AN41-SUM(AB41,AE41,AH41))</f>
        <v>115000</v>
      </c>
      <c r="AL41" s="201">
        <f>MAX(0,'UPDATE&gt;&gt;2023 May Revision'!AO41-SUM(AC41,AF41,AI41))</f>
        <v>234000</v>
      </c>
      <c r="AM41" s="204">
        <f t="shared" si="36"/>
        <v>349000</v>
      </c>
      <c r="AN41" s="43">
        <f t="shared" si="20"/>
        <v>255000</v>
      </c>
      <c r="AO41" s="43">
        <f t="shared" si="20"/>
        <v>520000</v>
      </c>
      <c r="AP41" s="204">
        <f t="shared" si="37"/>
        <v>775000</v>
      </c>
      <c r="AQ41" s="201">
        <v>115000</v>
      </c>
      <c r="AR41" s="201">
        <v>234000</v>
      </c>
      <c r="AS41" s="204">
        <f t="shared" si="38"/>
        <v>349000</v>
      </c>
      <c r="AT41" s="201">
        <v>115000</v>
      </c>
      <c r="AU41" s="201">
        <v>234000</v>
      </c>
      <c r="AV41" s="204">
        <f t="shared" si="39"/>
        <v>349000</v>
      </c>
      <c r="AW41" s="201">
        <v>115000</v>
      </c>
      <c r="AX41" s="201">
        <v>234000</v>
      </c>
      <c r="AY41" s="204">
        <f t="shared" si="40"/>
        <v>349000</v>
      </c>
      <c r="AZ41" s="201"/>
      <c r="BA41" s="201"/>
      <c r="BB41" s="204">
        <f t="shared" si="41"/>
        <v>0</v>
      </c>
      <c r="BC41" s="43">
        <f t="shared" si="21"/>
        <v>345000</v>
      </c>
      <c r="BD41" s="43">
        <f t="shared" si="21"/>
        <v>702000</v>
      </c>
      <c r="BE41" s="43">
        <f t="shared" si="22"/>
        <v>1047000</v>
      </c>
      <c r="BF41" s="201"/>
      <c r="BG41" s="201"/>
      <c r="BH41" s="204">
        <f t="shared" si="42"/>
        <v>0</v>
      </c>
      <c r="BI41" s="201"/>
      <c r="BJ41" s="201"/>
      <c r="BK41" s="204">
        <f t="shared" si="43"/>
        <v>0</v>
      </c>
      <c r="BL41" s="201"/>
      <c r="BM41" s="201"/>
      <c r="BN41" s="204">
        <f t="shared" si="44"/>
        <v>0</v>
      </c>
      <c r="BO41" s="216">
        <f t="shared" si="23"/>
        <v>0</v>
      </c>
      <c r="BP41" s="216">
        <f t="shared" si="23"/>
        <v>0</v>
      </c>
      <c r="BQ41" s="216">
        <f t="shared" si="24"/>
        <v>0</v>
      </c>
      <c r="BR41" s="205">
        <f t="shared" si="25"/>
        <v>603000</v>
      </c>
      <c r="BS41" s="205">
        <f t="shared" si="25"/>
        <v>1227000</v>
      </c>
      <c r="BT41" s="205">
        <f t="shared" si="25"/>
        <v>1830000</v>
      </c>
      <c r="BU41" s="46">
        <f>+Y41-'UPDATE&gt;&gt;2023 May Revision'!Y41</f>
        <v>0</v>
      </c>
      <c r="BV41" s="46">
        <f>+Z41-'UPDATE&gt;&gt;2023 May Revision'!Z41</f>
        <v>0</v>
      </c>
      <c r="BW41" s="46">
        <f>+AA41-'UPDATE&gt;&gt;2023 May Revision'!AA41</f>
        <v>0</v>
      </c>
      <c r="BX41" s="46">
        <f>+AN41-'UPDATE&gt;&gt;2023 May Revision'!AN41</f>
        <v>0</v>
      </c>
      <c r="BY41" s="46">
        <f>+AO41-'UPDATE&gt;&gt;2023 May Revision'!AO41</f>
        <v>0</v>
      </c>
      <c r="BZ41" s="46">
        <f>+AP41-'UPDATE&gt;&gt;2023 May Revision'!AP41</f>
        <v>0</v>
      </c>
      <c r="CA41" s="46">
        <f>+BC41-'UPDATE&gt;&gt;2023 May Revision'!BC41</f>
        <v>0</v>
      </c>
      <c r="CB41" s="46">
        <f>+BD41-'UPDATE&gt;&gt;2023 May Revision'!BD41</f>
        <v>0</v>
      </c>
      <c r="CC41" s="46">
        <f>+BE41-'UPDATE&gt;&gt;2023 May Revision'!BE41</f>
        <v>0</v>
      </c>
      <c r="CD41" s="46">
        <f>+BO41-'UPDATE&gt;&gt;2023 May Revision'!BO41</f>
        <v>0</v>
      </c>
      <c r="CE41" s="46">
        <f>+BP41-'UPDATE&gt;&gt;2023 May Revision'!BP41</f>
        <v>0</v>
      </c>
      <c r="CF41" s="46">
        <f>+BQ41-'UPDATE&gt;&gt;2023 May Revision'!BQ41</f>
        <v>0</v>
      </c>
      <c r="CG41" s="46">
        <f t="shared" si="26"/>
        <v>0</v>
      </c>
      <c r="CH41" s="46">
        <f t="shared" si="27"/>
        <v>0</v>
      </c>
      <c r="CI41" s="46">
        <f t="shared" si="28"/>
        <v>0</v>
      </c>
    </row>
    <row r="42" spans="1:88" x14ac:dyDescent="0.25">
      <c r="A42" s="48" t="s">
        <v>187</v>
      </c>
      <c r="B42" s="48" t="s">
        <v>173</v>
      </c>
      <c r="C42" s="48" t="s">
        <v>188</v>
      </c>
      <c r="D42" s="48" t="s">
        <v>121</v>
      </c>
      <c r="F42" s="48" t="s">
        <v>175</v>
      </c>
      <c r="G42" s="48" t="s">
        <v>176</v>
      </c>
      <c r="H42" s="48" t="s">
        <v>177</v>
      </c>
      <c r="I42" s="48">
        <v>20</v>
      </c>
      <c r="J42" s="46">
        <v>4101000</v>
      </c>
      <c r="K42" s="46">
        <v>4101000</v>
      </c>
      <c r="L42" s="46">
        <v>8202000</v>
      </c>
      <c r="M42" s="201"/>
      <c r="N42" s="201"/>
      <c r="O42" s="204">
        <f t="shared" si="29"/>
        <v>0</v>
      </c>
      <c r="P42" s="201"/>
      <c r="Q42" s="201"/>
      <c r="R42" s="204">
        <f t="shared" si="30"/>
        <v>0</v>
      </c>
      <c r="S42" s="201"/>
      <c r="T42" s="201"/>
      <c r="U42" s="204">
        <f t="shared" si="31"/>
        <v>0</v>
      </c>
      <c r="V42" s="201">
        <v>214000</v>
      </c>
      <c r="W42" s="201">
        <v>214000</v>
      </c>
      <c r="X42" s="204">
        <f t="shared" si="32"/>
        <v>428000</v>
      </c>
      <c r="Y42" s="43">
        <f t="shared" si="18"/>
        <v>214000</v>
      </c>
      <c r="Z42" s="43">
        <f t="shared" si="18"/>
        <v>214000</v>
      </c>
      <c r="AA42" s="43">
        <f t="shared" si="19"/>
        <v>428000</v>
      </c>
      <c r="AB42" s="234">
        <v>186000</v>
      </c>
      <c r="AC42" s="234">
        <v>186000</v>
      </c>
      <c r="AD42" s="204">
        <f t="shared" si="33"/>
        <v>372000</v>
      </c>
      <c r="AE42" s="234">
        <v>202000</v>
      </c>
      <c r="AF42" s="234">
        <v>202000</v>
      </c>
      <c r="AG42" s="204">
        <f t="shared" si="34"/>
        <v>404000</v>
      </c>
      <c r="AH42" s="234">
        <v>209000</v>
      </c>
      <c r="AI42" s="234">
        <v>209000</v>
      </c>
      <c r="AJ42" s="204">
        <f t="shared" si="35"/>
        <v>418000</v>
      </c>
      <c r="AK42" s="201">
        <f>MAX(0,'UPDATE&gt;&gt;2023 May Revision'!AN42-SUM(AB42,AE42,AH42))</f>
        <v>1490000</v>
      </c>
      <c r="AL42" s="201">
        <f>MAX(0,'UPDATE&gt;&gt;2023 May Revision'!AO42-SUM(AC42,AF42,AI42))</f>
        <v>1490000</v>
      </c>
      <c r="AM42" s="204">
        <f t="shared" si="36"/>
        <v>2980000</v>
      </c>
      <c r="AN42" s="43">
        <f t="shared" si="20"/>
        <v>2087000</v>
      </c>
      <c r="AO42" s="43">
        <f t="shared" si="20"/>
        <v>2087000</v>
      </c>
      <c r="AP42" s="204">
        <f t="shared" si="37"/>
        <v>4174000</v>
      </c>
      <c r="AQ42" s="201">
        <v>600000</v>
      </c>
      <c r="AR42" s="201">
        <v>600000</v>
      </c>
      <c r="AS42" s="204">
        <f t="shared" si="38"/>
        <v>1200000</v>
      </c>
      <c r="AT42" s="201">
        <v>600000</v>
      </c>
      <c r="AU42" s="201">
        <v>600000</v>
      </c>
      <c r="AV42" s="204">
        <f t="shared" si="39"/>
        <v>1200000</v>
      </c>
      <c r="AW42" s="201">
        <v>600000</v>
      </c>
      <c r="AX42" s="201">
        <v>600000</v>
      </c>
      <c r="AY42" s="204">
        <f t="shared" si="40"/>
        <v>1200000</v>
      </c>
      <c r="AZ42" s="201"/>
      <c r="BA42" s="201"/>
      <c r="BB42" s="204">
        <f t="shared" si="41"/>
        <v>0</v>
      </c>
      <c r="BC42" s="43">
        <f t="shared" si="21"/>
        <v>1800000</v>
      </c>
      <c r="BD42" s="43">
        <f t="shared" si="21"/>
        <v>1800000</v>
      </c>
      <c r="BE42" s="43">
        <f t="shared" si="22"/>
        <v>3600000</v>
      </c>
      <c r="BF42" s="201"/>
      <c r="BG42" s="201"/>
      <c r="BH42" s="204">
        <f t="shared" si="42"/>
        <v>0</v>
      </c>
      <c r="BI42" s="201"/>
      <c r="BJ42" s="201"/>
      <c r="BK42" s="204">
        <f t="shared" si="43"/>
        <v>0</v>
      </c>
      <c r="BL42" s="201"/>
      <c r="BM42" s="201"/>
      <c r="BN42" s="204">
        <f t="shared" si="44"/>
        <v>0</v>
      </c>
      <c r="BO42" s="216">
        <f t="shared" si="23"/>
        <v>0</v>
      </c>
      <c r="BP42" s="216">
        <f t="shared" si="23"/>
        <v>0</v>
      </c>
      <c r="BQ42" s="216">
        <f t="shared" si="24"/>
        <v>0</v>
      </c>
      <c r="BR42" s="205">
        <f t="shared" si="25"/>
        <v>4101000</v>
      </c>
      <c r="BS42" s="205">
        <f t="shared" si="25"/>
        <v>4101000</v>
      </c>
      <c r="BT42" s="205">
        <f t="shared" si="25"/>
        <v>8202000</v>
      </c>
      <c r="BU42" s="46">
        <f>+Y42-'UPDATE&gt;&gt;2023 May Revision'!Y42</f>
        <v>0</v>
      </c>
      <c r="BV42" s="46">
        <f>+Z42-'UPDATE&gt;&gt;2023 May Revision'!Z42</f>
        <v>0</v>
      </c>
      <c r="BW42" s="46">
        <f>+AA42-'UPDATE&gt;&gt;2023 May Revision'!AA42</f>
        <v>0</v>
      </c>
      <c r="BX42" s="46">
        <f>+AN42-'UPDATE&gt;&gt;2023 May Revision'!AN42</f>
        <v>0</v>
      </c>
      <c r="BY42" s="46">
        <f>+AO42-'UPDATE&gt;&gt;2023 May Revision'!AO42</f>
        <v>0</v>
      </c>
      <c r="BZ42" s="46">
        <f>+AP42-'UPDATE&gt;&gt;2023 May Revision'!AP42</f>
        <v>0</v>
      </c>
      <c r="CA42" s="46">
        <f>+BC42-'UPDATE&gt;&gt;2023 May Revision'!BC42</f>
        <v>0</v>
      </c>
      <c r="CB42" s="46">
        <f>+BD42-'UPDATE&gt;&gt;2023 May Revision'!BD42</f>
        <v>0</v>
      </c>
      <c r="CC42" s="46">
        <f>+BE42-'UPDATE&gt;&gt;2023 May Revision'!BE42</f>
        <v>0</v>
      </c>
      <c r="CD42" s="46">
        <f>+BO42-'UPDATE&gt;&gt;2023 May Revision'!BO42</f>
        <v>0</v>
      </c>
      <c r="CE42" s="46">
        <f>+BP42-'UPDATE&gt;&gt;2023 May Revision'!BP42</f>
        <v>0</v>
      </c>
      <c r="CF42" s="46">
        <f>+BQ42-'UPDATE&gt;&gt;2023 May Revision'!BQ42</f>
        <v>0</v>
      </c>
      <c r="CG42" s="46">
        <f t="shared" si="26"/>
        <v>0</v>
      </c>
      <c r="CH42" s="46">
        <f t="shared" si="27"/>
        <v>0</v>
      </c>
      <c r="CI42" s="46">
        <f t="shared" si="28"/>
        <v>0</v>
      </c>
    </row>
    <row r="43" spans="1:88" x14ac:dyDescent="0.25">
      <c r="A43" s="48" t="s">
        <v>190</v>
      </c>
      <c r="B43" s="48" t="s">
        <v>173</v>
      </c>
      <c r="C43" s="48" t="s">
        <v>191</v>
      </c>
      <c r="D43" s="48" t="s">
        <v>121</v>
      </c>
      <c r="F43" s="48" t="s">
        <v>175</v>
      </c>
      <c r="G43" s="48" t="s">
        <v>176</v>
      </c>
      <c r="H43" s="48" t="s">
        <v>177</v>
      </c>
      <c r="I43" s="48">
        <v>20</v>
      </c>
      <c r="J43" s="46">
        <v>1500000</v>
      </c>
      <c r="K43" s="46">
        <v>1500000</v>
      </c>
      <c r="L43" s="46">
        <v>3000000</v>
      </c>
      <c r="M43" s="201"/>
      <c r="N43" s="201"/>
      <c r="O43" s="204">
        <f t="shared" si="29"/>
        <v>0</v>
      </c>
      <c r="P43" s="201"/>
      <c r="Q43" s="201"/>
      <c r="R43" s="204">
        <f t="shared" si="30"/>
        <v>0</v>
      </c>
      <c r="S43" s="201"/>
      <c r="T43" s="201"/>
      <c r="U43" s="204">
        <f t="shared" si="31"/>
        <v>0</v>
      </c>
      <c r="V43" s="201"/>
      <c r="W43" s="201"/>
      <c r="X43" s="204">
        <f t="shared" si="32"/>
        <v>0</v>
      </c>
      <c r="Y43" s="43">
        <f t="shared" ref="Y43:Z55" si="45">+SUM(M43,P43,S43,V43)</f>
        <v>0</v>
      </c>
      <c r="Z43" s="43">
        <f t="shared" si="45"/>
        <v>0</v>
      </c>
      <c r="AA43" s="43">
        <f t="shared" si="19"/>
        <v>0</v>
      </c>
      <c r="AB43" s="234"/>
      <c r="AC43" s="234"/>
      <c r="AD43" s="204">
        <f t="shared" si="33"/>
        <v>0</v>
      </c>
      <c r="AE43" s="234"/>
      <c r="AF43" s="234"/>
      <c r="AG43" s="204">
        <f t="shared" si="34"/>
        <v>0</v>
      </c>
      <c r="AH43" s="234">
        <v>1379000</v>
      </c>
      <c r="AI43" s="234">
        <v>1379000</v>
      </c>
      <c r="AJ43" s="204">
        <f t="shared" si="35"/>
        <v>2758000</v>
      </c>
      <c r="AK43" s="201">
        <f>MAX(0,'UPDATE&gt;&gt;2023 May Revision'!AN43-SUM(AB43,AE43,AH43))</f>
        <v>0</v>
      </c>
      <c r="AL43" s="201">
        <f>MAX(0,'UPDATE&gt;&gt;2023 May Revision'!AO43-SUM(AC43,AF43,AI43))</f>
        <v>0</v>
      </c>
      <c r="AM43" s="204">
        <f t="shared" si="36"/>
        <v>0</v>
      </c>
      <c r="AN43" s="43">
        <f t="shared" ref="AN43:AO55" si="46">+SUM(AB43,AE43,AH43,AK43)</f>
        <v>1379000</v>
      </c>
      <c r="AO43" s="43">
        <f t="shared" si="46"/>
        <v>1379000</v>
      </c>
      <c r="AP43" s="204">
        <f t="shared" si="37"/>
        <v>2758000</v>
      </c>
      <c r="AQ43" s="201">
        <v>121000</v>
      </c>
      <c r="AR43" s="201">
        <v>121000</v>
      </c>
      <c r="AS43" s="204">
        <f t="shared" si="38"/>
        <v>242000</v>
      </c>
      <c r="AT43" s="201"/>
      <c r="AU43" s="201"/>
      <c r="AV43" s="204">
        <f t="shared" si="39"/>
        <v>0</v>
      </c>
      <c r="AW43" s="201"/>
      <c r="AX43" s="201"/>
      <c r="AY43" s="204">
        <f t="shared" si="40"/>
        <v>0</v>
      </c>
      <c r="AZ43" s="201"/>
      <c r="BA43" s="201"/>
      <c r="BB43" s="204">
        <f t="shared" si="41"/>
        <v>0</v>
      </c>
      <c r="BC43" s="43">
        <f t="shared" ref="BC43:BD55" si="47">+SUM(AQ43,AT43,AW43,AZ43)</f>
        <v>121000</v>
      </c>
      <c r="BD43" s="43">
        <f t="shared" si="47"/>
        <v>121000</v>
      </c>
      <c r="BE43" s="43">
        <f t="shared" si="22"/>
        <v>242000</v>
      </c>
      <c r="BF43" s="201"/>
      <c r="BG43" s="201"/>
      <c r="BH43" s="204">
        <f t="shared" si="42"/>
        <v>0</v>
      </c>
      <c r="BI43" s="201"/>
      <c r="BJ43" s="201"/>
      <c r="BK43" s="204">
        <f t="shared" si="43"/>
        <v>0</v>
      </c>
      <c r="BL43" s="201"/>
      <c r="BM43" s="201"/>
      <c r="BN43" s="204">
        <f t="shared" si="44"/>
        <v>0</v>
      </c>
      <c r="BO43" s="216">
        <f t="shared" ref="BO43:BP55" si="48">+SUM(BF43,BI43,BL43)</f>
        <v>0</v>
      </c>
      <c r="BP43" s="216">
        <f t="shared" si="48"/>
        <v>0</v>
      </c>
      <c r="BQ43" s="216">
        <f t="shared" si="24"/>
        <v>0</v>
      </c>
      <c r="BR43" s="205">
        <f t="shared" ref="BR43:BT55" si="49">+SUM(BO43,BC43,AN43,Y43)</f>
        <v>1500000</v>
      </c>
      <c r="BS43" s="205">
        <f t="shared" si="49"/>
        <v>1500000</v>
      </c>
      <c r="BT43" s="205">
        <f t="shared" si="49"/>
        <v>3000000</v>
      </c>
      <c r="BU43" s="46">
        <f>+Y43-'UPDATE&gt;&gt;2023 May Revision'!Y43</f>
        <v>0</v>
      </c>
      <c r="BV43" s="46">
        <f>+Z43-'UPDATE&gt;&gt;2023 May Revision'!Z43</f>
        <v>0</v>
      </c>
      <c r="BW43" s="46">
        <f>+AA43-'UPDATE&gt;&gt;2023 May Revision'!AA43</f>
        <v>0</v>
      </c>
      <c r="BX43" s="46">
        <f>+AN43-'UPDATE&gt;&gt;2023 May Revision'!AN43</f>
        <v>81000</v>
      </c>
      <c r="BY43" s="46">
        <f>+AO43-'UPDATE&gt;&gt;2023 May Revision'!AO43</f>
        <v>81000</v>
      </c>
      <c r="BZ43" s="46">
        <f>+AP43-'UPDATE&gt;&gt;2023 May Revision'!AP43</f>
        <v>162000</v>
      </c>
      <c r="CA43" s="46">
        <f>+BC43-'UPDATE&gt;&gt;2023 May Revision'!BC43</f>
        <v>-81000</v>
      </c>
      <c r="CB43" s="46">
        <f>+BD43-'UPDATE&gt;&gt;2023 May Revision'!BD43</f>
        <v>-81000</v>
      </c>
      <c r="CC43" s="46">
        <f>+BE43-'UPDATE&gt;&gt;2023 May Revision'!BE43</f>
        <v>-162000</v>
      </c>
      <c r="CD43" s="46">
        <f>+BO43-'UPDATE&gt;&gt;2023 May Revision'!BO43</f>
        <v>0</v>
      </c>
      <c r="CE43" s="46">
        <f>+BP43-'UPDATE&gt;&gt;2023 May Revision'!BP43</f>
        <v>0</v>
      </c>
      <c r="CF43" s="46">
        <f>+BQ43-'UPDATE&gt;&gt;2023 May Revision'!BQ43</f>
        <v>0</v>
      </c>
      <c r="CG43" s="46">
        <f t="shared" si="26"/>
        <v>0</v>
      </c>
      <c r="CH43" s="46">
        <f t="shared" si="27"/>
        <v>0</v>
      </c>
      <c r="CI43" s="46">
        <f t="shared" si="28"/>
        <v>0</v>
      </c>
    </row>
    <row r="44" spans="1:88" x14ac:dyDescent="0.25">
      <c r="A44" s="48" t="s">
        <v>182</v>
      </c>
      <c r="B44" s="48" t="s">
        <v>173</v>
      </c>
      <c r="C44" s="48" t="s">
        <v>192</v>
      </c>
      <c r="D44" s="48" t="s">
        <v>121</v>
      </c>
      <c r="F44" s="48" t="s">
        <v>175</v>
      </c>
      <c r="G44" s="48" t="s">
        <v>176</v>
      </c>
      <c r="H44" s="48" t="s">
        <v>177</v>
      </c>
      <c r="I44" s="48">
        <v>20</v>
      </c>
      <c r="J44" s="46">
        <v>4000000</v>
      </c>
      <c r="K44" s="46">
        <v>0</v>
      </c>
      <c r="L44" s="46">
        <v>4000000</v>
      </c>
      <c r="M44" s="201"/>
      <c r="N44" s="201"/>
      <c r="O44" s="204">
        <f t="shared" si="29"/>
        <v>0</v>
      </c>
      <c r="P44" s="201"/>
      <c r="Q44" s="201"/>
      <c r="R44" s="204">
        <f t="shared" si="30"/>
        <v>0</v>
      </c>
      <c r="S44" s="201"/>
      <c r="T44" s="201"/>
      <c r="U44" s="204">
        <f t="shared" si="31"/>
        <v>0</v>
      </c>
      <c r="V44" s="201">
        <v>0</v>
      </c>
      <c r="W44" s="201"/>
      <c r="X44" s="204">
        <f t="shared" si="32"/>
        <v>0</v>
      </c>
      <c r="Y44" s="43">
        <f t="shared" si="45"/>
        <v>0</v>
      </c>
      <c r="Z44" s="43">
        <f t="shared" si="45"/>
        <v>0</v>
      </c>
      <c r="AA44" s="43">
        <f t="shared" si="19"/>
        <v>0</v>
      </c>
      <c r="AB44" s="234">
        <v>13000</v>
      </c>
      <c r="AC44" s="234"/>
      <c r="AD44" s="204">
        <f t="shared" si="33"/>
        <v>13000</v>
      </c>
      <c r="AE44" s="234">
        <v>78000</v>
      </c>
      <c r="AF44" s="234"/>
      <c r="AG44" s="204">
        <f t="shared" si="34"/>
        <v>78000</v>
      </c>
      <c r="AH44" s="234">
        <v>987000</v>
      </c>
      <c r="AI44" s="234"/>
      <c r="AJ44" s="204">
        <f t="shared" si="35"/>
        <v>987000</v>
      </c>
      <c r="AK44" s="201">
        <f>MAX(0,'UPDATE&gt;&gt;2023 May Revision'!AN44-SUM(AB44,AE44,AH44))</f>
        <v>1000000</v>
      </c>
      <c r="AL44" s="201">
        <f>MAX(0,'UPDATE&gt;&gt;2023 May Revision'!AO44-SUM(AC44,AF44,AI44))</f>
        <v>0</v>
      </c>
      <c r="AM44" s="204">
        <f t="shared" si="36"/>
        <v>1000000</v>
      </c>
      <c r="AN44" s="43">
        <f t="shared" si="46"/>
        <v>2078000</v>
      </c>
      <c r="AO44" s="43">
        <f t="shared" si="46"/>
        <v>0</v>
      </c>
      <c r="AP44" s="204">
        <f t="shared" si="37"/>
        <v>2078000</v>
      </c>
      <c r="AQ44" s="201">
        <v>641000</v>
      </c>
      <c r="AR44" s="201"/>
      <c r="AS44" s="204">
        <f t="shared" si="38"/>
        <v>641000</v>
      </c>
      <c r="AT44" s="201">
        <v>641000</v>
      </c>
      <c r="AU44" s="201"/>
      <c r="AV44" s="204">
        <f t="shared" si="39"/>
        <v>641000</v>
      </c>
      <c r="AW44" s="201">
        <v>640000</v>
      </c>
      <c r="AX44" s="201"/>
      <c r="AY44" s="204">
        <f t="shared" si="40"/>
        <v>640000</v>
      </c>
      <c r="AZ44" s="201"/>
      <c r="BA44" s="201"/>
      <c r="BB44" s="204">
        <f t="shared" si="41"/>
        <v>0</v>
      </c>
      <c r="BC44" s="43">
        <f t="shared" si="47"/>
        <v>1922000</v>
      </c>
      <c r="BD44" s="43">
        <f t="shared" si="47"/>
        <v>0</v>
      </c>
      <c r="BE44" s="43">
        <f t="shared" si="22"/>
        <v>1922000</v>
      </c>
      <c r="BF44" s="201"/>
      <c r="BG44" s="201"/>
      <c r="BH44" s="204">
        <f t="shared" si="42"/>
        <v>0</v>
      </c>
      <c r="BI44" s="201"/>
      <c r="BJ44" s="201"/>
      <c r="BK44" s="204">
        <f t="shared" si="43"/>
        <v>0</v>
      </c>
      <c r="BL44" s="201"/>
      <c r="BM44" s="201"/>
      <c r="BN44" s="204">
        <f t="shared" si="44"/>
        <v>0</v>
      </c>
      <c r="BO44" s="216">
        <f t="shared" si="48"/>
        <v>0</v>
      </c>
      <c r="BP44" s="216">
        <f t="shared" si="48"/>
        <v>0</v>
      </c>
      <c r="BQ44" s="216">
        <f t="shared" si="24"/>
        <v>0</v>
      </c>
      <c r="BR44" s="205">
        <f t="shared" si="49"/>
        <v>4000000</v>
      </c>
      <c r="BS44" s="205">
        <f t="shared" si="49"/>
        <v>0</v>
      </c>
      <c r="BT44" s="205">
        <f t="shared" si="49"/>
        <v>4000000</v>
      </c>
      <c r="BU44" s="46">
        <f>+Y44-'UPDATE&gt;&gt;2023 May Revision'!Y44</f>
        <v>0</v>
      </c>
      <c r="BV44" s="46">
        <f>+Z44-'UPDATE&gt;&gt;2023 May Revision'!Z44</f>
        <v>0</v>
      </c>
      <c r="BW44" s="46">
        <f>+AA44-'UPDATE&gt;&gt;2023 May Revision'!AA44</f>
        <v>0</v>
      </c>
      <c r="BX44" s="46">
        <f>+AN44-'UPDATE&gt;&gt;2023 May Revision'!AN44</f>
        <v>0</v>
      </c>
      <c r="BY44" s="46">
        <f>+AO44-'UPDATE&gt;&gt;2023 May Revision'!AO44</f>
        <v>0</v>
      </c>
      <c r="BZ44" s="46">
        <f>+AP44-'UPDATE&gt;&gt;2023 May Revision'!AP44</f>
        <v>0</v>
      </c>
      <c r="CA44" s="46">
        <f>+BC44-'UPDATE&gt;&gt;2023 May Revision'!BC44</f>
        <v>0</v>
      </c>
      <c r="CB44" s="46">
        <f>+BD44-'UPDATE&gt;&gt;2023 May Revision'!BD44</f>
        <v>0</v>
      </c>
      <c r="CC44" s="46">
        <f>+BE44-'UPDATE&gt;&gt;2023 May Revision'!BE44</f>
        <v>0</v>
      </c>
      <c r="CD44" s="46">
        <f>+BO44-'UPDATE&gt;&gt;2023 May Revision'!BO44</f>
        <v>0</v>
      </c>
      <c r="CE44" s="46">
        <f>+BP44-'UPDATE&gt;&gt;2023 May Revision'!BP44</f>
        <v>0</v>
      </c>
      <c r="CF44" s="46">
        <f>+BQ44-'UPDATE&gt;&gt;2023 May Revision'!BQ44</f>
        <v>0</v>
      </c>
      <c r="CG44" s="46">
        <f t="shared" si="26"/>
        <v>0</v>
      </c>
      <c r="CH44" s="46">
        <f t="shared" si="27"/>
        <v>0</v>
      </c>
      <c r="CI44" s="46">
        <f t="shared" si="28"/>
        <v>0</v>
      </c>
    </row>
    <row r="45" spans="1:88" x14ac:dyDescent="0.25">
      <c r="A45" s="48" t="s">
        <v>172</v>
      </c>
      <c r="B45" s="48" t="s">
        <v>173</v>
      </c>
      <c r="C45" s="48" t="s">
        <v>174</v>
      </c>
      <c r="D45" s="48" t="s">
        <v>117</v>
      </c>
      <c r="F45" s="48" t="s">
        <v>193</v>
      </c>
      <c r="G45" s="48" t="s">
        <v>194</v>
      </c>
      <c r="H45" s="48" t="s">
        <v>195</v>
      </c>
      <c r="I45" s="48" t="s">
        <v>196</v>
      </c>
      <c r="J45" s="46">
        <v>5880000</v>
      </c>
      <c r="K45" s="46">
        <v>6370000</v>
      </c>
      <c r="L45" s="46">
        <v>12250000</v>
      </c>
      <c r="M45" s="201"/>
      <c r="N45" s="201"/>
      <c r="O45" s="204">
        <f t="shared" si="29"/>
        <v>0</v>
      </c>
      <c r="P45" s="201"/>
      <c r="Q45" s="201"/>
      <c r="R45" s="204">
        <f t="shared" si="30"/>
        <v>0</v>
      </c>
      <c r="S45" s="201"/>
      <c r="T45" s="201"/>
      <c r="U45" s="204">
        <f t="shared" si="31"/>
        <v>0</v>
      </c>
      <c r="V45" s="201"/>
      <c r="W45" s="201"/>
      <c r="X45" s="204">
        <f t="shared" si="32"/>
        <v>0</v>
      </c>
      <c r="Y45" s="43">
        <f t="shared" si="45"/>
        <v>0</v>
      </c>
      <c r="Z45" s="43">
        <f t="shared" si="45"/>
        <v>0</v>
      </c>
      <c r="AA45" s="43">
        <f t="shared" si="19"/>
        <v>0</v>
      </c>
      <c r="AB45" s="234">
        <v>0</v>
      </c>
      <c r="AC45" s="234">
        <v>0</v>
      </c>
      <c r="AD45" s="204">
        <f t="shared" si="33"/>
        <v>0</v>
      </c>
      <c r="AE45" s="234">
        <v>0</v>
      </c>
      <c r="AF45" s="234">
        <v>0</v>
      </c>
      <c r="AG45" s="204">
        <f t="shared" si="34"/>
        <v>0</v>
      </c>
      <c r="AH45" s="234">
        <v>0</v>
      </c>
      <c r="AI45" s="234">
        <v>0</v>
      </c>
      <c r="AJ45" s="204">
        <f t="shared" si="35"/>
        <v>0</v>
      </c>
      <c r="AK45" s="201">
        <f>MAX(0,'UPDATE&gt;&gt;2023 May Revision'!AN45-SUM(AB45,AE45,AH45))</f>
        <v>0</v>
      </c>
      <c r="AL45" s="201">
        <f>MAX(0,'UPDATE&gt;&gt;2023 May Revision'!AO45-SUM(AC45,AF45,AI45))</f>
        <v>0</v>
      </c>
      <c r="AM45" s="204">
        <f t="shared" si="36"/>
        <v>0</v>
      </c>
      <c r="AN45" s="43">
        <f t="shared" si="46"/>
        <v>0</v>
      </c>
      <c r="AO45" s="43">
        <f t="shared" si="46"/>
        <v>0</v>
      </c>
      <c r="AP45" s="204">
        <f t="shared" si="37"/>
        <v>0</v>
      </c>
      <c r="AQ45" s="201">
        <f>6125000*0.475</f>
        <v>2909000</v>
      </c>
      <c r="AR45" s="201">
        <f>6125000*0.525</f>
        <v>3216000</v>
      </c>
      <c r="AS45" s="204">
        <f t="shared" si="38"/>
        <v>6125000</v>
      </c>
      <c r="AT45" s="201">
        <f>6125000*0.485</f>
        <v>2971000</v>
      </c>
      <c r="AU45" s="201">
        <f>6125000*0.515</f>
        <v>3154000</v>
      </c>
      <c r="AV45" s="204">
        <f t="shared" si="39"/>
        <v>6125000</v>
      </c>
      <c r="AW45" s="201">
        <v>0</v>
      </c>
      <c r="AX45" s="201">
        <v>0</v>
      </c>
      <c r="AY45" s="204">
        <f t="shared" si="40"/>
        <v>0</v>
      </c>
      <c r="AZ45" s="201"/>
      <c r="BA45" s="201"/>
      <c r="BB45" s="204">
        <f t="shared" si="41"/>
        <v>0</v>
      </c>
      <c r="BC45" s="43">
        <f t="shared" si="47"/>
        <v>5880000</v>
      </c>
      <c r="BD45" s="43">
        <f t="shared" si="47"/>
        <v>6370000</v>
      </c>
      <c r="BE45" s="43">
        <f t="shared" si="22"/>
        <v>12250000</v>
      </c>
      <c r="BF45" s="201"/>
      <c r="BG45" s="201"/>
      <c r="BH45" s="204">
        <f t="shared" si="42"/>
        <v>0</v>
      </c>
      <c r="BI45" s="201"/>
      <c r="BJ45" s="201"/>
      <c r="BK45" s="204">
        <f t="shared" si="43"/>
        <v>0</v>
      </c>
      <c r="BL45" s="201"/>
      <c r="BM45" s="201"/>
      <c r="BN45" s="204">
        <f t="shared" si="44"/>
        <v>0</v>
      </c>
      <c r="BO45" s="216">
        <f t="shared" si="48"/>
        <v>0</v>
      </c>
      <c r="BP45" s="216">
        <f t="shared" si="48"/>
        <v>0</v>
      </c>
      <c r="BQ45" s="216">
        <f t="shared" si="24"/>
        <v>0</v>
      </c>
      <c r="BR45" s="205">
        <f t="shared" si="49"/>
        <v>5880000</v>
      </c>
      <c r="BS45" s="205">
        <f t="shared" si="49"/>
        <v>6370000</v>
      </c>
      <c r="BT45" s="205">
        <f t="shared" si="49"/>
        <v>12250000</v>
      </c>
      <c r="BU45" s="46">
        <f>+Y45-'UPDATE&gt;&gt;2023 May Revision'!Y45</f>
        <v>0</v>
      </c>
      <c r="BV45" s="46">
        <f>+Z45-'UPDATE&gt;&gt;2023 May Revision'!Z45</f>
        <v>0</v>
      </c>
      <c r="BW45" s="46">
        <f>+AA45-'UPDATE&gt;&gt;2023 May Revision'!AA45</f>
        <v>0</v>
      </c>
      <c r="BX45" s="46">
        <f>+AN45-'UPDATE&gt;&gt;2023 May Revision'!AN45</f>
        <v>0</v>
      </c>
      <c r="BY45" s="46">
        <f>+AO45-'UPDATE&gt;&gt;2023 May Revision'!AO45</f>
        <v>0</v>
      </c>
      <c r="BZ45" s="46">
        <f>+AP45-'UPDATE&gt;&gt;2023 May Revision'!AP45</f>
        <v>0</v>
      </c>
      <c r="CA45" s="46">
        <f>+BC45-'UPDATE&gt;&gt;2023 May Revision'!BC45</f>
        <v>0</v>
      </c>
      <c r="CB45" s="46">
        <f>+BD45-'UPDATE&gt;&gt;2023 May Revision'!BD45</f>
        <v>0</v>
      </c>
      <c r="CC45" s="46">
        <f>+BE45-'UPDATE&gt;&gt;2023 May Revision'!BE45</f>
        <v>0</v>
      </c>
      <c r="CD45" s="46">
        <f>+BO45-'UPDATE&gt;&gt;2023 May Revision'!BO45</f>
        <v>0</v>
      </c>
      <c r="CE45" s="46">
        <f>+BP45-'UPDATE&gt;&gt;2023 May Revision'!BP45</f>
        <v>0</v>
      </c>
      <c r="CF45" s="46">
        <f>+BQ45-'UPDATE&gt;&gt;2023 May Revision'!BQ45</f>
        <v>0</v>
      </c>
      <c r="CG45" s="46">
        <f t="shared" si="26"/>
        <v>0</v>
      </c>
      <c r="CH45" s="46">
        <f t="shared" si="27"/>
        <v>0</v>
      </c>
      <c r="CI45" s="46">
        <f t="shared" si="28"/>
        <v>0</v>
      </c>
    </row>
    <row r="46" spans="1:88" x14ac:dyDescent="0.25">
      <c r="A46" s="48" t="s">
        <v>179</v>
      </c>
      <c r="B46" s="48" t="s">
        <v>173</v>
      </c>
      <c r="C46" s="48" t="s">
        <v>180</v>
      </c>
      <c r="D46" s="48" t="s">
        <v>117</v>
      </c>
      <c r="F46" s="48" t="s">
        <v>193</v>
      </c>
      <c r="G46" s="48" t="s">
        <v>194</v>
      </c>
      <c r="H46" s="48" t="s">
        <v>198</v>
      </c>
      <c r="I46" s="48" t="s">
        <v>204</v>
      </c>
      <c r="J46" s="46">
        <v>44235000</v>
      </c>
      <c r="K46" s="46">
        <v>44235000</v>
      </c>
      <c r="L46" s="46">
        <v>88470000</v>
      </c>
      <c r="M46" s="201">
        <v>0</v>
      </c>
      <c r="N46" s="201">
        <v>0</v>
      </c>
      <c r="O46" s="204">
        <f t="shared" si="29"/>
        <v>0</v>
      </c>
      <c r="P46" s="201">
        <v>0</v>
      </c>
      <c r="Q46" s="201">
        <v>0</v>
      </c>
      <c r="R46" s="204">
        <f t="shared" si="30"/>
        <v>0</v>
      </c>
      <c r="S46" s="201">
        <v>0</v>
      </c>
      <c r="T46" s="201">
        <v>0</v>
      </c>
      <c r="U46" s="204">
        <f t="shared" si="31"/>
        <v>0</v>
      </c>
      <c r="V46" s="201">
        <v>0</v>
      </c>
      <c r="W46" s="201">
        <v>0</v>
      </c>
      <c r="X46" s="204">
        <f t="shared" si="32"/>
        <v>0</v>
      </c>
      <c r="Y46" s="43">
        <f t="shared" si="45"/>
        <v>0</v>
      </c>
      <c r="Z46" s="43">
        <f t="shared" si="45"/>
        <v>0</v>
      </c>
      <c r="AA46" s="43">
        <f t="shared" si="19"/>
        <v>0</v>
      </c>
      <c r="AB46" s="234">
        <v>0</v>
      </c>
      <c r="AC46" s="234">
        <v>0</v>
      </c>
      <c r="AD46" s="204">
        <f t="shared" si="33"/>
        <v>0</v>
      </c>
      <c r="AE46" s="234">
        <v>0</v>
      </c>
      <c r="AF46" s="234">
        <v>0</v>
      </c>
      <c r="AG46" s="204">
        <f t="shared" si="34"/>
        <v>0</v>
      </c>
      <c r="AH46" s="234">
        <v>44235000</v>
      </c>
      <c r="AI46" s="234">
        <v>44235000</v>
      </c>
      <c r="AJ46" s="204">
        <f t="shared" si="35"/>
        <v>88470000</v>
      </c>
      <c r="AK46" s="201">
        <f>MAX(0,'UPDATE&gt;&gt;2023 May Revision'!AN46-SUM(AB46,AE46,AH46))</f>
        <v>0</v>
      </c>
      <c r="AL46" s="201">
        <f>MAX(0,'UPDATE&gt;&gt;2023 May Revision'!AO46-SUM(AC46,AF46,AI46))</f>
        <v>0</v>
      </c>
      <c r="AM46" s="204">
        <f t="shared" si="36"/>
        <v>0</v>
      </c>
      <c r="AN46" s="43">
        <f t="shared" si="46"/>
        <v>44235000</v>
      </c>
      <c r="AO46" s="43">
        <f t="shared" si="46"/>
        <v>44235000</v>
      </c>
      <c r="AP46" s="204">
        <f t="shared" si="37"/>
        <v>88470000</v>
      </c>
      <c r="AQ46" s="201">
        <v>0</v>
      </c>
      <c r="AR46" s="201">
        <v>0</v>
      </c>
      <c r="AS46" s="204">
        <f t="shared" si="38"/>
        <v>0</v>
      </c>
      <c r="AT46" s="201">
        <v>0</v>
      </c>
      <c r="AU46" s="201">
        <v>0</v>
      </c>
      <c r="AV46" s="204">
        <f t="shared" si="39"/>
        <v>0</v>
      </c>
      <c r="AW46" s="201">
        <v>0</v>
      </c>
      <c r="AX46" s="201">
        <v>0</v>
      </c>
      <c r="AY46" s="204">
        <f t="shared" si="40"/>
        <v>0</v>
      </c>
      <c r="AZ46" s="201"/>
      <c r="BA46" s="201"/>
      <c r="BB46" s="204">
        <f t="shared" si="41"/>
        <v>0</v>
      </c>
      <c r="BC46" s="43">
        <f t="shared" si="47"/>
        <v>0</v>
      </c>
      <c r="BD46" s="43">
        <f t="shared" si="47"/>
        <v>0</v>
      </c>
      <c r="BE46" s="43">
        <f t="shared" si="22"/>
        <v>0</v>
      </c>
      <c r="BF46" s="201"/>
      <c r="BG46" s="201"/>
      <c r="BH46" s="204">
        <f t="shared" si="42"/>
        <v>0</v>
      </c>
      <c r="BI46" s="201"/>
      <c r="BJ46" s="201"/>
      <c r="BK46" s="204">
        <f t="shared" si="43"/>
        <v>0</v>
      </c>
      <c r="BL46" s="201"/>
      <c r="BM46" s="201"/>
      <c r="BN46" s="204">
        <f t="shared" si="44"/>
        <v>0</v>
      </c>
      <c r="BO46" s="216">
        <f t="shared" si="48"/>
        <v>0</v>
      </c>
      <c r="BP46" s="216">
        <f t="shared" si="48"/>
        <v>0</v>
      </c>
      <c r="BQ46" s="216">
        <f t="shared" si="24"/>
        <v>0</v>
      </c>
      <c r="BR46" s="205">
        <f t="shared" si="49"/>
        <v>44235000</v>
      </c>
      <c r="BS46" s="205">
        <f t="shared" si="49"/>
        <v>44235000</v>
      </c>
      <c r="BT46" s="205">
        <f t="shared" si="49"/>
        <v>88470000</v>
      </c>
      <c r="BU46" s="46">
        <f>+Y46-'UPDATE&gt;&gt;2023 May Revision'!Y46</f>
        <v>0</v>
      </c>
      <c r="BV46" s="46">
        <f>+Z46-'UPDATE&gt;&gt;2023 May Revision'!Z46</f>
        <v>0</v>
      </c>
      <c r="BW46" s="46">
        <f>+AA46-'UPDATE&gt;&gt;2023 May Revision'!AA46</f>
        <v>0</v>
      </c>
      <c r="BX46" s="46">
        <f>+AN46-'UPDATE&gt;&gt;2023 May Revision'!AN46</f>
        <v>0</v>
      </c>
      <c r="BY46" s="46">
        <f>+AO46-'UPDATE&gt;&gt;2023 May Revision'!AO46</f>
        <v>0</v>
      </c>
      <c r="BZ46" s="46">
        <f>+AP46-'UPDATE&gt;&gt;2023 May Revision'!AP46</f>
        <v>0</v>
      </c>
      <c r="CA46" s="46">
        <f>+BC46-'UPDATE&gt;&gt;2023 May Revision'!BC46</f>
        <v>0</v>
      </c>
      <c r="CB46" s="46">
        <f>+BD46-'UPDATE&gt;&gt;2023 May Revision'!BD46</f>
        <v>0</v>
      </c>
      <c r="CC46" s="46">
        <f>+BE46-'UPDATE&gt;&gt;2023 May Revision'!BE46</f>
        <v>0</v>
      </c>
      <c r="CD46" s="46">
        <f>+BO46-'UPDATE&gt;&gt;2023 May Revision'!BO46</f>
        <v>0</v>
      </c>
      <c r="CE46" s="46">
        <f>+BP46-'UPDATE&gt;&gt;2023 May Revision'!BP46</f>
        <v>0</v>
      </c>
      <c r="CF46" s="46">
        <f>+BQ46-'UPDATE&gt;&gt;2023 May Revision'!BQ46</f>
        <v>0</v>
      </c>
      <c r="CG46" s="46">
        <f t="shared" si="26"/>
        <v>0</v>
      </c>
      <c r="CH46" s="46">
        <f t="shared" si="27"/>
        <v>0</v>
      </c>
      <c r="CI46" s="46">
        <f t="shared" si="28"/>
        <v>0</v>
      </c>
    </row>
    <row r="47" spans="1:88" x14ac:dyDescent="0.25">
      <c r="A47" s="48" t="s">
        <v>199</v>
      </c>
      <c r="B47" s="48" t="s">
        <v>173</v>
      </c>
      <c r="C47" s="48" t="s">
        <v>200</v>
      </c>
      <c r="D47" s="48" t="s">
        <v>117</v>
      </c>
      <c r="F47" s="48" t="s">
        <v>193</v>
      </c>
      <c r="G47" s="48" t="s">
        <v>194</v>
      </c>
      <c r="H47" s="48" t="s">
        <v>195</v>
      </c>
      <c r="I47" s="48" t="s">
        <v>196</v>
      </c>
      <c r="J47" s="46">
        <v>40000000</v>
      </c>
      <c r="K47" s="46">
        <v>0</v>
      </c>
      <c r="L47" s="46">
        <v>40000000</v>
      </c>
      <c r="M47" s="201"/>
      <c r="N47" s="201"/>
      <c r="O47" s="204">
        <f t="shared" si="29"/>
        <v>0</v>
      </c>
      <c r="P47" s="201"/>
      <c r="Q47" s="201"/>
      <c r="R47" s="204">
        <f t="shared" si="30"/>
        <v>0</v>
      </c>
      <c r="S47" s="201"/>
      <c r="T47" s="201"/>
      <c r="U47" s="204">
        <f t="shared" si="31"/>
        <v>0</v>
      </c>
      <c r="V47" s="201">
        <f>ROUND(9052769,-3)</f>
        <v>9053000</v>
      </c>
      <c r="W47" s="201"/>
      <c r="X47" s="204">
        <f t="shared" si="32"/>
        <v>9053000</v>
      </c>
      <c r="Y47" s="43">
        <f t="shared" si="45"/>
        <v>9053000</v>
      </c>
      <c r="Z47" s="43">
        <f t="shared" si="45"/>
        <v>0</v>
      </c>
      <c r="AA47" s="43">
        <f t="shared" si="19"/>
        <v>9053000</v>
      </c>
      <c r="AB47" s="234"/>
      <c r="AC47" s="234"/>
      <c r="AD47" s="204">
        <f t="shared" si="33"/>
        <v>0</v>
      </c>
      <c r="AE47" s="234">
        <v>19411000</v>
      </c>
      <c r="AF47" s="234"/>
      <c r="AG47" s="204">
        <f t="shared" si="34"/>
        <v>19411000</v>
      </c>
      <c r="AH47" s="234">
        <v>0</v>
      </c>
      <c r="AI47" s="234"/>
      <c r="AJ47" s="204">
        <f t="shared" si="35"/>
        <v>0</v>
      </c>
      <c r="AK47" s="201">
        <f>MAX(0,'UPDATE&gt;&gt;2023 May Revision'!AN47-SUM(AB47,AE47,AH47))</f>
        <v>10391000</v>
      </c>
      <c r="AL47" s="201">
        <f>MAX(0,'UPDATE&gt;&gt;2023 May Revision'!AO47-SUM(AC47,AF47,AI47))</f>
        <v>0</v>
      </c>
      <c r="AM47" s="204">
        <f t="shared" si="36"/>
        <v>10391000</v>
      </c>
      <c r="AN47" s="43">
        <f t="shared" si="46"/>
        <v>29802000</v>
      </c>
      <c r="AO47" s="43">
        <f t="shared" si="46"/>
        <v>0</v>
      </c>
      <c r="AP47" s="204">
        <f t="shared" si="37"/>
        <v>29802000</v>
      </c>
      <c r="AQ47" s="201">
        <v>324000</v>
      </c>
      <c r="AR47" s="201"/>
      <c r="AS47" s="204">
        <f t="shared" si="38"/>
        <v>324000</v>
      </c>
      <c r="AT47" s="201">
        <f>ROUNDUP(219433,-3)</f>
        <v>220000</v>
      </c>
      <c r="AU47" s="201"/>
      <c r="AV47" s="204">
        <f t="shared" si="39"/>
        <v>220000</v>
      </c>
      <c r="AW47" s="201">
        <f>ROUND(601109,-3)</f>
        <v>601000</v>
      </c>
      <c r="AX47" s="201"/>
      <c r="AY47" s="204">
        <f t="shared" si="40"/>
        <v>601000</v>
      </c>
      <c r="AZ47" s="201"/>
      <c r="BA47" s="201"/>
      <c r="BB47" s="204">
        <f t="shared" si="41"/>
        <v>0</v>
      </c>
      <c r="BC47" s="43">
        <f t="shared" si="47"/>
        <v>1145000</v>
      </c>
      <c r="BD47" s="43">
        <f t="shared" si="47"/>
        <v>0</v>
      </c>
      <c r="BE47" s="43">
        <f t="shared" si="22"/>
        <v>1145000</v>
      </c>
      <c r="BF47" s="201"/>
      <c r="BG47" s="201"/>
      <c r="BH47" s="204">
        <f t="shared" si="42"/>
        <v>0</v>
      </c>
      <c r="BI47" s="201"/>
      <c r="BJ47" s="201"/>
      <c r="BK47" s="204">
        <f t="shared" si="43"/>
        <v>0</v>
      </c>
      <c r="BL47" s="201"/>
      <c r="BM47" s="201"/>
      <c r="BN47" s="204">
        <f t="shared" si="44"/>
        <v>0</v>
      </c>
      <c r="BO47" s="216">
        <f t="shared" si="48"/>
        <v>0</v>
      </c>
      <c r="BP47" s="216">
        <f t="shared" si="48"/>
        <v>0</v>
      </c>
      <c r="BQ47" s="216">
        <f t="shared" si="24"/>
        <v>0</v>
      </c>
      <c r="BR47" s="205">
        <f t="shared" si="49"/>
        <v>40000000</v>
      </c>
      <c r="BS47" s="205">
        <f t="shared" si="49"/>
        <v>0</v>
      </c>
      <c r="BT47" s="205">
        <f t="shared" si="49"/>
        <v>40000000</v>
      </c>
      <c r="BU47" s="46">
        <f>+Y47-'UPDATE&gt;&gt;2023 May Revision'!Y47</f>
        <v>0</v>
      </c>
      <c r="BV47" s="46">
        <f>+Z47-'UPDATE&gt;&gt;2023 May Revision'!Z47</f>
        <v>0</v>
      </c>
      <c r="BW47" s="46">
        <f>+AA47-'UPDATE&gt;&gt;2023 May Revision'!AA47</f>
        <v>0</v>
      </c>
      <c r="BX47" s="46">
        <f>+AN47-'UPDATE&gt;&gt;2023 May Revision'!AN47</f>
        <v>0</v>
      </c>
      <c r="BY47" s="46">
        <f>+AO47-'UPDATE&gt;&gt;2023 May Revision'!AO47</f>
        <v>0</v>
      </c>
      <c r="BZ47" s="46">
        <f>+AP47-'UPDATE&gt;&gt;2023 May Revision'!AP47</f>
        <v>0</v>
      </c>
      <c r="CA47" s="46">
        <f>+BC47-'UPDATE&gt;&gt;2023 May Revision'!BC47</f>
        <v>0</v>
      </c>
      <c r="CB47" s="46">
        <f>+BD47-'UPDATE&gt;&gt;2023 May Revision'!BD47</f>
        <v>0</v>
      </c>
      <c r="CC47" s="46">
        <f>+BE47-'UPDATE&gt;&gt;2023 May Revision'!BE47</f>
        <v>0</v>
      </c>
      <c r="CD47" s="46">
        <f>+BO47-'UPDATE&gt;&gt;2023 May Revision'!BO47</f>
        <v>0</v>
      </c>
      <c r="CE47" s="46">
        <f>+BP47-'UPDATE&gt;&gt;2023 May Revision'!BP47</f>
        <v>0</v>
      </c>
      <c r="CF47" s="46">
        <f>+BQ47-'UPDATE&gt;&gt;2023 May Revision'!BQ47</f>
        <v>0</v>
      </c>
      <c r="CG47" s="46">
        <f t="shared" si="26"/>
        <v>0</v>
      </c>
      <c r="CH47" s="46">
        <f t="shared" si="27"/>
        <v>0</v>
      </c>
      <c r="CI47" s="46">
        <f t="shared" si="28"/>
        <v>0</v>
      </c>
    </row>
    <row r="48" spans="1:88" s="95" customFormat="1" x14ac:dyDescent="0.25">
      <c r="A48" s="96" t="s">
        <v>184</v>
      </c>
      <c r="B48" s="96" t="s">
        <v>173</v>
      </c>
      <c r="C48" s="96" t="s">
        <v>185</v>
      </c>
      <c r="D48" s="96" t="s">
        <v>117</v>
      </c>
      <c r="E48" s="96"/>
      <c r="F48" s="96" t="s">
        <v>193</v>
      </c>
      <c r="G48" s="96" t="s">
        <v>194</v>
      </c>
      <c r="H48" s="96" t="s">
        <v>195</v>
      </c>
      <c r="I48" s="96" t="s">
        <v>196</v>
      </c>
      <c r="J48" s="182">
        <v>0</v>
      </c>
      <c r="K48" s="182">
        <v>0</v>
      </c>
      <c r="L48" s="182">
        <v>0</v>
      </c>
      <c r="M48" s="203"/>
      <c r="N48" s="203"/>
      <c r="O48" s="208">
        <f t="shared" si="29"/>
        <v>0</v>
      </c>
      <c r="P48" s="203"/>
      <c r="Q48" s="203"/>
      <c r="R48" s="208">
        <f t="shared" si="30"/>
        <v>0</v>
      </c>
      <c r="S48" s="203"/>
      <c r="T48" s="203"/>
      <c r="U48" s="208">
        <f t="shared" si="31"/>
        <v>0</v>
      </c>
      <c r="V48" s="203"/>
      <c r="W48" s="203"/>
      <c r="X48" s="208">
        <f t="shared" si="32"/>
        <v>0</v>
      </c>
      <c r="Y48" s="240">
        <f t="shared" si="45"/>
        <v>0</v>
      </c>
      <c r="Z48" s="240">
        <f t="shared" si="45"/>
        <v>0</v>
      </c>
      <c r="AA48" s="240">
        <f t="shared" si="19"/>
        <v>0</v>
      </c>
      <c r="AB48" s="236"/>
      <c r="AC48" s="236"/>
      <c r="AD48" s="208">
        <f t="shared" si="33"/>
        <v>0</v>
      </c>
      <c r="AE48" s="236"/>
      <c r="AF48" s="236"/>
      <c r="AG48" s="208">
        <f t="shared" si="34"/>
        <v>0</v>
      </c>
      <c r="AH48" s="236"/>
      <c r="AI48" s="236"/>
      <c r="AJ48" s="208">
        <f t="shared" si="35"/>
        <v>0</v>
      </c>
      <c r="AK48" s="201">
        <f>MAX(0,'UPDATE&gt;&gt;2023 May Revision'!AN48-SUM(AB48,AE48,AH48))</f>
        <v>0</v>
      </c>
      <c r="AL48" s="201">
        <f>MAX(0,'UPDATE&gt;&gt;2023 May Revision'!AO48-SUM(AC48,AF48,AI48))</f>
        <v>0</v>
      </c>
      <c r="AM48" s="208">
        <f t="shared" si="36"/>
        <v>0</v>
      </c>
      <c r="AN48" s="240">
        <f t="shared" si="46"/>
        <v>0</v>
      </c>
      <c r="AO48" s="240">
        <f t="shared" si="46"/>
        <v>0</v>
      </c>
      <c r="AP48" s="208">
        <f t="shared" si="37"/>
        <v>0</v>
      </c>
      <c r="AQ48" s="203"/>
      <c r="AR48" s="203"/>
      <c r="AS48" s="208">
        <f t="shared" si="38"/>
        <v>0</v>
      </c>
      <c r="AT48" s="203"/>
      <c r="AU48" s="203"/>
      <c r="AV48" s="208">
        <f t="shared" si="39"/>
        <v>0</v>
      </c>
      <c r="AW48" s="203"/>
      <c r="AX48" s="203"/>
      <c r="AY48" s="208">
        <f t="shared" si="40"/>
        <v>0</v>
      </c>
      <c r="AZ48" s="203"/>
      <c r="BA48" s="203"/>
      <c r="BB48" s="208">
        <f t="shared" si="41"/>
        <v>0</v>
      </c>
      <c r="BC48" s="240">
        <f t="shared" si="47"/>
        <v>0</v>
      </c>
      <c r="BD48" s="240">
        <f t="shared" si="47"/>
        <v>0</v>
      </c>
      <c r="BE48" s="240">
        <f t="shared" si="22"/>
        <v>0</v>
      </c>
      <c r="BF48" s="203"/>
      <c r="BG48" s="203"/>
      <c r="BH48" s="208">
        <f t="shared" si="42"/>
        <v>0</v>
      </c>
      <c r="BI48" s="203"/>
      <c r="BJ48" s="203"/>
      <c r="BK48" s="208">
        <f t="shared" si="43"/>
        <v>0</v>
      </c>
      <c r="BL48" s="203"/>
      <c r="BM48" s="203"/>
      <c r="BN48" s="208">
        <f t="shared" si="44"/>
        <v>0</v>
      </c>
      <c r="BO48" s="217">
        <f t="shared" si="48"/>
        <v>0</v>
      </c>
      <c r="BP48" s="217">
        <f t="shared" si="48"/>
        <v>0</v>
      </c>
      <c r="BQ48" s="217">
        <f t="shared" si="24"/>
        <v>0</v>
      </c>
      <c r="BR48" s="209">
        <f t="shared" si="49"/>
        <v>0</v>
      </c>
      <c r="BS48" s="209">
        <f t="shared" si="49"/>
        <v>0</v>
      </c>
      <c r="BT48" s="209">
        <f t="shared" si="49"/>
        <v>0</v>
      </c>
      <c r="BU48" s="46">
        <f>+Y48-'UPDATE&gt;&gt;2023 May Revision'!Y48</f>
        <v>0</v>
      </c>
      <c r="BV48" s="46">
        <f>+Z48-'UPDATE&gt;&gt;2023 May Revision'!Z48</f>
        <v>0</v>
      </c>
      <c r="BW48" s="46">
        <f>+AA48-'UPDATE&gt;&gt;2023 May Revision'!AA48</f>
        <v>0</v>
      </c>
      <c r="BX48" s="46">
        <f>+AN48-'UPDATE&gt;&gt;2023 May Revision'!AN48</f>
        <v>0</v>
      </c>
      <c r="BY48" s="46">
        <f>+AO48-'UPDATE&gt;&gt;2023 May Revision'!AO48</f>
        <v>0</v>
      </c>
      <c r="BZ48" s="46">
        <f>+AP48-'UPDATE&gt;&gt;2023 May Revision'!AP48</f>
        <v>0</v>
      </c>
      <c r="CA48" s="46">
        <f>+BC48-'UPDATE&gt;&gt;2023 May Revision'!BC48</f>
        <v>0</v>
      </c>
      <c r="CB48" s="46">
        <f>+BD48-'UPDATE&gt;&gt;2023 May Revision'!BD48</f>
        <v>0</v>
      </c>
      <c r="CC48" s="46">
        <f>+BE48-'UPDATE&gt;&gt;2023 May Revision'!BE48</f>
        <v>0</v>
      </c>
      <c r="CD48" s="46">
        <f>+BO48-'UPDATE&gt;&gt;2023 May Revision'!BO48</f>
        <v>0</v>
      </c>
      <c r="CE48" s="46">
        <f>+BP48-'UPDATE&gt;&gt;2023 May Revision'!BP48</f>
        <v>0</v>
      </c>
      <c r="CF48" s="46">
        <f>+BQ48-'UPDATE&gt;&gt;2023 May Revision'!BQ48</f>
        <v>0</v>
      </c>
      <c r="CG48" s="46">
        <f t="shared" si="26"/>
        <v>0</v>
      </c>
      <c r="CH48" s="46">
        <f t="shared" si="27"/>
        <v>0</v>
      </c>
      <c r="CI48" s="46">
        <f t="shared" si="28"/>
        <v>0</v>
      </c>
      <c r="CJ48" s="96"/>
    </row>
    <row r="49" spans="1:88" x14ac:dyDescent="0.25">
      <c r="A49" s="48" t="s">
        <v>172</v>
      </c>
      <c r="B49" s="48" t="s">
        <v>173</v>
      </c>
      <c r="C49" s="48" t="s">
        <v>186</v>
      </c>
      <c r="D49" s="48" t="s">
        <v>117</v>
      </c>
      <c r="F49" s="48" t="s">
        <v>193</v>
      </c>
      <c r="G49" s="48" t="s">
        <v>194</v>
      </c>
      <c r="H49" s="48" t="s">
        <v>195</v>
      </c>
      <c r="I49" s="48" t="s">
        <v>196</v>
      </c>
      <c r="J49" s="46">
        <v>83063000</v>
      </c>
      <c r="K49" s="46">
        <v>86100000</v>
      </c>
      <c r="L49" s="46">
        <v>169163000</v>
      </c>
      <c r="M49" s="201">
        <v>1869000</v>
      </c>
      <c r="N49" s="201">
        <v>1869000</v>
      </c>
      <c r="O49" s="204">
        <f t="shared" si="29"/>
        <v>3738000</v>
      </c>
      <c r="P49" s="201">
        <v>3284000</v>
      </c>
      <c r="Q49" s="201">
        <v>3284000</v>
      </c>
      <c r="R49" s="204">
        <f t="shared" si="30"/>
        <v>6568000</v>
      </c>
      <c r="S49" s="201">
        <v>6225000</v>
      </c>
      <c r="T49" s="201">
        <v>6225000</v>
      </c>
      <c r="U49" s="204">
        <f t="shared" si="31"/>
        <v>12450000</v>
      </c>
      <c r="V49" s="201">
        <v>6830000</v>
      </c>
      <c r="W49" s="201">
        <v>6830000</v>
      </c>
      <c r="X49" s="204">
        <f t="shared" si="32"/>
        <v>13660000</v>
      </c>
      <c r="Y49" s="43">
        <f t="shared" si="45"/>
        <v>18208000</v>
      </c>
      <c r="Z49" s="43">
        <f t="shared" si="45"/>
        <v>18208000</v>
      </c>
      <c r="AA49" s="43">
        <f t="shared" si="19"/>
        <v>36416000</v>
      </c>
      <c r="AB49" s="243">
        <v>2356000</v>
      </c>
      <c r="AC49" s="243">
        <v>2732000</v>
      </c>
      <c r="AD49" s="204">
        <f t="shared" si="33"/>
        <v>5088000</v>
      </c>
      <c r="AE49" s="243">
        <v>4565000</v>
      </c>
      <c r="AF49" s="243">
        <v>5295000</v>
      </c>
      <c r="AG49" s="204">
        <f t="shared" si="34"/>
        <v>9860000</v>
      </c>
      <c r="AH49" s="243">
        <v>5985000</v>
      </c>
      <c r="AI49" s="243">
        <v>6942000</v>
      </c>
      <c r="AJ49" s="204">
        <f t="shared" si="35"/>
        <v>12927000</v>
      </c>
      <c r="AK49" s="201">
        <f>MAX(0,'UPDATE&gt;&gt;2023 May Revision'!AN49-SUM(AB49,AE49,AH49))</f>
        <v>6991000</v>
      </c>
      <c r="AL49" s="201">
        <f>MAX(0,'UPDATE&gt;&gt;2023 May Revision'!AO49-SUM(AC49,AF49,AI49))</f>
        <v>8108000</v>
      </c>
      <c r="AM49" s="204">
        <f t="shared" si="36"/>
        <v>15099000</v>
      </c>
      <c r="AN49" s="43">
        <f t="shared" si="46"/>
        <v>19897000</v>
      </c>
      <c r="AO49" s="43">
        <f t="shared" si="46"/>
        <v>23077000</v>
      </c>
      <c r="AP49" s="204">
        <f t="shared" si="37"/>
        <v>42974000</v>
      </c>
      <c r="AQ49" s="270">
        <v>9536000</v>
      </c>
      <c r="AR49" s="270">
        <v>9496000</v>
      </c>
      <c r="AS49" s="204">
        <f t="shared" si="38"/>
        <v>19032000</v>
      </c>
      <c r="AT49" s="270">
        <v>10735000</v>
      </c>
      <c r="AU49" s="270">
        <v>10690000</v>
      </c>
      <c r="AV49" s="204">
        <f t="shared" si="39"/>
        <v>21425000</v>
      </c>
      <c r="AW49" s="270">
        <v>13375000</v>
      </c>
      <c r="AX49" s="270">
        <v>13317000</v>
      </c>
      <c r="AY49" s="204">
        <f t="shared" si="40"/>
        <v>26692000</v>
      </c>
      <c r="AZ49" s="201">
        <v>11312000</v>
      </c>
      <c r="BA49" s="201">
        <v>11312000</v>
      </c>
      <c r="BB49" s="204">
        <f t="shared" si="41"/>
        <v>22624000</v>
      </c>
      <c r="BC49" s="43">
        <f t="shared" si="47"/>
        <v>44958000</v>
      </c>
      <c r="BD49" s="43">
        <f t="shared" si="47"/>
        <v>44815000</v>
      </c>
      <c r="BE49" s="43">
        <f t="shared" si="22"/>
        <v>89773000</v>
      </c>
      <c r="BF49" s="201"/>
      <c r="BG49" s="201"/>
      <c r="BH49" s="204">
        <f t="shared" si="42"/>
        <v>0</v>
      </c>
      <c r="BI49" s="201"/>
      <c r="BJ49" s="201"/>
      <c r="BK49" s="204">
        <f t="shared" si="43"/>
        <v>0</v>
      </c>
      <c r="BL49" s="201"/>
      <c r="BM49" s="201"/>
      <c r="BN49" s="204">
        <f t="shared" si="44"/>
        <v>0</v>
      </c>
      <c r="BO49" s="216">
        <f t="shared" si="48"/>
        <v>0</v>
      </c>
      <c r="BP49" s="216">
        <f t="shared" si="48"/>
        <v>0</v>
      </c>
      <c r="BQ49" s="216">
        <f t="shared" si="24"/>
        <v>0</v>
      </c>
      <c r="BR49" s="205">
        <f t="shared" si="49"/>
        <v>83063000</v>
      </c>
      <c r="BS49" s="205">
        <f t="shared" si="49"/>
        <v>86100000</v>
      </c>
      <c r="BT49" s="205">
        <f t="shared" si="49"/>
        <v>169163000</v>
      </c>
      <c r="BU49" s="46">
        <f>+Y49-'UPDATE&gt;&gt;2023 May Revision'!Y49</f>
        <v>0</v>
      </c>
      <c r="BV49" s="46">
        <f>+Z49-'UPDATE&gt;&gt;2023 May Revision'!Z49</f>
        <v>0</v>
      </c>
      <c r="BW49" s="46">
        <f>+AA49-'UPDATE&gt;&gt;2023 May Revision'!AA49</f>
        <v>0</v>
      </c>
      <c r="BX49" s="46">
        <f>+AN49-'UPDATE&gt;&gt;2023 May Revision'!AN49</f>
        <v>0</v>
      </c>
      <c r="BY49" s="46">
        <f>+AO49-'UPDATE&gt;&gt;2023 May Revision'!AO49</f>
        <v>0</v>
      </c>
      <c r="BZ49" s="46">
        <f>+AP49-'UPDATE&gt;&gt;2023 May Revision'!AP49</f>
        <v>0</v>
      </c>
      <c r="CA49" s="46">
        <f>+BC49-'UPDATE&gt;&gt;2023 May Revision'!BC49</f>
        <v>0</v>
      </c>
      <c r="CB49" s="46">
        <f>+BD49-'UPDATE&gt;&gt;2023 May Revision'!BD49</f>
        <v>0</v>
      </c>
      <c r="CC49" s="46">
        <f>+BE49-'UPDATE&gt;&gt;2023 May Revision'!BE49</f>
        <v>0</v>
      </c>
      <c r="CD49" s="46">
        <f>+BO49-'UPDATE&gt;&gt;2023 May Revision'!BO49</f>
        <v>0</v>
      </c>
      <c r="CE49" s="46">
        <f>+BP49-'UPDATE&gt;&gt;2023 May Revision'!BP49</f>
        <v>0</v>
      </c>
      <c r="CF49" s="46">
        <f>+BQ49-'UPDATE&gt;&gt;2023 May Revision'!BQ49</f>
        <v>0</v>
      </c>
      <c r="CG49" s="46">
        <f t="shared" si="26"/>
        <v>0</v>
      </c>
      <c r="CH49" s="46">
        <f t="shared" si="27"/>
        <v>0</v>
      </c>
      <c r="CI49" s="46">
        <f t="shared" si="28"/>
        <v>0</v>
      </c>
      <c r="CJ49" s="45"/>
    </row>
    <row r="50" spans="1:88" x14ac:dyDescent="0.25">
      <c r="A50" s="48" t="s">
        <v>187</v>
      </c>
      <c r="B50" s="48" t="s">
        <v>173</v>
      </c>
      <c r="C50" s="48" t="s">
        <v>188</v>
      </c>
      <c r="D50" s="48" t="s">
        <v>117</v>
      </c>
      <c r="F50" s="48" t="s">
        <v>193</v>
      </c>
      <c r="G50" s="48" t="s">
        <v>194</v>
      </c>
      <c r="H50" s="48" t="s">
        <v>195</v>
      </c>
      <c r="I50" s="48" t="s">
        <v>196</v>
      </c>
      <c r="J50" s="46">
        <v>579664000</v>
      </c>
      <c r="K50" s="46">
        <v>708336000</v>
      </c>
      <c r="L50" s="46">
        <v>1288000000</v>
      </c>
      <c r="M50" s="201">
        <v>0</v>
      </c>
      <c r="N50" s="201">
        <v>0</v>
      </c>
      <c r="O50" s="204">
        <f t="shared" si="29"/>
        <v>0</v>
      </c>
      <c r="P50" s="201">
        <v>0</v>
      </c>
      <c r="Q50" s="201">
        <v>0</v>
      </c>
      <c r="R50" s="204">
        <f t="shared" si="30"/>
        <v>0</v>
      </c>
      <c r="S50" s="201">
        <v>0</v>
      </c>
      <c r="T50" s="201">
        <v>0</v>
      </c>
      <c r="U50" s="204">
        <f t="shared" si="31"/>
        <v>0</v>
      </c>
      <c r="V50" s="201">
        <v>0</v>
      </c>
      <c r="W50" s="201">
        <v>0</v>
      </c>
      <c r="X50" s="204">
        <f t="shared" si="32"/>
        <v>0</v>
      </c>
      <c r="Y50" s="43">
        <f t="shared" si="45"/>
        <v>0</v>
      </c>
      <c r="Z50" s="43">
        <f t="shared" si="45"/>
        <v>0</v>
      </c>
      <c r="AA50" s="43">
        <f t="shared" si="19"/>
        <v>0</v>
      </c>
      <c r="AB50" s="234">
        <v>0</v>
      </c>
      <c r="AC50" s="234">
        <v>0</v>
      </c>
      <c r="AD50" s="204">
        <f t="shared" si="33"/>
        <v>0</v>
      </c>
      <c r="AE50" s="234">
        <v>84622000</v>
      </c>
      <c r="AF50" s="234">
        <v>108578000</v>
      </c>
      <c r="AG50" s="204">
        <f t="shared" si="34"/>
        <v>193200000</v>
      </c>
      <c r="AH50" s="234">
        <v>0</v>
      </c>
      <c r="AI50" s="234">
        <v>0</v>
      </c>
      <c r="AJ50" s="204">
        <f t="shared" si="35"/>
        <v>0</v>
      </c>
      <c r="AK50" s="201">
        <f>MAX(0,'UPDATE&gt;&gt;2023 May Revision'!AN50-SUM(AB50,AE50,AH50))</f>
        <v>197450000</v>
      </c>
      <c r="AL50" s="201">
        <f>MAX(0,'UPDATE&gt;&gt;2023 May Revision'!AO50-SUM(AC50,AF50,AI50))</f>
        <v>253350000</v>
      </c>
      <c r="AM50" s="204">
        <f t="shared" si="36"/>
        <v>450800000</v>
      </c>
      <c r="AN50" s="43">
        <f t="shared" si="46"/>
        <v>282072000</v>
      </c>
      <c r="AO50" s="43">
        <f t="shared" si="46"/>
        <v>361928000</v>
      </c>
      <c r="AP50" s="204">
        <f t="shared" si="37"/>
        <v>644000000</v>
      </c>
      <c r="AQ50" s="201">
        <v>0</v>
      </c>
      <c r="AR50" s="201">
        <v>0</v>
      </c>
      <c r="AS50" s="204">
        <f t="shared" si="38"/>
        <v>0</v>
      </c>
      <c r="AT50" s="201">
        <v>0</v>
      </c>
      <c r="AU50" s="201">
        <v>0</v>
      </c>
      <c r="AV50" s="204">
        <f t="shared" si="39"/>
        <v>0</v>
      </c>
      <c r="AW50" s="201">
        <v>297592000</v>
      </c>
      <c r="AX50" s="201">
        <v>346408000</v>
      </c>
      <c r="AY50" s="204">
        <f t="shared" si="40"/>
        <v>644000000</v>
      </c>
      <c r="AZ50" s="201"/>
      <c r="BA50" s="201"/>
      <c r="BB50" s="204">
        <f t="shared" si="41"/>
        <v>0</v>
      </c>
      <c r="BC50" s="43">
        <f t="shared" si="47"/>
        <v>297592000</v>
      </c>
      <c r="BD50" s="43">
        <f t="shared" si="47"/>
        <v>346408000</v>
      </c>
      <c r="BE50" s="43">
        <f t="shared" si="22"/>
        <v>644000000</v>
      </c>
      <c r="BF50" s="201"/>
      <c r="BG50" s="201"/>
      <c r="BH50" s="204">
        <f t="shared" si="42"/>
        <v>0</v>
      </c>
      <c r="BI50" s="201"/>
      <c r="BJ50" s="201"/>
      <c r="BK50" s="204">
        <f t="shared" si="43"/>
        <v>0</v>
      </c>
      <c r="BL50" s="201"/>
      <c r="BM50" s="201"/>
      <c r="BN50" s="204">
        <f t="shared" si="44"/>
        <v>0</v>
      </c>
      <c r="BO50" s="216">
        <f t="shared" si="48"/>
        <v>0</v>
      </c>
      <c r="BP50" s="216">
        <f t="shared" si="48"/>
        <v>0</v>
      </c>
      <c r="BQ50" s="216">
        <f t="shared" si="24"/>
        <v>0</v>
      </c>
      <c r="BR50" s="205">
        <f t="shared" si="49"/>
        <v>579664000</v>
      </c>
      <c r="BS50" s="205">
        <f t="shared" si="49"/>
        <v>708336000</v>
      </c>
      <c r="BT50" s="205">
        <f t="shared" si="49"/>
        <v>1288000000</v>
      </c>
      <c r="BU50" s="46">
        <f>+Y50-'UPDATE&gt;&gt;2023 May Revision'!Y50</f>
        <v>0</v>
      </c>
      <c r="BV50" s="46">
        <f>+Z50-'UPDATE&gt;&gt;2023 May Revision'!Z50</f>
        <v>0</v>
      </c>
      <c r="BW50" s="46">
        <f>+AA50-'UPDATE&gt;&gt;2023 May Revision'!AA50</f>
        <v>0</v>
      </c>
      <c r="BX50" s="46">
        <f>+AN50-'UPDATE&gt;&gt;2023 May Revision'!AN50</f>
        <v>0</v>
      </c>
      <c r="BY50" s="46">
        <f>+AO50-'UPDATE&gt;&gt;2023 May Revision'!AO50</f>
        <v>0</v>
      </c>
      <c r="BZ50" s="46">
        <f>+AP50-'UPDATE&gt;&gt;2023 May Revision'!AP50</f>
        <v>0</v>
      </c>
      <c r="CA50" s="46">
        <f>+BC50-'UPDATE&gt;&gt;2023 May Revision'!BC50</f>
        <v>0</v>
      </c>
      <c r="CB50" s="46">
        <f>+BD50-'UPDATE&gt;&gt;2023 May Revision'!BD50</f>
        <v>0</v>
      </c>
      <c r="CC50" s="46">
        <f>+BE50-'UPDATE&gt;&gt;2023 May Revision'!BE50</f>
        <v>0</v>
      </c>
      <c r="CD50" s="46">
        <f>+BO50-'UPDATE&gt;&gt;2023 May Revision'!BO50</f>
        <v>0</v>
      </c>
      <c r="CE50" s="46">
        <f>+BP50-'UPDATE&gt;&gt;2023 May Revision'!BP50</f>
        <v>0</v>
      </c>
      <c r="CF50" s="46">
        <f>+BQ50-'UPDATE&gt;&gt;2023 May Revision'!BQ50</f>
        <v>0</v>
      </c>
      <c r="CG50" s="46">
        <f t="shared" si="26"/>
        <v>0</v>
      </c>
      <c r="CH50" s="46">
        <f t="shared" si="27"/>
        <v>0</v>
      </c>
      <c r="CI50" s="46">
        <f t="shared" si="28"/>
        <v>0</v>
      </c>
      <c r="CJ50" s="45"/>
    </row>
    <row r="51" spans="1:88" ht="14.1" customHeight="1" x14ac:dyDescent="0.25">
      <c r="A51" s="48" t="s">
        <v>190</v>
      </c>
      <c r="B51" s="48" t="s">
        <v>173</v>
      </c>
      <c r="C51" s="48" t="s">
        <v>191</v>
      </c>
      <c r="D51" s="48" t="s">
        <v>117</v>
      </c>
      <c r="F51" s="48" t="s">
        <v>193</v>
      </c>
      <c r="G51" s="48" t="s">
        <v>194</v>
      </c>
      <c r="H51" s="48" t="s">
        <v>195</v>
      </c>
      <c r="I51" s="48" t="s">
        <v>196</v>
      </c>
      <c r="J51" s="46">
        <v>13699000</v>
      </c>
      <c r="K51" s="46">
        <v>25118000</v>
      </c>
      <c r="L51" s="46">
        <v>38817000</v>
      </c>
      <c r="M51" s="201">
        <v>0</v>
      </c>
      <c r="N51" s="201"/>
      <c r="O51" s="204">
        <f t="shared" si="29"/>
        <v>0</v>
      </c>
      <c r="P51" s="201"/>
      <c r="Q51" s="201"/>
      <c r="R51" s="204">
        <f t="shared" si="30"/>
        <v>0</v>
      </c>
      <c r="S51" s="201"/>
      <c r="T51" s="201"/>
      <c r="U51" s="204">
        <f t="shared" si="31"/>
        <v>0</v>
      </c>
      <c r="V51" s="201">
        <v>3535000</v>
      </c>
      <c r="W51" s="201"/>
      <c r="X51" s="204">
        <f t="shared" si="32"/>
        <v>3535000</v>
      </c>
      <c r="Y51" s="43">
        <f t="shared" si="45"/>
        <v>3535000</v>
      </c>
      <c r="Z51" s="43">
        <f t="shared" si="45"/>
        <v>0</v>
      </c>
      <c r="AA51" s="43">
        <f t="shared" si="19"/>
        <v>3535000</v>
      </c>
      <c r="AB51" s="234">
        <v>0</v>
      </c>
      <c r="AC51" s="234">
        <v>0</v>
      </c>
      <c r="AD51" s="204">
        <f t="shared" si="33"/>
        <v>0</v>
      </c>
      <c r="AE51" s="234">
        <v>0</v>
      </c>
      <c r="AF51" s="234">
        <v>0</v>
      </c>
      <c r="AG51" s="204">
        <f t="shared" si="34"/>
        <v>0</v>
      </c>
      <c r="AH51" s="234">
        <v>0</v>
      </c>
      <c r="AI51" s="234">
        <v>0</v>
      </c>
      <c r="AJ51" s="204">
        <f t="shared" si="35"/>
        <v>0</v>
      </c>
      <c r="AK51" s="201">
        <f>MAX(0,'UPDATE&gt;&gt;2023 May Revision'!AN51-SUM(AB51,AE51,AH51))</f>
        <v>4066000</v>
      </c>
      <c r="AL51" s="201">
        <f>MAX(0,'UPDATE&gt;&gt;2023 May Revision'!AO51-SUM(AC51,AF51,AI51))</f>
        <v>4001000</v>
      </c>
      <c r="AM51" s="204">
        <f t="shared" si="36"/>
        <v>8067000</v>
      </c>
      <c r="AN51" s="43">
        <f t="shared" si="46"/>
        <v>4066000</v>
      </c>
      <c r="AO51" s="43">
        <f t="shared" si="46"/>
        <v>4001000</v>
      </c>
      <c r="AP51" s="204">
        <f t="shared" si="37"/>
        <v>8067000</v>
      </c>
      <c r="AQ51" s="201">
        <v>2033000</v>
      </c>
      <c r="AR51" s="201">
        <v>7039000</v>
      </c>
      <c r="AS51" s="204">
        <f t="shared" si="38"/>
        <v>9072000</v>
      </c>
      <c r="AT51" s="201">
        <v>2033000</v>
      </c>
      <c r="AU51" s="201">
        <v>7039000</v>
      </c>
      <c r="AV51" s="204">
        <f t="shared" si="39"/>
        <v>9072000</v>
      </c>
      <c r="AW51" s="201">
        <v>2032000</v>
      </c>
      <c r="AX51" s="201">
        <v>7039000</v>
      </c>
      <c r="AY51" s="204">
        <f t="shared" si="40"/>
        <v>9071000</v>
      </c>
      <c r="AZ51" s="201"/>
      <c r="BA51" s="201"/>
      <c r="BB51" s="204">
        <f t="shared" si="41"/>
        <v>0</v>
      </c>
      <c r="BC51" s="43">
        <f t="shared" si="47"/>
        <v>6098000</v>
      </c>
      <c r="BD51" s="43">
        <f t="shared" si="47"/>
        <v>21117000</v>
      </c>
      <c r="BE51" s="43">
        <f t="shared" si="22"/>
        <v>27215000</v>
      </c>
      <c r="BF51" s="201"/>
      <c r="BG51" s="201"/>
      <c r="BH51" s="204">
        <f t="shared" si="42"/>
        <v>0</v>
      </c>
      <c r="BI51" s="201"/>
      <c r="BJ51" s="201"/>
      <c r="BK51" s="204">
        <f t="shared" si="43"/>
        <v>0</v>
      </c>
      <c r="BL51" s="201"/>
      <c r="BM51" s="201"/>
      <c r="BN51" s="204">
        <f t="shared" si="44"/>
        <v>0</v>
      </c>
      <c r="BO51" s="216">
        <f t="shared" si="48"/>
        <v>0</v>
      </c>
      <c r="BP51" s="216">
        <f t="shared" si="48"/>
        <v>0</v>
      </c>
      <c r="BQ51" s="216">
        <f t="shared" si="24"/>
        <v>0</v>
      </c>
      <c r="BR51" s="205">
        <f t="shared" si="49"/>
        <v>13699000</v>
      </c>
      <c r="BS51" s="205">
        <f t="shared" si="49"/>
        <v>25118000</v>
      </c>
      <c r="BT51" s="205">
        <f t="shared" si="49"/>
        <v>38817000</v>
      </c>
      <c r="BU51" s="46">
        <f>+Y51-'UPDATE&gt;&gt;2023 May Revision'!Y51</f>
        <v>0</v>
      </c>
      <c r="BV51" s="46">
        <f>+Z51-'UPDATE&gt;&gt;2023 May Revision'!Z51</f>
        <v>0</v>
      </c>
      <c r="BW51" s="46">
        <f>+AA51-'UPDATE&gt;&gt;2023 May Revision'!AA51</f>
        <v>0</v>
      </c>
      <c r="BX51" s="46">
        <f>+AN51-'UPDATE&gt;&gt;2023 May Revision'!AN51</f>
        <v>0</v>
      </c>
      <c r="BY51" s="46">
        <f>+AO51-'UPDATE&gt;&gt;2023 May Revision'!AO51</f>
        <v>0</v>
      </c>
      <c r="BZ51" s="46">
        <f>+AP51-'UPDATE&gt;&gt;2023 May Revision'!AP51</f>
        <v>0</v>
      </c>
      <c r="CA51" s="46">
        <f>+BC51-'UPDATE&gt;&gt;2023 May Revision'!BC51</f>
        <v>0</v>
      </c>
      <c r="CB51" s="46">
        <f>+BD51-'UPDATE&gt;&gt;2023 May Revision'!BD51</f>
        <v>0</v>
      </c>
      <c r="CC51" s="46">
        <f>+BE51-'UPDATE&gt;&gt;2023 May Revision'!BE51</f>
        <v>0</v>
      </c>
      <c r="CD51" s="46">
        <f>+BO51-'UPDATE&gt;&gt;2023 May Revision'!BO51</f>
        <v>0</v>
      </c>
      <c r="CE51" s="46">
        <f>+BP51-'UPDATE&gt;&gt;2023 May Revision'!BP51</f>
        <v>0</v>
      </c>
      <c r="CF51" s="46">
        <f>+BQ51-'UPDATE&gt;&gt;2023 May Revision'!BQ51</f>
        <v>0</v>
      </c>
      <c r="CG51" s="46">
        <f t="shared" si="26"/>
        <v>0</v>
      </c>
      <c r="CH51" s="46">
        <f t="shared" si="27"/>
        <v>0</v>
      </c>
      <c r="CI51" s="46">
        <f t="shared" si="28"/>
        <v>0</v>
      </c>
    </row>
    <row r="52" spans="1:88" s="95" customFormat="1" x14ac:dyDescent="0.25">
      <c r="A52" s="96" t="s">
        <v>202</v>
      </c>
      <c r="B52" s="96" t="s">
        <v>173</v>
      </c>
      <c r="C52" s="96" t="s">
        <v>203</v>
      </c>
      <c r="D52" s="96" t="s">
        <v>117</v>
      </c>
      <c r="E52" s="96"/>
      <c r="F52" s="96" t="s">
        <v>193</v>
      </c>
      <c r="G52" s="96" t="s">
        <v>194</v>
      </c>
      <c r="H52" s="96" t="s">
        <v>195</v>
      </c>
      <c r="I52" s="96" t="s">
        <v>196</v>
      </c>
      <c r="J52" s="182">
        <v>0</v>
      </c>
      <c r="K52" s="182">
        <v>0</v>
      </c>
      <c r="L52" s="182">
        <v>0</v>
      </c>
      <c r="M52" s="203"/>
      <c r="N52" s="203"/>
      <c r="O52" s="208">
        <f t="shared" si="29"/>
        <v>0</v>
      </c>
      <c r="P52" s="203"/>
      <c r="Q52" s="203"/>
      <c r="R52" s="208">
        <f t="shared" si="30"/>
        <v>0</v>
      </c>
      <c r="S52" s="203"/>
      <c r="T52" s="203"/>
      <c r="U52" s="208">
        <f t="shared" si="31"/>
        <v>0</v>
      </c>
      <c r="V52" s="203"/>
      <c r="W52" s="203"/>
      <c r="X52" s="208">
        <f t="shared" si="32"/>
        <v>0</v>
      </c>
      <c r="Y52" s="240">
        <f t="shared" si="45"/>
        <v>0</v>
      </c>
      <c r="Z52" s="240">
        <f t="shared" si="45"/>
        <v>0</v>
      </c>
      <c r="AA52" s="240">
        <f t="shared" si="19"/>
        <v>0</v>
      </c>
      <c r="AB52" s="236"/>
      <c r="AC52" s="236"/>
      <c r="AD52" s="208">
        <f t="shared" si="33"/>
        <v>0</v>
      </c>
      <c r="AE52" s="236"/>
      <c r="AF52" s="236"/>
      <c r="AG52" s="208">
        <f t="shared" si="34"/>
        <v>0</v>
      </c>
      <c r="AH52" s="236"/>
      <c r="AI52" s="236"/>
      <c r="AJ52" s="208">
        <f t="shared" si="35"/>
        <v>0</v>
      </c>
      <c r="AK52" s="201">
        <f>MAX(0,'UPDATE&gt;&gt;2023 May Revision'!AN52-SUM(AB52,AE52,AH52))</f>
        <v>0</v>
      </c>
      <c r="AL52" s="201">
        <f>MAX(0,'UPDATE&gt;&gt;2023 May Revision'!AO52-SUM(AC52,AF52,AI52))</f>
        <v>0</v>
      </c>
      <c r="AM52" s="208">
        <f t="shared" si="36"/>
        <v>0</v>
      </c>
      <c r="AN52" s="240">
        <f t="shared" si="46"/>
        <v>0</v>
      </c>
      <c r="AO52" s="240">
        <f t="shared" si="46"/>
        <v>0</v>
      </c>
      <c r="AP52" s="208">
        <f t="shared" si="37"/>
        <v>0</v>
      </c>
      <c r="AQ52" s="203"/>
      <c r="AR52" s="203"/>
      <c r="AS52" s="208">
        <f t="shared" si="38"/>
        <v>0</v>
      </c>
      <c r="AT52" s="203"/>
      <c r="AU52" s="203"/>
      <c r="AV52" s="208">
        <f t="shared" si="39"/>
        <v>0</v>
      </c>
      <c r="AW52" s="203"/>
      <c r="AX52" s="203"/>
      <c r="AY52" s="208">
        <f t="shared" si="40"/>
        <v>0</v>
      </c>
      <c r="AZ52" s="203"/>
      <c r="BA52" s="203"/>
      <c r="BB52" s="208">
        <f t="shared" si="41"/>
        <v>0</v>
      </c>
      <c r="BC52" s="240">
        <f t="shared" si="47"/>
        <v>0</v>
      </c>
      <c r="BD52" s="240">
        <f t="shared" si="47"/>
        <v>0</v>
      </c>
      <c r="BE52" s="240">
        <f t="shared" si="22"/>
        <v>0</v>
      </c>
      <c r="BF52" s="203"/>
      <c r="BG52" s="203"/>
      <c r="BH52" s="208">
        <f t="shared" si="42"/>
        <v>0</v>
      </c>
      <c r="BI52" s="203"/>
      <c r="BJ52" s="203"/>
      <c r="BK52" s="208">
        <f t="shared" si="43"/>
        <v>0</v>
      </c>
      <c r="BL52" s="203"/>
      <c r="BM52" s="203"/>
      <c r="BN52" s="208">
        <f t="shared" si="44"/>
        <v>0</v>
      </c>
      <c r="BO52" s="217">
        <f t="shared" si="48"/>
        <v>0</v>
      </c>
      <c r="BP52" s="217">
        <f t="shared" si="48"/>
        <v>0</v>
      </c>
      <c r="BQ52" s="217">
        <f t="shared" si="24"/>
        <v>0</v>
      </c>
      <c r="BR52" s="209">
        <f t="shared" si="49"/>
        <v>0</v>
      </c>
      <c r="BS52" s="209">
        <f t="shared" si="49"/>
        <v>0</v>
      </c>
      <c r="BT52" s="209">
        <f t="shared" si="49"/>
        <v>0</v>
      </c>
      <c r="BU52" s="46">
        <f>+Y52-'UPDATE&gt;&gt;2023 May Revision'!Y52</f>
        <v>0</v>
      </c>
      <c r="BV52" s="46">
        <f>+Z52-'UPDATE&gt;&gt;2023 May Revision'!Z52</f>
        <v>0</v>
      </c>
      <c r="BW52" s="46">
        <f>+AA52-'UPDATE&gt;&gt;2023 May Revision'!AA52</f>
        <v>0</v>
      </c>
      <c r="BX52" s="46">
        <f>+AN52-'UPDATE&gt;&gt;2023 May Revision'!AN52</f>
        <v>0</v>
      </c>
      <c r="BY52" s="46">
        <f>+AO52-'UPDATE&gt;&gt;2023 May Revision'!AO52</f>
        <v>0</v>
      </c>
      <c r="BZ52" s="46">
        <f>+AP52-'UPDATE&gt;&gt;2023 May Revision'!AP52</f>
        <v>0</v>
      </c>
      <c r="CA52" s="46">
        <f>+BC52-'UPDATE&gt;&gt;2023 May Revision'!BC52</f>
        <v>0</v>
      </c>
      <c r="CB52" s="46">
        <f>+BD52-'UPDATE&gt;&gt;2023 May Revision'!BD52</f>
        <v>0</v>
      </c>
      <c r="CC52" s="46">
        <f>+BE52-'UPDATE&gt;&gt;2023 May Revision'!BE52</f>
        <v>0</v>
      </c>
      <c r="CD52" s="46">
        <f>+BO52-'UPDATE&gt;&gt;2023 May Revision'!BO52</f>
        <v>0</v>
      </c>
      <c r="CE52" s="46">
        <f>+BP52-'UPDATE&gt;&gt;2023 May Revision'!BP52</f>
        <v>0</v>
      </c>
      <c r="CF52" s="46">
        <f>+BQ52-'UPDATE&gt;&gt;2023 May Revision'!BQ52</f>
        <v>0</v>
      </c>
      <c r="CG52" s="46">
        <f t="shared" si="26"/>
        <v>0</v>
      </c>
      <c r="CH52" s="46">
        <f t="shared" si="27"/>
        <v>0</v>
      </c>
      <c r="CI52" s="46">
        <f t="shared" si="28"/>
        <v>0</v>
      </c>
      <c r="CJ52" s="96"/>
    </row>
    <row r="53" spans="1:88" s="95" customFormat="1" x14ac:dyDescent="0.25">
      <c r="A53" s="96" t="s">
        <v>202</v>
      </c>
      <c r="B53" s="96" t="s">
        <v>173</v>
      </c>
      <c r="C53" s="96" t="s">
        <v>203</v>
      </c>
      <c r="D53" s="96" t="s">
        <v>121</v>
      </c>
      <c r="E53" s="96"/>
      <c r="F53" s="96" t="s">
        <v>175</v>
      </c>
      <c r="G53" s="96" t="s">
        <v>176</v>
      </c>
      <c r="H53" s="96" t="s">
        <v>177</v>
      </c>
      <c r="I53" s="96">
        <v>20</v>
      </c>
      <c r="J53" s="182">
        <v>0</v>
      </c>
      <c r="K53" s="182">
        <v>0</v>
      </c>
      <c r="L53" s="182">
        <v>0</v>
      </c>
      <c r="M53" s="203"/>
      <c r="N53" s="203"/>
      <c r="O53" s="208">
        <f t="shared" si="29"/>
        <v>0</v>
      </c>
      <c r="P53" s="203"/>
      <c r="Q53" s="203"/>
      <c r="R53" s="208">
        <f t="shared" si="30"/>
        <v>0</v>
      </c>
      <c r="S53" s="203"/>
      <c r="T53" s="203"/>
      <c r="U53" s="208">
        <f t="shared" si="31"/>
        <v>0</v>
      </c>
      <c r="V53" s="203"/>
      <c r="W53" s="203"/>
      <c r="X53" s="208">
        <f t="shared" si="32"/>
        <v>0</v>
      </c>
      <c r="Y53" s="240">
        <f t="shared" si="45"/>
        <v>0</v>
      </c>
      <c r="Z53" s="240">
        <f t="shared" si="45"/>
        <v>0</v>
      </c>
      <c r="AA53" s="240">
        <f t="shared" si="19"/>
        <v>0</v>
      </c>
      <c r="AB53" s="236"/>
      <c r="AC53" s="236"/>
      <c r="AD53" s="208">
        <f t="shared" si="33"/>
        <v>0</v>
      </c>
      <c r="AE53" s="236"/>
      <c r="AF53" s="236"/>
      <c r="AG53" s="208">
        <f t="shared" si="34"/>
        <v>0</v>
      </c>
      <c r="AH53" s="236"/>
      <c r="AI53" s="236"/>
      <c r="AJ53" s="208">
        <f t="shared" si="35"/>
        <v>0</v>
      </c>
      <c r="AK53" s="201">
        <f>MAX(0,'UPDATE&gt;&gt;2023 May Revision'!AN53-SUM(AB53,AE53,AH53))</f>
        <v>0</v>
      </c>
      <c r="AL53" s="201">
        <f>MAX(0,'UPDATE&gt;&gt;2023 May Revision'!AO53-SUM(AC53,AF53,AI53))</f>
        <v>0</v>
      </c>
      <c r="AM53" s="208">
        <f t="shared" si="36"/>
        <v>0</v>
      </c>
      <c r="AN53" s="240">
        <f t="shared" si="46"/>
        <v>0</v>
      </c>
      <c r="AO53" s="240">
        <f t="shared" si="46"/>
        <v>0</v>
      </c>
      <c r="AP53" s="208">
        <f t="shared" si="37"/>
        <v>0</v>
      </c>
      <c r="AQ53" s="203"/>
      <c r="AR53" s="203"/>
      <c r="AS53" s="208">
        <f t="shared" si="38"/>
        <v>0</v>
      </c>
      <c r="AT53" s="203"/>
      <c r="AU53" s="203"/>
      <c r="AV53" s="208">
        <f t="shared" si="39"/>
        <v>0</v>
      </c>
      <c r="AW53" s="203"/>
      <c r="AX53" s="203"/>
      <c r="AY53" s="208">
        <f t="shared" si="40"/>
        <v>0</v>
      </c>
      <c r="AZ53" s="203"/>
      <c r="BA53" s="203"/>
      <c r="BB53" s="208">
        <f t="shared" si="41"/>
        <v>0</v>
      </c>
      <c r="BC53" s="240">
        <f t="shared" si="47"/>
        <v>0</v>
      </c>
      <c r="BD53" s="240">
        <f t="shared" si="47"/>
        <v>0</v>
      </c>
      <c r="BE53" s="240">
        <f t="shared" si="22"/>
        <v>0</v>
      </c>
      <c r="BF53" s="203"/>
      <c r="BG53" s="203"/>
      <c r="BH53" s="208">
        <f t="shared" si="42"/>
        <v>0</v>
      </c>
      <c r="BI53" s="203"/>
      <c r="BJ53" s="203"/>
      <c r="BK53" s="208">
        <f t="shared" si="43"/>
        <v>0</v>
      </c>
      <c r="BL53" s="203"/>
      <c r="BM53" s="203"/>
      <c r="BN53" s="208">
        <f t="shared" si="44"/>
        <v>0</v>
      </c>
      <c r="BO53" s="217">
        <f t="shared" si="48"/>
        <v>0</v>
      </c>
      <c r="BP53" s="217">
        <f t="shared" si="48"/>
        <v>0</v>
      </c>
      <c r="BQ53" s="217">
        <f t="shared" si="24"/>
        <v>0</v>
      </c>
      <c r="BR53" s="209">
        <f t="shared" si="49"/>
        <v>0</v>
      </c>
      <c r="BS53" s="209">
        <f t="shared" si="49"/>
        <v>0</v>
      </c>
      <c r="BT53" s="209">
        <f t="shared" si="49"/>
        <v>0</v>
      </c>
      <c r="BU53" s="46">
        <f>+Y53-'UPDATE&gt;&gt;2023 May Revision'!Y53</f>
        <v>0</v>
      </c>
      <c r="BV53" s="46">
        <f>+Z53-'UPDATE&gt;&gt;2023 May Revision'!Z53</f>
        <v>0</v>
      </c>
      <c r="BW53" s="46">
        <f>+AA53-'UPDATE&gt;&gt;2023 May Revision'!AA53</f>
        <v>0</v>
      </c>
      <c r="BX53" s="46">
        <f>+AN53-'UPDATE&gt;&gt;2023 May Revision'!AN53</f>
        <v>0</v>
      </c>
      <c r="BY53" s="46">
        <f>+AO53-'UPDATE&gt;&gt;2023 May Revision'!AO53</f>
        <v>0</v>
      </c>
      <c r="BZ53" s="46">
        <f>+AP53-'UPDATE&gt;&gt;2023 May Revision'!AP53</f>
        <v>0</v>
      </c>
      <c r="CA53" s="46">
        <f>+BC53-'UPDATE&gt;&gt;2023 May Revision'!BC53</f>
        <v>0</v>
      </c>
      <c r="CB53" s="46">
        <f>+BD53-'UPDATE&gt;&gt;2023 May Revision'!BD53</f>
        <v>0</v>
      </c>
      <c r="CC53" s="46">
        <f>+BE53-'UPDATE&gt;&gt;2023 May Revision'!BE53</f>
        <v>0</v>
      </c>
      <c r="CD53" s="46">
        <f>+BO53-'UPDATE&gt;&gt;2023 May Revision'!BO53</f>
        <v>0</v>
      </c>
      <c r="CE53" s="46">
        <f>+BP53-'UPDATE&gt;&gt;2023 May Revision'!BP53</f>
        <v>0</v>
      </c>
      <c r="CF53" s="46">
        <f>+BQ53-'UPDATE&gt;&gt;2023 May Revision'!BQ53</f>
        <v>0</v>
      </c>
      <c r="CG53" s="46">
        <f t="shared" si="26"/>
        <v>0</v>
      </c>
      <c r="CH53" s="46">
        <f t="shared" si="27"/>
        <v>0</v>
      </c>
      <c r="CI53" s="46">
        <f t="shared" si="28"/>
        <v>0</v>
      </c>
      <c r="CJ53" s="96"/>
    </row>
    <row r="54" spans="1:88" x14ac:dyDescent="0.25">
      <c r="A54" s="48" t="s">
        <v>190</v>
      </c>
      <c r="B54" s="48" t="s">
        <v>173</v>
      </c>
      <c r="C54" s="48" t="s">
        <v>191</v>
      </c>
      <c r="D54" s="48" t="s">
        <v>117</v>
      </c>
      <c r="F54" s="48" t="s">
        <v>193</v>
      </c>
      <c r="G54" s="48" t="s">
        <v>194</v>
      </c>
      <c r="H54" s="48" t="s">
        <v>198</v>
      </c>
      <c r="I54" s="48" t="s">
        <v>204</v>
      </c>
      <c r="J54" s="46">
        <v>2084000</v>
      </c>
      <c r="K54" s="46">
        <v>2084000</v>
      </c>
      <c r="L54" s="46">
        <v>4168000</v>
      </c>
      <c r="M54" s="201"/>
      <c r="N54" s="201"/>
      <c r="O54" s="204">
        <f t="shared" si="29"/>
        <v>0</v>
      </c>
      <c r="P54" s="201"/>
      <c r="Q54" s="201"/>
      <c r="R54" s="204">
        <f t="shared" si="30"/>
        <v>0</v>
      </c>
      <c r="S54" s="201"/>
      <c r="T54" s="201"/>
      <c r="U54" s="204">
        <f t="shared" si="31"/>
        <v>0</v>
      </c>
      <c r="V54" s="201"/>
      <c r="W54" s="201"/>
      <c r="X54" s="204">
        <f t="shared" si="32"/>
        <v>0</v>
      </c>
      <c r="Y54" s="43">
        <f t="shared" si="45"/>
        <v>0</v>
      </c>
      <c r="Z54" s="43">
        <f t="shared" si="45"/>
        <v>0</v>
      </c>
      <c r="AA54" s="43">
        <f t="shared" si="19"/>
        <v>0</v>
      </c>
      <c r="AB54" s="234">
        <v>0</v>
      </c>
      <c r="AC54" s="234">
        <v>0</v>
      </c>
      <c r="AD54" s="204">
        <f t="shared" si="33"/>
        <v>0</v>
      </c>
      <c r="AE54" s="234">
        <v>0</v>
      </c>
      <c r="AF54" s="234">
        <v>0</v>
      </c>
      <c r="AG54" s="204">
        <f t="shared" si="34"/>
        <v>0</v>
      </c>
      <c r="AH54" s="234">
        <v>0</v>
      </c>
      <c r="AI54" s="234">
        <v>0</v>
      </c>
      <c r="AJ54" s="204">
        <f t="shared" si="35"/>
        <v>0</v>
      </c>
      <c r="AK54" s="201">
        <f>MAX(0,'UPDATE&gt;&gt;2023 May Revision'!AN54-SUM(AB54,AE54,AH54))</f>
        <v>209000</v>
      </c>
      <c r="AL54" s="201">
        <f>MAX(0,'UPDATE&gt;&gt;2023 May Revision'!AO54-SUM(AC54,AF54,AI54))</f>
        <v>209000</v>
      </c>
      <c r="AM54" s="204">
        <f t="shared" si="36"/>
        <v>418000</v>
      </c>
      <c r="AN54" s="43">
        <f t="shared" si="46"/>
        <v>209000</v>
      </c>
      <c r="AO54" s="43">
        <f t="shared" si="46"/>
        <v>209000</v>
      </c>
      <c r="AP54" s="204">
        <f t="shared" si="37"/>
        <v>418000</v>
      </c>
      <c r="AQ54" s="201">
        <v>625000</v>
      </c>
      <c r="AR54" s="201">
        <v>625000</v>
      </c>
      <c r="AS54" s="204">
        <f t="shared" si="38"/>
        <v>1250000</v>
      </c>
      <c r="AT54" s="201">
        <v>625000</v>
      </c>
      <c r="AU54" s="201">
        <v>625000</v>
      </c>
      <c r="AV54" s="204">
        <f t="shared" si="39"/>
        <v>1250000</v>
      </c>
      <c r="AW54" s="201">
        <v>625000</v>
      </c>
      <c r="AX54" s="201">
        <v>625000</v>
      </c>
      <c r="AY54" s="204">
        <f t="shared" si="40"/>
        <v>1250000</v>
      </c>
      <c r="AZ54" s="201"/>
      <c r="BA54" s="201"/>
      <c r="BB54" s="204">
        <f t="shared" si="41"/>
        <v>0</v>
      </c>
      <c r="BC54" s="43">
        <f t="shared" si="47"/>
        <v>1875000</v>
      </c>
      <c r="BD54" s="43">
        <f t="shared" si="47"/>
        <v>1875000</v>
      </c>
      <c r="BE54" s="43">
        <f t="shared" si="22"/>
        <v>3750000</v>
      </c>
      <c r="BF54" s="201"/>
      <c r="BG54" s="201"/>
      <c r="BH54" s="204">
        <f t="shared" si="42"/>
        <v>0</v>
      </c>
      <c r="BI54" s="201"/>
      <c r="BJ54" s="201"/>
      <c r="BK54" s="204">
        <f t="shared" si="43"/>
        <v>0</v>
      </c>
      <c r="BL54" s="201"/>
      <c r="BM54" s="201"/>
      <c r="BN54" s="204">
        <f t="shared" si="44"/>
        <v>0</v>
      </c>
      <c r="BO54" s="216">
        <f t="shared" si="48"/>
        <v>0</v>
      </c>
      <c r="BP54" s="216">
        <f t="shared" si="48"/>
        <v>0</v>
      </c>
      <c r="BQ54" s="216">
        <f t="shared" si="24"/>
        <v>0</v>
      </c>
      <c r="BR54" s="205">
        <f t="shared" si="49"/>
        <v>2084000</v>
      </c>
      <c r="BS54" s="205">
        <f t="shared" si="49"/>
        <v>2084000</v>
      </c>
      <c r="BT54" s="205">
        <f t="shared" si="49"/>
        <v>4168000</v>
      </c>
      <c r="BU54" s="46">
        <f>+Y54-'UPDATE&gt;&gt;2023 May Revision'!Y54</f>
        <v>0</v>
      </c>
      <c r="BV54" s="46">
        <f>+Z54-'UPDATE&gt;&gt;2023 May Revision'!Z54</f>
        <v>0</v>
      </c>
      <c r="BW54" s="46">
        <f>+AA54-'UPDATE&gt;&gt;2023 May Revision'!AA54</f>
        <v>0</v>
      </c>
      <c r="BX54" s="46">
        <f>+AN54-'UPDATE&gt;&gt;2023 May Revision'!AN54</f>
        <v>0</v>
      </c>
      <c r="BY54" s="46">
        <f>+AO54-'UPDATE&gt;&gt;2023 May Revision'!AO54</f>
        <v>0</v>
      </c>
      <c r="BZ54" s="46">
        <f>+AP54-'UPDATE&gt;&gt;2023 May Revision'!AP54</f>
        <v>0</v>
      </c>
      <c r="CA54" s="46">
        <f>+BC54-'UPDATE&gt;&gt;2023 May Revision'!BC54</f>
        <v>0</v>
      </c>
      <c r="CB54" s="46">
        <f>+BD54-'UPDATE&gt;&gt;2023 May Revision'!BD54</f>
        <v>0</v>
      </c>
      <c r="CC54" s="46">
        <f>+BE54-'UPDATE&gt;&gt;2023 May Revision'!BE54</f>
        <v>0</v>
      </c>
      <c r="CD54" s="46">
        <f>+BO54-'UPDATE&gt;&gt;2023 May Revision'!BO54</f>
        <v>0</v>
      </c>
      <c r="CE54" s="46">
        <f>+BP54-'UPDATE&gt;&gt;2023 May Revision'!BP54</f>
        <v>0</v>
      </c>
      <c r="CF54" s="46">
        <f>+BQ54-'UPDATE&gt;&gt;2023 May Revision'!BQ54</f>
        <v>0</v>
      </c>
      <c r="CG54" s="46">
        <f t="shared" si="26"/>
        <v>0</v>
      </c>
      <c r="CH54" s="46">
        <f t="shared" si="27"/>
        <v>0</v>
      </c>
      <c r="CI54" s="46">
        <f t="shared" si="28"/>
        <v>0</v>
      </c>
    </row>
    <row r="55" spans="1:88" x14ac:dyDescent="0.25">
      <c r="A55" s="48" t="s">
        <v>172</v>
      </c>
      <c r="B55" s="48" t="s">
        <v>173</v>
      </c>
      <c r="C55" s="48" t="s">
        <v>205</v>
      </c>
      <c r="D55" s="48" t="s">
        <v>117</v>
      </c>
      <c r="F55" s="48" t="s">
        <v>193</v>
      </c>
      <c r="H55" s="48" t="s">
        <v>195</v>
      </c>
      <c r="I55" s="48" t="s">
        <v>196</v>
      </c>
      <c r="J55" s="46">
        <v>600000</v>
      </c>
      <c r="K55" s="46">
        <v>0</v>
      </c>
      <c r="L55" s="46">
        <v>600000</v>
      </c>
      <c r="M55" s="201"/>
      <c r="N55" s="201"/>
      <c r="O55" s="204">
        <f t="shared" si="29"/>
        <v>0</v>
      </c>
      <c r="P55" s="201"/>
      <c r="Q55" s="201"/>
      <c r="R55" s="204">
        <f t="shared" si="30"/>
        <v>0</v>
      </c>
      <c r="S55" s="201"/>
      <c r="T55" s="201"/>
      <c r="U55" s="204">
        <f t="shared" si="31"/>
        <v>0</v>
      </c>
      <c r="V55" s="201"/>
      <c r="W55" s="201"/>
      <c r="X55" s="204">
        <f t="shared" si="32"/>
        <v>0</v>
      </c>
      <c r="Y55" s="43">
        <f t="shared" si="45"/>
        <v>0</v>
      </c>
      <c r="Z55" s="43">
        <f t="shared" si="45"/>
        <v>0</v>
      </c>
      <c r="AA55" s="43">
        <f t="shared" si="19"/>
        <v>0</v>
      </c>
      <c r="AB55" s="234">
        <v>0</v>
      </c>
      <c r="AC55" s="234">
        <v>0</v>
      </c>
      <c r="AD55" s="204">
        <f t="shared" si="33"/>
        <v>0</v>
      </c>
      <c r="AE55" s="234">
        <v>0</v>
      </c>
      <c r="AF55" s="234">
        <v>0</v>
      </c>
      <c r="AG55" s="204">
        <f t="shared" si="34"/>
        <v>0</v>
      </c>
      <c r="AH55" s="234">
        <v>0</v>
      </c>
      <c r="AI55" s="234">
        <v>0</v>
      </c>
      <c r="AJ55" s="204">
        <f t="shared" si="35"/>
        <v>0</v>
      </c>
      <c r="AK55" s="201">
        <f>MAX(0,'UPDATE&gt;&gt;2023 May Revision'!AN55-SUM(AB55,AE55,AH55))</f>
        <v>50000</v>
      </c>
      <c r="AL55" s="201">
        <f>MAX(0,'UPDATE&gt;&gt;2023 May Revision'!AO55-SUM(AC55,AF55,AI55))</f>
        <v>0</v>
      </c>
      <c r="AM55" s="204">
        <f t="shared" si="36"/>
        <v>50000</v>
      </c>
      <c r="AN55" s="43">
        <f t="shared" si="46"/>
        <v>50000</v>
      </c>
      <c r="AO55" s="43">
        <f t="shared" si="46"/>
        <v>0</v>
      </c>
      <c r="AP55" s="204">
        <f t="shared" si="37"/>
        <v>50000</v>
      </c>
      <c r="AQ55" s="201">
        <v>275000</v>
      </c>
      <c r="AR55" s="201">
        <v>0</v>
      </c>
      <c r="AS55" s="204">
        <f t="shared" si="38"/>
        <v>275000</v>
      </c>
      <c r="AT55" s="201">
        <v>275000</v>
      </c>
      <c r="AU55" s="201">
        <v>0</v>
      </c>
      <c r="AV55" s="204">
        <f t="shared" si="39"/>
        <v>275000</v>
      </c>
      <c r="AW55" s="201">
        <v>0</v>
      </c>
      <c r="AX55" s="201">
        <v>0</v>
      </c>
      <c r="AY55" s="204">
        <f t="shared" si="40"/>
        <v>0</v>
      </c>
      <c r="AZ55" s="201"/>
      <c r="BA55" s="201"/>
      <c r="BB55" s="204">
        <f t="shared" si="41"/>
        <v>0</v>
      </c>
      <c r="BC55" s="43">
        <f t="shared" si="47"/>
        <v>550000</v>
      </c>
      <c r="BD55" s="43">
        <f t="shared" si="47"/>
        <v>0</v>
      </c>
      <c r="BE55" s="43">
        <f t="shared" si="22"/>
        <v>550000</v>
      </c>
      <c r="BF55" s="201"/>
      <c r="BG55" s="201"/>
      <c r="BH55" s="204">
        <f t="shared" si="42"/>
        <v>0</v>
      </c>
      <c r="BI55" s="201"/>
      <c r="BJ55" s="201"/>
      <c r="BK55" s="204">
        <f t="shared" si="43"/>
        <v>0</v>
      </c>
      <c r="BL55" s="201"/>
      <c r="BM55" s="201"/>
      <c r="BN55" s="204">
        <f t="shared" si="44"/>
        <v>0</v>
      </c>
      <c r="BO55" s="216">
        <f t="shared" si="48"/>
        <v>0</v>
      </c>
      <c r="BP55" s="216">
        <f t="shared" si="48"/>
        <v>0</v>
      </c>
      <c r="BQ55" s="216">
        <f t="shared" si="24"/>
        <v>0</v>
      </c>
      <c r="BR55" s="205">
        <f t="shared" si="49"/>
        <v>600000</v>
      </c>
      <c r="BS55" s="205">
        <f t="shared" si="49"/>
        <v>0</v>
      </c>
      <c r="BT55" s="205">
        <f t="shared" si="49"/>
        <v>600000</v>
      </c>
      <c r="BU55" s="46">
        <f>+Y55-'UPDATE&gt;&gt;2023 May Revision'!Y55</f>
        <v>0</v>
      </c>
      <c r="BV55" s="46">
        <f>+Z55-'UPDATE&gt;&gt;2023 May Revision'!Z55</f>
        <v>0</v>
      </c>
      <c r="BW55" s="46">
        <f>+AA55-'UPDATE&gt;&gt;2023 May Revision'!AA55</f>
        <v>0</v>
      </c>
      <c r="BX55" s="46">
        <f>+AN55-'UPDATE&gt;&gt;2023 May Revision'!AN55</f>
        <v>0</v>
      </c>
      <c r="BY55" s="46">
        <f>+AO55-'UPDATE&gt;&gt;2023 May Revision'!AO55</f>
        <v>0</v>
      </c>
      <c r="BZ55" s="46">
        <f>+AP55-'UPDATE&gt;&gt;2023 May Revision'!AP55</f>
        <v>0</v>
      </c>
      <c r="CA55" s="46">
        <f>+BC55-'UPDATE&gt;&gt;2023 May Revision'!BC55</f>
        <v>0</v>
      </c>
      <c r="CB55" s="46">
        <f>+BD55-'UPDATE&gt;&gt;2023 May Revision'!BD55</f>
        <v>0</v>
      </c>
      <c r="CC55" s="46">
        <f>+BE55-'UPDATE&gt;&gt;2023 May Revision'!BE55</f>
        <v>0</v>
      </c>
      <c r="CD55" s="46">
        <f>+BO55-'UPDATE&gt;&gt;2023 May Revision'!BO55</f>
        <v>0</v>
      </c>
      <c r="CE55" s="46">
        <f>+BP55-'UPDATE&gt;&gt;2023 May Revision'!BP55</f>
        <v>0</v>
      </c>
      <c r="CF55" s="46">
        <f>+BQ55-'UPDATE&gt;&gt;2023 May Revision'!BQ55</f>
        <v>0</v>
      </c>
      <c r="CG55" s="46">
        <f t="shared" si="26"/>
        <v>0</v>
      </c>
      <c r="CH55" s="46">
        <f t="shared" si="27"/>
        <v>0</v>
      </c>
      <c r="CI55" s="46">
        <f t="shared" si="28"/>
        <v>0</v>
      </c>
    </row>
    <row r="57" spans="1:88" x14ac:dyDescent="0.25">
      <c r="Y57" s="183"/>
      <c r="Z57" s="183"/>
      <c r="AA57" s="183"/>
      <c r="AB57" s="114"/>
      <c r="AC57" s="121"/>
      <c r="AD57" s="114"/>
      <c r="AE57" s="114"/>
      <c r="AF57" s="114"/>
      <c r="AG57" s="114"/>
      <c r="AH57" s="183"/>
      <c r="AI57" s="183"/>
      <c r="AJ57" s="183"/>
      <c r="AK57" s="183"/>
      <c r="AL57" s="183"/>
      <c r="AM57" s="183"/>
      <c r="AN57" s="183"/>
      <c r="AO57" s="183"/>
      <c r="AP57" s="183"/>
    </row>
    <row r="58" spans="1:88" x14ac:dyDescent="0.25">
      <c r="T58" s="183"/>
      <c r="U58" s="183"/>
      <c r="BR58" s="241"/>
      <c r="CJ58" s="169"/>
    </row>
    <row r="59" spans="1:88" x14ac:dyDescent="0.25">
      <c r="T59" s="183"/>
      <c r="U59" s="183"/>
      <c r="CJ59" s="169"/>
    </row>
    <row r="60" spans="1:88" x14ac:dyDescent="0.25">
      <c r="T60" s="183"/>
      <c r="U60" s="183"/>
      <c r="CJ60" s="169"/>
    </row>
    <row r="61" spans="1:88" x14ac:dyDescent="0.25">
      <c r="T61" s="183"/>
      <c r="U61" s="183"/>
      <c r="CJ61" s="169"/>
    </row>
    <row r="62" spans="1:88" x14ac:dyDescent="0.25">
      <c r="T62" s="183"/>
      <c r="U62" s="183"/>
      <c r="CJ62" s="169"/>
    </row>
    <row r="63" spans="1:88" x14ac:dyDescent="0.25">
      <c r="T63" s="183"/>
      <c r="U63" s="183"/>
      <c r="CJ63" s="169"/>
    </row>
    <row r="64" spans="1:88" x14ac:dyDescent="0.25">
      <c r="T64" s="183"/>
      <c r="U64" s="183"/>
      <c r="CJ64" s="169"/>
    </row>
    <row r="65" spans="20:88" x14ac:dyDescent="0.25">
      <c r="T65" s="183"/>
      <c r="U65" s="183"/>
      <c r="CJ65" s="169"/>
    </row>
    <row r="66" spans="20:88" x14ac:dyDescent="0.25">
      <c r="T66" s="183"/>
      <c r="U66" s="183"/>
      <c r="CJ66" s="169"/>
    </row>
    <row r="67" spans="20:88" x14ac:dyDescent="0.25">
      <c r="T67" s="183"/>
      <c r="U67" s="183"/>
      <c r="CJ67" s="169"/>
    </row>
    <row r="68" spans="20:88" x14ac:dyDescent="0.25">
      <c r="T68" s="183"/>
      <c r="U68" s="183"/>
      <c r="CJ68" s="169"/>
    </row>
    <row r="69" spans="20:88" x14ac:dyDescent="0.25">
      <c r="T69" s="183"/>
      <c r="U69" s="183"/>
      <c r="CJ69" s="169"/>
    </row>
    <row r="70" spans="20:88" x14ac:dyDescent="0.25">
      <c r="T70" s="183"/>
      <c r="U70" s="183"/>
      <c r="CJ70" s="169"/>
    </row>
    <row r="71" spans="20:88" x14ac:dyDescent="0.25">
      <c r="T71" s="183"/>
      <c r="U71" s="183"/>
      <c r="CJ71" s="169"/>
    </row>
    <row r="72" spans="20:88" x14ac:dyDescent="0.25">
      <c r="T72" s="183"/>
      <c r="U72" s="183"/>
      <c r="CJ72" s="169"/>
    </row>
    <row r="73" spans="20:88" x14ac:dyDescent="0.25">
      <c r="T73" s="183"/>
      <c r="U73" s="183"/>
      <c r="CJ73" s="169"/>
    </row>
    <row r="74" spans="20:88" x14ac:dyDescent="0.25">
      <c r="T74" s="183"/>
      <c r="U74" s="183"/>
      <c r="CJ74" s="169"/>
    </row>
    <row r="75" spans="20:88" x14ac:dyDescent="0.25">
      <c r="T75" s="183"/>
      <c r="U75" s="183"/>
      <c r="CJ75" s="169"/>
    </row>
    <row r="76" spans="20:88" x14ac:dyDescent="0.25">
      <c r="T76" s="183"/>
      <c r="U76" s="183"/>
      <c r="CJ76" s="169"/>
    </row>
    <row r="77" spans="20:88" x14ac:dyDescent="0.25">
      <c r="T77" s="183"/>
      <c r="U77" s="183"/>
      <c r="CJ77" s="169"/>
    </row>
    <row r="78" spans="20:88" x14ac:dyDescent="0.25">
      <c r="T78" s="183"/>
      <c r="U78" s="183"/>
      <c r="CJ78" s="169"/>
    </row>
    <row r="79" spans="20:88" x14ac:dyDescent="0.25">
      <c r="T79" s="183"/>
      <c r="U79" s="183"/>
      <c r="CJ79" s="169"/>
    </row>
    <row r="80" spans="20:88" x14ac:dyDescent="0.25">
      <c r="T80" s="183"/>
      <c r="U80" s="183"/>
      <c r="CJ80" s="169"/>
    </row>
    <row r="81" spans="20:88" x14ac:dyDescent="0.25">
      <c r="T81" s="183"/>
      <c r="U81" s="183"/>
      <c r="CJ81" s="169"/>
    </row>
    <row r="82" spans="20:88" x14ac:dyDescent="0.25">
      <c r="T82" s="183"/>
      <c r="U82" s="183"/>
      <c r="CJ82" s="169"/>
    </row>
    <row r="83" spans="20:88" x14ac:dyDescent="0.25">
      <c r="T83" s="183"/>
      <c r="U83" s="183"/>
      <c r="CJ83" s="169"/>
    </row>
    <row r="84" spans="20:88" x14ac:dyDescent="0.25">
      <c r="T84" s="183"/>
      <c r="U84" s="183"/>
      <c r="CJ84" s="169"/>
    </row>
    <row r="85" spans="20:88" x14ac:dyDescent="0.25">
      <c r="CJ85" s="169"/>
    </row>
    <row r="86" spans="20:88" x14ac:dyDescent="0.25">
      <c r="CJ86" s="169"/>
    </row>
    <row r="87" spans="20:88" x14ac:dyDescent="0.25">
      <c r="CJ87" s="169"/>
    </row>
    <row r="88" spans="20:88" x14ac:dyDescent="0.25">
      <c r="CJ88" s="169"/>
    </row>
    <row r="89" spans="20:88" x14ac:dyDescent="0.25">
      <c r="CJ89" s="169"/>
    </row>
    <row r="90" spans="20:88" x14ac:dyDescent="0.25">
      <c r="CJ90" s="169"/>
    </row>
    <row r="91" spans="20:88" x14ac:dyDescent="0.25">
      <c r="CJ91" s="169"/>
    </row>
    <row r="92" spans="20:88" x14ac:dyDescent="0.25">
      <c r="CJ92" s="169"/>
    </row>
    <row r="93" spans="20:88" x14ac:dyDescent="0.25">
      <c r="AJ93" s="183"/>
      <c r="AK93" s="183"/>
      <c r="AL93" s="267"/>
      <c r="AM93" s="183"/>
      <c r="AN93" s="183"/>
      <c r="AO93" s="183"/>
      <c r="AP93" s="183"/>
    </row>
    <row r="94" spans="20:88" x14ac:dyDescent="0.25">
      <c r="AJ94" s="183"/>
      <c r="AK94" s="183"/>
      <c r="AL94" s="183"/>
      <c r="AM94" s="183"/>
      <c r="AN94" s="183"/>
      <c r="AO94" s="183"/>
      <c r="AP94" s="183"/>
    </row>
    <row r="95" spans="20:88" x14ac:dyDescent="0.25">
      <c r="AJ95" s="183"/>
      <c r="AK95" s="183"/>
      <c r="AL95" s="268"/>
      <c r="AM95" s="267"/>
      <c r="AN95" s="183"/>
      <c r="AO95" s="183"/>
      <c r="AP95" s="183"/>
    </row>
    <row r="96" spans="20:88" x14ac:dyDescent="0.25">
      <c r="AJ96" s="183"/>
      <c r="AK96" s="183"/>
      <c r="AL96" s="183"/>
      <c r="AM96" s="183"/>
      <c r="AN96" s="183"/>
      <c r="AO96" s="183"/>
      <c r="AP96" s="183"/>
    </row>
    <row r="97" spans="36:42" x14ac:dyDescent="0.25">
      <c r="AJ97" s="183"/>
      <c r="AK97" s="183"/>
      <c r="AL97" s="183"/>
      <c r="AM97" s="183"/>
      <c r="AN97" s="183"/>
      <c r="AO97" s="183"/>
      <c r="AP97" s="183"/>
    </row>
    <row r="98" spans="36:42" x14ac:dyDescent="0.25">
      <c r="AJ98" s="183"/>
      <c r="AK98" s="183"/>
      <c r="AL98" s="183"/>
      <c r="AM98" s="183"/>
      <c r="AN98" s="183"/>
      <c r="AO98" s="183"/>
      <c r="AP98" s="183"/>
    </row>
    <row r="99" spans="36:42" x14ac:dyDescent="0.25">
      <c r="AJ99" s="183"/>
      <c r="AK99" s="183"/>
      <c r="AL99" s="183"/>
      <c r="AM99" s="183"/>
      <c r="AN99" s="183"/>
      <c r="AO99" s="183"/>
      <c r="AP99" s="183"/>
    </row>
    <row r="100" spans="36:42" x14ac:dyDescent="0.25">
      <c r="AJ100" s="183"/>
      <c r="AK100" s="183"/>
      <c r="AL100" s="183"/>
      <c r="AM100" s="183"/>
      <c r="AN100" s="183"/>
      <c r="AO100" s="183"/>
      <c r="AP100" s="183"/>
    </row>
  </sheetData>
  <sheetProtection autoFilter="0" pivotTables="0"/>
  <autoFilter ref="A3:CI55" xr:uid="{00000000-0009-0000-0000-000001000000}">
    <filterColumn colId="1">
      <filters>
        <filter val="4260 DHCS"/>
      </filters>
    </filterColumn>
  </autoFilter>
  <dataValidations count="1">
    <dataValidation type="whole" operator="greaterThanOrEqual" allowBlank="1" showInputMessage="1" showErrorMessage="1" sqref="BI4:BJ55 BF4:BG55 AZ4:BA54 AH17:AH18 AT50:AU54 AE4:AF15 AB4:AC15 V4:W15 M4:N55 P4:Q55 S4:T15 BL4:BM55 AT4:AT18 AH8:AH15 S17:T55 V17:W55 AQ50:AR54 AW50:AX54 AH20:AI48 AI4:AI15 AH4:AH6 AB50:AC54 AI17:AI19 AE50:AF54 AQ20:AR48 AT20:AU48 AH50:AI54 AQ4:AQ18 AW4:AX48 AR4:AR19 AU4:AU19 AB17:AC48 AE17:AF48 AK4:AL55" xr:uid="{A2106ABB-A90A-4E22-9FEB-F412FFBD5F9F}">
      <formula1>0</formula1>
    </dataValidation>
  </dataValidation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BE9492-B748-4826-B9F8-FF5B846D2F61}">
  <sheetPr>
    <tabColor rgb="FFFFFF00"/>
  </sheetPr>
  <dimension ref="A1:CK96"/>
  <sheetViews>
    <sheetView workbookViewId="0"/>
  </sheetViews>
  <sheetFormatPr defaultColWidth="9.140625" defaultRowHeight="15" x14ac:dyDescent="0.25"/>
  <cols>
    <col min="1" max="1" width="13" style="109" bestFit="1" customWidth="1"/>
    <col min="2" max="2" width="9.85546875" style="109" bestFit="1" customWidth="1"/>
    <col min="3" max="3" width="42" style="109" customWidth="1"/>
    <col min="4" max="5" width="8.7109375" style="109" customWidth="1"/>
    <col min="6" max="6" width="14.5703125" style="109" customWidth="1"/>
    <col min="7" max="7" width="13.140625" style="109" customWidth="1"/>
    <col min="8" max="8" width="40.42578125" style="109" customWidth="1"/>
    <col min="9" max="9" width="18.28515625" style="109" customWidth="1"/>
    <col min="10" max="12" width="13.42578125" style="109" customWidth="1"/>
    <col min="13" max="18" width="10.85546875" style="109" customWidth="1"/>
    <col min="19" max="20" width="14.5703125" style="109" customWidth="1"/>
    <col min="21" max="24" width="12.28515625" style="109" customWidth="1"/>
    <col min="25" max="27" width="15.5703125" style="109" customWidth="1"/>
    <col min="28" max="28" width="13.140625" style="109" customWidth="1"/>
    <col min="29" max="30" width="13" style="109" customWidth="1"/>
    <col min="31" max="33" width="12.85546875" style="109" customWidth="1"/>
    <col min="34" max="34" width="14" style="109" bestFit="1" customWidth="1"/>
    <col min="35" max="35" width="13.5703125" style="109" bestFit="1" customWidth="1"/>
    <col min="36" max="36" width="14" style="109" bestFit="1" customWidth="1"/>
    <col min="37" max="42" width="12.85546875" style="109" customWidth="1"/>
    <col min="43" max="43" width="14.42578125" style="109" customWidth="1"/>
    <col min="44" max="45" width="12.5703125" style="109" customWidth="1"/>
    <col min="46" max="46" width="14.42578125" style="109" customWidth="1"/>
    <col min="47" max="71" width="12.5703125" style="109" customWidth="1"/>
    <col min="72" max="84" width="14.42578125" style="109" customWidth="1"/>
    <col min="85" max="88" width="12.5703125" style="109" customWidth="1"/>
    <col min="89" max="16384" width="9.140625" style="109"/>
  </cols>
  <sheetData>
    <row r="1" spans="1:88" s="2" customFormat="1" x14ac:dyDescent="0.25">
      <c r="J1" s="6" t="s">
        <v>0</v>
      </c>
      <c r="K1" s="6"/>
      <c r="L1" s="6"/>
      <c r="M1" s="1" t="s">
        <v>1</v>
      </c>
      <c r="N1" s="1"/>
      <c r="O1" s="1"/>
      <c r="P1" s="1"/>
      <c r="Q1" s="1"/>
      <c r="R1" s="1"/>
      <c r="S1" s="1"/>
      <c r="T1" s="1"/>
      <c r="U1" s="1"/>
      <c r="V1" s="1"/>
      <c r="W1" s="1"/>
      <c r="X1" s="1"/>
      <c r="Y1" s="1"/>
      <c r="Z1" s="1"/>
      <c r="AA1" s="1"/>
      <c r="AB1" s="7" t="s">
        <v>2</v>
      </c>
      <c r="AC1" s="7"/>
      <c r="AD1" s="7"/>
      <c r="AE1" s="7"/>
      <c r="AF1" s="7"/>
      <c r="AG1" s="7"/>
      <c r="AH1" s="7"/>
      <c r="AI1" s="7"/>
      <c r="AJ1" s="7"/>
      <c r="AK1" s="7"/>
      <c r="AL1" s="7"/>
      <c r="AM1" s="7"/>
      <c r="AN1" s="7"/>
      <c r="AO1" s="7"/>
      <c r="AP1" s="7"/>
      <c r="AQ1" s="8" t="s">
        <v>3</v>
      </c>
      <c r="AR1" s="8"/>
      <c r="AS1" s="8"/>
      <c r="AT1" s="8"/>
      <c r="AU1" s="8"/>
      <c r="AV1" s="8"/>
      <c r="AW1" s="8"/>
      <c r="AX1" s="8"/>
      <c r="AY1" s="8"/>
      <c r="AZ1" s="8"/>
      <c r="BA1" s="8"/>
      <c r="BB1" s="8"/>
      <c r="BC1" s="8"/>
      <c r="BD1" s="8"/>
      <c r="BE1" s="8"/>
      <c r="BF1" s="81"/>
      <c r="BG1" s="81"/>
      <c r="BH1" s="81"/>
      <c r="BI1" s="81"/>
      <c r="BJ1" s="81"/>
      <c r="BK1" s="81"/>
      <c r="BL1" s="81"/>
      <c r="BM1" s="81"/>
      <c r="BN1" s="81"/>
      <c r="BO1" s="81"/>
      <c r="BP1" s="81"/>
      <c r="BQ1" s="81"/>
      <c r="BR1" s="10" t="s">
        <v>4</v>
      </c>
      <c r="BS1" s="10"/>
      <c r="BT1" s="10"/>
      <c r="BU1" s="11" t="s">
        <v>5</v>
      </c>
      <c r="BV1" s="11"/>
      <c r="BW1" s="11"/>
      <c r="BX1" s="11"/>
      <c r="BY1" s="11"/>
      <c r="BZ1" s="11"/>
      <c r="CA1" s="11"/>
      <c r="CB1" s="11"/>
      <c r="CC1" s="11"/>
      <c r="CD1" s="11"/>
      <c r="CE1" s="11"/>
      <c r="CF1" s="11"/>
      <c r="CG1" s="11"/>
      <c r="CH1" s="11"/>
      <c r="CI1" s="11"/>
    </row>
    <row r="2" spans="1:88" s="2" customFormat="1" x14ac:dyDescent="0.25">
      <c r="J2" s="6"/>
      <c r="K2" s="6"/>
      <c r="L2" s="6"/>
      <c r="M2" s="12" t="s">
        <v>6</v>
      </c>
      <c r="N2" s="12"/>
      <c r="O2" s="12"/>
      <c r="P2" s="13" t="s">
        <v>7</v>
      </c>
      <c r="Q2" s="13"/>
      <c r="R2" s="13"/>
      <c r="S2" s="14" t="s">
        <v>8</v>
      </c>
      <c r="T2" s="14"/>
      <c r="U2" s="14"/>
      <c r="V2" s="15" t="s">
        <v>9</v>
      </c>
      <c r="W2" s="16"/>
      <c r="X2" s="16"/>
      <c r="Y2" s="17" t="s">
        <v>10</v>
      </c>
      <c r="Z2" s="17"/>
      <c r="AA2" s="17"/>
      <c r="AB2" s="18" t="s">
        <v>11</v>
      </c>
      <c r="AC2" s="18"/>
      <c r="AD2" s="18"/>
      <c r="AE2" s="19" t="s">
        <v>12</v>
      </c>
      <c r="AF2" s="19"/>
      <c r="AG2" s="19"/>
      <c r="AH2" s="20" t="s">
        <v>13</v>
      </c>
      <c r="AI2" s="20"/>
      <c r="AJ2" s="20"/>
      <c r="AK2" s="21" t="s">
        <v>14</v>
      </c>
      <c r="AL2" s="22"/>
      <c r="AM2" s="22"/>
      <c r="AN2" s="23" t="s">
        <v>15</v>
      </c>
      <c r="AO2" s="24"/>
      <c r="AP2" s="24"/>
      <c r="AQ2" s="25" t="s">
        <v>16</v>
      </c>
      <c r="AR2" s="25"/>
      <c r="AS2" s="25"/>
      <c r="AT2" s="26" t="s">
        <v>17</v>
      </c>
      <c r="AU2" s="26"/>
      <c r="AV2" s="26"/>
      <c r="AW2" s="27" t="s">
        <v>18</v>
      </c>
      <c r="AX2" s="27"/>
      <c r="AY2" s="27"/>
      <c r="AZ2" s="92" t="s">
        <v>19</v>
      </c>
      <c r="BA2" s="93"/>
      <c r="BB2" s="93"/>
      <c r="BC2" s="30" t="s">
        <v>20</v>
      </c>
      <c r="BD2" s="31"/>
      <c r="BE2" s="31"/>
      <c r="BF2" s="82" t="s">
        <v>21</v>
      </c>
      <c r="BG2" s="82"/>
      <c r="BH2" s="82"/>
      <c r="BI2" s="83" t="s">
        <v>22</v>
      </c>
      <c r="BJ2" s="83"/>
      <c r="BK2" s="83"/>
      <c r="BL2" s="84" t="s">
        <v>23</v>
      </c>
      <c r="BM2" s="84"/>
      <c r="BN2" s="84"/>
      <c r="BO2" s="85" t="s">
        <v>24</v>
      </c>
      <c r="BP2" s="86"/>
      <c r="BQ2" s="86"/>
      <c r="BR2" s="10"/>
      <c r="BS2" s="10"/>
      <c r="BT2" s="10"/>
      <c r="BU2" s="11" t="s">
        <v>25</v>
      </c>
      <c r="BV2" s="11"/>
      <c r="BW2" s="11"/>
      <c r="BX2" s="11" t="s">
        <v>26</v>
      </c>
      <c r="BY2" s="11"/>
      <c r="BZ2" s="11"/>
      <c r="CA2" s="11" t="s">
        <v>27</v>
      </c>
      <c r="CB2" s="11"/>
      <c r="CC2" s="11"/>
      <c r="CD2" s="11" t="s">
        <v>28</v>
      </c>
      <c r="CE2" s="11"/>
      <c r="CF2" s="11"/>
      <c r="CG2" s="11" t="s">
        <v>29</v>
      </c>
      <c r="CH2" s="11"/>
      <c r="CI2" s="11"/>
    </row>
    <row r="3" spans="1:88" s="4" customFormat="1" ht="90" x14ac:dyDescent="0.25">
      <c r="A3" s="4" t="s">
        <v>30</v>
      </c>
      <c r="B3" s="4" t="s">
        <v>31</v>
      </c>
      <c r="C3" s="157" t="s">
        <v>32</v>
      </c>
      <c r="D3" s="4" t="s">
        <v>33</v>
      </c>
      <c r="E3" s="4" t="s">
        <v>34</v>
      </c>
      <c r="F3" s="4" t="s">
        <v>35</v>
      </c>
      <c r="G3" s="4" t="s">
        <v>36</v>
      </c>
      <c r="H3" s="4" t="s">
        <v>37</v>
      </c>
      <c r="I3" s="4" t="s">
        <v>38</v>
      </c>
      <c r="J3" s="4" t="s">
        <v>39</v>
      </c>
      <c r="K3" s="4" t="s">
        <v>40</v>
      </c>
      <c r="L3" s="4" t="s">
        <v>41</v>
      </c>
      <c r="M3" s="37" t="s">
        <v>42</v>
      </c>
      <c r="N3" s="37" t="s">
        <v>43</v>
      </c>
      <c r="O3" s="4" t="s">
        <v>44</v>
      </c>
      <c r="P3" s="37" t="s">
        <v>45</v>
      </c>
      <c r="Q3" s="37" t="s">
        <v>46</v>
      </c>
      <c r="R3" s="4" t="s">
        <v>47</v>
      </c>
      <c r="S3" s="37" t="s">
        <v>48</v>
      </c>
      <c r="T3" s="37" t="s">
        <v>49</v>
      </c>
      <c r="U3" s="4" t="s">
        <v>50</v>
      </c>
      <c r="V3" s="37" t="s">
        <v>51</v>
      </c>
      <c r="W3" s="37" t="s">
        <v>52</v>
      </c>
      <c r="X3" s="4" t="s">
        <v>53</v>
      </c>
      <c r="Y3" s="4" t="s">
        <v>54</v>
      </c>
      <c r="Z3" s="4" t="s">
        <v>55</v>
      </c>
      <c r="AA3" s="4" t="s">
        <v>56</v>
      </c>
      <c r="AB3" s="37" t="s">
        <v>57</v>
      </c>
      <c r="AC3" s="37" t="s">
        <v>58</v>
      </c>
      <c r="AD3" s="4" t="s">
        <v>59</v>
      </c>
      <c r="AE3" s="37" t="s">
        <v>60</v>
      </c>
      <c r="AF3" s="37" t="s">
        <v>61</v>
      </c>
      <c r="AG3" s="4" t="s">
        <v>62</v>
      </c>
      <c r="AH3" s="37" t="s">
        <v>63</v>
      </c>
      <c r="AI3" s="37" t="s">
        <v>64</v>
      </c>
      <c r="AJ3" s="4" t="s">
        <v>65</v>
      </c>
      <c r="AK3" s="37" t="s">
        <v>66</v>
      </c>
      <c r="AL3" s="37" t="s">
        <v>67</v>
      </c>
      <c r="AM3" s="4" t="s">
        <v>68</v>
      </c>
      <c r="AN3" s="4" t="s">
        <v>69</v>
      </c>
      <c r="AO3" s="4" t="s">
        <v>70</v>
      </c>
      <c r="AP3" s="4" t="s">
        <v>71</v>
      </c>
      <c r="AQ3" s="37" t="s">
        <v>72</v>
      </c>
      <c r="AR3" s="37" t="s">
        <v>73</v>
      </c>
      <c r="AS3" s="4" t="s">
        <v>74</v>
      </c>
      <c r="AT3" s="37" t="s">
        <v>75</v>
      </c>
      <c r="AU3" s="37" t="s">
        <v>76</v>
      </c>
      <c r="AV3" s="4" t="s">
        <v>77</v>
      </c>
      <c r="AW3" s="37" t="s">
        <v>78</v>
      </c>
      <c r="AX3" s="37" t="s">
        <v>79</v>
      </c>
      <c r="AY3" s="4" t="s">
        <v>77</v>
      </c>
      <c r="AZ3" s="87" t="s">
        <v>80</v>
      </c>
      <c r="BA3" s="87" t="s">
        <v>81</v>
      </c>
      <c r="BB3" s="88" t="s">
        <v>82</v>
      </c>
      <c r="BC3" s="4" t="s">
        <v>83</v>
      </c>
      <c r="BD3" s="4" t="s">
        <v>84</v>
      </c>
      <c r="BE3" s="4" t="s">
        <v>85</v>
      </c>
      <c r="BF3" s="87" t="s">
        <v>86</v>
      </c>
      <c r="BG3" s="87" t="s">
        <v>87</v>
      </c>
      <c r="BH3" s="88" t="s">
        <v>88</v>
      </c>
      <c r="BI3" s="87" t="s">
        <v>89</v>
      </c>
      <c r="BJ3" s="87" t="s">
        <v>90</v>
      </c>
      <c r="BK3" s="88" t="s">
        <v>91</v>
      </c>
      <c r="BL3" s="87" t="s">
        <v>92</v>
      </c>
      <c r="BM3" s="87" t="s">
        <v>93</v>
      </c>
      <c r="BN3" s="88" t="s">
        <v>91</v>
      </c>
      <c r="BO3" s="88" t="s">
        <v>94</v>
      </c>
      <c r="BP3" s="88" t="s">
        <v>95</v>
      </c>
      <c r="BQ3" s="88" t="s">
        <v>96</v>
      </c>
      <c r="BR3" s="4" t="s">
        <v>97</v>
      </c>
      <c r="BS3" s="4" t="s">
        <v>98</v>
      </c>
      <c r="BT3" s="4" t="s">
        <v>99</v>
      </c>
      <c r="BU3" s="4" t="s">
        <v>100</v>
      </c>
      <c r="BV3" s="4" t="s">
        <v>101</v>
      </c>
      <c r="BW3" s="4" t="s">
        <v>102</v>
      </c>
      <c r="BX3" s="4" t="s">
        <v>103</v>
      </c>
      <c r="BY3" s="4" t="s">
        <v>104</v>
      </c>
      <c r="BZ3" s="4" t="s">
        <v>105</v>
      </c>
      <c r="CA3" s="4" t="s">
        <v>106</v>
      </c>
      <c r="CB3" s="4" t="s">
        <v>107</v>
      </c>
      <c r="CC3" s="4" t="s">
        <v>108</v>
      </c>
      <c r="CD3" s="4" t="s">
        <v>109</v>
      </c>
      <c r="CE3" s="4" t="s">
        <v>110</v>
      </c>
      <c r="CF3" s="4" t="s">
        <v>111</v>
      </c>
      <c r="CG3" s="4" t="s">
        <v>112</v>
      </c>
      <c r="CH3" s="4" t="s">
        <v>113</v>
      </c>
      <c r="CI3" s="4" t="s">
        <v>114</v>
      </c>
    </row>
    <row r="4" spans="1:88" x14ac:dyDescent="0.25">
      <c r="A4" s="169"/>
      <c r="B4" s="169" t="s">
        <v>115</v>
      </c>
      <c r="C4" s="48" t="s">
        <v>116</v>
      </c>
      <c r="D4" s="169" t="s">
        <v>117</v>
      </c>
      <c r="E4" s="169"/>
      <c r="F4" s="169" t="s">
        <v>118</v>
      </c>
      <c r="G4" s="169"/>
      <c r="H4" s="169" t="s">
        <v>119</v>
      </c>
      <c r="I4" s="169">
        <v>30</v>
      </c>
      <c r="J4" s="5">
        <v>71250000</v>
      </c>
      <c r="K4" s="5">
        <v>0</v>
      </c>
      <c r="L4" s="5">
        <v>71250000</v>
      </c>
      <c r="M4" s="38"/>
      <c r="N4" s="38"/>
      <c r="O4" s="110">
        <f>+SUM(M4:N4)</f>
        <v>0</v>
      </c>
      <c r="P4" s="39"/>
      <c r="Q4" s="39"/>
      <c r="R4" s="110">
        <f>+SUM(P4:Q4)</f>
        <v>0</v>
      </c>
      <c r="S4" s="39"/>
      <c r="T4" s="39"/>
      <c r="U4" s="110">
        <f>+SUM(S4:T4)</f>
        <v>0</v>
      </c>
      <c r="V4" s="39"/>
      <c r="W4" s="39"/>
      <c r="X4" s="110">
        <f>+SUM(V4:W4)</f>
        <v>0</v>
      </c>
      <c r="Y4" s="110">
        <f>+SUM(M4,P4,S4,V4)</f>
        <v>0</v>
      </c>
      <c r="Z4" s="110">
        <f>+SUM(N4,Q4,T4,W4)</f>
        <v>0</v>
      </c>
      <c r="AA4" s="110">
        <f>+SUM(Y4:Z4)</f>
        <v>0</v>
      </c>
      <c r="AB4" s="38">
        <v>6139455</v>
      </c>
      <c r="AC4" s="38"/>
      <c r="AD4" s="110">
        <f>+SUM(AB4:AC4)</f>
        <v>6139455</v>
      </c>
      <c r="AE4" s="112">
        <f>'GB 2023'!AE4-(AB4-'GB 2023'!AB4)/3</f>
        <v>10852258</v>
      </c>
      <c r="AF4" s="112">
        <f>'GB 2023'!AF4-(AC4-'GB 2023'!AC4)/3</f>
        <v>0</v>
      </c>
      <c r="AG4" s="110">
        <f>+SUM(AE4:AF4)</f>
        <v>10852258</v>
      </c>
      <c r="AH4" s="112">
        <f>'GB 2023'!AH4-(AB4-'GB 2023'!AB4)/3</f>
        <v>10851257</v>
      </c>
      <c r="AI4" s="112">
        <f>'GB 2023'!AI4-(AC4-'GB 2023'!AC4)/3</f>
        <v>0</v>
      </c>
      <c r="AJ4" s="110">
        <f>+SUM(AH4:AI4)</f>
        <v>10851257</v>
      </c>
      <c r="AK4" s="112">
        <f>'GB 2023'!AN4-SUM('CMS Q3 Update'!AB4,'CMS Q3 Update'!AE4,'CMS Q3 Update'!AH4)</f>
        <v>10851257</v>
      </c>
      <c r="AL4" s="112">
        <f>'GB 2023'!AO4-SUM('CMS Q3 Update'!AC4,'CMS Q3 Update'!AF4,'CMS Q3 Update'!AI4)</f>
        <v>0</v>
      </c>
      <c r="AM4" s="110">
        <f>+SUM(AK4:AL4)</f>
        <v>10851257</v>
      </c>
      <c r="AN4" s="110">
        <f>+SUM(AB4,AE4,AH4,AK4)</f>
        <v>38694227</v>
      </c>
      <c r="AO4" s="110">
        <f>+SUM(AC4,AF4,AI4,AL4)</f>
        <v>0</v>
      </c>
      <c r="AP4" s="110">
        <f>+SUM(AN4:AO4)</f>
        <v>38694227</v>
      </c>
      <c r="AQ4" s="112">
        <v>10852258</v>
      </c>
      <c r="AR4" s="39"/>
      <c r="AS4" s="110">
        <f>+SUM(AQ4:AR4)</f>
        <v>10852258</v>
      </c>
      <c r="AT4" s="112">
        <v>10852257</v>
      </c>
      <c r="AU4" s="39"/>
      <c r="AV4" s="110">
        <f>+SUM(AT4:AU4)</f>
        <v>10852257</v>
      </c>
      <c r="AW4" s="112">
        <v>10851258</v>
      </c>
      <c r="AX4" s="39"/>
      <c r="AY4" s="110">
        <f>+SUM(AW4:AX4)</f>
        <v>10851258</v>
      </c>
      <c r="AZ4" s="89"/>
      <c r="BA4" s="89"/>
      <c r="BB4" s="91">
        <f>+SUM(AZ4:BA4)</f>
        <v>0</v>
      </c>
      <c r="BC4" s="110">
        <f>+SUM(AQ4,AT4,AW4,AZ4)</f>
        <v>32555773</v>
      </c>
      <c r="BD4" s="110">
        <f>+SUM(AR4,AU4,AX4,BA4)</f>
        <v>0</v>
      </c>
      <c r="BE4" s="110">
        <f>+SUM(BC4:BD4)</f>
        <v>32555773</v>
      </c>
      <c r="BF4" s="89"/>
      <c r="BG4" s="89"/>
      <c r="BH4" s="90">
        <f>+SUM(BF4:BG4)</f>
        <v>0</v>
      </c>
      <c r="BI4" s="89"/>
      <c r="BJ4" s="89"/>
      <c r="BK4" s="90">
        <f>+SUM(BI4:BJ4)</f>
        <v>0</v>
      </c>
      <c r="BL4" s="89"/>
      <c r="BM4" s="89"/>
      <c r="BN4" s="90">
        <f>+SUM(BL4:BM4)</f>
        <v>0</v>
      </c>
      <c r="BO4" s="91">
        <f>+SUM(BF4,BI4,BL4)</f>
        <v>0</v>
      </c>
      <c r="BP4" s="91">
        <f>+SUM(BG4,BJ4,BM4)</f>
        <v>0</v>
      </c>
      <c r="BQ4" s="91">
        <f>+SUM(BO4:BP4)</f>
        <v>0</v>
      </c>
      <c r="BR4" s="5">
        <f>+SUM(BO4,BC4,AN4,Y4)</f>
        <v>71250000</v>
      </c>
      <c r="BS4" s="5">
        <f t="shared" ref="BS4:BT19" si="0">+SUM(BP4,BD4,AO4,Z4)</f>
        <v>0</v>
      </c>
      <c r="BT4" s="5">
        <f t="shared" si="0"/>
        <v>71250000</v>
      </c>
      <c r="BU4" s="5" t="e">
        <f>+Y4-#REF!</f>
        <v>#REF!</v>
      </c>
      <c r="BV4" s="5" t="e">
        <f>+Z4-#REF!</f>
        <v>#REF!</v>
      </c>
      <c r="BW4" s="5" t="e">
        <f>+AA4-#REF!</f>
        <v>#REF!</v>
      </c>
      <c r="BX4" s="5" t="e">
        <f>+AN4-#REF!</f>
        <v>#REF!</v>
      </c>
      <c r="BY4" s="5" t="e">
        <f>+AO4-#REF!</f>
        <v>#REF!</v>
      </c>
      <c r="BZ4" s="5" t="e">
        <f>+AP4-#REF!</f>
        <v>#REF!</v>
      </c>
      <c r="CA4" s="5" t="e">
        <f>+BC4-#REF!</f>
        <v>#REF!</v>
      </c>
      <c r="CB4" s="5" t="e">
        <f>+BD4-#REF!</f>
        <v>#REF!</v>
      </c>
      <c r="CC4" s="5" t="e">
        <f>+BE4-#REF!</f>
        <v>#REF!</v>
      </c>
      <c r="CD4" s="5" t="e">
        <f>+BO4-#REF!</f>
        <v>#REF!</v>
      </c>
      <c r="CE4" s="5" t="e">
        <f>+BP4-#REF!</f>
        <v>#REF!</v>
      </c>
      <c r="CF4" s="5" t="e">
        <f>+BQ4-#REF!</f>
        <v>#REF!</v>
      </c>
      <c r="CG4" s="5">
        <f>+BR4-J4</f>
        <v>0</v>
      </c>
      <c r="CH4" s="5">
        <f t="shared" ref="CH4:CI19" si="1">+BS4-K4</f>
        <v>0</v>
      </c>
      <c r="CI4" s="5">
        <f t="shared" si="1"/>
        <v>0</v>
      </c>
      <c r="CJ4" s="169" t="s">
        <v>120</v>
      </c>
    </row>
    <row r="5" spans="1:88" x14ac:dyDescent="0.25">
      <c r="A5" s="169"/>
      <c r="B5" s="169" t="s">
        <v>115</v>
      </c>
      <c r="C5" s="48" t="s">
        <v>116</v>
      </c>
      <c r="D5" s="169" t="s">
        <v>121</v>
      </c>
      <c r="E5" s="169"/>
      <c r="F5" s="169" t="s">
        <v>122</v>
      </c>
      <c r="G5" s="169"/>
      <c r="H5" s="169" t="s">
        <v>119</v>
      </c>
      <c r="I5" s="169">
        <v>30</v>
      </c>
      <c r="J5" s="5">
        <v>3750000</v>
      </c>
      <c r="K5" s="5">
        <v>0</v>
      </c>
      <c r="L5" s="5">
        <v>3750000</v>
      </c>
      <c r="M5" s="38"/>
      <c r="N5" s="38"/>
      <c r="O5" s="110">
        <f t="shared" ref="O5:O55" si="2">+SUM(M5:N5)</f>
        <v>0</v>
      </c>
      <c r="P5" s="39" t="s">
        <v>123</v>
      </c>
      <c r="Q5" s="39"/>
      <c r="R5" s="110">
        <f t="shared" ref="R5:R55" si="3">+SUM(P5:Q5)</f>
        <v>0</v>
      </c>
      <c r="S5" s="112">
        <v>145000</v>
      </c>
      <c r="T5" s="39"/>
      <c r="U5" s="110">
        <f t="shared" ref="U5:U55" si="4">+SUM(S5:T5)</f>
        <v>145000</v>
      </c>
      <c r="V5" s="112">
        <v>386000</v>
      </c>
      <c r="W5" s="39"/>
      <c r="X5" s="110">
        <f t="shared" ref="X5:X55" si="5">+SUM(V5:W5)</f>
        <v>386000</v>
      </c>
      <c r="Y5" s="110">
        <f t="shared" ref="Y5:Z42" si="6">+SUM(M5,P5,S5,V5)</f>
        <v>531000</v>
      </c>
      <c r="Z5" s="110">
        <f t="shared" si="6"/>
        <v>0</v>
      </c>
      <c r="AA5" s="110">
        <f t="shared" ref="AA5:AA55" si="7">+SUM(Y5:Z5)</f>
        <v>531000</v>
      </c>
      <c r="AB5" s="38">
        <v>366000</v>
      </c>
      <c r="AC5" s="38"/>
      <c r="AD5" s="110">
        <f t="shared" ref="AD5:AD55" si="8">+SUM(AB5:AC5)</f>
        <v>366000</v>
      </c>
      <c r="AE5" s="112">
        <f>'GB 2023'!AE5-(AB5-'GB 2023'!AB5)/3</f>
        <v>750000</v>
      </c>
      <c r="AF5" s="112">
        <f>'GB 2023'!AF5-(AC5-'GB 2023'!AC5)/3</f>
        <v>0</v>
      </c>
      <c r="AG5" s="110">
        <f t="shared" ref="AG5:AG55" si="9">+SUM(AE5:AF5)</f>
        <v>750000</v>
      </c>
      <c r="AH5" s="112">
        <f>'GB 2023'!AH5-(AB5-'GB 2023'!AB5)/3</f>
        <v>500000</v>
      </c>
      <c r="AI5" s="112">
        <f>'GB 2023'!AI5-(AC5-'GB 2023'!AC5)/3</f>
        <v>0</v>
      </c>
      <c r="AJ5" s="110">
        <f t="shared" ref="AJ5:AJ55" si="10">+SUM(AH5:AI5)</f>
        <v>500000</v>
      </c>
      <c r="AK5" s="112">
        <f>'GB 2023'!AN5-SUM('CMS Q3 Update'!AB5,'CMS Q3 Update'!AE5,'CMS Q3 Update'!AH5)</f>
        <v>500000</v>
      </c>
      <c r="AL5" s="112">
        <f>'GB 2023'!AO5-SUM('CMS Q3 Update'!AC5,'CMS Q3 Update'!AF5,'CMS Q3 Update'!AI5)</f>
        <v>0</v>
      </c>
      <c r="AM5" s="110">
        <f t="shared" ref="AM5:AM54" si="11">+SUM(AK5:AL5)</f>
        <v>500000</v>
      </c>
      <c r="AN5" s="110">
        <f t="shared" ref="AN5:AO42" si="12">+SUM(AB5,AE5,AH5,AK5)</f>
        <v>2116000</v>
      </c>
      <c r="AO5" s="110">
        <f t="shared" si="12"/>
        <v>0</v>
      </c>
      <c r="AP5" s="110">
        <f t="shared" ref="AP5:AP55" si="13">+SUM(AN5:AO5)</f>
        <v>2116000</v>
      </c>
      <c r="AQ5" s="112">
        <v>500000</v>
      </c>
      <c r="AR5" s="39"/>
      <c r="AS5" s="110">
        <f t="shared" ref="AS5:AS55" si="14">+SUM(AQ5:AR5)</f>
        <v>500000</v>
      </c>
      <c r="AT5" s="112">
        <v>275000</v>
      </c>
      <c r="AU5" s="39"/>
      <c r="AV5" s="110">
        <f t="shared" ref="AV5:AV55" si="15">+SUM(AT5:AU5)</f>
        <v>275000</v>
      </c>
      <c r="AW5" s="112">
        <v>328000</v>
      </c>
      <c r="AX5" s="39"/>
      <c r="AY5" s="110">
        <f t="shared" ref="AY5:AY55" si="16">+SUM(AW5:AX5)</f>
        <v>328000</v>
      </c>
      <c r="AZ5" s="89"/>
      <c r="BA5" s="89"/>
      <c r="BB5" s="91">
        <f t="shared" ref="BB5:BB54" si="17">+SUM(AZ5:BA5)</f>
        <v>0</v>
      </c>
      <c r="BC5" s="110">
        <f t="shared" ref="BC5:BD42" si="18">+SUM(AQ5,AT5,AW5,AZ5)</f>
        <v>1103000</v>
      </c>
      <c r="BD5" s="110">
        <f t="shared" si="18"/>
        <v>0</v>
      </c>
      <c r="BE5" s="110">
        <f t="shared" ref="BE5:BE55" si="19">+SUM(BC5:BD5)</f>
        <v>1103000</v>
      </c>
      <c r="BF5" s="89"/>
      <c r="BG5" s="89"/>
      <c r="BH5" s="90">
        <f t="shared" ref="BH5:BH55" si="20">+SUM(BF5:BG5)</f>
        <v>0</v>
      </c>
      <c r="BI5" s="89"/>
      <c r="BJ5" s="89"/>
      <c r="BK5" s="90">
        <f t="shared" ref="BK5:BK55" si="21">+SUM(BI5:BJ5)</f>
        <v>0</v>
      </c>
      <c r="BL5" s="89"/>
      <c r="BM5" s="89"/>
      <c r="BN5" s="90">
        <f t="shared" ref="BN5:BN55" si="22">+SUM(BL5:BM5)</f>
        <v>0</v>
      </c>
      <c r="BO5" s="91">
        <f t="shared" ref="BO5:BP42" si="23">+SUM(BF5,BI5,BL5)</f>
        <v>0</v>
      </c>
      <c r="BP5" s="91">
        <f t="shared" si="23"/>
        <v>0</v>
      </c>
      <c r="BQ5" s="91">
        <f t="shared" ref="BQ5:BQ55" si="24">+SUM(BO5:BP5)</f>
        <v>0</v>
      </c>
      <c r="BR5" s="5">
        <f t="shared" ref="BR5:BT42" si="25">+SUM(BO5,BC5,AN5,Y5)</f>
        <v>3750000</v>
      </c>
      <c r="BS5" s="5">
        <f t="shared" si="0"/>
        <v>0</v>
      </c>
      <c r="BT5" s="5">
        <f t="shared" si="0"/>
        <v>3750000</v>
      </c>
      <c r="BU5" s="5" t="e">
        <f>+Y5-#REF!</f>
        <v>#REF!</v>
      </c>
      <c r="BV5" s="5" t="e">
        <f>+Z5-#REF!</f>
        <v>#REF!</v>
      </c>
      <c r="BW5" s="5" t="e">
        <f>+AA5-#REF!</f>
        <v>#REF!</v>
      </c>
      <c r="BX5" s="5" t="e">
        <f>+AN5-#REF!</f>
        <v>#REF!</v>
      </c>
      <c r="BY5" s="5" t="e">
        <f>+AO5-#REF!</f>
        <v>#REF!</v>
      </c>
      <c r="BZ5" s="5" t="e">
        <f>+AP5-#REF!</f>
        <v>#REF!</v>
      </c>
      <c r="CA5" s="5" t="e">
        <f>+BC5-#REF!</f>
        <v>#REF!</v>
      </c>
      <c r="CB5" s="5" t="e">
        <f>+BD5-#REF!</f>
        <v>#REF!</v>
      </c>
      <c r="CC5" s="5" t="e">
        <f>+BE5-#REF!</f>
        <v>#REF!</v>
      </c>
      <c r="CD5" s="5" t="e">
        <f>+BO5-#REF!</f>
        <v>#REF!</v>
      </c>
      <c r="CE5" s="5" t="e">
        <f>+BP5-#REF!</f>
        <v>#REF!</v>
      </c>
      <c r="CF5" s="5" t="e">
        <f>+BQ5-#REF!</f>
        <v>#REF!</v>
      </c>
      <c r="CG5" s="5">
        <f t="shared" ref="CG5:CI54" si="26">+BR5-J5</f>
        <v>0</v>
      </c>
      <c r="CH5" s="5">
        <f t="shared" si="1"/>
        <v>0</v>
      </c>
      <c r="CI5" s="5">
        <f t="shared" si="1"/>
        <v>0</v>
      </c>
      <c r="CJ5" s="169" t="s">
        <v>120</v>
      </c>
    </row>
    <row r="6" spans="1:88" x14ac:dyDescent="0.25">
      <c r="A6" s="169"/>
      <c r="B6" s="169" t="s">
        <v>124</v>
      </c>
      <c r="C6" s="48" t="s">
        <v>125</v>
      </c>
      <c r="D6" s="169" t="s">
        <v>117</v>
      </c>
      <c r="E6" s="169"/>
      <c r="F6" s="169" t="s">
        <v>126</v>
      </c>
      <c r="G6" s="169" t="s">
        <v>127</v>
      </c>
      <c r="H6" s="169" t="s">
        <v>128</v>
      </c>
      <c r="I6" s="169" t="s">
        <v>129</v>
      </c>
      <c r="J6" s="5">
        <v>27500000</v>
      </c>
      <c r="K6" s="5">
        <v>18300000</v>
      </c>
      <c r="L6" s="5">
        <v>45800000</v>
      </c>
      <c r="M6" s="38">
        <v>2500000</v>
      </c>
      <c r="N6" s="38">
        <v>1667000</v>
      </c>
      <c r="O6" s="110">
        <f t="shared" si="2"/>
        <v>4167000</v>
      </c>
      <c r="P6" s="112">
        <v>2500000</v>
      </c>
      <c r="Q6" s="112">
        <v>1667000</v>
      </c>
      <c r="R6" s="110">
        <f t="shared" si="3"/>
        <v>4167000</v>
      </c>
      <c r="S6" s="112">
        <v>2500000</v>
      </c>
      <c r="T6" s="112">
        <v>1667000</v>
      </c>
      <c r="U6" s="110">
        <f t="shared" si="4"/>
        <v>4167000</v>
      </c>
      <c r="V6" s="112">
        <v>2500000</v>
      </c>
      <c r="W6" s="112">
        <v>1666000</v>
      </c>
      <c r="X6" s="110">
        <f t="shared" si="5"/>
        <v>4166000</v>
      </c>
      <c r="Y6" s="110">
        <f t="shared" si="6"/>
        <v>10000000</v>
      </c>
      <c r="Z6" s="110">
        <f t="shared" si="6"/>
        <v>6667000</v>
      </c>
      <c r="AA6" s="110">
        <f t="shared" si="7"/>
        <v>16667000</v>
      </c>
      <c r="AB6" s="141">
        <v>0</v>
      </c>
      <c r="AC6" s="166">
        <v>0</v>
      </c>
      <c r="AD6" s="110">
        <f t="shared" si="8"/>
        <v>0</v>
      </c>
      <c r="AE6" s="112">
        <f>'GB 2023'!AE6-(AB6-'GB 2023'!AB6)/3</f>
        <v>3057723</v>
      </c>
      <c r="AF6" s="112">
        <f>'GB 2023'!AF6-(AC6-'GB 2023'!AC6)/3</f>
        <v>2498277</v>
      </c>
      <c r="AG6" s="110">
        <f t="shared" si="9"/>
        <v>5556000</v>
      </c>
      <c r="AH6" s="112">
        <f>'GB 2023'!AH6-(AB6-'GB 2023'!AB6)/3</f>
        <v>3057723</v>
      </c>
      <c r="AI6" s="112">
        <f>'GB 2023'!AI6-(AC6-'GB 2023'!AC6)/3</f>
        <v>2498277</v>
      </c>
      <c r="AJ6" s="110">
        <f t="shared" si="10"/>
        <v>5556000</v>
      </c>
      <c r="AK6" s="112">
        <f>'GB 2023'!AN6-SUM('CMS Q3 Update'!AB6,'CMS Q3 Update'!AE6,'CMS Q3 Update'!AH6)</f>
        <v>3057722</v>
      </c>
      <c r="AL6" s="112">
        <f>'GB 2023'!AO6-SUM('CMS Q3 Update'!AC6,'CMS Q3 Update'!AF6,'CMS Q3 Update'!AI6)</f>
        <v>2498278</v>
      </c>
      <c r="AM6" s="110">
        <f t="shared" si="11"/>
        <v>5556000</v>
      </c>
      <c r="AN6" s="110">
        <f t="shared" si="12"/>
        <v>9173168</v>
      </c>
      <c r="AO6" s="110">
        <f t="shared" si="12"/>
        <v>7494832</v>
      </c>
      <c r="AP6" s="110">
        <f t="shared" si="13"/>
        <v>16668000</v>
      </c>
      <c r="AQ6" s="112">
        <v>2500000</v>
      </c>
      <c r="AR6" s="112">
        <v>1655000</v>
      </c>
      <c r="AS6" s="110">
        <f t="shared" si="14"/>
        <v>4155000</v>
      </c>
      <c r="AT6" s="112">
        <v>2500000</v>
      </c>
      <c r="AU6" s="112">
        <v>1655000</v>
      </c>
      <c r="AV6" s="110">
        <f t="shared" si="15"/>
        <v>4155000</v>
      </c>
      <c r="AW6" s="112">
        <v>2500000</v>
      </c>
      <c r="AX6" s="112">
        <v>1655000</v>
      </c>
      <c r="AY6" s="110">
        <f t="shared" si="16"/>
        <v>4155000</v>
      </c>
      <c r="AZ6" s="89"/>
      <c r="BA6" s="89"/>
      <c r="BB6" s="91">
        <f t="shared" si="17"/>
        <v>0</v>
      </c>
      <c r="BC6" s="110">
        <f t="shared" si="18"/>
        <v>7500000</v>
      </c>
      <c r="BD6" s="110">
        <f t="shared" si="18"/>
        <v>4965000</v>
      </c>
      <c r="BE6" s="110">
        <f t="shared" si="19"/>
        <v>12465000</v>
      </c>
      <c r="BF6" s="89"/>
      <c r="BG6" s="89"/>
      <c r="BH6" s="90">
        <f t="shared" si="20"/>
        <v>0</v>
      </c>
      <c r="BI6" s="89"/>
      <c r="BJ6" s="89"/>
      <c r="BK6" s="90">
        <f t="shared" si="21"/>
        <v>0</v>
      </c>
      <c r="BL6" s="89"/>
      <c r="BM6" s="89"/>
      <c r="BN6" s="90">
        <f t="shared" si="22"/>
        <v>0</v>
      </c>
      <c r="BO6" s="91">
        <f t="shared" si="23"/>
        <v>0</v>
      </c>
      <c r="BP6" s="91">
        <f t="shared" si="23"/>
        <v>0</v>
      </c>
      <c r="BQ6" s="91">
        <f t="shared" si="24"/>
        <v>0</v>
      </c>
      <c r="BR6" s="5">
        <f t="shared" si="25"/>
        <v>26673168</v>
      </c>
      <c r="BS6" s="5">
        <f t="shared" si="0"/>
        <v>19126832</v>
      </c>
      <c r="BT6" s="5">
        <f t="shared" si="0"/>
        <v>45800000</v>
      </c>
      <c r="BU6" s="5" t="e">
        <f>+Y6-#REF!</f>
        <v>#REF!</v>
      </c>
      <c r="BV6" s="5" t="e">
        <f>+Z6-#REF!</f>
        <v>#REF!</v>
      </c>
      <c r="BW6" s="5" t="e">
        <f>+AA6-#REF!</f>
        <v>#REF!</v>
      </c>
      <c r="BX6" s="5" t="e">
        <f>+AN6-#REF!</f>
        <v>#REF!</v>
      </c>
      <c r="BY6" s="5" t="e">
        <f>+AO6-#REF!</f>
        <v>#REF!</v>
      </c>
      <c r="BZ6" s="5" t="e">
        <f>+AP6-#REF!</f>
        <v>#REF!</v>
      </c>
      <c r="CA6" s="5" t="e">
        <f>+BC6-#REF!</f>
        <v>#REF!</v>
      </c>
      <c r="CB6" s="5" t="e">
        <f>+BD6-#REF!</f>
        <v>#REF!</v>
      </c>
      <c r="CC6" s="5" t="e">
        <f>+BE6-#REF!</f>
        <v>#REF!</v>
      </c>
      <c r="CD6" s="5" t="e">
        <f>+BO6-#REF!</f>
        <v>#REF!</v>
      </c>
      <c r="CE6" s="5" t="e">
        <f>+BP6-#REF!</f>
        <v>#REF!</v>
      </c>
      <c r="CF6" s="5" t="e">
        <f>+BQ6-#REF!</f>
        <v>#REF!</v>
      </c>
      <c r="CG6" s="5">
        <f t="shared" si="26"/>
        <v>-826832</v>
      </c>
      <c r="CH6" s="5">
        <f t="shared" si="1"/>
        <v>826832</v>
      </c>
      <c r="CI6" s="5">
        <f t="shared" si="1"/>
        <v>0</v>
      </c>
      <c r="CJ6" s="169"/>
    </row>
    <row r="7" spans="1:88" x14ac:dyDescent="0.25">
      <c r="A7" s="169"/>
      <c r="B7" s="169" t="s">
        <v>124</v>
      </c>
      <c r="C7" s="48" t="s">
        <v>130</v>
      </c>
      <c r="D7" s="169" t="s">
        <v>117</v>
      </c>
      <c r="E7" s="169"/>
      <c r="F7" s="169" t="s">
        <v>126</v>
      </c>
      <c r="G7" s="169" t="s">
        <v>127</v>
      </c>
      <c r="H7" s="169" t="s">
        <v>131</v>
      </c>
      <c r="I7" s="169" t="s">
        <v>132</v>
      </c>
      <c r="J7" s="5">
        <v>25000000</v>
      </c>
      <c r="K7" s="5">
        <v>16667000</v>
      </c>
      <c r="L7" s="5">
        <v>41667000</v>
      </c>
      <c r="M7" s="38"/>
      <c r="N7" s="38"/>
      <c r="O7" s="110">
        <f t="shared" si="2"/>
        <v>0</v>
      </c>
      <c r="P7" s="39" t="s">
        <v>123</v>
      </c>
      <c r="Q7" s="39" t="s">
        <v>123</v>
      </c>
      <c r="R7" s="110">
        <f t="shared" si="3"/>
        <v>0</v>
      </c>
      <c r="S7" s="39"/>
      <c r="T7" s="39"/>
      <c r="U7" s="110">
        <f t="shared" si="4"/>
        <v>0</v>
      </c>
      <c r="V7" s="112"/>
      <c r="W7" s="112"/>
      <c r="X7" s="110">
        <f t="shared" si="5"/>
        <v>0</v>
      </c>
      <c r="Y7" s="110">
        <f t="shared" si="6"/>
        <v>0</v>
      </c>
      <c r="Z7" s="110">
        <f t="shared" si="6"/>
        <v>0</v>
      </c>
      <c r="AA7" s="110">
        <f t="shared" si="7"/>
        <v>0</v>
      </c>
      <c r="AB7" s="167">
        <v>0</v>
      </c>
      <c r="AC7" s="167">
        <v>0</v>
      </c>
      <c r="AD7" s="110">
        <f t="shared" si="8"/>
        <v>0</v>
      </c>
      <c r="AE7" s="112">
        <f>'GB 2023'!AE7-(AB7-'GB 2023'!AB7)/3</f>
        <v>0</v>
      </c>
      <c r="AF7" s="112">
        <f>'GB 2023'!AF7-(AC7-'GB 2023'!AC7)/3</f>
        <v>0</v>
      </c>
      <c r="AG7" s="110">
        <f t="shared" si="9"/>
        <v>0</v>
      </c>
      <c r="AH7" s="112">
        <f>'GB 2023'!AH7-(AB7-'GB 2023'!AB7)/3</f>
        <v>4586708</v>
      </c>
      <c r="AI7" s="112">
        <f>'GB 2023'!AI7-(AC7-'GB 2023'!AC7)/3</f>
        <v>3746292</v>
      </c>
      <c r="AJ7" s="110">
        <f t="shared" si="10"/>
        <v>8333000</v>
      </c>
      <c r="AK7" s="112">
        <f>'GB 2023'!AN7-SUM('CMS Q3 Update'!AB7,'CMS Q3 Update'!AE7,'CMS Q3 Update'!AH7)</f>
        <v>4586708</v>
      </c>
      <c r="AL7" s="112">
        <f>'GB 2023'!AO7-SUM('CMS Q3 Update'!AC7,'CMS Q3 Update'!AF7,'CMS Q3 Update'!AI7)</f>
        <v>3746292</v>
      </c>
      <c r="AM7" s="110">
        <f t="shared" si="11"/>
        <v>8333000</v>
      </c>
      <c r="AN7" s="110">
        <f t="shared" si="12"/>
        <v>9173416</v>
      </c>
      <c r="AO7" s="110">
        <f t="shared" si="12"/>
        <v>7492584</v>
      </c>
      <c r="AP7" s="110">
        <f t="shared" si="13"/>
        <v>16666000</v>
      </c>
      <c r="AQ7" s="112">
        <v>5000000</v>
      </c>
      <c r="AR7" s="112">
        <v>3333000</v>
      </c>
      <c r="AS7" s="110">
        <f t="shared" si="14"/>
        <v>8333000</v>
      </c>
      <c r="AT7" s="112">
        <v>5000000</v>
      </c>
      <c r="AU7" s="112">
        <v>3333000</v>
      </c>
      <c r="AV7" s="110">
        <f t="shared" si="15"/>
        <v>8333000</v>
      </c>
      <c r="AW7" s="112">
        <v>5000000</v>
      </c>
      <c r="AX7" s="112">
        <v>3335000</v>
      </c>
      <c r="AY7" s="110">
        <f t="shared" si="16"/>
        <v>8335000</v>
      </c>
      <c r="AZ7" s="89"/>
      <c r="BA7" s="89"/>
      <c r="BB7" s="91">
        <f t="shared" si="17"/>
        <v>0</v>
      </c>
      <c r="BC7" s="110">
        <f t="shared" si="18"/>
        <v>15000000</v>
      </c>
      <c r="BD7" s="110">
        <f t="shared" si="18"/>
        <v>10001000</v>
      </c>
      <c r="BE7" s="110">
        <f t="shared" si="19"/>
        <v>25001000</v>
      </c>
      <c r="BF7" s="89"/>
      <c r="BG7" s="89"/>
      <c r="BH7" s="90">
        <f t="shared" si="20"/>
        <v>0</v>
      </c>
      <c r="BI7" s="89"/>
      <c r="BJ7" s="89"/>
      <c r="BK7" s="90">
        <f t="shared" si="21"/>
        <v>0</v>
      </c>
      <c r="BL7" s="89"/>
      <c r="BM7" s="89"/>
      <c r="BN7" s="90">
        <f t="shared" si="22"/>
        <v>0</v>
      </c>
      <c r="BO7" s="91">
        <f t="shared" si="23"/>
        <v>0</v>
      </c>
      <c r="BP7" s="91">
        <f t="shared" si="23"/>
        <v>0</v>
      </c>
      <c r="BQ7" s="91">
        <f t="shared" si="24"/>
        <v>0</v>
      </c>
      <c r="BR7" s="5">
        <f t="shared" si="25"/>
        <v>24173416</v>
      </c>
      <c r="BS7" s="5">
        <f t="shared" si="0"/>
        <v>17493584</v>
      </c>
      <c r="BT7" s="5">
        <f t="shared" si="0"/>
        <v>41667000</v>
      </c>
      <c r="BU7" s="5" t="e">
        <f>+Y7-#REF!</f>
        <v>#REF!</v>
      </c>
      <c r="BV7" s="5" t="e">
        <f>+Z7-#REF!</f>
        <v>#REF!</v>
      </c>
      <c r="BW7" s="5" t="e">
        <f>+AA7-#REF!</f>
        <v>#REF!</v>
      </c>
      <c r="BX7" s="5" t="e">
        <f>+AN7-#REF!</f>
        <v>#REF!</v>
      </c>
      <c r="BY7" s="5" t="e">
        <f>+AO7-#REF!</f>
        <v>#REF!</v>
      </c>
      <c r="BZ7" s="5" t="e">
        <f>+AP7-#REF!</f>
        <v>#REF!</v>
      </c>
      <c r="CA7" s="5" t="e">
        <f>+BC7-#REF!</f>
        <v>#REF!</v>
      </c>
      <c r="CB7" s="5" t="e">
        <f>+BD7-#REF!</f>
        <v>#REF!</v>
      </c>
      <c r="CC7" s="5" t="e">
        <f>+BE7-#REF!</f>
        <v>#REF!</v>
      </c>
      <c r="CD7" s="5" t="e">
        <f>+BO7-#REF!</f>
        <v>#REF!</v>
      </c>
      <c r="CE7" s="5" t="e">
        <f>+BP7-#REF!</f>
        <v>#REF!</v>
      </c>
      <c r="CF7" s="5" t="e">
        <f>+BQ7-#REF!</f>
        <v>#REF!</v>
      </c>
      <c r="CG7" s="5">
        <f t="shared" si="26"/>
        <v>-826584</v>
      </c>
      <c r="CH7" s="5">
        <f t="shared" si="1"/>
        <v>826584</v>
      </c>
      <c r="CI7" s="5">
        <f t="shared" si="1"/>
        <v>0</v>
      </c>
      <c r="CJ7" s="169"/>
    </row>
    <row r="8" spans="1:88" x14ac:dyDescent="0.25">
      <c r="A8" s="169"/>
      <c r="B8" s="169" t="s">
        <v>124</v>
      </c>
      <c r="C8" s="48" t="s">
        <v>133</v>
      </c>
      <c r="D8" s="169" t="s">
        <v>121</v>
      </c>
      <c r="E8" s="169"/>
      <c r="F8" s="169" t="s">
        <v>134</v>
      </c>
      <c r="G8" s="169" t="s">
        <v>135</v>
      </c>
      <c r="H8" s="169" t="s">
        <v>136</v>
      </c>
      <c r="I8" s="169">
        <v>36</v>
      </c>
      <c r="J8" s="5">
        <v>0</v>
      </c>
      <c r="K8" s="5">
        <v>0</v>
      </c>
      <c r="L8" s="5">
        <v>0</v>
      </c>
      <c r="M8" s="38"/>
      <c r="N8" s="38"/>
      <c r="O8" s="110">
        <f t="shared" si="2"/>
        <v>0</v>
      </c>
      <c r="P8" s="39" t="s">
        <v>123</v>
      </c>
      <c r="Q8" s="39" t="s">
        <v>123</v>
      </c>
      <c r="R8" s="110">
        <f t="shared" si="3"/>
        <v>0</v>
      </c>
      <c r="S8" s="39"/>
      <c r="T8" s="39"/>
      <c r="U8" s="110">
        <f t="shared" si="4"/>
        <v>0</v>
      </c>
      <c r="V8" s="39"/>
      <c r="W8" s="39"/>
      <c r="X8" s="110">
        <f t="shared" si="5"/>
        <v>0</v>
      </c>
      <c r="Y8" s="110">
        <f t="shared" si="6"/>
        <v>0</v>
      </c>
      <c r="Z8" s="110">
        <f t="shared" si="6"/>
        <v>0</v>
      </c>
      <c r="AA8" s="110">
        <f t="shared" si="7"/>
        <v>0</v>
      </c>
      <c r="AB8" s="167">
        <v>0</v>
      </c>
      <c r="AC8" s="167">
        <v>0</v>
      </c>
      <c r="AD8" s="110">
        <f t="shared" si="8"/>
        <v>0</v>
      </c>
      <c r="AE8" s="112">
        <f>'GB 2023'!AE8-(AB8-'GB 2023'!AB8)/3</f>
        <v>0</v>
      </c>
      <c r="AF8" s="112">
        <f>'GB 2023'!AF8-(AC8-'GB 2023'!AC8)/3</f>
        <v>0</v>
      </c>
      <c r="AG8" s="110">
        <f t="shared" si="9"/>
        <v>0</v>
      </c>
      <c r="AH8" s="112">
        <f>'GB 2023'!AH8-(AB8-'GB 2023'!AB8)/3</f>
        <v>0</v>
      </c>
      <c r="AI8" s="112">
        <f>'GB 2023'!AI8-(AC8-'GB 2023'!AC8)/3</f>
        <v>0</v>
      </c>
      <c r="AJ8" s="110">
        <f t="shared" si="10"/>
        <v>0</v>
      </c>
      <c r="AK8" s="112">
        <f>'GB 2023'!AN8-SUM('CMS Q3 Update'!AB8,'CMS Q3 Update'!AE8,'CMS Q3 Update'!AH8)</f>
        <v>0</v>
      </c>
      <c r="AL8" s="112">
        <f>'GB 2023'!AO8-SUM('CMS Q3 Update'!AC8,'CMS Q3 Update'!AF8,'CMS Q3 Update'!AI8)</f>
        <v>0</v>
      </c>
      <c r="AM8" s="110">
        <f t="shared" si="11"/>
        <v>0</v>
      </c>
      <c r="AN8" s="110">
        <f t="shared" si="12"/>
        <v>0</v>
      </c>
      <c r="AO8" s="110">
        <f t="shared" si="12"/>
        <v>0</v>
      </c>
      <c r="AP8" s="110">
        <f t="shared" si="13"/>
        <v>0</v>
      </c>
      <c r="AQ8" s="39" t="s">
        <v>123</v>
      </c>
      <c r="AR8" s="39" t="s">
        <v>123</v>
      </c>
      <c r="AS8" s="110">
        <f t="shared" si="14"/>
        <v>0</v>
      </c>
      <c r="AT8" s="39" t="s">
        <v>123</v>
      </c>
      <c r="AU8" s="39" t="s">
        <v>123</v>
      </c>
      <c r="AV8" s="110">
        <f t="shared" si="15"/>
        <v>0</v>
      </c>
      <c r="AW8" s="39" t="s">
        <v>123</v>
      </c>
      <c r="AX8" s="39" t="s">
        <v>123</v>
      </c>
      <c r="AY8" s="110">
        <f t="shared" si="16"/>
        <v>0</v>
      </c>
      <c r="AZ8" s="89"/>
      <c r="BA8" s="89"/>
      <c r="BB8" s="91">
        <f t="shared" si="17"/>
        <v>0</v>
      </c>
      <c r="BC8" s="110">
        <f t="shared" si="18"/>
        <v>0</v>
      </c>
      <c r="BD8" s="110">
        <f t="shared" si="18"/>
        <v>0</v>
      </c>
      <c r="BE8" s="110">
        <f t="shared" si="19"/>
        <v>0</v>
      </c>
      <c r="BF8" s="89"/>
      <c r="BG8" s="89"/>
      <c r="BH8" s="90">
        <f t="shared" si="20"/>
        <v>0</v>
      </c>
      <c r="BI8" s="89"/>
      <c r="BJ8" s="89"/>
      <c r="BK8" s="90">
        <f t="shared" si="21"/>
        <v>0</v>
      </c>
      <c r="BL8" s="89"/>
      <c r="BM8" s="89"/>
      <c r="BN8" s="90">
        <f t="shared" si="22"/>
        <v>0</v>
      </c>
      <c r="BO8" s="91">
        <f t="shared" si="23"/>
        <v>0</v>
      </c>
      <c r="BP8" s="91">
        <f t="shared" si="23"/>
        <v>0</v>
      </c>
      <c r="BQ8" s="91">
        <f t="shared" si="24"/>
        <v>0</v>
      </c>
      <c r="BR8" s="5">
        <f t="shared" si="25"/>
        <v>0</v>
      </c>
      <c r="BS8" s="5">
        <f t="shared" si="0"/>
        <v>0</v>
      </c>
      <c r="BT8" s="5">
        <f t="shared" si="0"/>
        <v>0</v>
      </c>
      <c r="BU8" s="5" t="e">
        <f>+Y8-#REF!</f>
        <v>#REF!</v>
      </c>
      <c r="BV8" s="5" t="e">
        <f>+Z8-#REF!</f>
        <v>#REF!</v>
      </c>
      <c r="BW8" s="5" t="e">
        <f>+AA8-#REF!</f>
        <v>#REF!</v>
      </c>
      <c r="BX8" s="5" t="e">
        <f>+AN8-#REF!</f>
        <v>#REF!</v>
      </c>
      <c r="BY8" s="5" t="e">
        <f>+AO8-#REF!</f>
        <v>#REF!</v>
      </c>
      <c r="BZ8" s="5" t="e">
        <f>+AP8-#REF!</f>
        <v>#REF!</v>
      </c>
      <c r="CA8" s="5" t="e">
        <f>+BC8-#REF!</f>
        <v>#REF!</v>
      </c>
      <c r="CB8" s="5" t="e">
        <f>+BD8-#REF!</f>
        <v>#REF!</v>
      </c>
      <c r="CC8" s="5" t="e">
        <f>+BE8-#REF!</f>
        <v>#REF!</v>
      </c>
      <c r="CD8" s="5" t="e">
        <f>+BO8-#REF!</f>
        <v>#REF!</v>
      </c>
      <c r="CE8" s="5" t="e">
        <f>+BP8-#REF!</f>
        <v>#REF!</v>
      </c>
      <c r="CF8" s="5" t="e">
        <f>+BQ8-#REF!</f>
        <v>#REF!</v>
      </c>
      <c r="CG8" s="5">
        <f t="shared" si="26"/>
        <v>0</v>
      </c>
      <c r="CH8" s="5">
        <f t="shared" si="1"/>
        <v>0</v>
      </c>
      <c r="CI8" s="5">
        <f t="shared" si="1"/>
        <v>0</v>
      </c>
      <c r="CJ8" s="169"/>
    </row>
    <row r="9" spans="1:88" x14ac:dyDescent="0.25">
      <c r="A9" s="169"/>
      <c r="B9" s="169" t="s">
        <v>124</v>
      </c>
      <c r="C9" s="48" t="s">
        <v>133</v>
      </c>
      <c r="D9" s="169" t="s">
        <v>121</v>
      </c>
      <c r="E9" s="169"/>
      <c r="F9" s="169" t="s">
        <v>126</v>
      </c>
      <c r="G9" s="169" t="s">
        <v>127</v>
      </c>
      <c r="H9" s="169" t="s">
        <v>128</v>
      </c>
      <c r="I9" s="169" t="s">
        <v>129</v>
      </c>
      <c r="J9" s="5">
        <v>12500000</v>
      </c>
      <c r="K9" s="5">
        <v>0</v>
      </c>
      <c r="L9" s="5">
        <v>12500000</v>
      </c>
      <c r="M9" s="38"/>
      <c r="N9" s="38"/>
      <c r="O9" s="110">
        <f t="shared" si="2"/>
        <v>0</v>
      </c>
      <c r="P9" s="39" t="s">
        <v>123</v>
      </c>
      <c r="Q9" s="39" t="s">
        <v>123</v>
      </c>
      <c r="R9" s="110">
        <f t="shared" si="3"/>
        <v>0</v>
      </c>
      <c r="S9" s="39"/>
      <c r="T9" s="39"/>
      <c r="U9" s="110">
        <f t="shared" si="4"/>
        <v>0</v>
      </c>
      <c r="V9" s="112"/>
      <c r="W9" s="39"/>
      <c r="X9" s="110">
        <f t="shared" si="5"/>
        <v>0</v>
      </c>
      <c r="Y9" s="110">
        <f t="shared" si="6"/>
        <v>0</v>
      </c>
      <c r="Z9" s="110">
        <f t="shared" si="6"/>
        <v>0</v>
      </c>
      <c r="AA9" s="110">
        <f t="shared" si="7"/>
        <v>0</v>
      </c>
      <c r="AB9" s="167">
        <v>0</v>
      </c>
      <c r="AC9" s="167">
        <v>0</v>
      </c>
      <c r="AD9" s="110">
        <f t="shared" si="8"/>
        <v>0</v>
      </c>
      <c r="AE9" s="112">
        <f>'GB 2023'!AE9-(AB9-'GB 2023'!AB9)/3</f>
        <v>0</v>
      </c>
      <c r="AF9" s="112">
        <f>'GB 2023'!AF9-(AC9-'GB 2023'!AC9)/3</f>
        <v>0</v>
      </c>
      <c r="AG9" s="110">
        <f t="shared" si="9"/>
        <v>0</v>
      </c>
      <c r="AH9" s="112">
        <f>'GB 2023'!AH9-(AB9-'GB 2023'!AB9)/3</f>
        <v>0</v>
      </c>
      <c r="AI9" s="112">
        <f>'GB 2023'!AI9-(AC9-'GB 2023'!AC9)/3</f>
        <v>0</v>
      </c>
      <c r="AJ9" s="110">
        <f t="shared" si="10"/>
        <v>0</v>
      </c>
      <c r="AK9" s="112">
        <f>'GB 2023'!AN9-SUM('CMS Q3 Update'!AB9,'CMS Q3 Update'!AE9,'CMS Q3 Update'!AH9)</f>
        <v>3125000</v>
      </c>
      <c r="AL9" s="112">
        <f>'GB 2023'!AO9-SUM('CMS Q3 Update'!AC9,'CMS Q3 Update'!AF9,'CMS Q3 Update'!AI9)</f>
        <v>0</v>
      </c>
      <c r="AM9" s="110">
        <f t="shared" si="11"/>
        <v>3125000</v>
      </c>
      <c r="AN9" s="110">
        <f t="shared" si="12"/>
        <v>3125000</v>
      </c>
      <c r="AO9" s="110">
        <f t="shared" si="12"/>
        <v>0</v>
      </c>
      <c r="AP9" s="110">
        <f t="shared" si="13"/>
        <v>3125000</v>
      </c>
      <c r="AQ9" s="112">
        <v>3125000</v>
      </c>
      <c r="AR9" s="39" t="s">
        <v>123</v>
      </c>
      <c r="AS9" s="110">
        <f t="shared" si="14"/>
        <v>3125000</v>
      </c>
      <c r="AT9" s="112">
        <v>3125000</v>
      </c>
      <c r="AU9" s="112" t="s">
        <v>123</v>
      </c>
      <c r="AV9" s="110">
        <f t="shared" si="15"/>
        <v>3125000</v>
      </c>
      <c r="AW9" s="112">
        <v>3125000</v>
      </c>
      <c r="AX9" s="112" t="s">
        <v>123</v>
      </c>
      <c r="AY9" s="110">
        <f t="shared" si="16"/>
        <v>3125000</v>
      </c>
      <c r="AZ9" s="89"/>
      <c r="BA9" s="89"/>
      <c r="BB9" s="91">
        <f t="shared" si="17"/>
        <v>0</v>
      </c>
      <c r="BC9" s="110">
        <f t="shared" si="18"/>
        <v>9375000</v>
      </c>
      <c r="BD9" s="110">
        <f t="shared" si="18"/>
        <v>0</v>
      </c>
      <c r="BE9" s="110">
        <f t="shared" si="19"/>
        <v>9375000</v>
      </c>
      <c r="BF9" s="89"/>
      <c r="BG9" s="89"/>
      <c r="BH9" s="90">
        <f t="shared" si="20"/>
        <v>0</v>
      </c>
      <c r="BI9" s="89"/>
      <c r="BJ9" s="89"/>
      <c r="BK9" s="90">
        <f t="shared" si="21"/>
        <v>0</v>
      </c>
      <c r="BL9" s="89"/>
      <c r="BM9" s="89"/>
      <c r="BN9" s="90">
        <f t="shared" si="22"/>
        <v>0</v>
      </c>
      <c r="BO9" s="91">
        <f t="shared" si="23"/>
        <v>0</v>
      </c>
      <c r="BP9" s="91">
        <f t="shared" si="23"/>
        <v>0</v>
      </c>
      <c r="BQ9" s="91">
        <f t="shared" si="24"/>
        <v>0</v>
      </c>
      <c r="BR9" s="5">
        <f t="shared" si="25"/>
        <v>12500000</v>
      </c>
      <c r="BS9" s="5">
        <f t="shared" si="0"/>
        <v>0</v>
      </c>
      <c r="BT9" s="5">
        <f t="shared" si="0"/>
        <v>12500000</v>
      </c>
      <c r="BU9" s="5" t="e">
        <f>+Y9-#REF!</f>
        <v>#REF!</v>
      </c>
      <c r="BV9" s="5" t="e">
        <f>+Z9-#REF!</f>
        <v>#REF!</v>
      </c>
      <c r="BW9" s="5" t="e">
        <f>+AA9-#REF!</f>
        <v>#REF!</v>
      </c>
      <c r="BX9" s="5" t="e">
        <f>+AN9-#REF!</f>
        <v>#REF!</v>
      </c>
      <c r="BY9" s="5" t="e">
        <f>+AO9-#REF!</f>
        <v>#REF!</v>
      </c>
      <c r="BZ9" s="5" t="e">
        <f>+AP9-#REF!</f>
        <v>#REF!</v>
      </c>
      <c r="CA9" s="5" t="e">
        <f>+BC9-#REF!</f>
        <v>#REF!</v>
      </c>
      <c r="CB9" s="5" t="e">
        <f>+BD9-#REF!</f>
        <v>#REF!</v>
      </c>
      <c r="CC9" s="5" t="e">
        <f>+BE9-#REF!</f>
        <v>#REF!</v>
      </c>
      <c r="CD9" s="5" t="e">
        <f>+BO9-#REF!</f>
        <v>#REF!</v>
      </c>
      <c r="CE9" s="5" t="e">
        <f>+BP9-#REF!</f>
        <v>#REF!</v>
      </c>
      <c r="CF9" s="5" t="e">
        <f>+BQ9-#REF!</f>
        <v>#REF!</v>
      </c>
      <c r="CG9" s="5">
        <f t="shared" si="26"/>
        <v>0</v>
      </c>
      <c r="CH9" s="5">
        <f t="shared" si="1"/>
        <v>0</v>
      </c>
      <c r="CI9" s="5">
        <f t="shared" si="1"/>
        <v>0</v>
      </c>
      <c r="CJ9" s="169"/>
    </row>
    <row r="10" spans="1:88" x14ac:dyDescent="0.25">
      <c r="A10" s="169"/>
      <c r="B10" s="169" t="s">
        <v>124</v>
      </c>
      <c r="C10" s="48" t="s">
        <v>137</v>
      </c>
      <c r="D10" s="169" t="s">
        <v>117</v>
      </c>
      <c r="E10" s="169"/>
      <c r="F10" s="169" t="s">
        <v>126</v>
      </c>
      <c r="G10" s="169" t="s">
        <v>127</v>
      </c>
      <c r="H10" s="169" t="s">
        <v>131</v>
      </c>
      <c r="I10" s="169" t="s">
        <v>132</v>
      </c>
      <c r="J10" s="5">
        <v>78200000</v>
      </c>
      <c r="K10" s="5">
        <v>42900000</v>
      </c>
      <c r="L10" s="5">
        <v>121100000</v>
      </c>
      <c r="M10" s="38"/>
      <c r="N10" s="38"/>
      <c r="O10" s="110">
        <f t="shared" si="2"/>
        <v>0</v>
      </c>
      <c r="P10" s="38"/>
      <c r="Q10" s="38"/>
      <c r="R10" s="110">
        <f t="shared" si="3"/>
        <v>0</v>
      </c>
      <c r="S10" s="38"/>
      <c r="T10" s="38"/>
      <c r="U10" s="110">
        <f t="shared" si="4"/>
        <v>0</v>
      </c>
      <c r="V10" s="112">
        <f>19000000-1872000</f>
        <v>17128000</v>
      </c>
      <c r="W10" s="112">
        <f>10400000-996000</f>
        <v>9404000</v>
      </c>
      <c r="X10" s="110">
        <f t="shared" si="5"/>
        <v>26532000</v>
      </c>
      <c r="Y10" s="110">
        <f t="shared" si="6"/>
        <v>17128000</v>
      </c>
      <c r="Z10" s="110">
        <f t="shared" si="6"/>
        <v>9404000</v>
      </c>
      <c r="AA10" s="140">
        <f t="shared" si="7"/>
        <v>26532000</v>
      </c>
      <c r="AB10" s="141">
        <v>0</v>
      </c>
      <c r="AC10" s="166">
        <v>0</v>
      </c>
      <c r="AD10" s="110">
        <f t="shared" si="8"/>
        <v>0</v>
      </c>
      <c r="AE10" s="112">
        <f>'GB 2023'!AE10-(AB10-'GB 2023'!AB10)/3</f>
        <v>10396965</v>
      </c>
      <c r="AF10" s="112">
        <f>'GB 2023'!AF10-(AC10-'GB 2023'!AC10)/3</f>
        <v>6892368</v>
      </c>
      <c r="AG10" s="110">
        <f t="shared" si="9"/>
        <v>17289333</v>
      </c>
      <c r="AH10" s="112">
        <f>'GB 2023'!AH10-(AB10-'GB 2023'!AB10)/3</f>
        <v>10396965</v>
      </c>
      <c r="AI10" s="112">
        <f>'GB 2023'!AI10-(AC10-'GB 2023'!AC10)/3</f>
        <v>6892368</v>
      </c>
      <c r="AJ10" s="110">
        <f t="shared" si="10"/>
        <v>17289333</v>
      </c>
      <c r="AK10" s="112">
        <f>'GB 2023'!AN10-SUM('CMS Q3 Update'!AB10,'CMS Q3 Update'!AE10,'CMS Q3 Update'!AH10)</f>
        <v>10396966</v>
      </c>
      <c r="AL10" s="112">
        <f>'GB 2023'!AO10-SUM('CMS Q3 Update'!AC10,'CMS Q3 Update'!AF10,'CMS Q3 Update'!AI10)</f>
        <v>6892368</v>
      </c>
      <c r="AM10" s="110">
        <f t="shared" si="11"/>
        <v>17289334</v>
      </c>
      <c r="AN10" s="110">
        <f t="shared" si="12"/>
        <v>31190896</v>
      </c>
      <c r="AO10" s="110">
        <f t="shared" si="12"/>
        <v>20677104</v>
      </c>
      <c r="AP10" s="110">
        <f t="shared" si="13"/>
        <v>51868000</v>
      </c>
      <c r="AQ10" s="112">
        <v>9200000</v>
      </c>
      <c r="AR10" s="112">
        <v>5033333</v>
      </c>
      <c r="AS10" s="110">
        <f t="shared" si="14"/>
        <v>14233333</v>
      </c>
      <c r="AT10" s="112">
        <v>9200000</v>
      </c>
      <c r="AU10" s="112">
        <v>5033333</v>
      </c>
      <c r="AV10" s="110">
        <f t="shared" si="15"/>
        <v>14233333</v>
      </c>
      <c r="AW10" s="120">
        <f>9200000</f>
        <v>9200000</v>
      </c>
      <c r="AX10" s="120">
        <f>5033334</f>
        <v>5033334</v>
      </c>
      <c r="AY10" s="110">
        <f t="shared" si="16"/>
        <v>14233334</v>
      </c>
      <c r="AZ10" s="89"/>
      <c r="BA10" s="89"/>
      <c r="BB10" s="91">
        <f t="shared" si="17"/>
        <v>0</v>
      </c>
      <c r="BC10" s="110">
        <f t="shared" si="18"/>
        <v>27600000</v>
      </c>
      <c r="BD10" s="110">
        <f t="shared" si="18"/>
        <v>15100000</v>
      </c>
      <c r="BE10" s="110">
        <f t="shared" si="19"/>
        <v>42700000</v>
      </c>
      <c r="BF10" s="89"/>
      <c r="BG10" s="89"/>
      <c r="BH10" s="90">
        <f t="shared" si="20"/>
        <v>0</v>
      </c>
      <c r="BI10" s="89"/>
      <c r="BJ10" s="89"/>
      <c r="BK10" s="90">
        <f t="shared" si="21"/>
        <v>0</v>
      </c>
      <c r="BL10" s="89"/>
      <c r="BM10" s="89"/>
      <c r="BN10" s="90">
        <f t="shared" si="22"/>
        <v>0</v>
      </c>
      <c r="BO10" s="91">
        <f t="shared" si="23"/>
        <v>0</v>
      </c>
      <c r="BP10" s="91">
        <f t="shared" si="23"/>
        <v>0</v>
      </c>
      <c r="BQ10" s="91">
        <f t="shared" si="24"/>
        <v>0</v>
      </c>
      <c r="BR10" s="5">
        <f t="shared" si="25"/>
        <v>75918896</v>
      </c>
      <c r="BS10" s="5">
        <f t="shared" si="0"/>
        <v>45181104</v>
      </c>
      <c r="BT10" s="5">
        <f t="shared" si="0"/>
        <v>121100000</v>
      </c>
      <c r="BU10" s="5" t="e">
        <f>+Y10-#REF!</f>
        <v>#REF!</v>
      </c>
      <c r="BV10" s="5" t="e">
        <f>+Z10-#REF!</f>
        <v>#REF!</v>
      </c>
      <c r="BW10" s="5" t="e">
        <f>+AA10-#REF!</f>
        <v>#REF!</v>
      </c>
      <c r="BX10" s="5" t="e">
        <f>+AN10-#REF!</f>
        <v>#REF!</v>
      </c>
      <c r="BY10" s="5" t="e">
        <f>+AO10-#REF!</f>
        <v>#REF!</v>
      </c>
      <c r="BZ10" s="5" t="e">
        <f>+AP10-#REF!</f>
        <v>#REF!</v>
      </c>
      <c r="CA10" s="5" t="e">
        <f>+BC10-#REF!</f>
        <v>#REF!</v>
      </c>
      <c r="CB10" s="5" t="e">
        <f>+BD10-#REF!</f>
        <v>#REF!</v>
      </c>
      <c r="CC10" s="5" t="e">
        <f>+BE10-#REF!</f>
        <v>#REF!</v>
      </c>
      <c r="CD10" s="5" t="e">
        <f>+BO10-#REF!</f>
        <v>#REF!</v>
      </c>
      <c r="CE10" s="5" t="e">
        <f>+BP10-#REF!</f>
        <v>#REF!</v>
      </c>
      <c r="CF10" s="5" t="e">
        <f>+BQ10-#REF!</f>
        <v>#REF!</v>
      </c>
      <c r="CG10" s="5">
        <f t="shared" si="26"/>
        <v>-2281104</v>
      </c>
      <c r="CH10" s="5">
        <f t="shared" si="1"/>
        <v>2281104</v>
      </c>
      <c r="CI10" s="5">
        <f t="shared" si="1"/>
        <v>0</v>
      </c>
      <c r="CJ10" s="169"/>
    </row>
    <row r="11" spans="1:88" x14ac:dyDescent="0.25">
      <c r="A11" s="169"/>
      <c r="B11" s="169" t="s">
        <v>124</v>
      </c>
      <c r="C11" s="48" t="s">
        <v>138</v>
      </c>
      <c r="D11" s="169" t="s">
        <v>117</v>
      </c>
      <c r="E11" s="169" t="s">
        <v>139</v>
      </c>
      <c r="F11" s="169" t="s">
        <v>126</v>
      </c>
      <c r="G11" s="169" t="s">
        <v>127</v>
      </c>
      <c r="H11" s="169" t="s">
        <v>131</v>
      </c>
      <c r="I11" s="169" t="s">
        <v>132</v>
      </c>
      <c r="J11" s="5">
        <v>842994000</v>
      </c>
      <c r="K11" s="5">
        <v>440079000</v>
      </c>
      <c r="L11" s="5">
        <v>1283073000</v>
      </c>
      <c r="M11" s="38"/>
      <c r="N11" s="38"/>
      <c r="O11" s="110">
        <f t="shared" si="2"/>
        <v>0</v>
      </c>
      <c r="P11" s="39" t="s">
        <v>123</v>
      </c>
      <c r="Q11" s="39" t="s">
        <v>123</v>
      </c>
      <c r="R11" s="110">
        <f t="shared" si="3"/>
        <v>0</v>
      </c>
      <c r="S11" s="39"/>
      <c r="T11" s="39"/>
      <c r="U11" s="110">
        <f t="shared" si="4"/>
        <v>0</v>
      </c>
      <c r="V11" s="112">
        <v>76250000</v>
      </c>
      <c r="W11" s="112">
        <v>50833000</v>
      </c>
      <c r="X11" s="110">
        <f t="shared" si="5"/>
        <v>127083000</v>
      </c>
      <c r="Y11" s="110">
        <f t="shared" si="6"/>
        <v>76250000</v>
      </c>
      <c r="Z11" s="110">
        <f t="shared" si="6"/>
        <v>50833000</v>
      </c>
      <c r="AA11" s="110">
        <f t="shared" si="7"/>
        <v>127083000</v>
      </c>
      <c r="AB11" s="141">
        <v>0</v>
      </c>
      <c r="AC11" s="166">
        <v>0</v>
      </c>
      <c r="AD11" s="110">
        <f t="shared" si="8"/>
        <v>0</v>
      </c>
      <c r="AE11" s="112">
        <f>'GB 2023'!AE11-(AB11-'GB 2023'!AB11)/3</f>
        <v>101671097</v>
      </c>
      <c r="AF11" s="112">
        <f>'GB 2023'!AF11-(AC11-'GB 2023'!AC11)/3</f>
        <v>83051236</v>
      </c>
      <c r="AG11" s="110">
        <f t="shared" si="9"/>
        <v>184722333</v>
      </c>
      <c r="AH11" s="112">
        <f>'GB 2023'!AH11-(AB11-'GB 2023'!AB11)/3</f>
        <v>156813249</v>
      </c>
      <c r="AI11" s="112">
        <f>'GB 2023'!AI11-(AC11-'GB 2023'!AC11)/3</f>
        <v>128094841</v>
      </c>
      <c r="AJ11" s="110">
        <f t="shared" si="10"/>
        <v>284908090</v>
      </c>
      <c r="AK11" s="112">
        <f>'GB 2023'!AN11-SUM('CMS Q3 Update'!AB11,'CMS Q3 Update'!AE11,'CMS Q3 Update'!AH11)</f>
        <v>156813249</v>
      </c>
      <c r="AL11" s="112">
        <f>'GB 2023'!AO11-SUM('CMS Q3 Update'!AC11,'CMS Q3 Update'!AF11,'CMS Q3 Update'!AI11)</f>
        <v>128094840</v>
      </c>
      <c r="AM11" s="110">
        <f t="shared" si="11"/>
        <v>284908089</v>
      </c>
      <c r="AN11" s="110">
        <f t="shared" si="12"/>
        <v>415297595</v>
      </c>
      <c r="AO11" s="110">
        <f t="shared" si="12"/>
        <v>339240917</v>
      </c>
      <c r="AP11" s="110">
        <f t="shared" si="13"/>
        <v>754538512</v>
      </c>
      <c r="AQ11" s="112">
        <v>144748000</v>
      </c>
      <c r="AR11" s="112">
        <v>55859667</v>
      </c>
      <c r="AS11" s="110">
        <f t="shared" si="14"/>
        <v>200607667</v>
      </c>
      <c r="AT11" s="112">
        <v>144748000</v>
      </c>
      <c r="AU11" s="112">
        <v>55859667</v>
      </c>
      <c r="AV11" s="110">
        <f t="shared" si="15"/>
        <v>200607667</v>
      </c>
      <c r="AW11" s="112">
        <v>144748000</v>
      </c>
      <c r="AX11" s="112">
        <f>55859666</f>
        <v>55859666</v>
      </c>
      <c r="AY11" s="110">
        <f t="shared" si="16"/>
        <v>200607666</v>
      </c>
      <c r="AZ11" s="89"/>
      <c r="BA11" s="89"/>
      <c r="BB11" s="91">
        <f t="shared" si="17"/>
        <v>0</v>
      </c>
      <c r="BC11" s="110">
        <f t="shared" si="18"/>
        <v>434244000</v>
      </c>
      <c r="BD11" s="110">
        <f t="shared" si="18"/>
        <v>167579000</v>
      </c>
      <c r="BE11" s="110">
        <f t="shared" si="19"/>
        <v>601823000</v>
      </c>
      <c r="BF11" s="89"/>
      <c r="BG11" s="89"/>
      <c r="BH11" s="90">
        <f t="shared" si="20"/>
        <v>0</v>
      </c>
      <c r="BI11" s="89"/>
      <c r="BJ11" s="89"/>
      <c r="BK11" s="90">
        <f t="shared" si="21"/>
        <v>0</v>
      </c>
      <c r="BL11" s="89"/>
      <c r="BM11" s="89"/>
      <c r="BN11" s="90">
        <f t="shared" si="22"/>
        <v>0</v>
      </c>
      <c r="BO11" s="91">
        <f t="shared" si="23"/>
        <v>0</v>
      </c>
      <c r="BP11" s="91">
        <f t="shared" si="23"/>
        <v>0</v>
      </c>
      <c r="BQ11" s="91">
        <f t="shared" si="24"/>
        <v>0</v>
      </c>
      <c r="BR11" s="5">
        <f t="shared" si="25"/>
        <v>925791595</v>
      </c>
      <c r="BS11" s="5">
        <f t="shared" si="0"/>
        <v>557652917</v>
      </c>
      <c r="BT11" s="5">
        <f t="shared" si="0"/>
        <v>1483444512</v>
      </c>
      <c r="BU11" s="5" t="e">
        <f>+Y11-#REF!</f>
        <v>#REF!</v>
      </c>
      <c r="BV11" s="5" t="e">
        <f>+Z11-#REF!</f>
        <v>#REF!</v>
      </c>
      <c r="BW11" s="5" t="e">
        <f>+AA11-#REF!</f>
        <v>#REF!</v>
      </c>
      <c r="BX11" s="5" t="e">
        <f>+AN11-#REF!</f>
        <v>#REF!</v>
      </c>
      <c r="BY11" s="5" t="e">
        <f>+AO11-#REF!</f>
        <v>#REF!</v>
      </c>
      <c r="BZ11" s="5" t="e">
        <f>+AP11-#REF!</f>
        <v>#REF!</v>
      </c>
      <c r="CA11" s="5" t="e">
        <f>+BC11-#REF!</f>
        <v>#REF!</v>
      </c>
      <c r="CB11" s="5" t="e">
        <f>+BD11-#REF!</f>
        <v>#REF!</v>
      </c>
      <c r="CC11" s="5" t="e">
        <f>+BE11-#REF!</f>
        <v>#REF!</v>
      </c>
      <c r="CD11" s="5" t="e">
        <f>+BO11-#REF!</f>
        <v>#REF!</v>
      </c>
      <c r="CE11" s="5" t="e">
        <f>+BP11-#REF!</f>
        <v>#REF!</v>
      </c>
      <c r="CF11" s="5" t="e">
        <f>+BQ11-#REF!</f>
        <v>#REF!</v>
      </c>
      <c r="CG11" s="5">
        <f t="shared" si="26"/>
        <v>82797595</v>
      </c>
      <c r="CH11" s="5">
        <f t="shared" si="1"/>
        <v>117573917</v>
      </c>
      <c r="CI11" s="5">
        <f t="shared" si="1"/>
        <v>200371512</v>
      </c>
      <c r="CJ11" s="169"/>
    </row>
    <row r="12" spans="1:88" x14ac:dyDescent="0.25">
      <c r="A12" s="169"/>
      <c r="B12" s="169" t="s">
        <v>124</v>
      </c>
      <c r="C12" s="48" t="s">
        <v>138</v>
      </c>
      <c r="D12" s="169" t="s">
        <v>117</v>
      </c>
      <c r="E12" s="169" t="s">
        <v>139</v>
      </c>
      <c r="F12" s="169" t="s">
        <v>126</v>
      </c>
      <c r="G12" s="169" t="s">
        <v>127</v>
      </c>
      <c r="H12" s="169" t="s">
        <v>128</v>
      </c>
      <c r="I12" s="169" t="s">
        <v>129</v>
      </c>
      <c r="J12" s="5">
        <v>23650000</v>
      </c>
      <c r="K12" s="5">
        <v>9467000</v>
      </c>
      <c r="L12" s="5">
        <v>33117000</v>
      </c>
      <c r="M12" s="38"/>
      <c r="N12" s="38"/>
      <c r="O12" s="110">
        <f t="shared" si="2"/>
        <v>0</v>
      </c>
      <c r="P12" s="39" t="s">
        <v>123</v>
      </c>
      <c r="Q12" s="39" t="s">
        <v>123</v>
      </c>
      <c r="R12" s="110">
        <f t="shared" si="3"/>
        <v>0</v>
      </c>
      <c r="S12" s="39"/>
      <c r="T12" s="39"/>
      <c r="U12" s="110">
        <f t="shared" si="4"/>
        <v>0</v>
      </c>
      <c r="V12" s="112">
        <v>8600000</v>
      </c>
      <c r="W12" s="112">
        <v>4047000</v>
      </c>
      <c r="X12" s="110">
        <f t="shared" si="5"/>
        <v>12647000</v>
      </c>
      <c r="Y12" s="110">
        <f t="shared" si="6"/>
        <v>8600000</v>
      </c>
      <c r="Z12" s="110">
        <f t="shared" si="6"/>
        <v>4047000</v>
      </c>
      <c r="AA12" s="110">
        <f t="shared" si="7"/>
        <v>12647000</v>
      </c>
      <c r="AB12" s="141">
        <v>0</v>
      </c>
      <c r="AC12" s="166">
        <v>0</v>
      </c>
      <c r="AD12" s="110">
        <f t="shared" si="8"/>
        <v>0</v>
      </c>
      <c r="AE12" s="112">
        <f>'GB 2023'!AE12-(AB12-'GB 2023'!AB12)/3</f>
        <v>2699391</v>
      </c>
      <c r="AF12" s="112">
        <f>'GB 2023'!AF12-(AC12-'GB 2023'!AC12)/3</f>
        <v>1516276</v>
      </c>
      <c r="AG12" s="110">
        <f t="shared" si="9"/>
        <v>4215667</v>
      </c>
      <c r="AH12" s="112">
        <f>'GB 2023'!AH12-(AB12-'GB 2023'!AB12)/3</f>
        <v>5420891</v>
      </c>
      <c r="AI12" s="112">
        <f>'GB 2023'!AI12-(AC12-'GB 2023'!AC12)/3</f>
        <v>3044776</v>
      </c>
      <c r="AJ12" s="110">
        <f t="shared" si="10"/>
        <v>8465667</v>
      </c>
      <c r="AK12" s="112">
        <f>'GB 2023'!AN12-SUM('CMS Q3 Update'!AB12,'CMS Q3 Update'!AE12,'CMS Q3 Update'!AH12)</f>
        <v>5420890</v>
      </c>
      <c r="AL12" s="112">
        <f>'GB 2023'!AO12-SUM('CMS Q3 Update'!AC12,'CMS Q3 Update'!AF12,'CMS Q3 Update'!AI12)</f>
        <v>3044776</v>
      </c>
      <c r="AM12" s="110">
        <f t="shared" si="11"/>
        <v>8465666</v>
      </c>
      <c r="AN12" s="110">
        <f t="shared" si="12"/>
        <v>13541172</v>
      </c>
      <c r="AO12" s="110">
        <f t="shared" si="12"/>
        <v>7605828</v>
      </c>
      <c r="AP12" s="110">
        <f t="shared" si="13"/>
        <v>21147000</v>
      </c>
      <c r="AQ12" s="112">
        <v>2150000</v>
      </c>
      <c r="AR12" s="112">
        <v>457667</v>
      </c>
      <c r="AS12" s="110">
        <f t="shared" si="14"/>
        <v>2607667</v>
      </c>
      <c r="AT12" s="112">
        <v>2150000</v>
      </c>
      <c r="AU12" s="112">
        <v>457667</v>
      </c>
      <c r="AV12" s="110">
        <f t="shared" si="15"/>
        <v>2607667</v>
      </c>
      <c r="AW12" s="112">
        <v>2150000</v>
      </c>
      <c r="AX12" s="112">
        <v>457666</v>
      </c>
      <c r="AY12" s="110">
        <f t="shared" si="16"/>
        <v>2607666</v>
      </c>
      <c r="AZ12" s="89"/>
      <c r="BA12" s="89"/>
      <c r="BB12" s="91">
        <f t="shared" si="17"/>
        <v>0</v>
      </c>
      <c r="BC12" s="110">
        <f t="shared" si="18"/>
        <v>6450000</v>
      </c>
      <c r="BD12" s="110">
        <f t="shared" si="18"/>
        <v>1373000</v>
      </c>
      <c r="BE12" s="110">
        <f t="shared" si="19"/>
        <v>7823000</v>
      </c>
      <c r="BF12" s="89"/>
      <c r="BG12" s="89"/>
      <c r="BH12" s="90">
        <f t="shared" si="20"/>
        <v>0</v>
      </c>
      <c r="BI12" s="89"/>
      <c r="BJ12" s="89"/>
      <c r="BK12" s="90">
        <f t="shared" si="21"/>
        <v>0</v>
      </c>
      <c r="BL12" s="89"/>
      <c r="BM12" s="89"/>
      <c r="BN12" s="90">
        <f t="shared" si="22"/>
        <v>0</v>
      </c>
      <c r="BO12" s="91">
        <f t="shared" si="23"/>
        <v>0</v>
      </c>
      <c r="BP12" s="91">
        <f t="shared" si="23"/>
        <v>0</v>
      </c>
      <c r="BQ12" s="91">
        <f t="shared" si="24"/>
        <v>0</v>
      </c>
      <c r="BR12" s="5">
        <f t="shared" si="25"/>
        <v>28591172</v>
      </c>
      <c r="BS12" s="5">
        <f t="shared" si="0"/>
        <v>13025828</v>
      </c>
      <c r="BT12" s="5">
        <f t="shared" si="0"/>
        <v>41617000</v>
      </c>
      <c r="BU12" s="5" t="e">
        <f>+Y12-#REF!</f>
        <v>#REF!</v>
      </c>
      <c r="BV12" s="5" t="e">
        <f>+Z12-#REF!</f>
        <v>#REF!</v>
      </c>
      <c r="BW12" s="5" t="e">
        <f>+AA12-#REF!</f>
        <v>#REF!</v>
      </c>
      <c r="BX12" s="5" t="e">
        <f>+AN12-#REF!</f>
        <v>#REF!</v>
      </c>
      <c r="BY12" s="5" t="e">
        <f>+AO12-#REF!</f>
        <v>#REF!</v>
      </c>
      <c r="BZ12" s="5" t="e">
        <f>+AP12-#REF!</f>
        <v>#REF!</v>
      </c>
      <c r="CA12" s="5" t="e">
        <f>+BC12-#REF!</f>
        <v>#REF!</v>
      </c>
      <c r="CB12" s="5" t="e">
        <f>+BD12-#REF!</f>
        <v>#REF!</v>
      </c>
      <c r="CC12" s="5" t="e">
        <f>+BE12-#REF!</f>
        <v>#REF!</v>
      </c>
      <c r="CD12" s="5" t="e">
        <f>+BO12-#REF!</f>
        <v>#REF!</v>
      </c>
      <c r="CE12" s="5" t="e">
        <f>+BP12-#REF!</f>
        <v>#REF!</v>
      </c>
      <c r="CF12" s="5" t="e">
        <f>+BQ12-#REF!</f>
        <v>#REF!</v>
      </c>
      <c r="CG12" s="5">
        <f t="shared" si="26"/>
        <v>4941172</v>
      </c>
      <c r="CH12" s="5">
        <f t="shared" si="1"/>
        <v>3558828</v>
      </c>
      <c r="CI12" s="5">
        <f t="shared" si="1"/>
        <v>8500000</v>
      </c>
      <c r="CJ12" s="169"/>
    </row>
    <row r="13" spans="1:88" x14ac:dyDescent="0.25">
      <c r="A13" s="169"/>
      <c r="B13" s="169" t="s">
        <v>124</v>
      </c>
      <c r="C13" s="48" t="s">
        <v>138</v>
      </c>
      <c r="D13" s="169" t="s">
        <v>121</v>
      </c>
      <c r="E13" s="169" t="s">
        <v>139</v>
      </c>
      <c r="F13" s="169" t="s">
        <v>134</v>
      </c>
      <c r="G13" s="169" t="s">
        <v>135</v>
      </c>
      <c r="H13" s="169" t="s">
        <v>136</v>
      </c>
      <c r="I13" s="169">
        <v>36</v>
      </c>
      <c r="J13" s="5">
        <v>13750000</v>
      </c>
      <c r="K13" s="5">
        <v>3132000</v>
      </c>
      <c r="L13" s="5">
        <v>16882000</v>
      </c>
      <c r="M13" s="38"/>
      <c r="N13" s="38"/>
      <c r="O13" s="110">
        <f t="shared" si="2"/>
        <v>0</v>
      </c>
      <c r="P13" s="39" t="s">
        <v>123</v>
      </c>
      <c r="Q13" s="39" t="s">
        <v>123</v>
      </c>
      <c r="R13" s="110">
        <f t="shared" si="3"/>
        <v>0</v>
      </c>
      <c r="S13" s="39"/>
      <c r="T13" s="39"/>
      <c r="U13" s="110">
        <f t="shared" si="4"/>
        <v>0</v>
      </c>
      <c r="V13" s="112">
        <v>1497600</v>
      </c>
      <c r="W13" s="112">
        <v>374400</v>
      </c>
      <c r="X13" s="110">
        <f t="shared" si="5"/>
        <v>1872000</v>
      </c>
      <c r="Y13" s="110">
        <f t="shared" si="6"/>
        <v>1497600</v>
      </c>
      <c r="Z13" s="110">
        <f t="shared" si="6"/>
        <v>374400</v>
      </c>
      <c r="AA13" s="110">
        <f t="shared" si="7"/>
        <v>1872000</v>
      </c>
      <c r="AB13" s="38">
        <v>720914</v>
      </c>
      <c r="AC13" s="38">
        <v>180229</v>
      </c>
      <c r="AD13" s="110">
        <f t="shared" si="8"/>
        <v>901143</v>
      </c>
      <c r="AE13" s="112">
        <f>'GB 2023'!AE13-(AB13-'GB 2023'!AB13)/3</f>
        <v>1426362</v>
      </c>
      <c r="AF13" s="112">
        <f>'GB 2023'!AF13-(AC13-'GB 2023'!AC13)/3</f>
        <v>356590</v>
      </c>
      <c r="AG13" s="110">
        <f t="shared" si="9"/>
        <v>1782952</v>
      </c>
      <c r="AH13" s="112">
        <f>'GB 2023'!AH13-(AB13-'GB 2023'!AB13)/3</f>
        <v>1826362</v>
      </c>
      <c r="AI13" s="112">
        <f>'GB 2023'!AI13-(AC13-'GB 2023'!AC13)/3</f>
        <v>456590</v>
      </c>
      <c r="AJ13" s="110">
        <f t="shared" si="10"/>
        <v>2282952</v>
      </c>
      <c r="AK13" s="112">
        <f>'GB 2023'!AN13-SUM('CMS Q3 Update'!AB13,'CMS Q3 Update'!AE13,'CMS Q3 Update'!AH13)</f>
        <v>1826362</v>
      </c>
      <c r="AL13" s="112">
        <f>'GB 2023'!AO13-SUM('CMS Q3 Update'!AC13,'CMS Q3 Update'!AF13,'CMS Q3 Update'!AI13)</f>
        <v>456591</v>
      </c>
      <c r="AM13" s="110">
        <f t="shared" si="11"/>
        <v>2282953</v>
      </c>
      <c r="AN13" s="110">
        <f t="shared" si="12"/>
        <v>5800000</v>
      </c>
      <c r="AO13" s="110">
        <f t="shared" si="12"/>
        <v>1450000</v>
      </c>
      <c r="AP13" s="110">
        <f t="shared" si="13"/>
        <v>7250000</v>
      </c>
      <c r="AQ13" s="112">
        <v>1250000</v>
      </c>
      <c r="AR13" s="112">
        <v>210677</v>
      </c>
      <c r="AS13" s="110">
        <f t="shared" si="14"/>
        <v>1460677</v>
      </c>
      <c r="AT13" s="112">
        <v>1250000</v>
      </c>
      <c r="AU13" s="112">
        <v>210677</v>
      </c>
      <c r="AV13" s="110">
        <f t="shared" si="15"/>
        <v>1460677</v>
      </c>
      <c r="AW13" s="112">
        <v>1250000</v>
      </c>
      <c r="AX13" s="112">
        <v>210676</v>
      </c>
      <c r="AY13" s="110">
        <f t="shared" si="16"/>
        <v>1460676</v>
      </c>
      <c r="AZ13" s="89"/>
      <c r="BA13" s="89"/>
      <c r="BB13" s="91">
        <f t="shared" si="17"/>
        <v>0</v>
      </c>
      <c r="BC13" s="110">
        <f t="shared" si="18"/>
        <v>3750000</v>
      </c>
      <c r="BD13" s="110">
        <f t="shared" si="18"/>
        <v>632030</v>
      </c>
      <c r="BE13" s="110">
        <f t="shared" si="19"/>
        <v>4382030</v>
      </c>
      <c r="BF13" s="89"/>
      <c r="BG13" s="89"/>
      <c r="BH13" s="90">
        <f t="shared" si="20"/>
        <v>0</v>
      </c>
      <c r="BI13" s="89"/>
      <c r="BJ13" s="89"/>
      <c r="BK13" s="90">
        <f t="shared" si="21"/>
        <v>0</v>
      </c>
      <c r="BL13" s="89"/>
      <c r="BM13" s="89"/>
      <c r="BN13" s="90">
        <f t="shared" si="22"/>
        <v>0</v>
      </c>
      <c r="BO13" s="91">
        <f t="shared" si="23"/>
        <v>0</v>
      </c>
      <c r="BP13" s="91">
        <f t="shared" si="23"/>
        <v>0</v>
      </c>
      <c r="BQ13" s="91">
        <f t="shared" si="24"/>
        <v>0</v>
      </c>
      <c r="BR13" s="5">
        <f t="shared" si="25"/>
        <v>11047600</v>
      </c>
      <c r="BS13" s="5">
        <f t="shared" si="0"/>
        <v>2456430</v>
      </c>
      <c r="BT13" s="5">
        <f t="shared" si="0"/>
        <v>13504030</v>
      </c>
      <c r="BU13" s="5" t="e">
        <f>+Y13-#REF!</f>
        <v>#REF!</v>
      </c>
      <c r="BV13" s="5" t="e">
        <f>+Z13-#REF!</f>
        <v>#REF!</v>
      </c>
      <c r="BW13" s="5" t="e">
        <f>+AA13-#REF!</f>
        <v>#REF!</v>
      </c>
      <c r="BX13" s="5" t="e">
        <f>+AN13-#REF!</f>
        <v>#REF!</v>
      </c>
      <c r="BY13" s="5" t="e">
        <f>+AO13-#REF!</f>
        <v>#REF!</v>
      </c>
      <c r="BZ13" s="5" t="e">
        <f>+AP13-#REF!</f>
        <v>#REF!</v>
      </c>
      <c r="CA13" s="5" t="e">
        <f>+BC13-#REF!</f>
        <v>#REF!</v>
      </c>
      <c r="CB13" s="5" t="e">
        <f>+BD13-#REF!</f>
        <v>#REF!</v>
      </c>
      <c r="CC13" s="5" t="e">
        <f>+BE13-#REF!</f>
        <v>#REF!</v>
      </c>
      <c r="CD13" s="5" t="e">
        <f>+BO13-#REF!</f>
        <v>#REF!</v>
      </c>
      <c r="CE13" s="5" t="e">
        <f>+BP13-#REF!</f>
        <v>#REF!</v>
      </c>
      <c r="CF13" s="5" t="e">
        <f>+BQ13-#REF!</f>
        <v>#REF!</v>
      </c>
      <c r="CG13" s="5">
        <f t="shared" si="26"/>
        <v>-2702400</v>
      </c>
      <c r="CH13" s="5">
        <f t="shared" si="1"/>
        <v>-675570</v>
      </c>
      <c r="CI13" s="5">
        <f t="shared" si="1"/>
        <v>-3377970</v>
      </c>
      <c r="CJ13" s="169"/>
    </row>
    <row r="14" spans="1:88" x14ac:dyDescent="0.25">
      <c r="A14" s="169"/>
      <c r="B14" s="169" t="s">
        <v>124</v>
      </c>
      <c r="C14" s="48" t="s">
        <v>140</v>
      </c>
      <c r="D14" s="169" t="s">
        <v>121</v>
      </c>
      <c r="E14" s="169"/>
      <c r="F14" s="169" t="s">
        <v>134</v>
      </c>
      <c r="G14" s="169" t="s">
        <v>135</v>
      </c>
      <c r="H14" s="169" t="s">
        <v>136</v>
      </c>
      <c r="I14" s="169">
        <v>36</v>
      </c>
      <c r="J14" s="5">
        <v>6000000</v>
      </c>
      <c r="K14" s="5">
        <v>1500000</v>
      </c>
      <c r="L14" s="5">
        <v>7500000</v>
      </c>
      <c r="M14" s="38"/>
      <c r="N14" s="38"/>
      <c r="O14" s="110">
        <f t="shared" si="2"/>
        <v>0</v>
      </c>
      <c r="P14" s="39" t="s">
        <v>123</v>
      </c>
      <c r="Q14" s="39" t="s">
        <v>123</v>
      </c>
      <c r="R14" s="110">
        <f t="shared" si="3"/>
        <v>0</v>
      </c>
      <c r="S14" s="39"/>
      <c r="T14" s="39"/>
      <c r="U14" s="110">
        <f t="shared" si="4"/>
        <v>0</v>
      </c>
      <c r="V14" s="112">
        <v>469786</v>
      </c>
      <c r="W14" s="112">
        <v>117447</v>
      </c>
      <c r="X14" s="110">
        <f t="shared" si="5"/>
        <v>587233</v>
      </c>
      <c r="Y14" s="110">
        <f t="shared" si="6"/>
        <v>469786</v>
      </c>
      <c r="Z14" s="110">
        <f t="shared" si="6"/>
        <v>117447</v>
      </c>
      <c r="AA14" s="110">
        <f t="shared" si="7"/>
        <v>587233</v>
      </c>
      <c r="AB14" s="38">
        <v>320518</v>
      </c>
      <c r="AC14" s="38">
        <v>80129</v>
      </c>
      <c r="AD14" s="110">
        <f t="shared" si="8"/>
        <v>400647</v>
      </c>
      <c r="AE14" s="112">
        <f>'GB 2023'!AE14-(AB14-'GB 2023'!AB14)/3</f>
        <v>1736565</v>
      </c>
      <c r="AF14" s="112">
        <f>'GB 2023'!AF14-(AC14-'GB 2023'!AC14)/3</f>
        <v>434141</v>
      </c>
      <c r="AG14" s="110">
        <f t="shared" si="9"/>
        <v>2170706</v>
      </c>
      <c r="AH14" s="112">
        <f>'GB 2023'!AH14-(AB14-'GB 2023'!AB14)/3</f>
        <v>1736565</v>
      </c>
      <c r="AI14" s="112">
        <f>'GB 2023'!AI14-(AC14-'GB 2023'!AC14)/3</f>
        <v>434141</v>
      </c>
      <c r="AJ14" s="110">
        <f t="shared" si="10"/>
        <v>2170706</v>
      </c>
      <c r="AK14" s="112">
        <f>'GB 2023'!AN14-SUM('CMS Q3 Update'!AB14,'CMS Q3 Update'!AE14,'CMS Q3 Update'!AH14)</f>
        <v>1736566</v>
      </c>
      <c r="AL14" s="112">
        <f>'GB 2023'!AO14-SUM('CMS Q3 Update'!AC14,'CMS Q3 Update'!AF14,'CMS Q3 Update'!AI14)</f>
        <v>434142</v>
      </c>
      <c r="AM14" s="110">
        <f t="shared" si="11"/>
        <v>2170708</v>
      </c>
      <c r="AN14" s="110">
        <f t="shared" si="12"/>
        <v>5530214</v>
      </c>
      <c r="AO14" s="110">
        <f t="shared" si="12"/>
        <v>1382553</v>
      </c>
      <c r="AP14" s="110">
        <f t="shared" si="13"/>
        <v>6912767</v>
      </c>
      <c r="AQ14" s="39" t="s">
        <v>123</v>
      </c>
      <c r="AR14" s="39" t="s">
        <v>123</v>
      </c>
      <c r="AS14" s="110">
        <f t="shared" si="14"/>
        <v>0</v>
      </c>
      <c r="AT14" s="39" t="s">
        <v>123</v>
      </c>
      <c r="AU14" s="39" t="s">
        <v>123</v>
      </c>
      <c r="AV14" s="110">
        <f t="shared" si="15"/>
        <v>0</v>
      </c>
      <c r="AW14" s="39" t="s">
        <v>123</v>
      </c>
      <c r="AX14" s="39" t="s">
        <v>123</v>
      </c>
      <c r="AY14" s="110">
        <f t="shared" si="16"/>
        <v>0</v>
      </c>
      <c r="AZ14" s="89"/>
      <c r="BA14" s="89"/>
      <c r="BB14" s="91">
        <f t="shared" si="17"/>
        <v>0</v>
      </c>
      <c r="BC14" s="110">
        <f t="shared" si="18"/>
        <v>0</v>
      </c>
      <c r="BD14" s="110">
        <f t="shared" si="18"/>
        <v>0</v>
      </c>
      <c r="BE14" s="110">
        <f t="shared" si="19"/>
        <v>0</v>
      </c>
      <c r="BF14" s="89"/>
      <c r="BG14" s="89"/>
      <c r="BH14" s="90">
        <f t="shared" si="20"/>
        <v>0</v>
      </c>
      <c r="BI14" s="89"/>
      <c r="BJ14" s="89"/>
      <c r="BK14" s="90">
        <f t="shared" si="21"/>
        <v>0</v>
      </c>
      <c r="BL14" s="89"/>
      <c r="BM14" s="89"/>
      <c r="BN14" s="90">
        <f t="shared" si="22"/>
        <v>0</v>
      </c>
      <c r="BO14" s="91">
        <f t="shared" si="23"/>
        <v>0</v>
      </c>
      <c r="BP14" s="91">
        <f t="shared" si="23"/>
        <v>0</v>
      </c>
      <c r="BQ14" s="91">
        <f t="shared" si="24"/>
        <v>0</v>
      </c>
      <c r="BR14" s="5">
        <f t="shared" si="25"/>
        <v>6000000</v>
      </c>
      <c r="BS14" s="5">
        <f t="shared" si="0"/>
        <v>1500000</v>
      </c>
      <c r="BT14" s="5">
        <f t="shared" si="0"/>
        <v>7500000</v>
      </c>
      <c r="BU14" s="5" t="e">
        <f>+Y14-#REF!</f>
        <v>#REF!</v>
      </c>
      <c r="BV14" s="5" t="e">
        <f>+Z14-#REF!</f>
        <v>#REF!</v>
      </c>
      <c r="BW14" s="5" t="e">
        <f>+AA14-#REF!</f>
        <v>#REF!</v>
      </c>
      <c r="BX14" s="5" t="e">
        <f>+AN14-#REF!</f>
        <v>#REF!</v>
      </c>
      <c r="BY14" s="5" t="e">
        <f>+AO14-#REF!</f>
        <v>#REF!</v>
      </c>
      <c r="BZ14" s="5" t="e">
        <f>+AP14-#REF!</f>
        <v>#REF!</v>
      </c>
      <c r="CA14" s="5" t="e">
        <f>+BC14-#REF!</f>
        <v>#REF!</v>
      </c>
      <c r="CB14" s="5" t="e">
        <f>+BD14-#REF!</f>
        <v>#REF!</v>
      </c>
      <c r="CC14" s="5" t="e">
        <f>+BE14-#REF!</f>
        <v>#REF!</v>
      </c>
      <c r="CD14" s="5" t="e">
        <f>+BO14-#REF!</f>
        <v>#REF!</v>
      </c>
      <c r="CE14" s="5" t="e">
        <f>+BP14-#REF!</f>
        <v>#REF!</v>
      </c>
      <c r="CF14" s="5" t="e">
        <f>+BQ14-#REF!</f>
        <v>#REF!</v>
      </c>
      <c r="CG14" s="5">
        <f t="shared" si="26"/>
        <v>0</v>
      </c>
      <c r="CH14" s="5">
        <f t="shared" si="1"/>
        <v>0</v>
      </c>
      <c r="CI14" s="5">
        <f t="shared" si="1"/>
        <v>0</v>
      </c>
      <c r="CJ14" s="169"/>
    </row>
    <row r="15" spans="1:88" x14ac:dyDescent="0.25">
      <c r="A15" s="169"/>
      <c r="B15" s="169" t="s">
        <v>141</v>
      </c>
      <c r="C15" s="48" t="s">
        <v>142</v>
      </c>
      <c r="D15" s="169" t="s">
        <v>121</v>
      </c>
      <c r="E15" s="169"/>
      <c r="F15" s="169" t="s">
        <v>143</v>
      </c>
      <c r="G15" s="169"/>
      <c r="H15" s="169" t="s">
        <v>144</v>
      </c>
      <c r="I15" s="169">
        <v>30</v>
      </c>
      <c r="J15" s="5">
        <v>5000000</v>
      </c>
      <c r="K15" s="5">
        <v>0</v>
      </c>
      <c r="L15" s="5">
        <v>5000000</v>
      </c>
      <c r="M15" s="38"/>
      <c r="N15" s="38"/>
      <c r="O15" s="110">
        <f t="shared" si="2"/>
        <v>0</v>
      </c>
      <c r="P15" s="39" t="s">
        <v>123</v>
      </c>
      <c r="Q15" s="39" t="s">
        <v>123</v>
      </c>
      <c r="R15" s="110">
        <f t="shared" si="3"/>
        <v>0</v>
      </c>
      <c r="S15" s="39"/>
      <c r="T15" s="39"/>
      <c r="U15" s="110">
        <f t="shared" si="4"/>
        <v>0</v>
      </c>
      <c r="V15" s="112">
        <v>0</v>
      </c>
      <c r="W15" s="39"/>
      <c r="X15" s="110">
        <f t="shared" si="5"/>
        <v>0</v>
      </c>
      <c r="Y15" s="110">
        <f t="shared" si="6"/>
        <v>0</v>
      </c>
      <c r="Z15" s="110">
        <f t="shared" si="6"/>
        <v>0</v>
      </c>
      <c r="AA15" s="110">
        <f t="shared" si="7"/>
        <v>0</v>
      </c>
      <c r="AB15" s="38">
        <v>94012</v>
      </c>
      <c r="AC15" s="38"/>
      <c r="AD15" s="110">
        <f t="shared" si="8"/>
        <v>94012</v>
      </c>
      <c r="AE15" s="112">
        <f>'GB 2023'!AE15-(AB15-'GB 2023'!AB15)/3</f>
        <v>827329</v>
      </c>
      <c r="AF15" s="112">
        <f>'GB 2023'!AF15-(AC15-'GB 2023'!AC15)/3</f>
        <v>0</v>
      </c>
      <c r="AG15" s="110">
        <f t="shared" si="9"/>
        <v>827329</v>
      </c>
      <c r="AH15" s="112">
        <f>'GB 2023'!AH15-(AB15-'GB 2023'!AB15)/3</f>
        <v>827329</v>
      </c>
      <c r="AI15" s="112">
        <f>'GB 2023'!AI15-(AC15-'GB 2023'!AC15)/3</f>
        <v>0</v>
      </c>
      <c r="AJ15" s="110">
        <f t="shared" si="10"/>
        <v>827329</v>
      </c>
      <c r="AK15" s="112">
        <f>'GB 2023'!AN15-SUM('CMS Q3 Update'!AB15,'CMS Q3 Update'!AE15,'CMS Q3 Update'!AH15)</f>
        <v>826330</v>
      </c>
      <c r="AL15" s="112">
        <f>'GB 2023'!AO15-SUM('CMS Q3 Update'!AC15,'CMS Q3 Update'!AF15,'CMS Q3 Update'!AI15)</f>
        <v>0</v>
      </c>
      <c r="AM15" s="110">
        <f t="shared" si="11"/>
        <v>826330</v>
      </c>
      <c r="AN15" s="110">
        <f t="shared" si="12"/>
        <v>2575000</v>
      </c>
      <c r="AO15" s="110">
        <f t="shared" si="12"/>
        <v>0</v>
      </c>
      <c r="AP15" s="110">
        <f t="shared" si="13"/>
        <v>2575000</v>
      </c>
      <c r="AQ15" s="112">
        <f>ROUNDUP(808667,-3)</f>
        <v>809000</v>
      </c>
      <c r="AR15" s="39"/>
      <c r="AS15" s="110">
        <f t="shared" si="14"/>
        <v>809000</v>
      </c>
      <c r="AT15" s="112">
        <f>ROUNDUP(808667,-3)</f>
        <v>809000</v>
      </c>
      <c r="AU15" s="39"/>
      <c r="AV15" s="110">
        <f t="shared" si="15"/>
        <v>809000</v>
      </c>
      <c r="AW15" s="112">
        <f>ROUNDDOWN(807666,-3)</f>
        <v>807000</v>
      </c>
      <c r="AX15" s="39"/>
      <c r="AY15" s="110">
        <f t="shared" si="16"/>
        <v>807000</v>
      </c>
      <c r="AZ15" s="89"/>
      <c r="BA15" s="89"/>
      <c r="BB15" s="91">
        <f t="shared" si="17"/>
        <v>0</v>
      </c>
      <c r="BC15" s="110">
        <f t="shared" si="18"/>
        <v>2425000</v>
      </c>
      <c r="BD15" s="110">
        <f t="shared" si="18"/>
        <v>0</v>
      </c>
      <c r="BE15" s="110">
        <f t="shared" si="19"/>
        <v>2425000</v>
      </c>
      <c r="BF15" s="89"/>
      <c r="BG15" s="89"/>
      <c r="BH15" s="90">
        <f t="shared" si="20"/>
        <v>0</v>
      </c>
      <c r="BI15" s="89"/>
      <c r="BJ15" s="89"/>
      <c r="BK15" s="90">
        <f t="shared" si="21"/>
        <v>0</v>
      </c>
      <c r="BL15" s="89"/>
      <c r="BM15" s="89"/>
      <c r="BN15" s="90">
        <f t="shared" si="22"/>
        <v>0</v>
      </c>
      <c r="BO15" s="91">
        <f t="shared" si="23"/>
        <v>0</v>
      </c>
      <c r="BP15" s="91">
        <f t="shared" si="23"/>
        <v>0</v>
      </c>
      <c r="BQ15" s="91">
        <f t="shared" si="24"/>
        <v>0</v>
      </c>
      <c r="BR15" s="5">
        <f t="shared" si="25"/>
        <v>5000000</v>
      </c>
      <c r="BS15" s="5">
        <f t="shared" si="0"/>
        <v>0</v>
      </c>
      <c r="BT15" s="5">
        <f t="shared" si="0"/>
        <v>5000000</v>
      </c>
      <c r="BU15" s="5" t="e">
        <f>+Y15-#REF!</f>
        <v>#REF!</v>
      </c>
      <c r="BV15" s="5" t="e">
        <f>+Z15-#REF!</f>
        <v>#REF!</v>
      </c>
      <c r="BW15" s="5" t="e">
        <f>+AA15-#REF!</f>
        <v>#REF!</v>
      </c>
      <c r="BX15" s="5" t="e">
        <f>+AN15-#REF!</f>
        <v>#REF!</v>
      </c>
      <c r="BY15" s="5" t="e">
        <f>+AO15-#REF!</f>
        <v>#REF!</v>
      </c>
      <c r="BZ15" s="5" t="e">
        <f>+AP15-#REF!</f>
        <v>#REF!</v>
      </c>
      <c r="CA15" s="5" t="e">
        <f>+BC15-#REF!</f>
        <v>#REF!</v>
      </c>
      <c r="CB15" s="5" t="e">
        <f>+BD15-#REF!</f>
        <v>#REF!</v>
      </c>
      <c r="CC15" s="5" t="e">
        <f>+BE15-#REF!</f>
        <v>#REF!</v>
      </c>
      <c r="CD15" s="5" t="e">
        <f>+BO15-#REF!</f>
        <v>#REF!</v>
      </c>
      <c r="CE15" s="5" t="e">
        <f>+BP15-#REF!</f>
        <v>#REF!</v>
      </c>
      <c r="CF15" s="5" t="e">
        <f>+BQ15-#REF!</f>
        <v>#REF!</v>
      </c>
      <c r="CG15" s="5">
        <f t="shared" si="26"/>
        <v>0</v>
      </c>
      <c r="CH15" s="5">
        <f t="shared" si="1"/>
        <v>0</v>
      </c>
      <c r="CI15" s="5">
        <f t="shared" si="1"/>
        <v>0</v>
      </c>
      <c r="CJ15" s="169" t="s">
        <v>145</v>
      </c>
    </row>
    <row r="16" spans="1:88" x14ac:dyDescent="0.25">
      <c r="A16" s="169"/>
      <c r="B16" s="169" t="s">
        <v>146</v>
      </c>
      <c r="C16" s="48" t="s">
        <v>147</v>
      </c>
      <c r="D16" s="169" t="s">
        <v>117</v>
      </c>
      <c r="E16" s="169"/>
      <c r="F16" s="169" t="s">
        <v>148</v>
      </c>
      <c r="G16" s="169" t="s">
        <v>149</v>
      </c>
      <c r="H16" s="169" t="s">
        <v>150</v>
      </c>
      <c r="I16" s="169">
        <v>25.15</v>
      </c>
      <c r="J16" s="5">
        <v>129210000</v>
      </c>
      <c r="K16" s="5">
        <v>165790000</v>
      </c>
      <c r="L16" s="5">
        <v>295000000</v>
      </c>
      <c r="M16" s="38"/>
      <c r="N16" s="38"/>
      <c r="O16" s="110">
        <f t="shared" si="2"/>
        <v>0</v>
      </c>
      <c r="P16" s="39" t="s">
        <v>123</v>
      </c>
      <c r="Q16" s="39" t="s">
        <v>123</v>
      </c>
      <c r="R16" s="110">
        <f t="shared" si="3"/>
        <v>0</v>
      </c>
      <c r="S16" s="99">
        <v>118669743</v>
      </c>
      <c r="T16" s="99">
        <v>168709257</v>
      </c>
      <c r="U16" s="110">
        <f t="shared" si="4"/>
        <v>287379000</v>
      </c>
      <c r="V16" s="99">
        <v>2826</v>
      </c>
      <c r="W16" s="99">
        <v>4174</v>
      </c>
      <c r="X16" s="110">
        <f t="shared" si="5"/>
        <v>7000</v>
      </c>
      <c r="Y16" s="110">
        <f t="shared" si="6"/>
        <v>118672569</v>
      </c>
      <c r="Z16" s="110">
        <f t="shared" si="6"/>
        <v>168713431</v>
      </c>
      <c r="AA16" s="110">
        <f t="shared" si="7"/>
        <v>287386000</v>
      </c>
      <c r="AB16" s="168">
        <v>816</v>
      </c>
      <c r="AC16" s="168">
        <v>1184</v>
      </c>
      <c r="AD16" s="110">
        <f t="shared" si="8"/>
        <v>2000</v>
      </c>
      <c r="AE16" s="112">
        <f>'GB 2023'!AE16-(AB16-'GB 2023'!AB16)/3</f>
        <v>1047923</v>
      </c>
      <c r="AF16" s="112">
        <f>'GB 2023'!AF16-(AC16-'GB 2023'!AC16)/3</f>
        <v>1489411</v>
      </c>
      <c r="AG16" s="110">
        <f t="shared" si="9"/>
        <v>2537334</v>
      </c>
      <c r="AH16" s="112">
        <f>'GB 2023'!AH16-(AB16-'GB 2023'!AB16)/3</f>
        <v>1047923</v>
      </c>
      <c r="AI16" s="112">
        <f>'GB 2023'!AI16-(AC16-'GB 2023'!AC16)/3</f>
        <v>1489411</v>
      </c>
      <c r="AJ16" s="110">
        <f t="shared" si="10"/>
        <v>2537334</v>
      </c>
      <c r="AK16" s="112">
        <f>'GB 2023'!AN16-SUM('CMS Q3 Update'!AB16,'CMS Q3 Update'!AE16,'CMS Q3 Update'!AH16)</f>
        <v>1047922</v>
      </c>
      <c r="AL16" s="112">
        <f>'GB 2023'!AO16-SUM('CMS Q3 Update'!AC16,'CMS Q3 Update'!AF16,'CMS Q3 Update'!AI16)</f>
        <v>1489410</v>
      </c>
      <c r="AM16" s="110">
        <f t="shared" si="11"/>
        <v>2537332</v>
      </c>
      <c r="AN16" s="110">
        <f t="shared" si="12"/>
        <v>3144584</v>
      </c>
      <c r="AO16" s="110">
        <f t="shared" si="12"/>
        <v>4469416</v>
      </c>
      <c r="AP16" s="110">
        <f t="shared" si="13"/>
        <v>7614000</v>
      </c>
      <c r="AQ16" s="112">
        <v>0</v>
      </c>
      <c r="AR16" s="39" t="s">
        <v>123</v>
      </c>
      <c r="AS16" s="110">
        <f t="shared" si="14"/>
        <v>0</v>
      </c>
      <c r="AT16" s="112">
        <v>0</v>
      </c>
      <c r="AU16" s="39" t="s">
        <v>123</v>
      </c>
      <c r="AV16" s="110">
        <f t="shared" si="15"/>
        <v>0</v>
      </c>
      <c r="AW16" s="112">
        <v>0</v>
      </c>
      <c r="AX16" s="39" t="s">
        <v>123</v>
      </c>
      <c r="AY16" s="110">
        <f t="shared" si="16"/>
        <v>0</v>
      </c>
      <c r="AZ16" s="89"/>
      <c r="BA16" s="89"/>
      <c r="BB16" s="91">
        <f t="shared" si="17"/>
        <v>0</v>
      </c>
      <c r="BC16" s="110">
        <f t="shared" si="18"/>
        <v>0</v>
      </c>
      <c r="BD16" s="110">
        <f t="shared" si="18"/>
        <v>0</v>
      </c>
      <c r="BE16" s="110">
        <f t="shared" si="19"/>
        <v>0</v>
      </c>
      <c r="BF16" s="89"/>
      <c r="BG16" s="89"/>
      <c r="BH16" s="90">
        <f t="shared" si="20"/>
        <v>0</v>
      </c>
      <c r="BI16" s="89"/>
      <c r="BJ16" s="89"/>
      <c r="BK16" s="90">
        <f t="shared" si="21"/>
        <v>0</v>
      </c>
      <c r="BL16" s="89"/>
      <c r="BM16" s="89"/>
      <c r="BN16" s="90">
        <f t="shared" si="22"/>
        <v>0</v>
      </c>
      <c r="BO16" s="91">
        <f t="shared" si="23"/>
        <v>0</v>
      </c>
      <c r="BP16" s="91">
        <f t="shared" si="23"/>
        <v>0</v>
      </c>
      <c r="BQ16" s="91">
        <f t="shared" si="24"/>
        <v>0</v>
      </c>
      <c r="BR16" s="5">
        <f t="shared" si="25"/>
        <v>121817153</v>
      </c>
      <c r="BS16" s="5">
        <f t="shared" si="0"/>
        <v>173182847</v>
      </c>
      <c r="BT16" s="5">
        <f>+SUM(BQ16,BE16,AP16,AA16)</f>
        <v>295000000</v>
      </c>
      <c r="BU16" s="5" t="e">
        <f>+Y16-#REF!</f>
        <v>#REF!</v>
      </c>
      <c r="BV16" s="5" t="e">
        <f>+Z16-#REF!</f>
        <v>#REF!</v>
      </c>
      <c r="BW16" s="5" t="e">
        <f>+AA16-#REF!</f>
        <v>#REF!</v>
      </c>
      <c r="BX16" s="5" t="e">
        <f>+AN16-#REF!</f>
        <v>#REF!</v>
      </c>
      <c r="BY16" s="5" t="e">
        <f>+AO16-#REF!</f>
        <v>#REF!</v>
      </c>
      <c r="BZ16" s="5" t="e">
        <f>+AP16-#REF!</f>
        <v>#REF!</v>
      </c>
      <c r="CA16" s="5" t="e">
        <f>+BC16-#REF!</f>
        <v>#REF!</v>
      </c>
      <c r="CB16" s="5" t="e">
        <f>+BD16-#REF!</f>
        <v>#REF!</v>
      </c>
      <c r="CC16" s="5" t="e">
        <f>+BE16-#REF!</f>
        <v>#REF!</v>
      </c>
      <c r="CD16" s="5" t="e">
        <f>+BO16-#REF!</f>
        <v>#REF!</v>
      </c>
      <c r="CE16" s="5" t="e">
        <f>+BP16-#REF!</f>
        <v>#REF!</v>
      </c>
      <c r="CF16" s="5" t="e">
        <f>+BQ16-#REF!</f>
        <v>#REF!</v>
      </c>
      <c r="CG16" s="5">
        <f t="shared" si="26"/>
        <v>-7392847</v>
      </c>
      <c r="CH16" s="5">
        <f t="shared" si="1"/>
        <v>7392847</v>
      </c>
      <c r="CI16" s="5">
        <f t="shared" si="1"/>
        <v>0</v>
      </c>
      <c r="CJ16" s="169" t="s">
        <v>120</v>
      </c>
    </row>
    <row r="17" spans="2:89" x14ac:dyDescent="0.25">
      <c r="B17" s="169" t="s">
        <v>146</v>
      </c>
      <c r="C17" s="48" t="s">
        <v>151</v>
      </c>
      <c r="D17" s="169" t="s">
        <v>117</v>
      </c>
      <c r="E17" s="169"/>
      <c r="F17" s="169" t="s">
        <v>148</v>
      </c>
      <c r="G17" s="169" t="s">
        <v>149</v>
      </c>
      <c r="H17" s="169" t="s">
        <v>150</v>
      </c>
      <c r="I17" s="169">
        <v>25.15</v>
      </c>
      <c r="J17" s="5">
        <v>288347000</v>
      </c>
      <c r="K17" s="5">
        <v>0</v>
      </c>
      <c r="L17" s="5">
        <v>288347000</v>
      </c>
      <c r="M17" s="38"/>
      <c r="N17" s="38"/>
      <c r="O17" s="110">
        <f t="shared" si="2"/>
        <v>0</v>
      </c>
      <c r="P17" s="39" t="s">
        <v>123</v>
      </c>
      <c r="Q17" s="39" t="s">
        <v>123</v>
      </c>
      <c r="R17" s="110">
        <f t="shared" si="3"/>
        <v>0</v>
      </c>
      <c r="S17" s="112">
        <v>102383</v>
      </c>
      <c r="T17" s="39"/>
      <c r="U17" s="110">
        <f t="shared" si="4"/>
        <v>102383</v>
      </c>
      <c r="V17" s="112">
        <v>266617</v>
      </c>
      <c r="W17" s="39"/>
      <c r="X17" s="110">
        <f t="shared" si="5"/>
        <v>266617</v>
      </c>
      <c r="Y17" s="110">
        <f t="shared" si="6"/>
        <v>369000</v>
      </c>
      <c r="Z17" s="110">
        <f t="shared" si="6"/>
        <v>0</v>
      </c>
      <c r="AA17" s="110">
        <f t="shared" si="7"/>
        <v>369000</v>
      </c>
      <c r="AB17" s="38">
        <v>1735560</v>
      </c>
      <c r="AC17" s="38"/>
      <c r="AD17" s="110">
        <f t="shared" si="8"/>
        <v>1735560</v>
      </c>
      <c r="AE17" s="112">
        <f>'GB 2023'!AE17-(AB17-'GB 2023'!AB17)/3</f>
        <v>29132312</v>
      </c>
      <c r="AF17" s="112">
        <f>'GB 2023'!AF17-(AC17-'GB 2023'!AC17)/3</f>
        <v>0</v>
      </c>
      <c r="AG17" s="110">
        <f t="shared" si="9"/>
        <v>29132312</v>
      </c>
      <c r="AH17" s="112">
        <f>'GB 2023'!AH17-(AB17-'GB 2023'!AB17)/3</f>
        <v>42755550</v>
      </c>
      <c r="AI17" s="112">
        <f>'GB 2023'!AI17-(AC17-'GB 2023'!AC17)/3</f>
        <v>0</v>
      </c>
      <c r="AJ17" s="110">
        <f t="shared" si="10"/>
        <v>42755550</v>
      </c>
      <c r="AK17" s="112">
        <f>'GB 2023'!AN17-SUM('CMS Q3 Update'!AB17,'CMS Q3 Update'!AE17,'CMS Q3 Update'!AH17)</f>
        <v>61005578</v>
      </c>
      <c r="AL17" s="112">
        <f>'GB 2023'!AO17-SUM('CMS Q3 Update'!AC17,'CMS Q3 Update'!AF17,'CMS Q3 Update'!AI17)</f>
        <v>0</v>
      </c>
      <c r="AM17" s="110">
        <f t="shared" si="11"/>
        <v>61005578</v>
      </c>
      <c r="AN17" s="110">
        <f t="shared" si="12"/>
        <v>134629000</v>
      </c>
      <c r="AO17" s="110">
        <f t="shared" si="12"/>
        <v>0</v>
      </c>
      <c r="AP17" s="110">
        <f t="shared" si="13"/>
        <v>134629000</v>
      </c>
      <c r="AQ17" s="112">
        <v>51116333</v>
      </c>
      <c r="AR17" s="39" t="s">
        <v>123</v>
      </c>
      <c r="AS17" s="110">
        <f t="shared" si="14"/>
        <v>51116333</v>
      </c>
      <c r="AT17" s="112">
        <v>51116333</v>
      </c>
      <c r="AU17" s="39" t="s">
        <v>123</v>
      </c>
      <c r="AV17" s="110">
        <f t="shared" si="15"/>
        <v>51116333</v>
      </c>
      <c r="AW17" s="112">
        <v>51116334</v>
      </c>
      <c r="AX17" s="39" t="s">
        <v>123</v>
      </c>
      <c r="AY17" s="110">
        <f t="shared" si="16"/>
        <v>51116334</v>
      </c>
      <c r="AZ17" s="89"/>
      <c r="BA17" s="89"/>
      <c r="BB17" s="91">
        <f t="shared" si="17"/>
        <v>0</v>
      </c>
      <c r="BC17" s="110">
        <f t="shared" si="18"/>
        <v>153349000</v>
      </c>
      <c r="BD17" s="110">
        <f t="shared" si="18"/>
        <v>0</v>
      </c>
      <c r="BE17" s="110">
        <f t="shared" si="19"/>
        <v>153349000</v>
      </c>
      <c r="BF17" s="89"/>
      <c r="BG17" s="89"/>
      <c r="BH17" s="90">
        <f t="shared" si="20"/>
        <v>0</v>
      </c>
      <c r="BI17" s="89"/>
      <c r="BJ17" s="89"/>
      <c r="BK17" s="90">
        <f t="shared" si="21"/>
        <v>0</v>
      </c>
      <c r="BL17" s="89"/>
      <c r="BM17" s="89"/>
      <c r="BN17" s="90">
        <f t="shared" si="22"/>
        <v>0</v>
      </c>
      <c r="BO17" s="91">
        <f t="shared" si="23"/>
        <v>0</v>
      </c>
      <c r="BP17" s="91">
        <f t="shared" si="23"/>
        <v>0</v>
      </c>
      <c r="BQ17" s="91">
        <f t="shared" si="24"/>
        <v>0</v>
      </c>
      <c r="BR17" s="5">
        <f t="shared" si="25"/>
        <v>288347000</v>
      </c>
      <c r="BS17" s="5">
        <f t="shared" si="0"/>
        <v>0</v>
      </c>
      <c r="BT17" s="5">
        <f t="shared" si="0"/>
        <v>288347000</v>
      </c>
      <c r="BU17" s="5" t="e">
        <f>+Y17-#REF!</f>
        <v>#REF!</v>
      </c>
      <c r="BV17" s="5" t="e">
        <f>+Z17-#REF!</f>
        <v>#REF!</v>
      </c>
      <c r="BW17" s="5" t="e">
        <f>+AA17-#REF!</f>
        <v>#REF!</v>
      </c>
      <c r="BX17" s="5" t="e">
        <f>+AN17-#REF!</f>
        <v>#REF!</v>
      </c>
      <c r="BY17" s="5" t="e">
        <f>+AO17-#REF!</f>
        <v>#REF!</v>
      </c>
      <c r="BZ17" s="5" t="e">
        <f>+AP17-#REF!</f>
        <v>#REF!</v>
      </c>
      <c r="CA17" s="5" t="e">
        <f>+BC17-#REF!</f>
        <v>#REF!</v>
      </c>
      <c r="CB17" s="5" t="e">
        <f>+BD17-#REF!</f>
        <v>#REF!</v>
      </c>
      <c r="CC17" s="5" t="e">
        <f>+BE17-#REF!</f>
        <v>#REF!</v>
      </c>
      <c r="CD17" s="5" t="e">
        <f>+BO17-#REF!</f>
        <v>#REF!</v>
      </c>
      <c r="CE17" s="5" t="e">
        <f>+BP17-#REF!</f>
        <v>#REF!</v>
      </c>
      <c r="CF17" s="5" t="e">
        <f>+BQ17-#REF!</f>
        <v>#REF!</v>
      </c>
      <c r="CG17" s="5">
        <f t="shared" si="26"/>
        <v>0</v>
      </c>
      <c r="CH17" s="5">
        <f t="shared" si="1"/>
        <v>0</v>
      </c>
      <c r="CI17" s="5">
        <f t="shared" si="1"/>
        <v>0</v>
      </c>
      <c r="CJ17" s="169" t="s">
        <v>120</v>
      </c>
      <c r="CK17" s="169"/>
    </row>
    <row r="18" spans="2:89" x14ac:dyDescent="0.25">
      <c r="B18" s="169" t="s">
        <v>146</v>
      </c>
      <c r="C18" s="48" t="s">
        <v>151</v>
      </c>
      <c r="D18" s="169" t="s">
        <v>121</v>
      </c>
      <c r="E18" s="169"/>
      <c r="F18" s="169" t="s">
        <v>152</v>
      </c>
      <c r="G18" s="169"/>
      <c r="H18" s="169" t="s">
        <v>153</v>
      </c>
      <c r="I18" s="169">
        <v>25</v>
      </c>
      <c r="J18" s="5">
        <v>6786000</v>
      </c>
      <c r="K18" s="5">
        <v>0</v>
      </c>
      <c r="L18" s="5">
        <v>6786000</v>
      </c>
      <c r="M18" s="38"/>
      <c r="N18" s="38"/>
      <c r="O18" s="110">
        <f t="shared" si="2"/>
        <v>0</v>
      </c>
      <c r="P18" s="39" t="s">
        <v>123</v>
      </c>
      <c r="Q18" s="39" t="s">
        <v>123</v>
      </c>
      <c r="R18" s="110">
        <f t="shared" si="3"/>
        <v>0</v>
      </c>
      <c r="S18" s="112">
        <v>1092</v>
      </c>
      <c r="T18" s="39"/>
      <c r="U18" s="110">
        <f t="shared" si="4"/>
        <v>1092</v>
      </c>
      <c r="V18" s="112">
        <v>226908</v>
      </c>
      <c r="W18" s="39"/>
      <c r="X18" s="110">
        <f t="shared" si="5"/>
        <v>226908</v>
      </c>
      <c r="Y18" s="110">
        <f t="shared" si="6"/>
        <v>228000</v>
      </c>
      <c r="Z18" s="110">
        <f t="shared" si="6"/>
        <v>0</v>
      </c>
      <c r="AA18" s="110">
        <f t="shared" si="7"/>
        <v>228000</v>
      </c>
      <c r="AB18" s="38">
        <v>387004</v>
      </c>
      <c r="AC18" s="38"/>
      <c r="AD18" s="110">
        <f t="shared" si="8"/>
        <v>387004</v>
      </c>
      <c r="AE18" s="112">
        <f>'GB 2023'!AE18-(AB18-'GB 2023'!AB18)/3</f>
        <v>962999</v>
      </c>
      <c r="AF18" s="112">
        <f>'GB 2023'!AF18-(AC18-'GB 2023'!AC18)/3</f>
        <v>0</v>
      </c>
      <c r="AG18" s="110">
        <f t="shared" si="9"/>
        <v>962999</v>
      </c>
      <c r="AH18" s="112">
        <f>'GB 2023'!AH18-(AB18-'GB 2023'!AB18)/3</f>
        <v>962999</v>
      </c>
      <c r="AI18" s="112">
        <f>'GB 2023'!AI18-(AC18-'GB 2023'!AC18)/3</f>
        <v>0</v>
      </c>
      <c r="AJ18" s="110">
        <f t="shared" si="10"/>
        <v>962999</v>
      </c>
      <c r="AK18" s="112">
        <f>'GB 2023'!AN18-SUM('CMS Q3 Update'!AB18,'CMS Q3 Update'!AE18,'CMS Q3 Update'!AH18)</f>
        <v>962998</v>
      </c>
      <c r="AL18" s="112">
        <f>'GB 2023'!AO18-SUM('CMS Q3 Update'!AC18,'CMS Q3 Update'!AF18,'CMS Q3 Update'!AI18)</f>
        <v>0</v>
      </c>
      <c r="AM18" s="110">
        <f t="shared" si="11"/>
        <v>962998</v>
      </c>
      <c r="AN18" s="110">
        <f t="shared" si="12"/>
        <v>3276000</v>
      </c>
      <c r="AO18" s="110">
        <f t="shared" si="12"/>
        <v>0</v>
      </c>
      <c r="AP18" s="110">
        <f t="shared" si="13"/>
        <v>3276000</v>
      </c>
      <c r="AQ18" s="112">
        <v>1094000</v>
      </c>
      <c r="AR18" s="39" t="s">
        <v>123</v>
      </c>
      <c r="AS18" s="110">
        <f t="shared" si="14"/>
        <v>1094000</v>
      </c>
      <c r="AT18" s="112">
        <v>1094000</v>
      </c>
      <c r="AU18" s="39" t="s">
        <v>123</v>
      </c>
      <c r="AV18" s="110">
        <f t="shared" si="15"/>
        <v>1094000</v>
      </c>
      <c r="AW18" s="112">
        <v>1094000</v>
      </c>
      <c r="AX18" s="39" t="s">
        <v>123</v>
      </c>
      <c r="AY18" s="110">
        <f t="shared" si="16"/>
        <v>1094000</v>
      </c>
      <c r="AZ18" s="89"/>
      <c r="BA18" s="89"/>
      <c r="BB18" s="91">
        <f t="shared" si="17"/>
        <v>0</v>
      </c>
      <c r="BC18" s="110">
        <f t="shared" si="18"/>
        <v>3282000</v>
      </c>
      <c r="BD18" s="110">
        <f t="shared" si="18"/>
        <v>0</v>
      </c>
      <c r="BE18" s="110">
        <f t="shared" si="19"/>
        <v>3282000</v>
      </c>
      <c r="BF18" s="89"/>
      <c r="BG18" s="89"/>
      <c r="BH18" s="90">
        <f t="shared" si="20"/>
        <v>0</v>
      </c>
      <c r="BI18" s="89"/>
      <c r="BJ18" s="89"/>
      <c r="BK18" s="90">
        <f t="shared" si="21"/>
        <v>0</v>
      </c>
      <c r="BL18" s="89"/>
      <c r="BM18" s="89"/>
      <c r="BN18" s="90">
        <f t="shared" si="22"/>
        <v>0</v>
      </c>
      <c r="BO18" s="91">
        <f t="shared" si="23"/>
        <v>0</v>
      </c>
      <c r="BP18" s="91">
        <f t="shared" si="23"/>
        <v>0</v>
      </c>
      <c r="BQ18" s="91">
        <f t="shared" si="24"/>
        <v>0</v>
      </c>
      <c r="BR18" s="5">
        <f t="shared" si="25"/>
        <v>6786000</v>
      </c>
      <c r="BS18" s="5">
        <f t="shared" si="0"/>
        <v>0</v>
      </c>
      <c r="BT18" s="5">
        <f t="shared" si="0"/>
        <v>6786000</v>
      </c>
      <c r="BU18" s="5" t="e">
        <f>+Y18-#REF!</f>
        <v>#REF!</v>
      </c>
      <c r="BV18" s="5" t="e">
        <f>+Z18-#REF!</f>
        <v>#REF!</v>
      </c>
      <c r="BW18" s="5" t="e">
        <f>+AA18-#REF!</f>
        <v>#REF!</v>
      </c>
      <c r="BX18" s="5" t="e">
        <f>+AN18-#REF!</f>
        <v>#REF!</v>
      </c>
      <c r="BY18" s="5" t="e">
        <f>+AO18-#REF!</f>
        <v>#REF!</v>
      </c>
      <c r="BZ18" s="5" t="e">
        <f>+AP18-#REF!</f>
        <v>#REF!</v>
      </c>
      <c r="CA18" s="5" t="e">
        <f>+BC18-#REF!</f>
        <v>#REF!</v>
      </c>
      <c r="CB18" s="5" t="e">
        <f>+BD18-#REF!</f>
        <v>#REF!</v>
      </c>
      <c r="CC18" s="5" t="e">
        <f>+BE18-#REF!</f>
        <v>#REF!</v>
      </c>
      <c r="CD18" s="5" t="e">
        <f>+BO18-#REF!</f>
        <v>#REF!</v>
      </c>
      <c r="CE18" s="5" t="e">
        <f>+BP18-#REF!</f>
        <v>#REF!</v>
      </c>
      <c r="CF18" s="5" t="e">
        <f>+BQ18-#REF!</f>
        <v>#REF!</v>
      </c>
      <c r="CG18" s="5">
        <f t="shared" si="26"/>
        <v>0</v>
      </c>
      <c r="CH18" s="5">
        <f t="shared" si="1"/>
        <v>0</v>
      </c>
      <c r="CI18" s="5">
        <f t="shared" si="1"/>
        <v>0</v>
      </c>
      <c r="CJ18" s="169" t="s">
        <v>120</v>
      </c>
      <c r="CK18" s="169"/>
    </row>
    <row r="19" spans="2:89" x14ac:dyDescent="0.25">
      <c r="B19" s="169" t="s">
        <v>146</v>
      </c>
      <c r="C19" s="48" t="s">
        <v>154</v>
      </c>
      <c r="D19" s="169" t="s">
        <v>117</v>
      </c>
      <c r="E19" s="169" t="s">
        <v>139</v>
      </c>
      <c r="F19" s="169" t="s">
        <v>148</v>
      </c>
      <c r="G19" s="169" t="s">
        <v>149</v>
      </c>
      <c r="H19" s="169" t="s">
        <v>155</v>
      </c>
      <c r="I19" s="169">
        <v>25.35</v>
      </c>
      <c r="J19" s="5">
        <v>53400000</v>
      </c>
      <c r="K19" s="5">
        <v>0</v>
      </c>
      <c r="L19" s="5">
        <v>53400000</v>
      </c>
      <c r="M19" s="38"/>
      <c r="N19" s="38"/>
      <c r="O19" s="110">
        <f t="shared" si="2"/>
        <v>0</v>
      </c>
      <c r="P19" s="39" t="s">
        <v>123</v>
      </c>
      <c r="Q19" s="39" t="s">
        <v>123</v>
      </c>
      <c r="R19" s="110">
        <f t="shared" si="3"/>
        <v>0</v>
      </c>
      <c r="S19" s="39"/>
      <c r="T19" s="39"/>
      <c r="U19" s="110">
        <f t="shared" si="4"/>
        <v>0</v>
      </c>
      <c r="V19" s="39"/>
      <c r="W19" s="39"/>
      <c r="X19" s="110">
        <f t="shared" si="5"/>
        <v>0</v>
      </c>
      <c r="Y19" s="110">
        <f t="shared" si="6"/>
        <v>0</v>
      </c>
      <c r="Z19" s="110">
        <f t="shared" si="6"/>
        <v>0</v>
      </c>
      <c r="AA19" s="110">
        <f t="shared" si="7"/>
        <v>0</v>
      </c>
      <c r="AB19" s="38">
        <v>0</v>
      </c>
      <c r="AC19" s="38"/>
      <c r="AD19" s="110">
        <f t="shared" si="8"/>
        <v>0</v>
      </c>
      <c r="AE19" s="112">
        <f>'GB 2023'!AE19-(AB19-'GB 2023'!AB19)/3</f>
        <v>4726000</v>
      </c>
      <c r="AF19" s="112">
        <f>'GB 2023'!AF19-(AC19-'GB 2023'!AC19)/3</f>
        <v>0</v>
      </c>
      <c r="AG19" s="110">
        <f t="shared" si="9"/>
        <v>4726000</v>
      </c>
      <c r="AH19" s="112">
        <f>'GB 2023'!AH19-(AB19-'GB 2023'!AB19)/3</f>
        <v>9492000</v>
      </c>
      <c r="AI19" s="112">
        <f>'GB 2023'!AI19-(AC19-'GB 2023'!AC19)/3</f>
        <v>0</v>
      </c>
      <c r="AJ19" s="110">
        <f t="shared" si="10"/>
        <v>9492000</v>
      </c>
      <c r="AK19" s="112">
        <f>'GB 2023'!AN19-SUM('CMS Q3 Update'!AB19,'CMS Q3 Update'!AE19,'CMS Q3 Update'!AH19)</f>
        <v>12615000</v>
      </c>
      <c r="AL19" s="112">
        <f>'GB 2023'!AO19-SUM('CMS Q3 Update'!AC19,'CMS Q3 Update'!AF19,'CMS Q3 Update'!AI19)</f>
        <v>0</v>
      </c>
      <c r="AM19" s="110">
        <f t="shared" si="11"/>
        <v>12615000</v>
      </c>
      <c r="AN19" s="110">
        <f t="shared" si="12"/>
        <v>26833000</v>
      </c>
      <c r="AO19" s="110">
        <f t="shared" si="12"/>
        <v>0</v>
      </c>
      <c r="AP19" s="110">
        <f t="shared" si="13"/>
        <v>26833000</v>
      </c>
      <c r="AQ19" s="112">
        <v>17177000</v>
      </c>
      <c r="AR19" s="39" t="s">
        <v>123</v>
      </c>
      <c r="AS19" s="110">
        <f t="shared" si="14"/>
        <v>17177000</v>
      </c>
      <c r="AT19" s="112">
        <v>9390000</v>
      </c>
      <c r="AU19" s="39" t="s">
        <v>123</v>
      </c>
      <c r="AV19" s="110">
        <f t="shared" si="15"/>
        <v>9390000</v>
      </c>
      <c r="AW19" s="39" t="s">
        <v>123</v>
      </c>
      <c r="AX19" s="39" t="s">
        <v>123</v>
      </c>
      <c r="AY19" s="110">
        <f t="shared" si="16"/>
        <v>0</v>
      </c>
      <c r="AZ19" s="89"/>
      <c r="BA19" s="89"/>
      <c r="BB19" s="91">
        <f t="shared" si="17"/>
        <v>0</v>
      </c>
      <c r="BC19" s="110">
        <f t="shared" si="18"/>
        <v>26567000</v>
      </c>
      <c r="BD19" s="110">
        <f t="shared" si="18"/>
        <v>0</v>
      </c>
      <c r="BE19" s="110">
        <f t="shared" si="19"/>
        <v>26567000</v>
      </c>
      <c r="BF19" s="89"/>
      <c r="BG19" s="89"/>
      <c r="BH19" s="90">
        <f t="shared" si="20"/>
        <v>0</v>
      </c>
      <c r="BI19" s="89"/>
      <c r="BJ19" s="89"/>
      <c r="BK19" s="90">
        <f t="shared" si="21"/>
        <v>0</v>
      </c>
      <c r="BL19" s="89"/>
      <c r="BM19" s="89"/>
      <c r="BN19" s="90">
        <f t="shared" si="22"/>
        <v>0</v>
      </c>
      <c r="BO19" s="91">
        <f t="shared" si="23"/>
        <v>0</v>
      </c>
      <c r="BP19" s="91">
        <f t="shared" si="23"/>
        <v>0</v>
      </c>
      <c r="BQ19" s="91">
        <f t="shared" si="24"/>
        <v>0</v>
      </c>
      <c r="BR19" s="5">
        <f t="shared" si="25"/>
        <v>53400000</v>
      </c>
      <c r="BS19" s="5">
        <f t="shared" si="0"/>
        <v>0</v>
      </c>
      <c r="BT19" s="5">
        <f t="shared" si="0"/>
        <v>53400000</v>
      </c>
      <c r="BU19" s="5" t="e">
        <f>+Y19-#REF!</f>
        <v>#REF!</v>
      </c>
      <c r="BV19" s="5" t="e">
        <f>+Z19-#REF!</f>
        <v>#REF!</v>
      </c>
      <c r="BW19" s="5" t="e">
        <f>+AA19-#REF!</f>
        <v>#REF!</v>
      </c>
      <c r="BX19" s="5" t="e">
        <f>+AN19-#REF!</f>
        <v>#REF!</v>
      </c>
      <c r="BY19" s="5" t="e">
        <f>+AO19-#REF!</f>
        <v>#REF!</v>
      </c>
      <c r="BZ19" s="5" t="e">
        <f>+AP19-#REF!</f>
        <v>#REF!</v>
      </c>
      <c r="CA19" s="5" t="e">
        <f>+BC19-#REF!</f>
        <v>#REF!</v>
      </c>
      <c r="CB19" s="5" t="e">
        <f>+BD19-#REF!</f>
        <v>#REF!</v>
      </c>
      <c r="CC19" s="5" t="e">
        <f>+BE19-#REF!</f>
        <v>#REF!</v>
      </c>
      <c r="CD19" s="5" t="e">
        <f>+BO19-#REF!</f>
        <v>#REF!</v>
      </c>
      <c r="CE19" s="5" t="e">
        <f>+BP19-#REF!</f>
        <v>#REF!</v>
      </c>
      <c r="CF19" s="5" t="e">
        <f>+BQ19-#REF!</f>
        <v>#REF!</v>
      </c>
      <c r="CG19" s="5">
        <f t="shared" si="26"/>
        <v>0</v>
      </c>
      <c r="CH19" s="5">
        <f t="shared" si="1"/>
        <v>0</v>
      </c>
      <c r="CI19" s="5">
        <f t="shared" si="1"/>
        <v>0</v>
      </c>
      <c r="CJ19" s="169" t="s">
        <v>120</v>
      </c>
      <c r="CK19" s="169"/>
    </row>
    <row r="20" spans="2:89" x14ac:dyDescent="0.25">
      <c r="B20" s="169" t="s">
        <v>156</v>
      </c>
      <c r="C20" s="48" t="s">
        <v>157</v>
      </c>
      <c r="D20" s="169" t="s">
        <v>121</v>
      </c>
      <c r="E20" s="169"/>
      <c r="F20" s="169" t="s">
        <v>158</v>
      </c>
      <c r="G20" s="169"/>
      <c r="H20" s="169" t="s">
        <v>159</v>
      </c>
      <c r="I20" s="169">
        <v>30</v>
      </c>
      <c r="J20" s="5">
        <v>7500000</v>
      </c>
      <c r="K20" s="5">
        <v>0</v>
      </c>
      <c r="L20" s="5">
        <v>7500000</v>
      </c>
      <c r="M20" s="38"/>
      <c r="N20" s="38"/>
      <c r="O20" s="110">
        <f t="shared" si="2"/>
        <v>0</v>
      </c>
      <c r="P20" s="39"/>
      <c r="Q20" s="39"/>
      <c r="R20" s="110">
        <f t="shared" si="3"/>
        <v>0</v>
      </c>
      <c r="S20" s="39"/>
      <c r="T20" s="39"/>
      <c r="U20" s="110">
        <f t="shared" si="4"/>
        <v>0</v>
      </c>
      <c r="V20" s="39"/>
      <c r="W20" s="39"/>
      <c r="X20" s="110">
        <f t="shared" si="5"/>
        <v>0</v>
      </c>
      <c r="Y20" s="110">
        <f t="shared" si="6"/>
        <v>0</v>
      </c>
      <c r="Z20" s="110">
        <f t="shared" si="6"/>
        <v>0</v>
      </c>
      <c r="AA20" s="110">
        <f t="shared" si="7"/>
        <v>0</v>
      </c>
      <c r="AB20" s="38"/>
      <c r="AC20" s="38"/>
      <c r="AD20" s="110">
        <f t="shared" si="8"/>
        <v>0</v>
      </c>
      <c r="AE20" s="112">
        <f>'GB 2023'!AE20-(AB20-'GB 2023'!AB20)/3</f>
        <v>1250000</v>
      </c>
      <c r="AF20" s="112">
        <f>'GB 2023'!AF20-(AC20-'GB 2023'!AC20)/3</f>
        <v>0</v>
      </c>
      <c r="AG20" s="110">
        <f t="shared" si="9"/>
        <v>1250000</v>
      </c>
      <c r="AH20" s="112">
        <f>'GB 2023'!AH20-(AB20-'GB 2023'!AB20)/3</f>
        <v>1250000</v>
      </c>
      <c r="AI20" s="112">
        <f>'GB 2023'!AI20-(AC20-'GB 2023'!AC20)/3</f>
        <v>0</v>
      </c>
      <c r="AJ20" s="110">
        <f t="shared" si="10"/>
        <v>1250000</v>
      </c>
      <c r="AK20" s="112">
        <f>'GB 2023'!AN20-SUM('CMS Q3 Update'!AB20,'CMS Q3 Update'!AE20,'CMS Q3 Update'!AH20)</f>
        <v>1250000</v>
      </c>
      <c r="AL20" s="112">
        <f>'GB 2023'!AO20-SUM('CMS Q3 Update'!AC20,'CMS Q3 Update'!AF20,'CMS Q3 Update'!AI20)</f>
        <v>0</v>
      </c>
      <c r="AM20" s="110">
        <f t="shared" si="11"/>
        <v>1250000</v>
      </c>
      <c r="AN20" s="110">
        <f t="shared" si="12"/>
        <v>3750000</v>
      </c>
      <c r="AO20" s="110">
        <f t="shared" si="12"/>
        <v>0</v>
      </c>
      <c r="AP20" s="110">
        <f t="shared" si="13"/>
        <v>3750000</v>
      </c>
      <c r="AQ20" s="112">
        <v>1250000</v>
      </c>
      <c r="AR20" s="39"/>
      <c r="AS20" s="110">
        <f t="shared" si="14"/>
        <v>1250000</v>
      </c>
      <c r="AT20" s="112">
        <v>1250000</v>
      </c>
      <c r="AU20" s="39"/>
      <c r="AV20" s="110">
        <f t="shared" si="15"/>
        <v>1250000</v>
      </c>
      <c r="AW20" s="112">
        <v>1250000</v>
      </c>
      <c r="AX20" s="39"/>
      <c r="AY20" s="110">
        <f t="shared" si="16"/>
        <v>1250000</v>
      </c>
      <c r="AZ20" s="89"/>
      <c r="BA20" s="89"/>
      <c r="BB20" s="91">
        <f t="shared" si="17"/>
        <v>0</v>
      </c>
      <c r="BC20" s="110">
        <f t="shared" si="18"/>
        <v>3750000</v>
      </c>
      <c r="BD20" s="110">
        <f t="shared" si="18"/>
        <v>0</v>
      </c>
      <c r="BE20" s="110">
        <f t="shared" si="19"/>
        <v>3750000</v>
      </c>
      <c r="BF20" s="89"/>
      <c r="BG20" s="89"/>
      <c r="BH20" s="90">
        <f t="shared" si="20"/>
        <v>0</v>
      </c>
      <c r="BI20" s="89"/>
      <c r="BJ20" s="89"/>
      <c r="BK20" s="90">
        <f t="shared" si="21"/>
        <v>0</v>
      </c>
      <c r="BL20" s="89"/>
      <c r="BM20" s="89"/>
      <c r="BN20" s="90">
        <f t="shared" si="22"/>
        <v>0</v>
      </c>
      <c r="BO20" s="91">
        <f t="shared" si="23"/>
        <v>0</v>
      </c>
      <c r="BP20" s="91">
        <f t="shared" si="23"/>
        <v>0</v>
      </c>
      <c r="BQ20" s="91">
        <f t="shared" si="24"/>
        <v>0</v>
      </c>
      <c r="BR20" s="5">
        <f t="shared" si="25"/>
        <v>7500000</v>
      </c>
      <c r="BS20" s="5">
        <f t="shared" si="25"/>
        <v>0</v>
      </c>
      <c r="BT20" s="5">
        <f t="shared" si="25"/>
        <v>7500000</v>
      </c>
      <c r="BU20" s="5" t="e">
        <f>+Y20-#REF!</f>
        <v>#REF!</v>
      </c>
      <c r="BV20" s="5" t="e">
        <f>+Z20-#REF!</f>
        <v>#REF!</v>
      </c>
      <c r="BW20" s="5" t="e">
        <f>+AA20-#REF!</f>
        <v>#REF!</v>
      </c>
      <c r="BX20" s="5" t="e">
        <f>+AN20-#REF!</f>
        <v>#REF!</v>
      </c>
      <c r="BY20" s="5" t="e">
        <f>+AO20-#REF!</f>
        <v>#REF!</v>
      </c>
      <c r="BZ20" s="5" t="e">
        <f>+AP20-#REF!</f>
        <v>#REF!</v>
      </c>
      <c r="CA20" s="5" t="e">
        <f>+BC20-#REF!</f>
        <v>#REF!</v>
      </c>
      <c r="CB20" s="5" t="e">
        <f>+BD20-#REF!</f>
        <v>#REF!</v>
      </c>
      <c r="CC20" s="5" t="e">
        <f>+BE20-#REF!</f>
        <v>#REF!</v>
      </c>
      <c r="CD20" s="5" t="e">
        <f>+BO20-#REF!</f>
        <v>#REF!</v>
      </c>
      <c r="CE20" s="5" t="e">
        <f>+BP20-#REF!</f>
        <v>#REF!</v>
      </c>
      <c r="CF20" s="5" t="e">
        <f>+BQ20-#REF!</f>
        <v>#REF!</v>
      </c>
      <c r="CG20" s="5">
        <f t="shared" si="26"/>
        <v>0</v>
      </c>
      <c r="CH20" s="5">
        <f t="shared" si="26"/>
        <v>0</v>
      </c>
      <c r="CI20" s="5">
        <f t="shared" si="26"/>
        <v>0</v>
      </c>
      <c r="CJ20" s="169" t="s">
        <v>120</v>
      </c>
      <c r="CK20" s="169"/>
    </row>
    <row r="21" spans="2:89" x14ac:dyDescent="0.25">
      <c r="B21" s="169" t="s">
        <v>156</v>
      </c>
      <c r="C21" s="48" t="s">
        <v>157</v>
      </c>
      <c r="D21" s="169" t="s">
        <v>117</v>
      </c>
      <c r="E21" s="169"/>
      <c r="F21" s="169" t="s">
        <v>160</v>
      </c>
      <c r="G21" s="169"/>
      <c r="H21" s="169" t="s">
        <v>159</v>
      </c>
      <c r="I21" s="169">
        <v>30</v>
      </c>
      <c r="J21" s="5">
        <v>142500000</v>
      </c>
      <c r="K21" s="5">
        <v>0</v>
      </c>
      <c r="L21" s="5">
        <v>142500000</v>
      </c>
      <c r="M21" s="38"/>
      <c r="N21" s="38"/>
      <c r="O21" s="110">
        <f t="shared" si="2"/>
        <v>0</v>
      </c>
      <c r="P21" s="39"/>
      <c r="Q21" s="39"/>
      <c r="R21" s="110">
        <f t="shared" si="3"/>
        <v>0</v>
      </c>
      <c r="S21" s="39"/>
      <c r="T21" s="39"/>
      <c r="U21" s="110">
        <f t="shared" si="4"/>
        <v>0</v>
      </c>
      <c r="V21" s="39"/>
      <c r="W21" s="39"/>
      <c r="X21" s="110">
        <f t="shared" si="5"/>
        <v>0</v>
      </c>
      <c r="Y21" s="110">
        <f t="shared" si="6"/>
        <v>0</v>
      </c>
      <c r="Z21" s="110">
        <f t="shared" si="6"/>
        <v>0</v>
      </c>
      <c r="AA21" s="110">
        <f t="shared" si="7"/>
        <v>0</v>
      </c>
      <c r="AB21" s="38"/>
      <c r="AC21" s="38"/>
      <c r="AD21" s="110">
        <f t="shared" si="8"/>
        <v>0</v>
      </c>
      <c r="AE21" s="112">
        <f>'GB 2023'!AE21-(AB21-'GB 2023'!AB21)/3</f>
        <v>23750000</v>
      </c>
      <c r="AF21" s="112">
        <f>'GB 2023'!AF21-(AC21-'GB 2023'!AC21)/3</f>
        <v>0</v>
      </c>
      <c r="AG21" s="110">
        <f t="shared" si="9"/>
        <v>23750000</v>
      </c>
      <c r="AH21" s="112">
        <f>'GB 2023'!AH21-(AB21-'GB 2023'!AB21)/3</f>
        <v>23750000</v>
      </c>
      <c r="AI21" s="112">
        <f>'GB 2023'!AI21-(AC21-'GB 2023'!AC21)/3</f>
        <v>0</v>
      </c>
      <c r="AJ21" s="110">
        <f t="shared" si="10"/>
        <v>23750000</v>
      </c>
      <c r="AK21" s="112">
        <f>'GB 2023'!AN21-SUM('CMS Q3 Update'!AB21,'CMS Q3 Update'!AE21,'CMS Q3 Update'!AH21)</f>
        <v>23750000</v>
      </c>
      <c r="AL21" s="112">
        <f>'GB 2023'!AO21-SUM('CMS Q3 Update'!AC21,'CMS Q3 Update'!AF21,'CMS Q3 Update'!AI21)</f>
        <v>0</v>
      </c>
      <c r="AM21" s="110">
        <f t="shared" si="11"/>
        <v>23750000</v>
      </c>
      <c r="AN21" s="110">
        <f t="shared" si="12"/>
        <v>71250000</v>
      </c>
      <c r="AO21" s="110">
        <f t="shared" si="12"/>
        <v>0</v>
      </c>
      <c r="AP21" s="110">
        <f t="shared" si="13"/>
        <v>71250000</v>
      </c>
      <c r="AQ21" s="112">
        <v>23750000</v>
      </c>
      <c r="AR21" s="39"/>
      <c r="AS21" s="110">
        <f t="shared" si="14"/>
        <v>23750000</v>
      </c>
      <c r="AT21" s="112">
        <v>23750000</v>
      </c>
      <c r="AU21" s="39"/>
      <c r="AV21" s="110">
        <f t="shared" si="15"/>
        <v>23750000</v>
      </c>
      <c r="AW21" s="112">
        <v>23750000</v>
      </c>
      <c r="AX21" s="39"/>
      <c r="AY21" s="110">
        <f t="shared" si="16"/>
        <v>23750000</v>
      </c>
      <c r="AZ21" s="89"/>
      <c r="BA21" s="89"/>
      <c r="BB21" s="91">
        <f t="shared" si="17"/>
        <v>0</v>
      </c>
      <c r="BC21" s="110">
        <f t="shared" si="18"/>
        <v>71250000</v>
      </c>
      <c r="BD21" s="110">
        <f t="shared" si="18"/>
        <v>0</v>
      </c>
      <c r="BE21" s="110">
        <f t="shared" si="19"/>
        <v>71250000</v>
      </c>
      <c r="BF21" s="89"/>
      <c r="BG21" s="89"/>
      <c r="BH21" s="90">
        <f t="shared" si="20"/>
        <v>0</v>
      </c>
      <c r="BI21" s="89"/>
      <c r="BJ21" s="89"/>
      <c r="BK21" s="90">
        <f t="shared" si="21"/>
        <v>0</v>
      </c>
      <c r="BL21" s="89"/>
      <c r="BM21" s="89"/>
      <c r="BN21" s="90">
        <f t="shared" si="22"/>
        <v>0</v>
      </c>
      <c r="BO21" s="91">
        <f t="shared" si="23"/>
        <v>0</v>
      </c>
      <c r="BP21" s="91">
        <f t="shared" si="23"/>
        <v>0</v>
      </c>
      <c r="BQ21" s="91">
        <f t="shared" si="24"/>
        <v>0</v>
      </c>
      <c r="BR21" s="5">
        <f t="shared" si="25"/>
        <v>142500000</v>
      </c>
      <c r="BS21" s="5">
        <f t="shared" si="25"/>
        <v>0</v>
      </c>
      <c r="BT21" s="5">
        <f t="shared" si="25"/>
        <v>142500000</v>
      </c>
      <c r="BU21" s="5" t="e">
        <f>+Y21-#REF!</f>
        <v>#REF!</v>
      </c>
      <c r="BV21" s="5" t="e">
        <f>+Z21-#REF!</f>
        <v>#REF!</v>
      </c>
      <c r="BW21" s="5" t="e">
        <f>+AA21-#REF!</f>
        <v>#REF!</v>
      </c>
      <c r="BX21" s="5" t="e">
        <f>+AN21-#REF!</f>
        <v>#REF!</v>
      </c>
      <c r="BY21" s="5" t="e">
        <f>+AO21-#REF!</f>
        <v>#REF!</v>
      </c>
      <c r="BZ21" s="5" t="e">
        <f>+AP21-#REF!</f>
        <v>#REF!</v>
      </c>
      <c r="CA21" s="5" t="e">
        <f>+BC21-#REF!</f>
        <v>#REF!</v>
      </c>
      <c r="CB21" s="5" t="e">
        <f>+BD21-#REF!</f>
        <v>#REF!</v>
      </c>
      <c r="CC21" s="5" t="e">
        <f>+BE21-#REF!</f>
        <v>#REF!</v>
      </c>
      <c r="CD21" s="5" t="e">
        <f>+BO21-#REF!</f>
        <v>#REF!</v>
      </c>
      <c r="CE21" s="5" t="e">
        <f>+BP21-#REF!</f>
        <v>#REF!</v>
      </c>
      <c r="CF21" s="5" t="e">
        <f>+BQ21-#REF!</f>
        <v>#REF!</v>
      </c>
      <c r="CG21" s="5">
        <f t="shared" si="26"/>
        <v>0</v>
      </c>
      <c r="CH21" s="5">
        <f t="shared" si="26"/>
        <v>0</v>
      </c>
      <c r="CI21" s="5">
        <f t="shared" si="26"/>
        <v>0</v>
      </c>
      <c r="CJ21" s="169" t="s">
        <v>120</v>
      </c>
      <c r="CK21" s="169"/>
    </row>
    <row r="22" spans="2:89" x14ac:dyDescent="0.25">
      <c r="B22" s="169" t="s">
        <v>156</v>
      </c>
      <c r="C22" s="48" t="s">
        <v>161</v>
      </c>
      <c r="D22" s="169" t="s">
        <v>121</v>
      </c>
      <c r="E22" s="169"/>
      <c r="F22" s="169" t="s">
        <v>158</v>
      </c>
      <c r="G22" s="169"/>
      <c r="H22" s="169" t="s">
        <v>159</v>
      </c>
      <c r="I22" s="169">
        <v>30</v>
      </c>
      <c r="J22" s="5">
        <v>5000000</v>
      </c>
      <c r="K22" s="5">
        <v>0</v>
      </c>
      <c r="L22" s="5">
        <v>5000000</v>
      </c>
      <c r="M22" s="38"/>
      <c r="N22" s="38"/>
      <c r="O22" s="110">
        <f t="shared" si="2"/>
        <v>0</v>
      </c>
      <c r="P22" s="39"/>
      <c r="Q22" s="39"/>
      <c r="R22" s="110">
        <f t="shared" si="3"/>
        <v>0</v>
      </c>
      <c r="S22" s="39"/>
      <c r="T22" s="39"/>
      <c r="U22" s="110">
        <f t="shared" si="4"/>
        <v>0</v>
      </c>
      <c r="V22" s="39"/>
      <c r="W22" s="39"/>
      <c r="X22" s="110">
        <f t="shared" si="5"/>
        <v>0</v>
      </c>
      <c r="Y22" s="110">
        <f t="shared" si="6"/>
        <v>0</v>
      </c>
      <c r="Z22" s="110">
        <f t="shared" si="6"/>
        <v>0</v>
      </c>
      <c r="AA22" s="110">
        <f t="shared" si="7"/>
        <v>0</v>
      </c>
      <c r="AB22" s="38">
        <v>594590</v>
      </c>
      <c r="AC22" s="38"/>
      <c r="AD22" s="110">
        <f t="shared" si="8"/>
        <v>594590</v>
      </c>
      <c r="AE22" s="112">
        <f>'GB 2023'!AE22-(AB22-'GB 2023'!AB22)/3</f>
        <v>635136</v>
      </c>
      <c r="AF22" s="112">
        <f>'GB 2023'!AF22-(AC22-'GB 2023'!AC22)/3</f>
        <v>0</v>
      </c>
      <c r="AG22" s="110">
        <f t="shared" si="9"/>
        <v>635136</v>
      </c>
      <c r="AH22" s="112">
        <f>'GB 2023'!AH22-(AB22-'GB 2023'!AB22)/3</f>
        <v>635136</v>
      </c>
      <c r="AI22" s="112">
        <f>'GB 2023'!AI22-(AC22-'GB 2023'!AC22)/3</f>
        <v>0</v>
      </c>
      <c r="AJ22" s="110">
        <f t="shared" si="10"/>
        <v>635136</v>
      </c>
      <c r="AK22" s="112">
        <f>'GB 2023'!AN22-SUM('CMS Q3 Update'!AB22,'CMS Q3 Update'!AE22,'CMS Q3 Update'!AH22)</f>
        <v>635138</v>
      </c>
      <c r="AL22" s="112">
        <f>'GB 2023'!AO22-SUM('CMS Q3 Update'!AC22,'CMS Q3 Update'!AF22,'CMS Q3 Update'!AI22)</f>
        <v>0</v>
      </c>
      <c r="AM22" s="110">
        <f t="shared" si="11"/>
        <v>635138</v>
      </c>
      <c r="AN22" s="110">
        <f t="shared" si="12"/>
        <v>2500000</v>
      </c>
      <c r="AO22" s="110">
        <f t="shared" si="12"/>
        <v>0</v>
      </c>
      <c r="AP22" s="110">
        <f t="shared" si="13"/>
        <v>2500000</v>
      </c>
      <c r="AQ22" s="112">
        <v>833333</v>
      </c>
      <c r="AR22" s="39"/>
      <c r="AS22" s="110">
        <f t="shared" si="14"/>
        <v>833333</v>
      </c>
      <c r="AT22" s="112">
        <v>833333</v>
      </c>
      <c r="AU22" s="39"/>
      <c r="AV22" s="110">
        <f t="shared" si="15"/>
        <v>833333</v>
      </c>
      <c r="AW22" s="112">
        <v>833334</v>
      </c>
      <c r="AX22" s="39"/>
      <c r="AY22" s="110">
        <f t="shared" si="16"/>
        <v>833334</v>
      </c>
      <c r="AZ22" s="89"/>
      <c r="BA22" s="89"/>
      <c r="BB22" s="91">
        <f t="shared" si="17"/>
        <v>0</v>
      </c>
      <c r="BC22" s="110">
        <f t="shared" si="18"/>
        <v>2500000</v>
      </c>
      <c r="BD22" s="110">
        <f t="shared" si="18"/>
        <v>0</v>
      </c>
      <c r="BE22" s="110">
        <f t="shared" si="19"/>
        <v>2500000</v>
      </c>
      <c r="BF22" s="89"/>
      <c r="BG22" s="89"/>
      <c r="BH22" s="90">
        <f t="shared" si="20"/>
        <v>0</v>
      </c>
      <c r="BI22" s="89"/>
      <c r="BJ22" s="89"/>
      <c r="BK22" s="90">
        <f t="shared" si="21"/>
        <v>0</v>
      </c>
      <c r="BL22" s="89"/>
      <c r="BM22" s="89"/>
      <c r="BN22" s="90">
        <f t="shared" si="22"/>
        <v>0</v>
      </c>
      <c r="BO22" s="91">
        <f t="shared" si="23"/>
        <v>0</v>
      </c>
      <c r="BP22" s="91">
        <f t="shared" si="23"/>
        <v>0</v>
      </c>
      <c r="BQ22" s="91">
        <f t="shared" si="24"/>
        <v>0</v>
      </c>
      <c r="BR22" s="5">
        <f t="shared" si="25"/>
        <v>5000000</v>
      </c>
      <c r="BS22" s="5">
        <f t="shared" si="25"/>
        <v>0</v>
      </c>
      <c r="BT22" s="5">
        <f t="shared" si="25"/>
        <v>5000000</v>
      </c>
      <c r="BU22" s="5" t="e">
        <f>+Y22-#REF!</f>
        <v>#REF!</v>
      </c>
      <c r="BV22" s="5" t="e">
        <f>+Z22-#REF!</f>
        <v>#REF!</v>
      </c>
      <c r="BW22" s="5" t="e">
        <f>+AA22-#REF!</f>
        <v>#REF!</v>
      </c>
      <c r="BX22" s="5" t="e">
        <f>+AN22-#REF!</f>
        <v>#REF!</v>
      </c>
      <c r="BY22" s="5" t="e">
        <f>+AO22-#REF!</f>
        <v>#REF!</v>
      </c>
      <c r="BZ22" s="5" t="e">
        <f>+AP22-#REF!</f>
        <v>#REF!</v>
      </c>
      <c r="CA22" s="5" t="e">
        <f>+BC22-#REF!</f>
        <v>#REF!</v>
      </c>
      <c r="CB22" s="5" t="e">
        <f>+BD22-#REF!</f>
        <v>#REF!</v>
      </c>
      <c r="CC22" s="5" t="e">
        <f>+BE22-#REF!</f>
        <v>#REF!</v>
      </c>
      <c r="CD22" s="5" t="e">
        <f>+BO22-#REF!</f>
        <v>#REF!</v>
      </c>
      <c r="CE22" s="5" t="e">
        <f>+BP22-#REF!</f>
        <v>#REF!</v>
      </c>
      <c r="CF22" s="5" t="e">
        <f>+BQ22-#REF!</f>
        <v>#REF!</v>
      </c>
      <c r="CG22" s="5">
        <f t="shared" si="26"/>
        <v>0</v>
      </c>
      <c r="CH22" s="5">
        <f t="shared" si="26"/>
        <v>0</v>
      </c>
      <c r="CI22" s="5">
        <f t="shared" si="26"/>
        <v>0</v>
      </c>
      <c r="CJ22" s="169" t="s">
        <v>120</v>
      </c>
      <c r="CK22" s="169"/>
    </row>
    <row r="23" spans="2:89" x14ac:dyDescent="0.25">
      <c r="B23" s="169" t="s">
        <v>156</v>
      </c>
      <c r="C23" s="48" t="s">
        <v>162</v>
      </c>
      <c r="D23" s="169" t="s">
        <v>121</v>
      </c>
      <c r="E23" s="169"/>
      <c r="F23" s="169" t="s">
        <v>158</v>
      </c>
      <c r="G23" s="169"/>
      <c r="H23" s="169" t="s">
        <v>163</v>
      </c>
      <c r="I23" s="169">
        <v>40</v>
      </c>
      <c r="J23" s="5">
        <v>500000</v>
      </c>
      <c r="K23" s="5">
        <v>0</v>
      </c>
      <c r="L23" s="5">
        <v>500000</v>
      </c>
      <c r="M23" s="38"/>
      <c r="N23" s="38"/>
      <c r="O23" s="110">
        <f t="shared" si="2"/>
        <v>0</v>
      </c>
      <c r="P23" s="39"/>
      <c r="Q23" s="39"/>
      <c r="R23" s="110">
        <f t="shared" si="3"/>
        <v>0</v>
      </c>
      <c r="S23" s="39"/>
      <c r="T23" s="39"/>
      <c r="U23" s="110">
        <f t="shared" si="4"/>
        <v>0</v>
      </c>
      <c r="V23" s="39"/>
      <c r="W23" s="39"/>
      <c r="X23" s="110">
        <f t="shared" si="5"/>
        <v>0</v>
      </c>
      <c r="Y23" s="110">
        <f t="shared" si="6"/>
        <v>0</v>
      </c>
      <c r="Z23" s="110">
        <f t="shared" si="6"/>
        <v>0</v>
      </c>
      <c r="AA23" s="110">
        <f t="shared" si="7"/>
        <v>0</v>
      </c>
      <c r="AB23" s="38"/>
      <c r="AC23" s="38"/>
      <c r="AD23" s="110">
        <f t="shared" si="8"/>
        <v>0</v>
      </c>
      <c r="AE23" s="112">
        <f>'GB 2023'!AE23-(AB23-'GB 2023'!AB23)/3</f>
        <v>83000</v>
      </c>
      <c r="AF23" s="112">
        <f>'GB 2023'!AF23-(AC23-'GB 2023'!AC23)/3</f>
        <v>0</v>
      </c>
      <c r="AG23" s="110">
        <f t="shared" si="9"/>
        <v>83000</v>
      </c>
      <c r="AH23" s="112">
        <f>'GB 2023'!AH23-(AB23-'GB 2023'!AB23)/3</f>
        <v>83000</v>
      </c>
      <c r="AI23" s="112">
        <f>'GB 2023'!AI23-(AC23-'GB 2023'!AC23)/3</f>
        <v>0</v>
      </c>
      <c r="AJ23" s="110">
        <f t="shared" si="10"/>
        <v>83000</v>
      </c>
      <c r="AK23" s="112">
        <f>'GB 2023'!AN23-SUM('CMS Q3 Update'!AB23,'CMS Q3 Update'!AE23,'CMS Q3 Update'!AH23)</f>
        <v>83000</v>
      </c>
      <c r="AL23" s="112">
        <f>'GB 2023'!AO23-SUM('CMS Q3 Update'!AC23,'CMS Q3 Update'!AF23,'CMS Q3 Update'!AI23)</f>
        <v>0</v>
      </c>
      <c r="AM23" s="110">
        <f t="shared" si="11"/>
        <v>83000</v>
      </c>
      <c r="AN23" s="110">
        <f t="shared" si="12"/>
        <v>249000</v>
      </c>
      <c r="AO23" s="110">
        <f t="shared" si="12"/>
        <v>0</v>
      </c>
      <c r="AP23" s="110">
        <f t="shared" si="13"/>
        <v>249000</v>
      </c>
      <c r="AQ23" s="112">
        <v>84000</v>
      </c>
      <c r="AR23" s="39"/>
      <c r="AS23" s="110">
        <f t="shared" si="14"/>
        <v>84000</v>
      </c>
      <c r="AT23" s="112">
        <v>84000</v>
      </c>
      <c r="AU23" s="39"/>
      <c r="AV23" s="110">
        <f t="shared" si="15"/>
        <v>84000</v>
      </c>
      <c r="AW23" s="112">
        <v>83000</v>
      </c>
      <c r="AX23" s="39"/>
      <c r="AY23" s="110">
        <f t="shared" si="16"/>
        <v>83000</v>
      </c>
      <c r="AZ23" s="89"/>
      <c r="BA23" s="89"/>
      <c r="BB23" s="91">
        <f t="shared" si="17"/>
        <v>0</v>
      </c>
      <c r="BC23" s="110">
        <f t="shared" si="18"/>
        <v>251000</v>
      </c>
      <c r="BD23" s="110">
        <f t="shared" si="18"/>
        <v>0</v>
      </c>
      <c r="BE23" s="110">
        <f t="shared" si="19"/>
        <v>251000</v>
      </c>
      <c r="BF23" s="89"/>
      <c r="BG23" s="89"/>
      <c r="BH23" s="90">
        <f t="shared" si="20"/>
        <v>0</v>
      </c>
      <c r="BI23" s="89"/>
      <c r="BJ23" s="89"/>
      <c r="BK23" s="90">
        <f t="shared" si="21"/>
        <v>0</v>
      </c>
      <c r="BL23" s="89"/>
      <c r="BM23" s="89"/>
      <c r="BN23" s="90">
        <f t="shared" si="22"/>
        <v>0</v>
      </c>
      <c r="BO23" s="91">
        <f t="shared" si="23"/>
        <v>0</v>
      </c>
      <c r="BP23" s="91">
        <f t="shared" si="23"/>
        <v>0</v>
      </c>
      <c r="BQ23" s="91">
        <f t="shared" si="24"/>
        <v>0</v>
      </c>
      <c r="BR23" s="5">
        <f t="shared" si="25"/>
        <v>500000</v>
      </c>
      <c r="BS23" s="5">
        <f t="shared" si="25"/>
        <v>0</v>
      </c>
      <c r="BT23" s="5">
        <f t="shared" si="25"/>
        <v>500000</v>
      </c>
      <c r="BU23" s="5" t="e">
        <f>+Y23-#REF!</f>
        <v>#REF!</v>
      </c>
      <c r="BV23" s="5" t="e">
        <f>+Z23-#REF!</f>
        <v>#REF!</v>
      </c>
      <c r="BW23" s="5" t="e">
        <f>+AA23-#REF!</f>
        <v>#REF!</v>
      </c>
      <c r="BX23" s="5" t="e">
        <f>+AN23-#REF!</f>
        <v>#REF!</v>
      </c>
      <c r="BY23" s="5" t="e">
        <f>+AO23-#REF!</f>
        <v>#REF!</v>
      </c>
      <c r="BZ23" s="5" t="e">
        <f>+AP23-#REF!</f>
        <v>#REF!</v>
      </c>
      <c r="CA23" s="5" t="e">
        <f>+BC23-#REF!</f>
        <v>#REF!</v>
      </c>
      <c r="CB23" s="5" t="e">
        <f>+BD23-#REF!</f>
        <v>#REF!</v>
      </c>
      <c r="CC23" s="5" t="e">
        <f>+BE23-#REF!</f>
        <v>#REF!</v>
      </c>
      <c r="CD23" s="5" t="e">
        <f>+BO23-#REF!</f>
        <v>#REF!</v>
      </c>
      <c r="CE23" s="5" t="e">
        <f>+BP23-#REF!</f>
        <v>#REF!</v>
      </c>
      <c r="CF23" s="5" t="e">
        <f>+BQ23-#REF!</f>
        <v>#REF!</v>
      </c>
      <c r="CG23" s="5">
        <f t="shared" si="26"/>
        <v>0</v>
      </c>
      <c r="CH23" s="5">
        <f t="shared" si="26"/>
        <v>0</v>
      </c>
      <c r="CI23" s="5">
        <f t="shared" si="26"/>
        <v>0</v>
      </c>
      <c r="CJ23" s="169" t="s">
        <v>120</v>
      </c>
      <c r="CK23" s="169"/>
    </row>
    <row r="24" spans="2:89" x14ac:dyDescent="0.25">
      <c r="B24" s="169" t="s">
        <v>156</v>
      </c>
      <c r="C24" s="48" t="s">
        <v>162</v>
      </c>
      <c r="D24" s="169" t="s">
        <v>117</v>
      </c>
      <c r="E24" s="169"/>
      <c r="F24" s="169" t="s">
        <v>160</v>
      </c>
      <c r="G24" s="169"/>
      <c r="H24" s="169" t="s">
        <v>163</v>
      </c>
      <c r="I24" s="169">
        <v>40</v>
      </c>
      <c r="J24" s="5">
        <v>4500000</v>
      </c>
      <c r="K24" s="5">
        <v>0</v>
      </c>
      <c r="L24" s="5">
        <v>4500000</v>
      </c>
      <c r="M24" s="38"/>
      <c r="N24" s="38"/>
      <c r="O24" s="110">
        <f t="shared" si="2"/>
        <v>0</v>
      </c>
      <c r="P24" s="39"/>
      <c r="Q24" s="39"/>
      <c r="R24" s="110">
        <f t="shared" si="3"/>
        <v>0</v>
      </c>
      <c r="S24" s="39"/>
      <c r="T24" s="39"/>
      <c r="U24" s="110">
        <f t="shared" si="4"/>
        <v>0</v>
      </c>
      <c r="V24" s="39"/>
      <c r="W24" s="39"/>
      <c r="X24" s="110">
        <f t="shared" si="5"/>
        <v>0</v>
      </c>
      <c r="Y24" s="110">
        <f t="shared" si="6"/>
        <v>0</v>
      </c>
      <c r="Z24" s="110">
        <f t="shared" si="6"/>
        <v>0</v>
      </c>
      <c r="AA24" s="110">
        <f t="shared" si="7"/>
        <v>0</v>
      </c>
      <c r="AB24" s="38"/>
      <c r="AC24" s="38"/>
      <c r="AD24" s="110">
        <f t="shared" si="8"/>
        <v>0</v>
      </c>
      <c r="AE24" s="112">
        <f>'GB 2023'!AE24-(AB24-'GB 2023'!AB24)/3</f>
        <v>900000</v>
      </c>
      <c r="AF24" s="112">
        <f>'GB 2023'!AF24-(AC24-'GB 2023'!AC24)/3</f>
        <v>0</v>
      </c>
      <c r="AG24" s="110">
        <f t="shared" si="9"/>
        <v>900000</v>
      </c>
      <c r="AH24" s="112">
        <f>'GB 2023'!AH24-(AB24-'GB 2023'!AB24)/3</f>
        <v>900000</v>
      </c>
      <c r="AI24" s="112">
        <f>'GB 2023'!AI24-(AC24-'GB 2023'!AC24)/3</f>
        <v>0</v>
      </c>
      <c r="AJ24" s="110">
        <f t="shared" si="10"/>
        <v>900000</v>
      </c>
      <c r="AK24" s="112">
        <f>'GB 2023'!AN24-SUM('CMS Q3 Update'!AB24,'CMS Q3 Update'!AE24,'CMS Q3 Update'!AH24)</f>
        <v>900000</v>
      </c>
      <c r="AL24" s="112">
        <f>'GB 2023'!AO24-SUM('CMS Q3 Update'!AC24,'CMS Q3 Update'!AF24,'CMS Q3 Update'!AI24)</f>
        <v>0</v>
      </c>
      <c r="AM24" s="110">
        <f t="shared" si="11"/>
        <v>900000</v>
      </c>
      <c r="AN24" s="110">
        <f t="shared" si="12"/>
        <v>2700000</v>
      </c>
      <c r="AO24" s="110">
        <f t="shared" si="12"/>
        <v>0</v>
      </c>
      <c r="AP24" s="110">
        <f t="shared" si="13"/>
        <v>2700000</v>
      </c>
      <c r="AQ24" s="112">
        <v>900000</v>
      </c>
      <c r="AR24" s="39"/>
      <c r="AS24" s="110">
        <f t="shared" si="14"/>
        <v>900000</v>
      </c>
      <c r="AT24" s="112">
        <v>900000</v>
      </c>
      <c r="AU24" s="39"/>
      <c r="AV24" s="110">
        <f t="shared" si="15"/>
        <v>900000</v>
      </c>
      <c r="AW24" s="39" t="s">
        <v>123</v>
      </c>
      <c r="AX24" s="39"/>
      <c r="AY24" s="110">
        <f t="shared" si="16"/>
        <v>0</v>
      </c>
      <c r="AZ24" s="89"/>
      <c r="BA24" s="89"/>
      <c r="BB24" s="91">
        <f t="shared" si="17"/>
        <v>0</v>
      </c>
      <c r="BC24" s="110">
        <f t="shared" si="18"/>
        <v>1800000</v>
      </c>
      <c r="BD24" s="110">
        <f t="shared" si="18"/>
        <v>0</v>
      </c>
      <c r="BE24" s="110">
        <f t="shared" si="19"/>
        <v>1800000</v>
      </c>
      <c r="BF24" s="89"/>
      <c r="BG24" s="89"/>
      <c r="BH24" s="90">
        <f t="shared" si="20"/>
        <v>0</v>
      </c>
      <c r="BI24" s="89"/>
      <c r="BJ24" s="89"/>
      <c r="BK24" s="90">
        <f t="shared" si="21"/>
        <v>0</v>
      </c>
      <c r="BL24" s="89"/>
      <c r="BM24" s="89"/>
      <c r="BN24" s="90">
        <f t="shared" si="22"/>
        <v>0</v>
      </c>
      <c r="BO24" s="91">
        <f t="shared" si="23"/>
        <v>0</v>
      </c>
      <c r="BP24" s="91">
        <f t="shared" si="23"/>
        <v>0</v>
      </c>
      <c r="BQ24" s="91">
        <f t="shared" si="24"/>
        <v>0</v>
      </c>
      <c r="BR24" s="5">
        <f t="shared" si="25"/>
        <v>4500000</v>
      </c>
      <c r="BS24" s="5">
        <f t="shared" si="25"/>
        <v>0</v>
      </c>
      <c r="BT24" s="5">
        <f t="shared" si="25"/>
        <v>4500000</v>
      </c>
      <c r="BU24" s="5" t="e">
        <f>+Y24-#REF!</f>
        <v>#REF!</v>
      </c>
      <c r="BV24" s="5" t="e">
        <f>+Z24-#REF!</f>
        <v>#REF!</v>
      </c>
      <c r="BW24" s="5" t="e">
        <f>+AA24-#REF!</f>
        <v>#REF!</v>
      </c>
      <c r="BX24" s="5" t="e">
        <f>+AN24-#REF!</f>
        <v>#REF!</v>
      </c>
      <c r="BY24" s="5" t="e">
        <f>+AO24-#REF!</f>
        <v>#REF!</v>
      </c>
      <c r="BZ24" s="5" t="e">
        <f>+AP24-#REF!</f>
        <v>#REF!</v>
      </c>
      <c r="CA24" s="5" t="e">
        <f>+BC24-#REF!</f>
        <v>#REF!</v>
      </c>
      <c r="CB24" s="5" t="e">
        <f>+BD24-#REF!</f>
        <v>#REF!</v>
      </c>
      <c r="CC24" s="5" t="e">
        <f>+BE24-#REF!</f>
        <v>#REF!</v>
      </c>
      <c r="CD24" s="5" t="e">
        <f>+BO24-#REF!</f>
        <v>#REF!</v>
      </c>
      <c r="CE24" s="5" t="e">
        <f>+BP24-#REF!</f>
        <v>#REF!</v>
      </c>
      <c r="CF24" s="5" t="e">
        <f>+BQ24-#REF!</f>
        <v>#REF!</v>
      </c>
      <c r="CG24" s="5">
        <f t="shared" si="26"/>
        <v>0</v>
      </c>
      <c r="CH24" s="5">
        <f t="shared" si="26"/>
        <v>0</v>
      </c>
      <c r="CI24" s="5">
        <f t="shared" si="26"/>
        <v>0</v>
      </c>
      <c r="CJ24" s="169" t="s">
        <v>120</v>
      </c>
      <c r="CK24" s="169"/>
    </row>
    <row r="25" spans="2:89" x14ac:dyDescent="0.25">
      <c r="B25" s="169" t="s">
        <v>156</v>
      </c>
      <c r="C25" s="48" t="s">
        <v>164</v>
      </c>
      <c r="D25" s="169" t="s">
        <v>121</v>
      </c>
      <c r="E25" s="169" t="s">
        <v>165</v>
      </c>
      <c r="F25" s="169" t="s">
        <v>158</v>
      </c>
      <c r="G25" s="169"/>
      <c r="H25" s="169" t="s">
        <v>159</v>
      </c>
      <c r="I25" s="169">
        <v>30</v>
      </c>
      <c r="J25" s="5">
        <v>3700000</v>
      </c>
      <c r="K25" s="5">
        <v>0</v>
      </c>
      <c r="L25" s="5">
        <v>3700000</v>
      </c>
      <c r="M25" s="38"/>
      <c r="N25" s="38"/>
      <c r="O25" s="110">
        <f t="shared" si="2"/>
        <v>0</v>
      </c>
      <c r="P25" s="39"/>
      <c r="Q25" s="39"/>
      <c r="R25" s="110">
        <f t="shared" si="3"/>
        <v>0</v>
      </c>
      <c r="S25" s="39"/>
      <c r="T25" s="39"/>
      <c r="U25" s="110">
        <f t="shared" si="4"/>
        <v>0</v>
      </c>
      <c r="V25" s="39"/>
      <c r="W25" s="39"/>
      <c r="X25" s="110">
        <f t="shared" si="5"/>
        <v>0</v>
      </c>
      <c r="Y25" s="110">
        <f t="shared" si="6"/>
        <v>0</v>
      </c>
      <c r="Z25" s="110">
        <f t="shared" si="6"/>
        <v>0</v>
      </c>
      <c r="AA25" s="110">
        <f t="shared" si="7"/>
        <v>0</v>
      </c>
      <c r="AB25" s="38"/>
      <c r="AC25" s="38"/>
      <c r="AD25" s="110">
        <f t="shared" si="8"/>
        <v>0</v>
      </c>
      <c r="AE25" s="112">
        <f>'GB 2023'!AE25-(AB25-'GB 2023'!AB25)/3</f>
        <v>616667</v>
      </c>
      <c r="AF25" s="112">
        <f>'GB 2023'!AF25-(AC25-'GB 2023'!AC25)/3</f>
        <v>0</v>
      </c>
      <c r="AG25" s="110">
        <f t="shared" si="9"/>
        <v>616667</v>
      </c>
      <c r="AH25" s="112">
        <f>'GB 2023'!AH25-(AB25-'GB 2023'!AB25)/3</f>
        <v>616667</v>
      </c>
      <c r="AI25" s="112">
        <f>'GB 2023'!AI25-(AC25-'GB 2023'!AC25)/3</f>
        <v>0</v>
      </c>
      <c r="AJ25" s="110">
        <f t="shared" si="10"/>
        <v>616667</v>
      </c>
      <c r="AK25" s="112">
        <f>'GB 2023'!AN25-SUM('CMS Q3 Update'!AB25,'CMS Q3 Update'!AE25,'CMS Q3 Update'!AH25)</f>
        <v>616666</v>
      </c>
      <c r="AL25" s="112">
        <f>'GB 2023'!AO25-SUM('CMS Q3 Update'!AC25,'CMS Q3 Update'!AF25,'CMS Q3 Update'!AI25)</f>
        <v>0</v>
      </c>
      <c r="AM25" s="110">
        <f t="shared" si="11"/>
        <v>616666</v>
      </c>
      <c r="AN25" s="110">
        <f t="shared" si="12"/>
        <v>1850000</v>
      </c>
      <c r="AO25" s="110">
        <f t="shared" si="12"/>
        <v>0</v>
      </c>
      <c r="AP25" s="110">
        <f t="shared" si="13"/>
        <v>1850000</v>
      </c>
      <c r="AQ25" s="112">
        <v>616667</v>
      </c>
      <c r="AR25" s="39"/>
      <c r="AS25" s="110">
        <f t="shared" si="14"/>
        <v>616667</v>
      </c>
      <c r="AT25" s="112">
        <v>616667</v>
      </c>
      <c r="AU25" s="39"/>
      <c r="AV25" s="110">
        <f t="shared" si="15"/>
        <v>616667</v>
      </c>
      <c r="AW25" s="112">
        <v>616666</v>
      </c>
      <c r="AX25" s="39"/>
      <c r="AY25" s="110">
        <f t="shared" si="16"/>
        <v>616666</v>
      </c>
      <c r="AZ25" s="89"/>
      <c r="BA25" s="89"/>
      <c r="BB25" s="91">
        <f t="shared" si="17"/>
        <v>0</v>
      </c>
      <c r="BC25" s="110">
        <f t="shared" si="18"/>
        <v>1850000</v>
      </c>
      <c r="BD25" s="110">
        <f t="shared" si="18"/>
        <v>0</v>
      </c>
      <c r="BE25" s="110">
        <f t="shared" si="19"/>
        <v>1850000</v>
      </c>
      <c r="BF25" s="89"/>
      <c r="BG25" s="89"/>
      <c r="BH25" s="90">
        <f t="shared" si="20"/>
        <v>0</v>
      </c>
      <c r="BI25" s="89"/>
      <c r="BJ25" s="89"/>
      <c r="BK25" s="90">
        <f t="shared" si="21"/>
        <v>0</v>
      </c>
      <c r="BL25" s="89"/>
      <c r="BM25" s="89"/>
      <c r="BN25" s="90">
        <f t="shared" si="22"/>
        <v>0</v>
      </c>
      <c r="BO25" s="91">
        <f t="shared" si="23"/>
        <v>0</v>
      </c>
      <c r="BP25" s="91">
        <f t="shared" si="23"/>
        <v>0</v>
      </c>
      <c r="BQ25" s="91">
        <f t="shared" si="24"/>
        <v>0</v>
      </c>
      <c r="BR25" s="5">
        <f t="shared" si="25"/>
        <v>3700000</v>
      </c>
      <c r="BS25" s="5">
        <f t="shared" si="25"/>
        <v>0</v>
      </c>
      <c r="BT25" s="5">
        <f t="shared" si="25"/>
        <v>3700000</v>
      </c>
      <c r="BU25" s="5" t="e">
        <f>+Y25-#REF!</f>
        <v>#REF!</v>
      </c>
      <c r="BV25" s="5" t="e">
        <f>+Z25-#REF!</f>
        <v>#REF!</v>
      </c>
      <c r="BW25" s="5" t="e">
        <f>+AA25-#REF!</f>
        <v>#REF!</v>
      </c>
      <c r="BX25" s="5" t="e">
        <f>+AN25-#REF!</f>
        <v>#REF!</v>
      </c>
      <c r="BY25" s="5" t="e">
        <f>+AO25-#REF!</f>
        <v>#REF!</v>
      </c>
      <c r="BZ25" s="5" t="e">
        <f>+AP25-#REF!</f>
        <v>#REF!</v>
      </c>
      <c r="CA25" s="5" t="e">
        <f>+BC25-#REF!</f>
        <v>#REF!</v>
      </c>
      <c r="CB25" s="5" t="e">
        <f>+BD25-#REF!</f>
        <v>#REF!</v>
      </c>
      <c r="CC25" s="5" t="e">
        <f>+BE25-#REF!</f>
        <v>#REF!</v>
      </c>
      <c r="CD25" s="5" t="e">
        <f>+BO25-#REF!</f>
        <v>#REF!</v>
      </c>
      <c r="CE25" s="5" t="e">
        <f>+BP25-#REF!</f>
        <v>#REF!</v>
      </c>
      <c r="CF25" s="5" t="e">
        <f>+BQ25-#REF!</f>
        <v>#REF!</v>
      </c>
      <c r="CG25" s="5">
        <f t="shared" si="26"/>
        <v>0</v>
      </c>
      <c r="CH25" s="5">
        <f t="shared" si="26"/>
        <v>0</v>
      </c>
      <c r="CI25" s="5">
        <f t="shared" si="26"/>
        <v>0</v>
      </c>
      <c r="CJ25" s="169" t="s">
        <v>120</v>
      </c>
      <c r="CK25" s="169"/>
    </row>
    <row r="26" spans="2:89" x14ac:dyDescent="0.25">
      <c r="B26" s="169" t="s">
        <v>156</v>
      </c>
      <c r="C26" s="48" t="s">
        <v>164</v>
      </c>
      <c r="D26" s="169" t="s">
        <v>121</v>
      </c>
      <c r="E26" s="169" t="s">
        <v>165</v>
      </c>
      <c r="F26" s="169" t="s">
        <v>158</v>
      </c>
      <c r="G26" s="169"/>
      <c r="H26" s="169" t="s">
        <v>166</v>
      </c>
      <c r="I26" s="169">
        <v>10</v>
      </c>
      <c r="J26" s="5">
        <v>1300000</v>
      </c>
      <c r="K26" s="5">
        <v>0</v>
      </c>
      <c r="L26" s="5">
        <v>1300000</v>
      </c>
      <c r="M26" s="38"/>
      <c r="N26" s="38"/>
      <c r="O26" s="110">
        <f t="shared" si="2"/>
        <v>0</v>
      </c>
      <c r="P26" s="39"/>
      <c r="Q26" s="39"/>
      <c r="R26" s="110">
        <f t="shared" si="3"/>
        <v>0</v>
      </c>
      <c r="S26" s="39"/>
      <c r="T26" s="39"/>
      <c r="U26" s="110">
        <f t="shared" si="4"/>
        <v>0</v>
      </c>
      <c r="V26" s="39"/>
      <c r="W26" s="39"/>
      <c r="X26" s="110">
        <f t="shared" si="5"/>
        <v>0</v>
      </c>
      <c r="Y26" s="110">
        <f t="shared" si="6"/>
        <v>0</v>
      </c>
      <c r="Z26" s="110">
        <f t="shared" si="6"/>
        <v>0</v>
      </c>
      <c r="AA26" s="110">
        <f t="shared" si="7"/>
        <v>0</v>
      </c>
      <c r="AB26" s="38"/>
      <c r="AC26" s="38"/>
      <c r="AD26" s="110">
        <f t="shared" si="8"/>
        <v>0</v>
      </c>
      <c r="AE26" s="112">
        <f>'GB 2023'!AE26-(AB26-'GB 2023'!AB26)/3</f>
        <v>216667</v>
      </c>
      <c r="AF26" s="112">
        <f>'GB 2023'!AF26-(AC26-'GB 2023'!AC26)/3</f>
        <v>0</v>
      </c>
      <c r="AG26" s="110">
        <f t="shared" si="9"/>
        <v>216667</v>
      </c>
      <c r="AH26" s="112">
        <f>'GB 2023'!AH26-(AB26-'GB 2023'!AB26)/3</f>
        <v>216667</v>
      </c>
      <c r="AI26" s="112">
        <f>'GB 2023'!AI26-(AC26-'GB 2023'!AC26)/3</f>
        <v>0</v>
      </c>
      <c r="AJ26" s="110">
        <f t="shared" si="10"/>
        <v>216667</v>
      </c>
      <c r="AK26" s="112">
        <f>'GB 2023'!AN26-SUM('CMS Q3 Update'!AB26,'CMS Q3 Update'!AE26,'CMS Q3 Update'!AH26)</f>
        <v>216666</v>
      </c>
      <c r="AL26" s="112">
        <f>'GB 2023'!AO26-SUM('CMS Q3 Update'!AC26,'CMS Q3 Update'!AF26,'CMS Q3 Update'!AI26)</f>
        <v>0</v>
      </c>
      <c r="AM26" s="110">
        <f t="shared" si="11"/>
        <v>216666</v>
      </c>
      <c r="AN26" s="110">
        <f t="shared" si="12"/>
        <v>650000</v>
      </c>
      <c r="AO26" s="110">
        <f t="shared" si="12"/>
        <v>0</v>
      </c>
      <c r="AP26" s="110">
        <f t="shared" si="13"/>
        <v>650000</v>
      </c>
      <c r="AQ26" s="112">
        <v>216667</v>
      </c>
      <c r="AR26" s="39"/>
      <c r="AS26" s="110">
        <f t="shared" si="14"/>
        <v>216667</v>
      </c>
      <c r="AT26" s="112">
        <v>216667</v>
      </c>
      <c r="AU26" s="39"/>
      <c r="AV26" s="110">
        <f t="shared" si="15"/>
        <v>216667</v>
      </c>
      <c r="AW26" s="112">
        <v>216666</v>
      </c>
      <c r="AX26" s="39"/>
      <c r="AY26" s="110">
        <f t="shared" si="16"/>
        <v>216666</v>
      </c>
      <c r="AZ26" s="89"/>
      <c r="BA26" s="89"/>
      <c r="BB26" s="91">
        <f t="shared" si="17"/>
        <v>0</v>
      </c>
      <c r="BC26" s="110">
        <f t="shared" si="18"/>
        <v>650000</v>
      </c>
      <c r="BD26" s="110">
        <f t="shared" si="18"/>
        <v>0</v>
      </c>
      <c r="BE26" s="110">
        <f t="shared" si="19"/>
        <v>650000</v>
      </c>
      <c r="BF26" s="89"/>
      <c r="BG26" s="89"/>
      <c r="BH26" s="90">
        <f t="shared" si="20"/>
        <v>0</v>
      </c>
      <c r="BI26" s="89"/>
      <c r="BJ26" s="89"/>
      <c r="BK26" s="90">
        <f t="shared" si="21"/>
        <v>0</v>
      </c>
      <c r="BL26" s="89"/>
      <c r="BM26" s="89"/>
      <c r="BN26" s="90">
        <f t="shared" si="22"/>
        <v>0</v>
      </c>
      <c r="BO26" s="91">
        <f t="shared" si="23"/>
        <v>0</v>
      </c>
      <c r="BP26" s="91">
        <f t="shared" si="23"/>
        <v>0</v>
      </c>
      <c r="BQ26" s="91">
        <f t="shared" si="24"/>
        <v>0</v>
      </c>
      <c r="BR26" s="5">
        <f t="shared" si="25"/>
        <v>1300000</v>
      </c>
      <c r="BS26" s="5">
        <f t="shared" si="25"/>
        <v>0</v>
      </c>
      <c r="BT26" s="5">
        <f t="shared" si="25"/>
        <v>1300000</v>
      </c>
      <c r="BU26" s="5" t="e">
        <f>+Y26-#REF!</f>
        <v>#REF!</v>
      </c>
      <c r="BV26" s="5" t="e">
        <f>+Z26-#REF!</f>
        <v>#REF!</v>
      </c>
      <c r="BW26" s="5" t="e">
        <f>+AA26-#REF!</f>
        <v>#REF!</v>
      </c>
      <c r="BX26" s="5" t="e">
        <f>+AN26-#REF!</f>
        <v>#REF!</v>
      </c>
      <c r="BY26" s="5" t="e">
        <f>+AO26-#REF!</f>
        <v>#REF!</v>
      </c>
      <c r="BZ26" s="5" t="e">
        <f>+AP26-#REF!</f>
        <v>#REF!</v>
      </c>
      <c r="CA26" s="5" t="e">
        <f>+BC26-#REF!</f>
        <v>#REF!</v>
      </c>
      <c r="CB26" s="5" t="e">
        <f>+BD26-#REF!</f>
        <v>#REF!</v>
      </c>
      <c r="CC26" s="5" t="e">
        <f>+BE26-#REF!</f>
        <v>#REF!</v>
      </c>
      <c r="CD26" s="5" t="e">
        <f>+BO26-#REF!</f>
        <v>#REF!</v>
      </c>
      <c r="CE26" s="5" t="e">
        <f>+BP26-#REF!</f>
        <v>#REF!</v>
      </c>
      <c r="CF26" s="5" t="e">
        <f>+BQ26-#REF!</f>
        <v>#REF!</v>
      </c>
      <c r="CG26" s="5">
        <f t="shared" si="26"/>
        <v>0</v>
      </c>
      <c r="CH26" s="5">
        <f t="shared" si="26"/>
        <v>0</v>
      </c>
      <c r="CI26" s="5">
        <f t="shared" si="26"/>
        <v>0</v>
      </c>
      <c r="CJ26" s="169" t="s">
        <v>120</v>
      </c>
      <c r="CK26" s="169"/>
    </row>
    <row r="27" spans="2:89" x14ac:dyDescent="0.25">
      <c r="B27" s="169" t="s">
        <v>156</v>
      </c>
      <c r="C27" s="48" t="s">
        <v>164</v>
      </c>
      <c r="D27" s="169" t="s">
        <v>121</v>
      </c>
      <c r="E27" s="169" t="s">
        <v>165</v>
      </c>
      <c r="F27" s="169" t="s">
        <v>158</v>
      </c>
      <c r="G27" s="169"/>
      <c r="H27" s="169" t="s">
        <v>167</v>
      </c>
      <c r="I27" s="169">
        <v>20</v>
      </c>
      <c r="J27" s="5">
        <v>1000000</v>
      </c>
      <c r="K27" s="5">
        <v>0</v>
      </c>
      <c r="L27" s="5">
        <v>1000000</v>
      </c>
      <c r="M27" s="38"/>
      <c r="N27" s="38"/>
      <c r="O27" s="110">
        <f t="shared" si="2"/>
        <v>0</v>
      </c>
      <c r="P27" s="39"/>
      <c r="Q27" s="39"/>
      <c r="R27" s="110">
        <f t="shared" si="3"/>
        <v>0</v>
      </c>
      <c r="S27" s="39"/>
      <c r="T27" s="39"/>
      <c r="U27" s="110">
        <f t="shared" si="4"/>
        <v>0</v>
      </c>
      <c r="V27" s="39"/>
      <c r="W27" s="39"/>
      <c r="X27" s="110">
        <f t="shared" si="5"/>
        <v>0</v>
      </c>
      <c r="Y27" s="110">
        <f t="shared" si="6"/>
        <v>0</v>
      </c>
      <c r="Z27" s="110">
        <f t="shared" si="6"/>
        <v>0</v>
      </c>
      <c r="AA27" s="110">
        <f t="shared" si="7"/>
        <v>0</v>
      </c>
      <c r="AB27" s="38"/>
      <c r="AC27" s="38"/>
      <c r="AD27" s="110">
        <f t="shared" si="8"/>
        <v>0</v>
      </c>
      <c r="AE27" s="112">
        <f>'GB 2023'!AE27-(AB27-'GB 2023'!AB27)/3</f>
        <v>166667</v>
      </c>
      <c r="AF27" s="112">
        <f>'GB 2023'!AF27-(AC27-'GB 2023'!AC27)/3</f>
        <v>0</v>
      </c>
      <c r="AG27" s="110">
        <f t="shared" si="9"/>
        <v>166667</v>
      </c>
      <c r="AH27" s="112">
        <f>'GB 2023'!AH27-(AB27-'GB 2023'!AB27)/3</f>
        <v>166667</v>
      </c>
      <c r="AI27" s="112">
        <f>'GB 2023'!AI27-(AC27-'GB 2023'!AC27)/3</f>
        <v>0</v>
      </c>
      <c r="AJ27" s="110">
        <f t="shared" si="10"/>
        <v>166667</v>
      </c>
      <c r="AK27" s="112">
        <f>'GB 2023'!AN27-SUM('CMS Q3 Update'!AB27,'CMS Q3 Update'!AE27,'CMS Q3 Update'!AH27)</f>
        <v>166666</v>
      </c>
      <c r="AL27" s="112">
        <f>'GB 2023'!AO27-SUM('CMS Q3 Update'!AC27,'CMS Q3 Update'!AF27,'CMS Q3 Update'!AI27)</f>
        <v>0</v>
      </c>
      <c r="AM27" s="110">
        <f t="shared" si="11"/>
        <v>166666</v>
      </c>
      <c r="AN27" s="110">
        <f t="shared" si="12"/>
        <v>500000</v>
      </c>
      <c r="AO27" s="110">
        <f t="shared" si="12"/>
        <v>0</v>
      </c>
      <c r="AP27" s="110">
        <f t="shared" si="13"/>
        <v>500000</v>
      </c>
      <c r="AQ27" s="112">
        <v>166667</v>
      </c>
      <c r="AR27" s="39"/>
      <c r="AS27" s="110">
        <f t="shared" si="14"/>
        <v>166667</v>
      </c>
      <c r="AT27" s="112">
        <v>166667</v>
      </c>
      <c r="AU27" s="39"/>
      <c r="AV27" s="110">
        <f t="shared" si="15"/>
        <v>166667</v>
      </c>
      <c r="AW27" s="112">
        <v>166666</v>
      </c>
      <c r="AX27" s="39"/>
      <c r="AY27" s="110">
        <f t="shared" si="16"/>
        <v>166666</v>
      </c>
      <c r="AZ27" s="89"/>
      <c r="BA27" s="89"/>
      <c r="BB27" s="91">
        <f t="shared" si="17"/>
        <v>0</v>
      </c>
      <c r="BC27" s="110">
        <f t="shared" si="18"/>
        <v>500000</v>
      </c>
      <c r="BD27" s="110">
        <f t="shared" si="18"/>
        <v>0</v>
      </c>
      <c r="BE27" s="110">
        <f t="shared" si="19"/>
        <v>500000</v>
      </c>
      <c r="BF27" s="89"/>
      <c r="BG27" s="89"/>
      <c r="BH27" s="90">
        <f t="shared" si="20"/>
        <v>0</v>
      </c>
      <c r="BI27" s="89"/>
      <c r="BJ27" s="89"/>
      <c r="BK27" s="90">
        <f t="shared" si="21"/>
        <v>0</v>
      </c>
      <c r="BL27" s="89"/>
      <c r="BM27" s="89"/>
      <c r="BN27" s="90">
        <f t="shared" si="22"/>
        <v>0</v>
      </c>
      <c r="BO27" s="91">
        <f t="shared" si="23"/>
        <v>0</v>
      </c>
      <c r="BP27" s="91">
        <f t="shared" si="23"/>
        <v>0</v>
      </c>
      <c r="BQ27" s="91">
        <f t="shared" si="24"/>
        <v>0</v>
      </c>
      <c r="BR27" s="5">
        <f t="shared" si="25"/>
        <v>1000000</v>
      </c>
      <c r="BS27" s="5">
        <f t="shared" si="25"/>
        <v>0</v>
      </c>
      <c r="BT27" s="5">
        <f t="shared" si="25"/>
        <v>1000000</v>
      </c>
      <c r="BU27" s="5" t="e">
        <f>+Y27-#REF!</f>
        <v>#REF!</v>
      </c>
      <c r="BV27" s="5" t="e">
        <f>+Z27-#REF!</f>
        <v>#REF!</v>
      </c>
      <c r="BW27" s="5" t="e">
        <f>+AA27-#REF!</f>
        <v>#REF!</v>
      </c>
      <c r="BX27" s="5" t="e">
        <f>+AN27-#REF!</f>
        <v>#REF!</v>
      </c>
      <c r="BY27" s="5" t="e">
        <f>+AO27-#REF!</f>
        <v>#REF!</v>
      </c>
      <c r="BZ27" s="5" t="e">
        <f>+AP27-#REF!</f>
        <v>#REF!</v>
      </c>
      <c r="CA27" s="5" t="e">
        <f>+BC27-#REF!</f>
        <v>#REF!</v>
      </c>
      <c r="CB27" s="5" t="e">
        <f>+BD27-#REF!</f>
        <v>#REF!</v>
      </c>
      <c r="CC27" s="5" t="e">
        <f>+BE27-#REF!</f>
        <v>#REF!</v>
      </c>
      <c r="CD27" s="5" t="e">
        <f>+BO27-#REF!</f>
        <v>#REF!</v>
      </c>
      <c r="CE27" s="5" t="e">
        <f>+BP27-#REF!</f>
        <v>#REF!</v>
      </c>
      <c r="CF27" s="5" t="e">
        <f>+BQ27-#REF!</f>
        <v>#REF!</v>
      </c>
      <c r="CG27" s="5">
        <f t="shared" si="26"/>
        <v>0</v>
      </c>
      <c r="CH27" s="5">
        <f t="shared" si="26"/>
        <v>0</v>
      </c>
      <c r="CI27" s="5">
        <f t="shared" si="26"/>
        <v>0</v>
      </c>
      <c r="CJ27" s="169" t="s">
        <v>120</v>
      </c>
      <c r="CK27" s="169"/>
    </row>
    <row r="28" spans="2:89" x14ac:dyDescent="0.25">
      <c r="B28" s="169" t="s">
        <v>156</v>
      </c>
      <c r="C28" s="48" t="s">
        <v>164</v>
      </c>
      <c r="D28" s="169" t="s">
        <v>117</v>
      </c>
      <c r="E28" s="169" t="s">
        <v>165</v>
      </c>
      <c r="F28" s="169" t="s">
        <v>160</v>
      </c>
      <c r="G28" s="169"/>
      <c r="H28" s="169" t="s">
        <v>159</v>
      </c>
      <c r="I28" s="169">
        <v>30</v>
      </c>
      <c r="J28" s="5">
        <v>62300000</v>
      </c>
      <c r="K28" s="5">
        <v>0</v>
      </c>
      <c r="L28" s="5">
        <v>62300000</v>
      </c>
      <c r="M28" s="38"/>
      <c r="N28" s="38"/>
      <c r="O28" s="110">
        <f t="shared" si="2"/>
        <v>0</v>
      </c>
      <c r="P28" s="39"/>
      <c r="Q28" s="39"/>
      <c r="R28" s="110">
        <f t="shared" si="3"/>
        <v>0</v>
      </c>
      <c r="S28" s="112">
        <v>474286</v>
      </c>
      <c r="T28" s="39"/>
      <c r="U28" s="110">
        <f t="shared" si="4"/>
        <v>474286</v>
      </c>
      <c r="V28" s="39"/>
      <c r="W28" s="39"/>
      <c r="X28" s="110">
        <f t="shared" si="5"/>
        <v>0</v>
      </c>
      <c r="Y28" s="110">
        <f t="shared" si="6"/>
        <v>474286</v>
      </c>
      <c r="Z28" s="110">
        <f t="shared" si="6"/>
        <v>0</v>
      </c>
      <c r="AA28" s="110">
        <f t="shared" si="7"/>
        <v>474286</v>
      </c>
      <c r="AB28" s="38"/>
      <c r="AC28" s="38"/>
      <c r="AD28" s="110">
        <f t="shared" si="8"/>
        <v>0</v>
      </c>
      <c r="AE28" s="112">
        <f>'GB 2023'!AE28-(AB28-'GB 2023'!AB28)/3</f>
        <v>10304286</v>
      </c>
      <c r="AF28" s="112">
        <f>'GB 2023'!AF28-(AC28-'GB 2023'!AC28)/3</f>
        <v>0</v>
      </c>
      <c r="AG28" s="110">
        <f t="shared" si="9"/>
        <v>10304286</v>
      </c>
      <c r="AH28" s="112">
        <f>'GB 2023'!AH28-(AB28-'GB 2023'!AB28)/3</f>
        <v>10304286</v>
      </c>
      <c r="AI28" s="112">
        <f>'GB 2023'!AI28-(AC28-'GB 2023'!AC28)/3</f>
        <v>0</v>
      </c>
      <c r="AJ28" s="110">
        <f t="shared" si="10"/>
        <v>10304286</v>
      </c>
      <c r="AK28" s="112">
        <f>'GB 2023'!AN28-SUM('CMS Q3 Update'!AB28,'CMS Q3 Update'!AE28,'CMS Q3 Update'!AH28)</f>
        <v>10304286</v>
      </c>
      <c r="AL28" s="112">
        <f>'GB 2023'!AO28-SUM('CMS Q3 Update'!AC28,'CMS Q3 Update'!AF28,'CMS Q3 Update'!AI28)</f>
        <v>0</v>
      </c>
      <c r="AM28" s="110">
        <f t="shared" si="11"/>
        <v>10304286</v>
      </c>
      <c r="AN28" s="110">
        <f t="shared" si="12"/>
        <v>30912858</v>
      </c>
      <c r="AO28" s="110">
        <f t="shared" si="12"/>
        <v>0</v>
      </c>
      <c r="AP28" s="110">
        <f t="shared" si="13"/>
        <v>30912858</v>
      </c>
      <c r="AQ28" s="112">
        <v>10304286</v>
      </c>
      <c r="AR28" s="39"/>
      <c r="AS28" s="110">
        <f t="shared" si="14"/>
        <v>10304286</v>
      </c>
      <c r="AT28" s="112">
        <v>10304286</v>
      </c>
      <c r="AU28" s="39"/>
      <c r="AV28" s="110">
        <f t="shared" si="15"/>
        <v>10304286</v>
      </c>
      <c r="AW28" s="112">
        <v>10304284</v>
      </c>
      <c r="AX28" s="39"/>
      <c r="AY28" s="110">
        <f t="shared" si="16"/>
        <v>10304284</v>
      </c>
      <c r="AZ28" s="89"/>
      <c r="BA28" s="89"/>
      <c r="BB28" s="91">
        <f t="shared" si="17"/>
        <v>0</v>
      </c>
      <c r="BC28" s="110">
        <f t="shared" si="18"/>
        <v>30912856</v>
      </c>
      <c r="BD28" s="110">
        <f t="shared" si="18"/>
        <v>0</v>
      </c>
      <c r="BE28" s="110">
        <f t="shared" si="19"/>
        <v>30912856</v>
      </c>
      <c r="BF28" s="89"/>
      <c r="BG28" s="89"/>
      <c r="BH28" s="90">
        <f t="shared" si="20"/>
        <v>0</v>
      </c>
      <c r="BI28" s="89"/>
      <c r="BJ28" s="89"/>
      <c r="BK28" s="90">
        <f t="shared" si="21"/>
        <v>0</v>
      </c>
      <c r="BL28" s="89"/>
      <c r="BM28" s="89"/>
      <c r="BN28" s="90">
        <f t="shared" si="22"/>
        <v>0</v>
      </c>
      <c r="BO28" s="91">
        <f t="shared" si="23"/>
        <v>0</v>
      </c>
      <c r="BP28" s="91">
        <f t="shared" si="23"/>
        <v>0</v>
      </c>
      <c r="BQ28" s="91">
        <f t="shared" si="24"/>
        <v>0</v>
      </c>
      <c r="BR28" s="5">
        <f t="shared" si="25"/>
        <v>62300000</v>
      </c>
      <c r="BS28" s="5">
        <f t="shared" si="25"/>
        <v>0</v>
      </c>
      <c r="BT28" s="5">
        <f t="shared" si="25"/>
        <v>62300000</v>
      </c>
      <c r="BU28" s="5" t="e">
        <f>+Y28-#REF!</f>
        <v>#REF!</v>
      </c>
      <c r="BV28" s="5" t="e">
        <f>+Z28-#REF!</f>
        <v>#REF!</v>
      </c>
      <c r="BW28" s="5" t="e">
        <f>+AA28-#REF!</f>
        <v>#REF!</v>
      </c>
      <c r="BX28" s="5" t="e">
        <f>+AN28-#REF!</f>
        <v>#REF!</v>
      </c>
      <c r="BY28" s="5" t="e">
        <f>+AO28-#REF!</f>
        <v>#REF!</v>
      </c>
      <c r="BZ28" s="5" t="e">
        <f>+AP28-#REF!</f>
        <v>#REF!</v>
      </c>
      <c r="CA28" s="5" t="e">
        <f>+BC28-#REF!</f>
        <v>#REF!</v>
      </c>
      <c r="CB28" s="5" t="e">
        <f>+BD28-#REF!</f>
        <v>#REF!</v>
      </c>
      <c r="CC28" s="5" t="e">
        <f>+BE28-#REF!</f>
        <v>#REF!</v>
      </c>
      <c r="CD28" s="5" t="e">
        <f>+BO28-#REF!</f>
        <v>#REF!</v>
      </c>
      <c r="CE28" s="5" t="e">
        <f>+BP28-#REF!</f>
        <v>#REF!</v>
      </c>
      <c r="CF28" s="5" t="e">
        <f>+BQ28-#REF!</f>
        <v>#REF!</v>
      </c>
      <c r="CG28" s="5">
        <f t="shared" si="26"/>
        <v>0</v>
      </c>
      <c r="CH28" s="5">
        <f t="shared" si="26"/>
        <v>0</v>
      </c>
      <c r="CI28" s="5">
        <f t="shared" si="26"/>
        <v>0</v>
      </c>
      <c r="CJ28" s="169" t="s">
        <v>120</v>
      </c>
      <c r="CK28" s="169"/>
    </row>
    <row r="29" spans="2:89" x14ac:dyDescent="0.25">
      <c r="B29" s="169" t="s">
        <v>156</v>
      </c>
      <c r="C29" s="48" t="s">
        <v>164</v>
      </c>
      <c r="D29" s="169" t="s">
        <v>117</v>
      </c>
      <c r="E29" s="169" t="s">
        <v>165</v>
      </c>
      <c r="F29" s="169" t="s">
        <v>160</v>
      </c>
      <c r="G29" s="169"/>
      <c r="H29" s="169" t="s">
        <v>166</v>
      </c>
      <c r="I29" s="169">
        <v>10</v>
      </c>
      <c r="J29" s="5">
        <v>20700000</v>
      </c>
      <c r="K29" s="5">
        <v>0</v>
      </c>
      <c r="L29" s="5">
        <v>20700000</v>
      </c>
      <c r="M29" s="38"/>
      <c r="N29" s="38"/>
      <c r="O29" s="110">
        <f t="shared" si="2"/>
        <v>0</v>
      </c>
      <c r="P29" s="39"/>
      <c r="Q29" s="39"/>
      <c r="R29" s="110">
        <f t="shared" si="3"/>
        <v>0</v>
      </c>
      <c r="S29" s="39"/>
      <c r="T29" s="39"/>
      <c r="U29" s="110">
        <f t="shared" si="4"/>
        <v>0</v>
      </c>
      <c r="V29" s="39"/>
      <c r="W29" s="39"/>
      <c r="X29" s="110">
        <f t="shared" si="5"/>
        <v>0</v>
      </c>
      <c r="Y29" s="110">
        <f t="shared" si="6"/>
        <v>0</v>
      </c>
      <c r="Z29" s="110">
        <f t="shared" si="6"/>
        <v>0</v>
      </c>
      <c r="AA29" s="110">
        <f t="shared" si="7"/>
        <v>0</v>
      </c>
      <c r="AB29" s="38"/>
      <c r="AC29" s="38"/>
      <c r="AD29" s="110">
        <f t="shared" si="8"/>
        <v>0</v>
      </c>
      <c r="AE29" s="112">
        <f>'GB 2023'!AE29-(AB29-'GB 2023'!AB29)/3</f>
        <v>3450000</v>
      </c>
      <c r="AF29" s="112">
        <f>'GB 2023'!AF29-(AC29-'GB 2023'!AC29)/3</f>
        <v>0</v>
      </c>
      <c r="AG29" s="110">
        <f t="shared" si="9"/>
        <v>3450000</v>
      </c>
      <c r="AH29" s="112">
        <f>'GB 2023'!AH29-(AB29-'GB 2023'!AB29)/3</f>
        <v>3450000</v>
      </c>
      <c r="AI29" s="112">
        <f>'GB 2023'!AI29-(AC29-'GB 2023'!AC29)/3</f>
        <v>0</v>
      </c>
      <c r="AJ29" s="110">
        <f t="shared" si="10"/>
        <v>3450000</v>
      </c>
      <c r="AK29" s="112">
        <f>'GB 2023'!AN29-SUM('CMS Q3 Update'!AB29,'CMS Q3 Update'!AE29,'CMS Q3 Update'!AH29)</f>
        <v>3450000</v>
      </c>
      <c r="AL29" s="112">
        <f>'GB 2023'!AO29-SUM('CMS Q3 Update'!AC29,'CMS Q3 Update'!AF29,'CMS Q3 Update'!AI29)</f>
        <v>0</v>
      </c>
      <c r="AM29" s="110">
        <f t="shared" si="11"/>
        <v>3450000</v>
      </c>
      <c r="AN29" s="110">
        <f t="shared" si="12"/>
        <v>10350000</v>
      </c>
      <c r="AO29" s="110">
        <f t="shared" si="12"/>
        <v>0</v>
      </c>
      <c r="AP29" s="110">
        <f t="shared" si="13"/>
        <v>10350000</v>
      </c>
      <c r="AQ29" s="112">
        <v>3450000</v>
      </c>
      <c r="AR29" s="39"/>
      <c r="AS29" s="110">
        <f t="shared" si="14"/>
        <v>3450000</v>
      </c>
      <c r="AT29" s="112">
        <v>3450000</v>
      </c>
      <c r="AU29" s="39"/>
      <c r="AV29" s="110">
        <f t="shared" si="15"/>
        <v>3450000</v>
      </c>
      <c r="AW29" s="112">
        <v>3450000</v>
      </c>
      <c r="AX29" s="39"/>
      <c r="AY29" s="110">
        <f t="shared" si="16"/>
        <v>3450000</v>
      </c>
      <c r="AZ29" s="89"/>
      <c r="BA29" s="89"/>
      <c r="BB29" s="91">
        <f t="shared" si="17"/>
        <v>0</v>
      </c>
      <c r="BC29" s="110">
        <f t="shared" si="18"/>
        <v>10350000</v>
      </c>
      <c r="BD29" s="110">
        <f t="shared" si="18"/>
        <v>0</v>
      </c>
      <c r="BE29" s="110">
        <f t="shared" si="19"/>
        <v>10350000</v>
      </c>
      <c r="BF29" s="89"/>
      <c r="BG29" s="89"/>
      <c r="BH29" s="90">
        <f t="shared" si="20"/>
        <v>0</v>
      </c>
      <c r="BI29" s="89"/>
      <c r="BJ29" s="89"/>
      <c r="BK29" s="90">
        <f t="shared" si="21"/>
        <v>0</v>
      </c>
      <c r="BL29" s="89"/>
      <c r="BM29" s="89"/>
      <c r="BN29" s="90">
        <f t="shared" si="22"/>
        <v>0</v>
      </c>
      <c r="BO29" s="91">
        <f t="shared" si="23"/>
        <v>0</v>
      </c>
      <c r="BP29" s="91">
        <f t="shared" si="23"/>
        <v>0</v>
      </c>
      <c r="BQ29" s="91">
        <f t="shared" si="24"/>
        <v>0</v>
      </c>
      <c r="BR29" s="5">
        <f t="shared" si="25"/>
        <v>20700000</v>
      </c>
      <c r="BS29" s="5">
        <f t="shared" si="25"/>
        <v>0</v>
      </c>
      <c r="BT29" s="5">
        <f t="shared" si="25"/>
        <v>20700000</v>
      </c>
      <c r="BU29" s="5" t="e">
        <f>+Y29-#REF!</f>
        <v>#REF!</v>
      </c>
      <c r="BV29" s="5" t="e">
        <f>+Z29-#REF!</f>
        <v>#REF!</v>
      </c>
      <c r="BW29" s="5" t="e">
        <f>+AA29-#REF!</f>
        <v>#REF!</v>
      </c>
      <c r="BX29" s="5" t="e">
        <f>+AN29-#REF!</f>
        <v>#REF!</v>
      </c>
      <c r="BY29" s="5" t="e">
        <f>+AO29-#REF!</f>
        <v>#REF!</v>
      </c>
      <c r="BZ29" s="5" t="e">
        <f>+AP29-#REF!</f>
        <v>#REF!</v>
      </c>
      <c r="CA29" s="5" t="e">
        <f>+BC29-#REF!</f>
        <v>#REF!</v>
      </c>
      <c r="CB29" s="5" t="e">
        <f>+BD29-#REF!</f>
        <v>#REF!</v>
      </c>
      <c r="CC29" s="5" t="e">
        <f>+BE29-#REF!</f>
        <v>#REF!</v>
      </c>
      <c r="CD29" s="5" t="e">
        <f>+BO29-#REF!</f>
        <v>#REF!</v>
      </c>
      <c r="CE29" s="5" t="e">
        <f>+BP29-#REF!</f>
        <v>#REF!</v>
      </c>
      <c r="CF29" s="5" t="e">
        <f>+BQ29-#REF!</f>
        <v>#REF!</v>
      </c>
      <c r="CG29" s="5">
        <f t="shared" si="26"/>
        <v>0</v>
      </c>
      <c r="CH29" s="5">
        <f t="shared" si="26"/>
        <v>0</v>
      </c>
      <c r="CI29" s="5">
        <f t="shared" si="26"/>
        <v>0</v>
      </c>
      <c r="CJ29" s="169" t="s">
        <v>120</v>
      </c>
      <c r="CK29" s="169"/>
    </row>
    <row r="30" spans="2:89" x14ac:dyDescent="0.25">
      <c r="B30" s="169" t="s">
        <v>156</v>
      </c>
      <c r="C30" s="48" t="s">
        <v>164</v>
      </c>
      <c r="D30" s="169" t="s">
        <v>117</v>
      </c>
      <c r="E30" s="169" t="s">
        <v>165</v>
      </c>
      <c r="F30" s="169" t="s">
        <v>160</v>
      </c>
      <c r="G30" s="169"/>
      <c r="H30" s="169" t="s">
        <v>167</v>
      </c>
      <c r="I30" s="169">
        <v>20</v>
      </c>
      <c r="J30" s="5">
        <v>17000000</v>
      </c>
      <c r="K30" s="5">
        <v>0</v>
      </c>
      <c r="L30" s="5">
        <v>17000000</v>
      </c>
      <c r="M30" s="38"/>
      <c r="N30" s="38"/>
      <c r="O30" s="110">
        <f t="shared" si="2"/>
        <v>0</v>
      </c>
      <c r="P30" s="39"/>
      <c r="Q30" s="39"/>
      <c r="R30" s="110">
        <f t="shared" si="3"/>
        <v>0</v>
      </c>
      <c r="S30" s="39"/>
      <c r="T30" s="39"/>
      <c r="U30" s="110">
        <f t="shared" si="4"/>
        <v>0</v>
      </c>
      <c r="V30" s="39"/>
      <c r="W30" s="39"/>
      <c r="X30" s="110">
        <f t="shared" si="5"/>
        <v>0</v>
      </c>
      <c r="Y30" s="110">
        <f t="shared" si="6"/>
        <v>0</v>
      </c>
      <c r="Z30" s="110">
        <f t="shared" si="6"/>
        <v>0</v>
      </c>
      <c r="AA30" s="110">
        <f t="shared" si="7"/>
        <v>0</v>
      </c>
      <c r="AB30" s="38"/>
      <c r="AC30" s="38"/>
      <c r="AD30" s="110">
        <f t="shared" si="8"/>
        <v>0</v>
      </c>
      <c r="AE30" s="112">
        <f>'GB 2023'!AE30-(AB30-'GB 2023'!AB30)/3</f>
        <v>2833333</v>
      </c>
      <c r="AF30" s="112">
        <f>'GB 2023'!AF30-(AC30-'GB 2023'!AC30)/3</f>
        <v>0</v>
      </c>
      <c r="AG30" s="110">
        <f t="shared" si="9"/>
        <v>2833333</v>
      </c>
      <c r="AH30" s="112">
        <f>'GB 2023'!AH30-(AB30-'GB 2023'!AB30)/3</f>
        <v>2833333</v>
      </c>
      <c r="AI30" s="112">
        <f>'GB 2023'!AI30-(AC30-'GB 2023'!AC30)/3</f>
        <v>0</v>
      </c>
      <c r="AJ30" s="110">
        <f t="shared" si="10"/>
        <v>2833333</v>
      </c>
      <c r="AK30" s="112">
        <f>'GB 2023'!AN30-SUM('CMS Q3 Update'!AB30,'CMS Q3 Update'!AE30,'CMS Q3 Update'!AH30)</f>
        <v>2833334</v>
      </c>
      <c r="AL30" s="112">
        <f>'GB 2023'!AO30-SUM('CMS Q3 Update'!AC30,'CMS Q3 Update'!AF30,'CMS Q3 Update'!AI30)</f>
        <v>0</v>
      </c>
      <c r="AM30" s="110">
        <f t="shared" si="11"/>
        <v>2833334</v>
      </c>
      <c r="AN30" s="110">
        <f t="shared" si="12"/>
        <v>8500000</v>
      </c>
      <c r="AO30" s="110">
        <f t="shared" si="12"/>
        <v>0</v>
      </c>
      <c r="AP30" s="110">
        <f t="shared" si="13"/>
        <v>8500000</v>
      </c>
      <c r="AQ30" s="112">
        <v>2833333</v>
      </c>
      <c r="AR30" s="39"/>
      <c r="AS30" s="110">
        <f t="shared" si="14"/>
        <v>2833333</v>
      </c>
      <c r="AT30" s="112">
        <v>2833333</v>
      </c>
      <c r="AU30" s="39"/>
      <c r="AV30" s="110">
        <f t="shared" si="15"/>
        <v>2833333</v>
      </c>
      <c r="AW30" s="112">
        <v>2833334</v>
      </c>
      <c r="AX30" s="39"/>
      <c r="AY30" s="110">
        <f t="shared" si="16"/>
        <v>2833334</v>
      </c>
      <c r="AZ30" s="89"/>
      <c r="BA30" s="89"/>
      <c r="BB30" s="91">
        <f t="shared" si="17"/>
        <v>0</v>
      </c>
      <c r="BC30" s="110">
        <f t="shared" si="18"/>
        <v>8500000</v>
      </c>
      <c r="BD30" s="110">
        <f t="shared" si="18"/>
        <v>0</v>
      </c>
      <c r="BE30" s="110">
        <f t="shared" si="19"/>
        <v>8500000</v>
      </c>
      <c r="BF30" s="89"/>
      <c r="BG30" s="89"/>
      <c r="BH30" s="90">
        <f t="shared" si="20"/>
        <v>0</v>
      </c>
      <c r="BI30" s="89"/>
      <c r="BJ30" s="89"/>
      <c r="BK30" s="90">
        <f t="shared" si="21"/>
        <v>0</v>
      </c>
      <c r="BL30" s="89"/>
      <c r="BM30" s="89"/>
      <c r="BN30" s="90">
        <f t="shared" si="22"/>
        <v>0</v>
      </c>
      <c r="BO30" s="91">
        <f t="shared" si="23"/>
        <v>0</v>
      </c>
      <c r="BP30" s="91">
        <f t="shared" si="23"/>
        <v>0</v>
      </c>
      <c r="BQ30" s="91">
        <f t="shared" si="24"/>
        <v>0</v>
      </c>
      <c r="BR30" s="5">
        <f t="shared" si="25"/>
        <v>17000000</v>
      </c>
      <c r="BS30" s="5">
        <f t="shared" si="25"/>
        <v>0</v>
      </c>
      <c r="BT30" s="5">
        <f t="shared" si="25"/>
        <v>17000000</v>
      </c>
      <c r="BU30" s="5" t="e">
        <f>+Y30-#REF!</f>
        <v>#REF!</v>
      </c>
      <c r="BV30" s="5" t="e">
        <f>+Z30-#REF!</f>
        <v>#REF!</v>
      </c>
      <c r="BW30" s="5" t="e">
        <f>+AA30-#REF!</f>
        <v>#REF!</v>
      </c>
      <c r="BX30" s="5" t="e">
        <f>+AN30-#REF!</f>
        <v>#REF!</v>
      </c>
      <c r="BY30" s="5" t="e">
        <f>+AO30-#REF!</f>
        <v>#REF!</v>
      </c>
      <c r="BZ30" s="5" t="e">
        <f>+AP30-#REF!</f>
        <v>#REF!</v>
      </c>
      <c r="CA30" s="5" t="e">
        <f>+BC30-#REF!</f>
        <v>#REF!</v>
      </c>
      <c r="CB30" s="5" t="e">
        <f>+BD30-#REF!</f>
        <v>#REF!</v>
      </c>
      <c r="CC30" s="5" t="e">
        <f>+BE30-#REF!</f>
        <v>#REF!</v>
      </c>
      <c r="CD30" s="5" t="e">
        <f>+BO30-#REF!</f>
        <v>#REF!</v>
      </c>
      <c r="CE30" s="5" t="e">
        <f>+BP30-#REF!</f>
        <v>#REF!</v>
      </c>
      <c r="CF30" s="5" t="e">
        <f>+BQ30-#REF!</f>
        <v>#REF!</v>
      </c>
      <c r="CG30" s="5">
        <f t="shared" si="26"/>
        <v>0</v>
      </c>
      <c r="CH30" s="5">
        <f t="shared" si="26"/>
        <v>0</v>
      </c>
      <c r="CI30" s="5">
        <f t="shared" si="26"/>
        <v>0</v>
      </c>
      <c r="CJ30" s="169" t="s">
        <v>120</v>
      </c>
      <c r="CK30" s="169"/>
    </row>
    <row r="31" spans="2:89" x14ac:dyDescent="0.25">
      <c r="B31" s="169" t="s">
        <v>156</v>
      </c>
      <c r="C31" s="48" t="s">
        <v>168</v>
      </c>
      <c r="D31" s="169" t="s">
        <v>121</v>
      </c>
      <c r="E31" s="169"/>
      <c r="F31" s="169" t="s">
        <v>158</v>
      </c>
      <c r="G31" s="169"/>
      <c r="H31" s="169" t="s">
        <v>159</v>
      </c>
      <c r="I31" s="169">
        <v>30</v>
      </c>
      <c r="J31" s="5">
        <v>2955000</v>
      </c>
      <c r="K31" s="5">
        <v>0</v>
      </c>
      <c r="L31" s="5">
        <v>2955000</v>
      </c>
      <c r="M31" s="38"/>
      <c r="N31" s="38"/>
      <c r="O31" s="110">
        <f t="shared" si="2"/>
        <v>0</v>
      </c>
      <c r="P31" s="39"/>
      <c r="Q31" s="39"/>
      <c r="R31" s="110">
        <f t="shared" si="3"/>
        <v>0</v>
      </c>
      <c r="S31" s="39"/>
      <c r="T31" s="39"/>
      <c r="U31" s="110">
        <f t="shared" si="4"/>
        <v>0</v>
      </c>
      <c r="V31" s="39"/>
      <c r="W31" s="39"/>
      <c r="X31" s="110">
        <f t="shared" si="5"/>
        <v>0</v>
      </c>
      <c r="Y31" s="110">
        <f t="shared" si="6"/>
        <v>0</v>
      </c>
      <c r="Z31" s="110">
        <f t="shared" si="6"/>
        <v>0</v>
      </c>
      <c r="AA31" s="110">
        <f t="shared" si="7"/>
        <v>0</v>
      </c>
      <c r="AB31" s="38"/>
      <c r="AC31" s="38"/>
      <c r="AD31" s="110">
        <f t="shared" si="8"/>
        <v>0</v>
      </c>
      <c r="AE31" s="112">
        <f>'GB 2023'!AE31-(AB31-'GB 2023'!AB31)/3</f>
        <v>0</v>
      </c>
      <c r="AF31" s="112">
        <f>'GB 2023'!AF31-(AC31-'GB 2023'!AC31)/3</f>
        <v>0</v>
      </c>
      <c r="AG31" s="110">
        <f t="shared" si="9"/>
        <v>0</v>
      </c>
      <c r="AH31" s="112">
        <f>'GB 2023'!AH31-(AB31-'GB 2023'!AB31)/3</f>
        <v>0</v>
      </c>
      <c r="AI31" s="112">
        <f>'GB 2023'!AI31-(AC31-'GB 2023'!AC31)/3</f>
        <v>0</v>
      </c>
      <c r="AJ31" s="110">
        <f t="shared" si="10"/>
        <v>0</v>
      </c>
      <c r="AK31" s="112">
        <f>'GB 2023'!AN31-SUM('CMS Q3 Update'!AB31,'CMS Q3 Update'!AE31,'CMS Q3 Update'!AH31)</f>
        <v>0</v>
      </c>
      <c r="AL31" s="112">
        <f>'GB 2023'!AO31-SUM('CMS Q3 Update'!AC31,'CMS Q3 Update'!AF31,'CMS Q3 Update'!AI31)</f>
        <v>0</v>
      </c>
      <c r="AM31" s="110">
        <f t="shared" si="11"/>
        <v>0</v>
      </c>
      <c r="AN31" s="110">
        <f t="shared" si="12"/>
        <v>0</v>
      </c>
      <c r="AO31" s="110">
        <f t="shared" si="12"/>
        <v>0</v>
      </c>
      <c r="AP31" s="110">
        <f t="shared" si="13"/>
        <v>0</v>
      </c>
      <c r="AQ31" s="112">
        <v>0</v>
      </c>
      <c r="AR31" s="39"/>
      <c r="AS31" s="110">
        <f t="shared" si="14"/>
        <v>0</v>
      </c>
      <c r="AT31" s="112">
        <v>0</v>
      </c>
      <c r="AU31" s="39"/>
      <c r="AV31" s="110">
        <f t="shared" si="15"/>
        <v>0</v>
      </c>
      <c r="AW31" s="112">
        <v>0</v>
      </c>
      <c r="AX31" s="39"/>
      <c r="AY31" s="110">
        <f t="shared" si="16"/>
        <v>0</v>
      </c>
      <c r="AZ31" s="89"/>
      <c r="BA31" s="89"/>
      <c r="BB31" s="91">
        <f t="shared" si="17"/>
        <v>0</v>
      </c>
      <c r="BC31" s="110">
        <f t="shared" si="18"/>
        <v>0</v>
      </c>
      <c r="BD31" s="110">
        <f t="shared" si="18"/>
        <v>0</v>
      </c>
      <c r="BE31" s="110">
        <f t="shared" si="19"/>
        <v>0</v>
      </c>
      <c r="BF31" s="89"/>
      <c r="BG31" s="89"/>
      <c r="BH31" s="90">
        <f t="shared" si="20"/>
        <v>0</v>
      </c>
      <c r="BI31" s="89"/>
      <c r="BJ31" s="89"/>
      <c r="BK31" s="90">
        <f t="shared" si="21"/>
        <v>0</v>
      </c>
      <c r="BL31" s="89"/>
      <c r="BM31" s="89"/>
      <c r="BN31" s="90">
        <f t="shared" si="22"/>
        <v>0</v>
      </c>
      <c r="BO31" s="91">
        <f t="shared" si="23"/>
        <v>0</v>
      </c>
      <c r="BP31" s="91">
        <f t="shared" si="23"/>
        <v>0</v>
      </c>
      <c r="BQ31" s="91">
        <f t="shared" si="24"/>
        <v>0</v>
      </c>
      <c r="BR31" s="5">
        <f t="shared" si="25"/>
        <v>0</v>
      </c>
      <c r="BS31" s="5">
        <f t="shared" si="25"/>
        <v>0</v>
      </c>
      <c r="BT31" s="5">
        <f t="shared" si="25"/>
        <v>0</v>
      </c>
      <c r="BU31" s="5" t="e">
        <f>+Y31-#REF!</f>
        <v>#REF!</v>
      </c>
      <c r="BV31" s="5" t="e">
        <f>+Z31-#REF!</f>
        <v>#REF!</v>
      </c>
      <c r="BW31" s="5" t="e">
        <f>+AA31-#REF!</f>
        <v>#REF!</v>
      </c>
      <c r="BX31" s="5" t="e">
        <f>+AN31-#REF!</f>
        <v>#REF!</v>
      </c>
      <c r="BY31" s="5" t="e">
        <f>+AO31-#REF!</f>
        <v>#REF!</v>
      </c>
      <c r="BZ31" s="5" t="e">
        <f>+AP31-#REF!</f>
        <v>#REF!</v>
      </c>
      <c r="CA31" s="5" t="e">
        <f>+BC31-#REF!</f>
        <v>#REF!</v>
      </c>
      <c r="CB31" s="5" t="e">
        <f>+BD31-#REF!</f>
        <v>#REF!</v>
      </c>
      <c r="CC31" s="5" t="e">
        <f>+BE31-#REF!</f>
        <v>#REF!</v>
      </c>
      <c r="CD31" s="5" t="e">
        <f>+BO31-#REF!</f>
        <v>#REF!</v>
      </c>
      <c r="CE31" s="5" t="e">
        <f>+BP31-#REF!</f>
        <v>#REF!</v>
      </c>
      <c r="CF31" s="5" t="e">
        <f>+BQ31-#REF!</f>
        <v>#REF!</v>
      </c>
      <c r="CG31" s="5">
        <f t="shared" si="26"/>
        <v>-2955000</v>
      </c>
      <c r="CH31" s="5">
        <f t="shared" si="26"/>
        <v>0</v>
      </c>
      <c r="CI31" s="5">
        <f t="shared" si="26"/>
        <v>-2955000</v>
      </c>
      <c r="CJ31" s="169" t="s">
        <v>120</v>
      </c>
      <c r="CK31" s="169" t="s">
        <v>169</v>
      </c>
    </row>
    <row r="32" spans="2:89" x14ac:dyDescent="0.25">
      <c r="B32" s="169" t="s">
        <v>156</v>
      </c>
      <c r="C32" s="48" t="s">
        <v>168</v>
      </c>
      <c r="D32" s="169" t="s">
        <v>117</v>
      </c>
      <c r="E32" s="169"/>
      <c r="F32" s="169" t="s">
        <v>160</v>
      </c>
      <c r="G32" s="169"/>
      <c r="H32" s="169" t="s">
        <v>159</v>
      </c>
      <c r="I32" s="169">
        <v>30</v>
      </c>
      <c r="J32" s="5">
        <v>6045000</v>
      </c>
      <c r="K32" s="5">
        <v>0</v>
      </c>
      <c r="L32" s="5">
        <v>6045000</v>
      </c>
      <c r="M32" s="38"/>
      <c r="N32" s="38"/>
      <c r="O32" s="110">
        <f t="shared" si="2"/>
        <v>0</v>
      </c>
      <c r="P32" s="39"/>
      <c r="Q32" s="39"/>
      <c r="R32" s="110">
        <f t="shared" si="3"/>
        <v>0</v>
      </c>
      <c r="S32" s="39"/>
      <c r="T32" s="39"/>
      <c r="U32" s="110">
        <f t="shared" si="4"/>
        <v>0</v>
      </c>
      <c r="V32" s="39"/>
      <c r="W32" s="39"/>
      <c r="X32" s="110">
        <f t="shared" si="5"/>
        <v>0</v>
      </c>
      <c r="Y32" s="110">
        <f t="shared" si="6"/>
        <v>0</v>
      </c>
      <c r="Z32" s="110">
        <f t="shared" si="6"/>
        <v>0</v>
      </c>
      <c r="AA32" s="110">
        <f t="shared" si="7"/>
        <v>0</v>
      </c>
      <c r="AB32" s="38"/>
      <c r="AC32" s="38"/>
      <c r="AD32" s="110">
        <f t="shared" si="8"/>
        <v>0</v>
      </c>
      <c r="AE32" s="112">
        <f>'GB 2023'!AE32-(AB32-'GB 2023'!AB32)/3</f>
        <v>0</v>
      </c>
      <c r="AF32" s="112">
        <f>'GB 2023'!AF32-(AC32-'GB 2023'!AC32)/3</f>
        <v>0</v>
      </c>
      <c r="AG32" s="110">
        <f t="shared" si="9"/>
        <v>0</v>
      </c>
      <c r="AH32" s="112">
        <f>'GB 2023'!AH32-(AB32-'GB 2023'!AB32)/3</f>
        <v>0</v>
      </c>
      <c r="AI32" s="112">
        <f>'GB 2023'!AI32-(AC32-'GB 2023'!AC32)/3</f>
        <v>0</v>
      </c>
      <c r="AJ32" s="110">
        <f t="shared" si="10"/>
        <v>0</v>
      </c>
      <c r="AK32" s="112">
        <f>'GB 2023'!AN32-SUM('CMS Q3 Update'!AB32,'CMS Q3 Update'!AE32,'CMS Q3 Update'!AH32)</f>
        <v>0</v>
      </c>
      <c r="AL32" s="112">
        <f>'GB 2023'!AO32-SUM('CMS Q3 Update'!AC32,'CMS Q3 Update'!AF32,'CMS Q3 Update'!AI32)</f>
        <v>0</v>
      </c>
      <c r="AM32" s="110">
        <f t="shared" si="11"/>
        <v>0</v>
      </c>
      <c r="AN32" s="110">
        <f t="shared" si="12"/>
        <v>0</v>
      </c>
      <c r="AO32" s="110">
        <f t="shared" si="12"/>
        <v>0</v>
      </c>
      <c r="AP32" s="110">
        <f t="shared" si="13"/>
        <v>0</v>
      </c>
      <c r="AQ32" s="112">
        <v>0</v>
      </c>
      <c r="AR32" s="39"/>
      <c r="AS32" s="110">
        <f t="shared" si="14"/>
        <v>0</v>
      </c>
      <c r="AT32" s="112">
        <v>0</v>
      </c>
      <c r="AU32" s="39"/>
      <c r="AV32" s="110">
        <f t="shared" si="15"/>
        <v>0</v>
      </c>
      <c r="AW32" s="112">
        <v>0</v>
      </c>
      <c r="AX32" s="39"/>
      <c r="AY32" s="110">
        <f t="shared" si="16"/>
        <v>0</v>
      </c>
      <c r="AZ32" s="89"/>
      <c r="BA32" s="89"/>
      <c r="BB32" s="91">
        <f t="shared" si="17"/>
        <v>0</v>
      </c>
      <c r="BC32" s="110">
        <f t="shared" si="18"/>
        <v>0</v>
      </c>
      <c r="BD32" s="110">
        <f t="shared" si="18"/>
        <v>0</v>
      </c>
      <c r="BE32" s="110">
        <f t="shared" si="19"/>
        <v>0</v>
      </c>
      <c r="BF32" s="89"/>
      <c r="BG32" s="89"/>
      <c r="BH32" s="90">
        <f t="shared" si="20"/>
        <v>0</v>
      </c>
      <c r="BI32" s="89"/>
      <c r="BJ32" s="89"/>
      <c r="BK32" s="90">
        <f t="shared" si="21"/>
        <v>0</v>
      </c>
      <c r="BL32" s="89"/>
      <c r="BM32" s="89"/>
      <c r="BN32" s="90">
        <f t="shared" si="22"/>
        <v>0</v>
      </c>
      <c r="BO32" s="91">
        <f t="shared" si="23"/>
        <v>0</v>
      </c>
      <c r="BP32" s="91">
        <f t="shared" si="23"/>
        <v>0</v>
      </c>
      <c r="BQ32" s="91">
        <f t="shared" si="24"/>
        <v>0</v>
      </c>
      <c r="BR32" s="5">
        <f t="shared" si="25"/>
        <v>0</v>
      </c>
      <c r="BS32" s="5">
        <f t="shared" si="25"/>
        <v>0</v>
      </c>
      <c r="BT32" s="5">
        <f t="shared" si="25"/>
        <v>0</v>
      </c>
      <c r="BU32" s="5" t="e">
        <f>+Y32-#REF!</f>
        <v>#REF!</v>
      </c>
      <c r="BV32" s="5" t="e">
        <f>+Z32-#REF!</f>
        <v>#REF!</v>
      </c>
      <c r="BW32" s="5" t="e">
        <f>+AA32-#REF!</f>
        <v>#REF!</v>
      </c>
      <c r="BX32" s="5" t="e">
        <f>+AN32-#REF!</f>
        <v>#REF!</v>
      </c>
      <c r="BY32" s="5" t="e">
        <f>+AO32-#REF!</f>
        <v>#REF!</v>
      </c>
      <c r="BZ32" s="5" t="e">
        <f>+AP32-#REF!</f>
        <v>#REF!</v>
      </c>
      <c r="CA32" s="5" t="e">
        <f>+BC32-#REF!</f>
        <v>#REF!</v>
      </c>
      <c r="CB32" s="5" t="e">
        <f>+BD32-#REF!</f>
        <v>#REF!</v>
      </c>
      <c r="CC32" s="5" t="e">
        <f>+BE32-#REF!</f>
        <v>#REF!</v>
      </c>
      <c r="CD32" s="5" t="e">
        <f>+BO32-#REF!</f>
        <v>#REF!</v>
      </c>
      <c r="CE32" s="5" t="e">
        <f>+BP32-#REF!</f>
        <v>#REF!</v>
      </c>
      <c r="CF32" s="5" t="e">
        <f>+BQ32-#REF!</f>
        <v>#REF!</v>
      </c>
      <c r="CG32" s="5">
        <f t="shared" si="26"/>
        <v>-6045000</v>
      </c>
      <c r="CH32" s="5">
        <f t="shared" si="26"/>
        <v>0</v>
      </c>
      <c r="CI32" s="5">
        <f t="shared" si="26"/>
        <v>-6045000</v>
      </c>
      <c r="CJ32" s="169" t="s">
        <v>120</v>
      </c>
      <c r="CK32" s="169" t="s">
        <v>169</v>
      </c>
    </row>
    <row r="33" spans="1:88" x14ac:dyDescent="0.25">
      <c r="A33" s="169"/>
      <c r="B33" s="169" t="s">
        <v>156</v>
      </c>
      <c r="C33" s="48" t="s">
        <v>170</v>
      </c>
      <c r="D33" s="169" t="s">
        <v>121</v>
      </c>
      <c r="E33" s="169" t="s">
        <v>165</v>
      </c>
      <c r="F33" s="169" t="s">
        <v>158</v>
      </c>
      <c r="G33" s="169"/>
      <c r="H33" s="169" t="s">
        <v>159</v>
      </c>
      <c r="I33" s="169">
        <v>30</v>
      </c>
      <c r="J33" s="5">
        <v>1500000</v>
      </c>
      <c r="K33" s="5">
        <v>0</v>
      </c>
      <c r="L33" s="5">
        <v>1500000</v>
      </c>
      <c r="M33" s="38"/>
      <c r="N33" s="38"/>
      <c r="O33" s="110">
        <f t="shared" si="2"/>
        <v>0</v>
      </c>
      <c r="P33" s="39"/>
      <c r="Q33" s="39"/>
      <c r="R33" s="110">
        <f t="shared" si="3"/>
        <v>0</v>
      </c>
      <c r="S33" s="39"/>
      <c r="T33" s="39"/>
      <c r="U33" s="110">
        <f t="shared" si="4"/>
        <v>0</v>
      </c>
      <c r="V33" s="39"/>
      <c r="W33" s="39"/>
      <c r="X33" s="110">
        <f t="shared" si="5"/>
        <v>0</v>
      </c>
      <c r="Y33" s="110">
        <f t="shared" si="6"/>
        <v>0</v>
      </c>
      <c r="Z33" s="110">
        <f t="shared" si="6"/>
        <v>0</v>
      </c>
      <c r="AA33" s="110">
        <f t="shared" si="7"/>
        <v>0</v>
      </c>
      <c r="AB33" s="38">
        <v>18128</v>
      </c>
      <c r="AC33" s="38"/>
      <c r="AD33" s="110">
        <f t="shared" si="8"/>
        <v>18128</v>
      </c>
      <c r="AE33" s="112">
        <f>'GB 2023'!AE33-(AB33-'GB 2023'!AB33)/3</f>
        <v>243957</v>
      </c>
      <c r="AF33" s="112">
        <f>'GB 2023'!AF33-(AC33-'GB 2023'!AC33)/3</f>
        <v>0</v>
      </c>
      <c r="AG33" s="110">
        <f t="shared" si="9"/>
        <v>243957</v>
      </c>
      <c r="AH33" s="112">
        <f>'GB 2023'!AH33-(AB33-'GB 2023'!AB33)/3</f>
        <v>243957</v>
      </c>
      <c r="AI33" s="112">
        <f>'GB 2023'!AI33-(AC33-'GB 2023'!AC33)/3</f>
        <v>0</v>
      </c>
      <c r="AJ33" s="110">
        <f t="shared" si="10"/>
        <v>243957</v>
      </c>
      <c r="AK33" s="112">
        <f>'GB 2023'!AN33-SUM('CMS Q3 Update'!AB33,'CMS Q3 Update'!AE33,'CMS Q3 Update'!AH33)</f>
        <v>243958</v>
      </c>
      <c r="AL33" s="112">
        <f>'GB 2023'!AO33-SUM('CMS Q3 Update'!AC33,'CMS Q3 Update'!AF33,'CMS Q3 Update'!AI33)</f>
        <v>0</v>
      </c>
      <c r="AM33" s="110">
        <f t="shared" si="11"/>
        <v>243958</v>
      </c>
      <c r="AN33" s="110">
        <f t="shared" si="12"/>
        <v>750000</v>
      </c>
      <c r="AO33" s="110">
        <f t="shared" si="12"/>
        <v>0</v>
      </c>
      <c r="AP33" s="110">
        <f t="shared" si="13"/>
        <v>750000</v>
      </c>
      <c r="AQ33" s="112">
        <v>250000</v>
      </c>
      <c r="AR33" s="39"/>
      <c r="AS33" s="110">
        <f t="shared" si="14"/>
        <v>250000</v>
      </c>
      <c r="AT33" s="112">
        <v>250000</v>
      </c>
      <c r="AU33" s="39"/>
      <c r="AV33" s="110">
        <f t="shared" si="15"/>
        <v>250000</v>
      </c>
      <c r="AW33" s="112">
        <v>250000</v>
      </c>
      <c r="AX33" s="39"/>
      <c r="AY33" s="110">
        <f t="shared" si="16"/>
        <v>250000</v>
      </c>
      <c r="AZ33" s="89"/>
      <c r="BA33" s="89"/>
      <c r="BB33" s="91">
        <f t="shared" si="17"/>
        <v>0</v>
      </c>
      <c r="BC33" s="110">
        <f t="shared" si="18"/>
        <v>750000</v>
      </c>
      <c r="BD33" s="110">
        <f t="shared" si="18"/>
        <v>0</v>
      </c>
      <c r="BE33" s="110">
        <f t="shared" si="19"/>
        <v>750000</v>
      </c>
      <c r="BF33" s="89"/>
      <c r="BG33" s="89"/>
      <c r="BH33" s="90">
        <f t="shared" si="20"/>
        <v>0</v>
      </c>
      <c r="BI33" s="89"/>
      <c r="BJ33" s="89"/>
      <c r="BK33" s="90">
        <f t="shared" si="21"/>
        <v>0</v>
      </c>
      <c r="BL33" s="89"/>
      <c r="BM33" s="89"/>
      <c r="BN33" s="90">
        <f t="shared" si="22"/>
        <v>0</v>
      </c>
      <c r="BO33" s="91">
        <f t="shared" si="23"/>
        <v>0</v>
      </c>
      <c r="BP33" s="91">
        <f t="shared" si="23"/>
        <v>0</v>
      </c>
      <c r="BQ33" s="91">
        <f t="shared" si="24"/>
        <v>0</v>
      </c>
      <c r="BR33" s="5">
        <f t="shared" si="25"/>
        <v>1500000</v>
      </c>
      <c r="BS33" s="5">
        <f t="shared" si="25"/>
        <v>0</v>
      </c>
      <c r="BT33" s="5">
        <f t="shared" si="25"/>
        <v>1500000</v>
      </c>
      <c r="BU33" s="5" t="e">
        <f>+Y33-#REF!</f>
        <v>#REF!</v>
      </c>
      <c r="BV33" s="5" t="e">
        <f>+Z33-#REF!</f>
        <v>#REF!</v>
      </c>
      <c r="BW33" s="5" t="e">
        <f>+AA33-#REF!</f>
        <v>#REF!</v>
      </c>
      <c r="BX33" s="5" t="e">
        <f>+AN33-#REF!</f>
        <v>#REF!</v>
      </c>
      <c r="BY33" s="5" t="e">
        <f>+AO33-#REF!</f>
        <v>#REF!</v>
      </c>
      <c r="BZ33" s="5" t="e">
        <f>+AP33-#REF!</f>
        <v>#REF!</v>
      </c>
      <c r="CA33" s="5" t="e">
        <f>+BC33-#REF!</f>
        <v>#REF!</v>
      </c>
      <c r="CB33" s="5" t="e">
        <f>+BD33-#REF!</f>
        <v>#REF!</v>
      </c>
      <c r="CC33" s="5" t="e">
        <f>+BE33-#REF!</f>
        <v>#REF!</v>
      </c>
      <c r="CD33" s="5" t="e">
        <f>+BO33-#REF!</f>
        <v>#REF!</v>
      </c>
      <c r="CE33" s="5" t="e">
        <f>+BP33-#REF!</f>
        <v>#REF!</v>
      </c>
      <c r="CF33" s="5" t="e">
        <f>+BQ33-#REF!</f>
        <v>#REF!</v>
      </c>
      <c r="CG33" s="5">
        <f t="shared" si="26"/>
        <v>0</v>
      </c>
      <c r="CH33" s="5">
        <f t="shared" si="26"/>
        <v>0</v>
      </c>
      <c r="CI33" s="5">
        <f t="shared" si="26"/>
        <v>0</v>
      </c>
      <c r="CJ33" s="169" t="s">
        <v>120</v>
      </c>
    </row>
    <row r="34" spans="1:88" x14ac:dyDescent="0.25">
      <c r="A34" s="169"/>
      <c r="B34" s="169" t="s">
        <v>156</v>
      </c>
      <c r="C34" s="48" t="s">
        <v>170</v>
      </c>
      <c r="D34" s="169" t="s">
        <v>117</v>
      </c>
      <c r="E34" s="169" t="s">
        <v>165</v>
      </c>
      <c r="F34" s="169" t="s">
        <v>160</v>
      </c>
      <c r="G34" s="169"/>
      <c r="H34" s="169" t="s">
        <v>159</v>
      </c>
      <c r="I34" s="169">
        <v>30</v>
      </c>
      <c r="J34" s="5">
        <v>48500000</v>
      </c>
      <c r="K34" s="5">
        <v>0</v>
      </c>
      <c r="L34" s="5">
        <v>48500000</v>
      </c>
      <c r="M34" s="38"/>
      <c r="N34" s="38"/>
      <c r="O34" s="110">
        <f t="shared" si="2"/>
        <v>0</v>
      </c>
      <c r="P34" s="39"/>
      <c r="Q34" s="39"/>
      <c r="R34" s="110">
        <f t="shared" si="3"/>
        <v>0</v>
      </c>
      <c r="S34" s="39"/>
      <c r="T34" s="39"/>
      <c r="U34" s="110">
        <f t="shared" si="4"/>
        <v>0</v>
      </c>
      <c r="V34" s="39"/>
      <c r="W34" s="39"/>
      <c r="X34" s="110">
        <f t="shared" si="5"/>
        <v>0</v>
      </c>
      <c r="Y34" s="110">
        <f t="shared" si="6"/>
        <v>0</v>
      </c>
      <c r="Z34" s="110">
        <f t="shared" si="6"/>
        <v>0</v>
      </c>
      <c r="AA34" s="110">
        <f t="shared" si="7"/>
        <v>0</v>
      </c>
      <c r="AB34" s="38"/>
      <c r="AC34" s="38"/>
      <c r="AD34" s="110">
        <f t="shared" si="8"/>
        <v>0</v>
      </c>
      <c r="AE34" s="112">
        <f>'GB 2023'!AE34-(AB34-'GB 2023'!AB34)/3</f>
        <v>9700000</v>
      </c>
      <c r="AF34" s="112">
        <f>'GB 2023'!AF34-(AC34-'GB 2023'!AC34)/3</f>
        <v>0</v>
      </c>
      <c r="AG34" s="110">
        <f t="shared" si="9"/>
        <v>9700000</v>
      </c>
      <c r="AH34" s="112">
        <f>'GB 2023'!AH34-(AB34-'GB 2023'!AB34)/3</f>
        <v>9700000</v>
      </c>
      <c r="AI34" s="112">
        <f>'GB 2023'!AI34-(AC34-'GB 2023'!AC34)/3</f>
        <v>0</v>
      </c>
      <c r="AJ34" s="110">
        <f t="shared" si="10"/>
        <v>9700000</v>
      </c>
      <c r="AK34" s="112">
        <f>'GB 2023'!AN34-SUM('CMS Q3 Update'!AB34,'CMS Q3 Update'!AE34,'CMS Q3 Update'!AH34)</f>
        <v>9700000</v>
      </c>
      <c r="AL34" s="112">
        <f>'GB 2023'!AO34-SUM('CMS Q3 Update'!AC34,'CMS Q3 Update'!AF34,'CMS Q3 Update'!AI34)</f>
        <v>0</v>
      </c>
      <c r="AM34" s="110">
        <f t="shared" si="11"/>
        <v>9700000</v>
      </c>
      <c r="AN34" s="110">
        <f t="shared" si="12"/>
        <v>29100000</v>
      </c>
      <c r="AO34" s="110">
        <f t="shared" si="12"/>
        <v>0</v>
      </c>
      <c r="AP34" s="110">
        <f t="shared" si="13"/>
        <v>29100000</v>
      </c>
      <c r="AQ34" s="112">
        <v>9700000</v>
      </c>
      <c r="AR34" s="39"/>
      <c r="AS34" s="110">
        <f t="shared" si="14"/>
        <v>9700000</v>
      </c>
      <c r="AT34" s="112">
        <v>9700000</v>
      </c>
      <c r="AU34" s="39"/>
      <c r="AV34" s="110">
        <f t="shared" si="15"/>
        <v>9700000</v>
      </c>
      <c r="AW34" s="39"/>
      <c r="AX34" s="39"/>
      <c r="AY34" s="110">
        <f t="shared" si="16"/>
        <v>0</v>
      </c>
      <c r="AZ34" s="89"/>
      <c r="BA34" s="89"/>
      <c r="BB34" s="91">
        <f t="shared" si="17"/>
        <v>0</v>
      </c>
      <c r="BC34" s="110">
        <f t="shared" si="18"/>
        <v>19400000</v>
      </c>
      <c r="BD34" s="110">
        <f t="shared" si="18"/>
        <v>0</v>
      </c>
      <c r="BE34" s="110">
        <f t="shared" si="19"/>
        <v>19400000</v>
      </c>
      <c r="BF34" s="89"/>
      <c r="BG34" s="89"/>
      <c r="BH34" s="90">
        <f t="shared" si="20"/>
        <v>0</v>
      </c>
      <c r="BI34" s="89"/>
      <c r="BJ34" s="89"/>
      <c r="BK34" s="90">
        <f t="shared" si="21"/>
        <v>0</v>
      </c>
      <c r="BL34" s="89"/>
      <c r="BM34" s="89"/>
      <c r="BN34" s="90">
        <f t="shared" si="22"/>
        <v>0</v>
      </c>
      <c r="BO34" s="91">
        <f t="shared" si="23"/>
        <v>0</v>
      </c>
      <c r="BP34" s="91">
        <f t="shared" si="23"/>
        <v>0</v>
      </c>
      <c r="BQ34" s="91">
        <f t="shared" si="24"/>
        <v>0</v>
      </c>
      <c r="BR34" s="5">
        <f t="shared" si="25"/>
        <v>48500000</v>
      </c>
      <c r="BS34" s="5">
        <f t="shared" si="25"/>
        <v>0</v>
      </c>
      <c r="BT34" s="5">
        <f t="shared" si="25"/>
        <v>48500000</v>
      </c>
      <c r="BU34" s="5" t="e">
        <f>+Y34-#REF!</f>
        <v>#REF!</v>
      </c>
      <c r="BV34" s="5" t="e">
        <f>+Z34-#REF!</f>
        <v>#REF!</v>
      </c>
      <c r="BW34" s="5" t="e">
        <f>+AA34-#REF!</f>
        <v>#REF!</v>
      </c>
      <c r="BX34" s="5" t="e">
        <f>+AN34-#REF!</f>
        <v>#REF!</v>
      </c>
      <c r="BY34" s="5" t="e">
        <f>+AO34-#REF!</f>
        <v>#REF!</v>
      </c>
      <c r="BZ34" s="5" t="e">
        <f>+AP34-#REF!</f>
        <v>#REF!</v>
      </c>
      <c r="CA34" s="5" t="e">
        <f>+BC34-#REF!</f>
        <v>#REF!</v>
      </c>
      <c r="CB34" s="5" t="e">
        <f>+BD34-#REF!</f>
        <v>#REF!</v>
      </c>
      <c r="CC34" s="5" t="e">
        <f>+BE34-#REF!</f>
        <v>#REF!</v>
      </c>
      <c r="CD34" s="5" t="e">
        <f>+BO34-#REF!</f>
        <v>#REF!</v>
      </c>
      <c r="CE34" s="5" t="e">
        <f>+BP34-#REF!</f>
        <v>#REF!</v>
      </c>
      <c r="CF34" s="5" t="e">
        <f>+BQ34-#REF!</f>
        <v>#REF!</v>
      </c>
      <c r="CG34" s="5">
        <f t="shared" si="26"/>
        <v>0</v>
      </c>
      <c r="CH34" s="5">
        <f t="shared" si="26"/>
        <v>0</v>
      </c>
      <c r="CI34" s="5">
        <f t="shared" si="26"/>
        <v>0</v>
      </c>
      <c r="CJ34" s="169" t="s">
        <v>120</v>
      </c>
    </row>
    <row r="35" spans="1:88" x14ac:dyDescent="0.25">
      <c r="A35" s="169"/>
      <c r="B35" s="169" t="s">
        <v>156</v>
      </c>
      <c r="C35" s="48" t="s">
        <v>171</v>
      </c>
      <c r="D35" s="169" t="s">
        <v>121</v>
      </c>
      <c r="E35" s="169" t="s">
        <v>165</v>
      </c>
      <c r="F35" s="169" t="s">
        <v>158</v>
      </c>
      <c r="G35" s="169"/>
      <c r="H35" s="169" t="s">
        <v>166</v>
      </c>
      <c r="I35" s="169">
        <v>10</v>
      </c>
      <c r="J35" s="5">
        <v>2000000</v>
      </c>
      <c r="K35" s="5">
        <v>0</v>
      </c>
      <c r="L35" s="5">
        <v>2000000</v>
      </c>
      <c r="M35" s="38"/>
      <c r="N35" s="38"/>
      <c r="O35" s="110">
        <f t="shared" si="2"/>
        <v>0</v>
      </c>
      <c r="P35" s="39"/>
      <c r="Q35" s="39"/>
      <c r="R35" s="110">
        <f t="shared" si="3"/>
        <v>0</v>
      </c>
      <c r="S35" s="39"/>
      <c r="T35" s="39"/>
      <c r="U35" s="110">
        <f t="shared" si="4"/>
        <v>0</v>
      </c>
      <c r="V35" s="39"/>
      <c r="W35" s="39"/>
      <c r="X35" s="110">
        <f t="shared" si="5"/>
        <v>0</v>
      </c>
      <c r="Y35" s="110">
        <f t="shared" si="6"/>
        <v>0</v>
      </c>
      <c r="Z35" s="110">
        <f t="shared" si="6"/>
        <v>0</v>
      </c>
      <c r="AA35" s="110">
        <f t="shared" si="7"/>
        <v>0</v>
      </c>
      <c r="AB35" s="38"/>
      <c r="AC35" s="38"/>
      <c r="AD35" s="110">
        <f t="shared" si="8"/>
        <v>0</v>
      </c>
      <c r="AE35" s="112">
        <f>'GB 2023'!AE35-(AB35-'GB 2023'!AB35)/3</f>
        <v>333333</v>
      </c>
      <c r="AF35" s="112">
        <f>'GB 2023'!AF35-(AC35-'GB 2023'!AC35)/3</f>
        <v>0</v>
      </c>
      <c r="AG35" s="110">
        <f t="shared" si="9"/>
        <v>333333</v>
      </c>
      <c r="AH35" s="112">
        <f>'GB 2023'!AH35-(AB35-'GB 2023'!AB35)/3</f>
        <v>333333</v>
      </c>
      <c r="AI35" s="112">
        <f>'GB 2023'!AI35-(AC35-'GB 2023'!AC35)/3</f>
        <v>0</v>
      </c>
      <c r="AJ35" s="110">
        <f t="shared" si="10"/>
        <v>333333</v>
      </c>
      <c r="AK35" s="112">
        <f>'GB 2023'!AN35-SUM('CMS Q3 Update'!AB35,'CMS Q3 Update'!AE35,'CMS Q3 Update'!AH35)</f>
        <v>333334</v>
      </c>
      <c r="AL35" s="112">
        <f>'GB 2023'!AO35-SUM('CMS Q3 Update'!AC35,'CMS Q3 Update'!AF35,'CMS Q3 Update'!AI35)</f>
        <v>0</v>
      </c>
      <c r="AM35" s="110">
        <f t="shared" si="11"/>
        <v>333334</v>
      </c>
      <c r="AN35" s="110">
        <f t="shared" si="12"/>
        <v>1000000</v>
      </c>
      <c r="AO35" s="110">
        <f t="shared" si="12"/>
        <v>0</v>
      </c>
      <c r="AP35" s="110">
        <f t="shared" si="13"/>
        <v>1000000</v>
      </c>
      <c r="AQ35" s="112">
        <v>333333</v>
      </c>
      <c r="AR35" s="39"/>
      <c r="AS35" s="110">
        <f t="shared" si="14"/>
        <v>333333</v>
      </c>
      <c r="AT35" s="112">
        <v>333333</v>
      </c>
      <c r="AU35" s="39"/>
      <c r="AV35" s="110">
        <f t="shared" si="15"/>
        <v>333333</v>
      </c>
      <c r="AW35" s="112">
        <v>333334</v>
      </c>
      <c r="AX35" s="39"/>
      <c r="AY35" s="110">
        <f t="shared" si="16"/>
        <v>333334</v>
      </c>
      <c r="AZ35" s="89"/>
      <c r="BA35" s="89"/>
      <c r="BB35" s="91">
        <f t="shared" si="17"/>
        <v>0</v>
      </c>
      <c r="BC35" s="110">
        <f t="shared" si="18"/>
        <v>1000000</v>
      </c>
      <c r="BD35" s="110">
        <f t="shared" si="18"/>
        <v>0</v>
      </c>
      <c r="BE35" s="110">
        <f t="shared" si="19"/>
        <v>1000000</v>
      </c>
      <c r="BF35" s="89"/>
      <c r="BG35" s="89"/>
      <c r="BH35" s="90">
        <f t="shared" si="20"/>
        <v>0</v>
      </c>
      <c r="BI35" s="89"/>
      <c r="BJ35" s="89"/>
      <c r="BK35" s="90">
        <f t="shared" si="21"/>
        <v>0</v>
      </c>
      <c r="BL35" s="89"/>
      <c r="BM35" s="89"/>
      <c r="BN35" s="90">
        <f t="shared" si="22"/>
        <v>0</v>
      </c>
      <c r="BO35" s="91">
        <f t="shared" si="23"/>
        <v>0</v>
      </c>
      <c r="BP35" s="91">
        <f t="shared" si="23"/>
        <v>0</v>
      </c>
      <c r="BQ35" s="91">
        <f t="shared" si="24"/>
        <v>0</v>
      </c>
      <c r="BR35" s="5">
        <f t="shared" si="25"/>
        <v>2000000</v>
      </c>
      <c r="BS35" s="5">
        <f t="shared" si="25"/>
        <v>0</v>
      </c>
      <c r="BT35" s="5">
        <f t="shared" si="25"/>
        <v>2000000</v>
      </c>
      <c r="BU35" s="5" t="e">
        <f>+Y35-#REF!</f>
        <v>#REF!</v>
      </c>
      <c r="BV35" s="5" t="e">
        <f>+Z35-#REF!</f>
        <v>#REF!</v>
      </c>
      <c r="BW35" s="5" t="e">
        <f>+AA35-#REF!</f>
        <v>#REF!</v>
      </c>
      <c r="BX35" s="5" t="e">
        <f>+AN35-#REF!</f>
        <v>#REF!</v>
      </c>
      <c r="BY35" s="5" t="e">
        <f>+AO35-#REF!</f>
        <v>#REF!</v>
      </c>
      <c r="BZ35" s="5" t="e">
        <f>+AP35-#REF!</f>
        <v>#REF!</v>
      </c>
      <c r="CA35" s="5" t="e">
        <f>+BC35-#REF!</f>
        <v>#REF!</v>
      </c>
      <c r="CB35" s="5" t="e">
        <f>+BD35-#REF!</f>
        <v>#REF!</v>
      </c>
      <c r="CC35" s="5" t="e">
        <f>+BE35-#REF!</f>
        <v>#REF!</v>
      </c>
      <c r="CD35" s="5" t="e">
        <f>+BO35-#REF!</f>
        <v>#REF!</v>
      </c>
      <c r="CE35" s="5" t="e">
        <f>+BP35-#REF!</f>
        <v>#REF!</v>
      </c>
      <c r="CF35" s="5" t="e">
        <f>+BQ35-#REF!</f>
        <v>#REF!</v>
      </c>
      <c r="CG35" s="5">
        <f t="shared" si="26"/>
        <v>0</v>
      </c>
      <c r="CH35" s="5">
        <f t="shared" si="26"/>
        <v>0</v>
      </c>
      <c r="CI35" s="5">
        <f t="shared" si="26"/>
        <v>0</v>
      </c>
      <c r="CJ35" s="169" t="s">
        <v>120</v>
      </c>
    </row>
    <row r="36" spans="1:88" x14ac:dyDescent="0.25">
      <c r="A36" s="169"/>
      <c r="B36" s="169" t="s">
        <v>156</v>
      </c>
      <c r="C36" s="48" t="s">
        <v>171</v>
      </c>
      <c r="D36" s="169" t="s">
        <v>117</v>
      </c>
      <c r="E36" s="169" t="s">
        <v>165</v>
      </c>
      <c r="F36" s="169" t="s">
        <v>160</v>
      </c>
      <c r="G36" s="169"/>
      <c r="H36" s="169" t="s">
        <v>166</v>
      </c>
      <c r="I36" s="169">
        <v>10</v>
      </c>
      <c r="J36" s="5">
        <v>38000000</v>
      </c>
      <c r="K36" s="5">
        <v>0</v>
      </c>
      <c r="L36" s="5">
        <v>38000000</v>
      </c>
      <c r="M36" s="38"/>
      <c r="N36" s="38"/>
      <c r="O36" s="110">
        <f t="shared" si="2"/>
        <v>0</v>
      </c>
      <c r="P36" s="39"/>
      <c r="Q36" s="39"/>
      <c r="R36" s="110">
        <f t="shared" si="3"/>
        <v>0</v>
      </c>
      <c r="S36" s="39"/>
      <c r="T36" s="39"/>
      <c r="U36" s="110">
        <f t="shared" si="4"/>
        <v>0</v>
      </c>
      <c r="V36" s="39"/>
      <c r="W36" s="39"/>
      <c r="X36" s="110">
        <f t="shared" si="5"/>
        <v>0</v>
      </c>
      <c r="Y36" s="110">
        <f t="shared" si="6"/>
        <v>0</v>
      </c>
      <c r="Z36" s="110">
        <f t="shared" si="6"/>
        <v>0</v>
      </c>
      <c r="AA36" s="110">
        <f t="shared" si="7"/>
        <v>0</v>
      </c>
      <c r="AB36" s="38"/>
      <c r="AC36" s="38"/>
      <c r="AD36" s="110">
        <f t="shared" si="8"/>
        <v>0</v>
      </c>
      <c r="AE36" s="112">
        <f>'GB 2023'!AE36-(AB36-'GB 2023'!AB36)/3</f>
        <v>7600000</v>
      </c>
      <c r="AF36" s="112">
        <f>'GB 2023'!AF36-(AC36-'GB 2023'!AC36)/3</f>
        <v>0</v>
      </c>
      <c r="AG36" s="110">
        <f t="shared" si="9"/>
        <v>7600000</v>
      </c>
      <c r="AH36" s="112">
        <f>'GB 2023'!AH36-(AB36-'GB 2023'!AB36)/3</f>
        <v>7600000</v>
      </c>
      <c r="AI36" s="112">
        <f>'GB 2023'!AI36-(AC36-'GB 2023'!AC36)/3</f>
        <v>0</v>
      </c>
      <c r="AJ36" s="110">
        <f t="shared" si="10"/>
        <v>7600000</v>
      </c>
      <c r="AK36" s="112">
        <f>'GB 2023'!AN36-SUM('CMS Q3 Update'!AB36,'CMS Q3 Update'!AE36,'CMS Q3 Update'!AH36)</f>
        <v>7600000</v>
      </c>
      <c r="AL36" s="112">
        <f>'GB 2023'!AO36-SUM('CMS Q3 Update'!AC36,'CMS Q3 Update'!AF36,'CMS Q3 Update'!AI36)</f>
        <v>0</v>
      </c>
      <c r="AM36" s="110">
        <f t="shared" si="11"/>
        <v>7600000</v>
      </c>
      <c r="AN36" s="110">
        <f t="shared" si="12"/>
        <v>22800000</v>
      </c>
      <c r="AO36" s="110">
        <f t="shared" si="12"/>
        <v>0</v>
      </c>
      <c r="AP36" s="110">
        <f t="shared" si="13"/>
        <v>22800000</v>
      </c>
      <c r="AQ36" s="112">
        <v>7600000</v>
      </c>
      <c r="AR36" s="39"/>
      <c r="AS36" s="110">
        <f t="shared" si="14"/>
        <v>7600000</v>
      </c>
      <c r="AT36" s="112">
        <v>7600000</v>
      </c>
      <c r="AU36" s="39"/>
      <c r="AV36" s="110">
        <f t="shared" si="15"/>
        <v>7600000</v>
      </c>
      <c r="AW36" s="39" t="s">
        <v>123</v>
      </c>
      <c r="AX36" s="39"/>
      <c r="AY36" s="110">
        <f t="shared" si="16"/>
        <v>0</v>
      </c>
      <c r="AZ36" s="89"/>
      <c r="BA36" s="89"/>
      <c r="BB36" s="91">
        <f t="shared" si="17"/>
        <v>0</v>
      </c>
      <c r="BC36" s="110">
        <f t="shared" si="18"/>
        <v>15200000</v>
      </c>
      <c r="BD36" s="110">
        <f t="shared" si="18"/>
        <v>0</v>
      </c>
      <c r="BE36" s="110">
        <f t="shared" si="19"/>
        <v>15200000</v>
      </c>
      <c r="BF36" s="89"/>
      <c r="BG36" s="89"/>
      <c r="BH36" s="90">
        <f t="shared" si="20"/>
        <v>0</v>
      </c>
      <c r="BI36" s="89"/>
      <c r="BJ36" s="89"/>
      <c r="BK36" s="90">
        <f t="shared" si="21"/>
        <v>0</v>
      </c>
      <c r="BL36" s="89"/>
      <c r="BM36" s="89"/>
      <c r="BN36" s="90">
        <f t="shared" si="22"/>
        <v>0</v>
      </c>
      <c r="BO36" s="91">
        <f t="shared" si="23"/>
        <v>0</v>
      </c>
      <c r="BP36" s="91">
        <f t="shared" si="23"/>
        <v>0</v>
      </c>
      <c r="BQ36" s="91">
        <f t="shared" si="24"/>
        <v>0</v>
      </c>
      <c r="BR36" s="5">
        <f t="shared" si="25"/>
        <v>38000000</v>
      </c>
      <c r="BS36" s="5">
        <f t="shared" si="25"/>
        <v>0</v>
      </c>
      <c r="BT36" s="5">
        <f t="shared" si="25"/>
        <v>38000000</v>
      </c>
      <c r="BU36" s="5" t="e">
        <f>+Y36-#REF!</f>
        <v>#REF!</v>
      </c>
      <c r="BV36" s="5" t="e">
        <f>+Z36-#REF!</f>
        <v>#REF!</v>
      </c>
      <c r="BW36" s="5" t="e">
        <f>+AA36-#REF!</f>
        <v>#REF!</v>
      </c>
      <c r="BX36" s="5" t="e">
        <f>+AN36-#REF!</f>
        <v>#REF!</v>
      </c>
      <c r="BY36" s="5" t="e">
        <f>+AO36-#REF!</f>
        <v>#REF!</v>
      </c>
      <c r="BZ36" s="5" t="e">
        <f>+AP36-#REF!</f>
        <v>#REF!</v>
      </c>
      <c r="CA36" s="5" t="e">
        <f>+BC36-#REF!</f>
        <v>#REF!</v>
      </c>
      <c r="CB36" s="5" t="e">
        <f>+BD36-#REF!</f>
        <v>#REF!</v>
      </c>
      <c r="CC36" s="5" t="e">
        <f>+BE36-#REF!</f>
        <v>#REF!</v>
      </c>
      <c r="CD36" s="5" t="e">
        <f>+BO36-#REF!</f>
        <v>#REF!</v>
      </c>
      <c r="CE36" s="5" t="e">
        <f>+BP36-#REF!</f>
        <v>#REF!</v>
      </c>
      <c r="CF36" s="5" t="e">
        <f>+BQ36-#REF!</f>
        <v>#REF!</v>
      </c>
      <c r="CG36" s="5">
        <f t="shared" si="26"/>
        <v>0</v>
      </c>
      <c r="CH36" s="5">
        <f t="shared" si="26"/>
        <v>0</v>
      </c>
      <c r="CI36" s="5">
        <f t="shared" si="26"/>
        <v>0</v>
      </c>
      <c r="CJ36" s="169" t="s">
        <v>120</v>
      </c>
    </row>
    <row r="37" spans="1:88" x14ac:dyDescent="0.25">
      <c r="A37" s="169" t="s">
        <v>172</v>
      </c>
      <c r="B37" s="169" t="s">
        <v>173</v>
      </c>
      <c r="C37" s="48" t="s">
        <v>174</v>
      </c>
      <c r="D37" s="169" t="s">
        <v>121</v>
      </c>
      <c r="E37" s="169"/>
      <c r="F37" s="169" t="s">
        <v>175</v>
      </c>
      <c r="G37" s="169" t="s">
        <v>176</v>
      </c>
      <c r="H37" s="169" t="s">
        <v>177</v>
      </c>
      <c r="I37" s="169">
        <v>20</v>
      </c>
      <c r="J37" s="5">
        <v>125000</v>
      </c>
      <c r="K37" s="5">
        <v>125000</v>
      </c>
      <c r="L37" s="5">
        <v>250000</v>
      </c>
      <c r="M37" s="38"/>
      <c r="N37" s="38"/>
      <c r="O37" s="110">
        <f t="shared" si="2"/>
        <v>0</v>
      </c>
      <c r="P37" s="39" t="s">
        <v>123</v>
      </c>
      <c r="Q37" s="39" t="s">
        <v>123</v>
      </c>
      <c r="R37" s="110">
        <f t="shared" si="3"/>
        <v>0</v>
      </c>
      <c r="S37" s="39"/>
      <c r="T37" s="39"/>
      <c r="U37" s="110">
        <f t="shared" si="4"/>
        <v>0</v>
      </c>
      <c r="V37" s="39"/>
      <c r="W37" s="39"/>
      <c r="X37" s="110">
        <f t="shared" si="5"/>
        <v>0</v>
      </c>
      <c r="Y37" s="110">
        <f t="shared" si="6"/>
        <v>0</v>
      </c>
      <c r="Z37" s="110">
        <f t="shared" si="6"/>
        <v>0</v>
      </c>
      <c r="AA37" s="110">
        <f t="shared" si="7"/>
        <v>0</v>
      </c>
      <c r="AB37" s="38">
        <v>0</v>
      </c>
      <c r="AC37" s="38">
        <v>0</v>
      </c>
      <c r="AD37" s="110">
        <f t="shared" si="8"/>
        <v>0</v>
      </c>
      <c r="AE37" s="112">
        <f>'GB 2023'!AE37-(AB37-'GB 2023'!AB37)/3</f>
        <v>83333</v>
      </c>
      <c r="AF37" s="112">
        <f>'GB 2023'!AF37-(AC37-'GB 2023'!AC37)/3</f>
        <v>83333</v>
      </c>
      <c r="AG37" s="110">
        <f t="shared" si="9"/>
        <v>166666</v>
      </c>
      <c r="AH37" s="112">
        <f>'GB 2023'!AH37-(AB37-'GB 2023'!AB37)/3</f>
        <v>20833</v>
      </c>
      <c r="AI37" s="112">
        <f>'GB 2023'!AI37-(AC37-'GB 2023'!AC37)/3</f>
        <v>20833</v>
      </c>
      <c r="AJ37" s="110">
        <f t="shared" si="10"/>
        <v>41666</v>
      </c>
      <c r="AK37" s="112">
        <f>'GB 2023'!AN37-SUM('CMS Q3 Update'!AB37,'CMS Q3 Update'!AE37,'CMS Q3 Update'!AH37)</f>
        <v>20834</v>
      </c>
      <c r="AL37" s="112">
        <f>'GB 2023'!AO37-SUM('CMS Q3 Update'!AC37,'CMS Q3 Update'!AF37,'CMS Q3 Update'!AI37)</f>
        <v>20834</v>
      </c>
      <c r="AM37" s="110">
        <f t="shared" si="11"/>
        <v>41668</v>
      </c>
      <c r="AN37" s="110">
        <f t="shared" si="12"/>
        <v>125000</v>
      </c>
      <c r="AO37" s="110">
        <f t="shared" si="12"/>
        <v>125000</v>
      </c>
      <c r="AP37" s="110">
        <f t="shared" si="13"/>
        <v>250000</v>
      </c>
      <c r="AQ37" s="39" t="s">
        <v>123</v>
      </c>
      <c r="AR37" s="39" t="s">
        <v>123</v>
      </c>
      <c r="AS37" s="110">
        <f t="shared" si="14"/>
        <v>0</v>
      </c>
      <c r="AT37" s="39" t="s">
        <v>123</v>
      </c>
      <c r="AU37" s="39" t="s">
        <v>123</v>
      </c>
      <c r="AV37" s="110">
        <f t="shared" si="15"/>
        <v>0</v>
      </c>
      <c r="AW37" s="39" t="s">
        <v>123</v>
      </c>
      <c r="AX37" s="39" t="s">
        <v>123</v>
      </c>
      <c r="AY37" s="110">
        <f t="shared" si="16"/>
        <v>0</v>
      </c>
      <c r="AZ37" s="89"/>
      <c r="BA37" s="89"/>
      <c r="BB37" s="91">
        <f t="shared" si="17"/>
        <v>0</v>
      </c>
      <c r="BC37" s="110">
        <f t="shared" si="18"/>
        <v>0</v>
      </c>
      <c r="BD37" s="110">
        <f t="shared" si="18"/>
        <v>0</v>
      </c>
      <c r="BE37" s="110">
        <f t="shared" si="19"/>
        <v>0</v>
      </c>
      <c r="BF37" s="89"/>
      <c r="BG37" s="89"/>
      <c r="BH37" s="90">
        <f t="shared" si="20"/>
        <v>0</v>
      </c>
      <c r="BI37" s="89"/>
      <c r="BJ37" s="89"/>
      <c r="BK37" s="90">
        <f t="shared" si="21"/>
        <v>0</v>
      </c>
      <c r="BL37" s="89"/>
      <c r="BM37" s="89"/>
      <c r="BN37" s="90">
        <f t="shared" si="22"/>
        <v>0</v>
      </c>
      <c r="BO37" s="91">
        <f t="shared" si="23"/>
        <v>0</v>
      </c>
      <c r="BP37" s="91">
        <f t="shared" si="23"/>
        <v>0</v>
      </c>
      <c r="BQ37" s="91">
        <f t="shared" si="24"/>
        <v>0</v>
      </c>
      <c r="BR37" s="5">
        <f t="shared" si="25"/>
        <v>125000</v>
      </c>
      <c r="BS37" s="5">
        <f t="shared" si="25"/>
        <v>125000</v>
      </c>
      <c r="BT37" s="5">
        <f t="shared" si="25"/>
        <v>250000</v>
      </c>
      <c r="BU37" s="5" t="e">
        <f>+Y37-#REF!</f>
        <v>#REF!</v>
      </c>
      <c r="BV37" s="5" t="e">
        <f>+Z37-#REF!</f>
        <v>#REF!</v>
      </c>
      <c r="BW37" s="5" t="e">
        <f>+AA37-#REF!</f>
        <v>#REF!</v>
      </c>
      <c r="BX37" s="5" t="e">
        <f>+AN37-#REF!</f>
        <v>#REF!</v>
      </c>
      <c r="BY37" s="5" t="e">
        <f>+AO37-#REF!</f>
        <v>#REF!</v>
      </c>
      <c r="BZ37" s="5" t="e">
        <f>+AP37-#REF!</f>
        <v>#REF!</v>
      </c>
      <c r="CA37" s="5" t="e">
        <f>+BC37-#REF!</f>
        <v>#REF!</v>
      </c>
      <c r="CB37" s="5" t="e">
        <f>+BD37-#REF!</f>
        <v>#REF!</v>
      </c>
      <c r="CC37" s="5" t="e">
        <f>+BE37-#REF!</f>
        <v>#REF!</v>
      </c>
      <c r="CD37" s="5" t="e">
        <f>+BO37-#REF!</f>
        <v>#REF!</v>
      </c>
      <c r="CE37" s="5" t="e">
        <f>+BP37-#REF!</f>
        <v>#REF!</v>
      </c>
      <c r="CF37" s="5" t="e">
        <f>+BQ37-#REF!</f>
        <v>#REF!</v>
      </c>
      <c r="CG37" s="5">
        <f t="shared" si="26"/>
        <v>0</v>
      </c>
      <c r="CH37" s="5">
        <f t="shared" si="26"/>
        <v>0</v>
      </c>
      <c r="CI37" s="5">
        <f t="shared" si="26"/>
        <v>0</v>
      </c>
      <c r="CJ37" s="169" t="s">
        <v>178</v>
      </c>
    </row>
    <row r="38" spans="1:88" x14ac:dyDescent="0.25">
      <c r="A38" s="169" t="s">
        <v>179</v>
      </c>
      <c r="B38" s="169" t="s">
        <v>173</v>
      </c>
      <c r="C38" s="48" t="s">
        <v>180</v>
      </c>
      <c r="D38" s="169" t="s">
        <v>121</v>
      </c>
      <c r="E38" s="169"/>
      <c r="F38" s="169" t="s">
        <v>175</v>
      </c>
      <c r="G38" s="169" t="s">
        <v>176</v>
      </c>
      <c r="H38" s="169" t="s">
        <v>177</v>
      </c>
      <c r="I38" s="169">
        <v>20</v>
      </c>
      <c r="J38" s="5">
        <v>5765000</v>
      </c>
      <c r="K38" s="5">
        <v>5765000</v>
      </c>
      <c r="L38" s="5">
        <v>11530000</v>
      </c>
      <c r="M38" s="38">
        <v>0</v>
      </c>
      <c r="N38" s="38">
        <v>0</v>
      </c>
      <c r="O38" s="110">
        <f t="shared" si="2"/>
        <v>0</v>
      </c>
      <c r="P38" s="39">
        <v>0</v>
      </c>
      <c r="Q38" s="39">
        <v>0</v>
      </c>
      <c r="R38" s="110">
        <f t="shared" si="3"/>
        <v>0</v>
      </c>
      <c r="S38" s="112">
        <v>0</v>
      </c>
      <c r="T38" s="112">
        <v>0</v>
      </c>
      <c r="U38" s="110">
        <f t="shared" si="4"/>
        <v>0</v>
      </c>
      <c r="V38" s="112">
        <v>0</v>
      </c>
      <c r="W38" s="112">
        <v>0</v>
      </c>
      <c r="X38" s="110">
        <f t="shared" si="5"/>
        <v>0</v>
      </c>
      <c r="Y38" s="110">
        <f t="shared" si="6"/>
        <v>0</v>
      </c>
      <c r="Z38" s="110">
        <f t="shared" si="6"/>
        <v>0</v>
      </c>
      <c r="AA38" s="110">
        <f t="shared" si="7"/>
        <v>0</v>
      </c>
      <c r="AB38" s="38">
        <v>0</v>
      </c>
      <c r="AC38" s="38">
        <v>0</v>
      </c>
      <c r="AD38" s="110">
        <f t="shared" si="8"/>
        <v>0</v>
      </c>
      <c r="AE38" s="112">
        <f>'GB 2023'!AE38-(AB38-'GB 2023'!AB38)/3</f>
        <v>1922000</v>
      </c>
      <c r="AF38" s="112">
        <f>'GB 2023'!AF38-(AC38-'GB 2023'!AC38)/3</f>
        <v>1922000</v>
      </c>
      <c r="AG38" s="110">
        <f t="shared" si="9"/>
        <v>3844000</v>
      </c>
      <c r="AH38" s="112">
        <f>'GB 2023'!AH38-(AB38-'GB 2023'!AB38)/3</f>
        <v>1922000</v>
      </c>
      <c r="AI38" s="112">
        <f>'GB 2023'!AI38-(AC38-'GB 2023'!AC38)/3</f>
        <v>1922000</v>
      </c>
      <c r="AJ38" s="110">
        <f t="shared" si="10"/>
        <v>3844000</v>
      </c>
      <c r="AK38" s="112">
        <f>'GB 2023'!AN38-SUM('CMS Q3 Update'!AB38,'CMS Q3 Update'!AE38,'CMS Q3 Update'!AH38)</f>
        <v>1921000</v>
      </c>
      <c r="AL38" s="112">
        <f>'GB 2023'!AO38-SUM('CMS Q3 Update'!AC38,'CMS Q3 Update'!AF38,'CMS Q3 Update'!AI38)</f>
        <v>1921000</v>
      </c>
      <c r="AM38" s="110">
        <f t="shared" si="11"/>
        <v>3842000</v>
      </c>
      <c r="AN38" s="110">
        <f t="shared" si="12"/>
        <v>5765000</v>
      </c>
      <c r="AO38" s="110">
        <f t="shared" si="12"/>
        <v>5765000</v>
      </c>
      <c r="AP38" s="110">
        <f t="shared" si="13"/>
        <v>11530000</v>
      </c>
      <c r="AQ38" s="39"/>
      <c r="AR38" s="39"/>
      <c r="AS38" s="110">
        <f t="shared" si="14"/>
        <v>0</v>
      </c>
      <c r="AT38" s="39"/>
      <c r="AU38" s="39"/>
      <c r="AV38" s="110">
        <f t="shared" si="15"/>
        <v>0</v>
      </c>
      <c r="AW38" s="39"/>
      <c r="AX38" s="39"/>
      <c r="AY38" s="110">
        <f t="shared" si="16"/>
        <v>0</v>
      </c>
      <c r="AZ38" s="89"/>
      <c r="BA38" s="89"/>
      <c r="BB38" s="91">
        <f t="shared" si="17"/>
        <v>0</v>
      </c>
      <c r="BC38" s="110">
        <f t="shared" si="18"/>
        <v>0</v>
      </c>
      <c r="BD38" s="110">
        <f t="shared" si="18"/>
        <v>0</v>
      </c>
      <c r="BE38" s="110">
        <f t="shared" si="19"/>
        <v>0</v>
      </c>
      <c r="BF38" s="89"/>
      <c r="BG38" s="89"/>
      <c r="BH38" s="90">
        <f t="shared" si="20"/>
        <v>0</v>
      </c>
      <c r="BI38" s="89"/>
      <c r="BJ38" s="89"/>
      <c r="BK38" s="90">
        <f t="shared" si="21"/>
        <v>0</v>
      </c>
      <c r="BL38" s="89"/>
      <c r="BM38" s="89"/>
      <c r="BN38" s="90">
        <f t="shared" si="22"/>
        <v>0</v>
      </c>
      <c r="BO38" s="91">
        <f t="shared" si="23"/>
        <v>0</v>
      </c>
      <c r="BP38" s="91">
        <f t="shared" si="23"/>
        <v>0</v>
      </c>
      <c r="BQ38" s="91">
        <f t="shared" si="24"/>
        <v>0</v>
      </c>
      <c r="BR38" s="5">
        <f t="shared" si="25"/>
        <v>5765000</v>
      </c>
      <c r="BS38" s="5">
        <f t="shared" si="25"/>
        <v>5765000</v>
      </c>
      <c r="BT38" s="5">
        <f t="shared" si="25"/>
        <v>11530000</v>
      </c>
      <c r="BU38" s="5" t="e">
        <f>+Y38-#REF!</f>
        <v>#REF!</v>
      </c>
      <c r="BV38" s="5" t="e">
        <f>+Z38-#REF!</f>
        <v>#REF!</v>
      </c>
      <c r="BW38" s="5" t="e">
        <f>+AA38-#REF!</f>
        <v>#REF!</v>
      </c>
      <c r="BX38" s="5" t="e">
        <f>+AN38-#REF!</f>
        <v>#REF!</v>
      </c>
      <c r="BY38" s="5" t="e">
        <f>+AO38-#REF!</f>
        <v>#REF!</v>
      </c>
      <c r="BZ38" s="5" t="e">
        <f>+AP38-#REF!</f>
        <v>#REF!</v>
      </c>
      <c r="CA38" s="5" t="e">
        <f>+BC38-#REF!</f>
        <v>#REF!</v>
      </c>
      <c r="CB38" s="5" t="e">
        <f>+BD38-#REF!</f>
        <v>#REF!</v>
      </c>
      <c r="CC38" s="5" t="e">
        <f>+BE38-#REF!</f>
        <v>#REF!</v>
      </c>
      <c r="CD38" s="5" t="e">
        <f>+BO38-#REF!</f>
        <v>#REF!</v>
      </c>
      <c r="CE38" s="5" t="e">
        <f>+BP38-#REF!</f>
        <v>#REF!</v>
      </c>
      <c r="CF38" s="5" t="e">
        <f>+BQ38-#REF!</f>
        <v>#REF!</v>
      </c>
      <c r="CG38" s="5">
        <f t="shared" si="26"/>
        <v>0</v>
      </c>
      <c r="CH38" s="5">
        <f t="shared" si="26"/>
        <v>0</v>
      </c>
      <c r="CI38" s="5">
        <f t="shared" si="26"/>
        <v>0</v>
      </c>
      <c r="CJ38" s="169" t="s">
        <v>181</v>
      </c>
    </row>
    <row r="39" spans="1:88" x14ac:dyDescent="0.25">
      <c r="A39" s="169" t="s">
        <v>182</v>
      </c>
      <c r="B39" s="169" t="s">
        <v>173</v>
      </c>
      <c r="C39" s="48" t="s">
        <v>183</v>
      </c>
      <c r="D39" s="169" t="s">
        <v>121</v>
      </c>
      <c r="E39" s="169"/>
      <c r="F39" s="169" t="s">
        <v>175</v>
      </c>
      <c r="G39" s="169" t="s">
        <v>176</v>
      </c>
      <c r="H39" s="169" t="s">
        <v>177</v>
      </c>
      <c r="I39" s="169">
        <v>20</v>
      </c>
      <c r="J39" s="5">
        <v>25000000</v>
      </c>
      <c r="K39" s="5">
        <v>0</v>
      </c>
      <c r="L39" s="5">
        <v>25000000</v>
      </c>
      <c r="M39" s="38"/>
      <c r="N39" s="38"/>
      <c r="O39" s="110">
        <f t="shared" si="2"/>
        <v>0</v>
      </c>
      <c r="P39" s="39" t="s">
        <v>123</v>
      </c>
      <c r="Q39" s="39" t="s">
        <v>123</v>
      </c>
      <c r="R39" s="110">
        <f t="shared" si="3"/>
        <v>0</v>
      </c>
      <c r="S39" s="39"/>
      <c r="T39" s="39"/>
      <c r="U39" s="110">
        <f t="shared" si="4"/>
        <v>0</v>
      </c>
      <c r="V39" s="112">
        <v>2248000</v>
      </c>
      <c r="W39" s="39"/>
      <c r="X39" s="110">
        <f t="shared" si="5"/>
        <v>2248000</v>
      </c>
      <c r="Y39" s="110">
        <f t="shared" si="6"/>
        <v>2248000</v>
      </c>
      <c r="Z39" s="110">
        <f t="shared" si="6"/>
        <v>0</v>
      </c>
      <c r="AA39" s="110">
        <f t="shared" si="7"/>
        <v>2248000</v>
      </c>
      <c r="AB39" s="38">
        <v>851794</v>
      </c>
      <c r="AC39" s="38"/>
      <c r="AD39" s="110">
        <f t="shared" si="8"/>
        <v>851794</v>
      </c>
      <c r="AE39" s="112">
        <f>'GB 2023'!AE39-(AB39-'GB 2023'!AB39)/3</f>
        <v>3989402</v>
      </c>
      <c r="AF39" s="112">
        <f>'GB 2023'!AF39-(AC39-'GB 2023'!AC39)/3</f>
        <v>0</v>
      </c>
      <c r="AG39" s="110">
        <f t="shared" si="9"/>
        <v>3989402</v>
      </c>
      <c r="AH39" s="112">
        <f>'GB 2023'!AH39-(AB39-'GB 2023'!AB39)/3</f>
        <v>3989402</v>
      </c>
      <c r="AI39" s="112">
        <f>'GB 2023'!AI39-(AC39-'GB 2023'!AC39)/3</f>
        <v>0</v>
      </c>
      <c r="AJ39" s="110">
        <f t="shared" si="10"/>
        <v>3989402</v>
      </c>
      <c r="AK39" s="112">
        <f>'GB 2023'!AN39-SUM('CMS Q3 Update'!AB39,'CMS Q3 Update'!AE39,'CMS Q3 Update'!AH39)</f>
        <v>3989402</v>
      </c>
      <c r="AL39" s="112">
        <f>'GB 2023'!AO39-SUM('CMS Q3 Update'!AC39,'CMS Q3 Update'!AF39,'CMS Q3 Update'!AI39)</f>
        <v>0</v>
      </c>
      <c r="AM39" s="110">
        <f t="shared" si="11"/>
        <v>3989402</v>
      </c>
      <c r="AN39" s="110">
        <f t="shared" si="12"/>
        <v>12820000</v>
      </c>
      <c r="AO39" s="110">
        <f t="shared" si="12"/>
        <v>0</v>
      </c>
      <c r="AP39" s="110">
        <f t="shared" si="13"/>
        <v>12820000</v>
      </c>
      <c r="AQ39" s="112">
        <v>3310667</v>
      </c>
      <c r="AR39" s="39"/>
      <c r="AS39" s="110">
        <f t="shared" si="14"/>
        <v>3310667</v>
      </c>
      <c r="AT39" s="112">
        <v>3310667</v>
      </c>
      <c r="AU39" s="39"/>
      <c r="AV39" s="110">
        <f t="shared" si="15"/>
        <v>3310667</v>
      </c>
      <c r="AW39" s="112">
        <v>3310666</v>
      </c>
      <c r="AX39" s="39"/>
      <c r="AY39" s="110">
        <f t="shared" si="16"/>
        <v>3310666</v>
      </c>
      <c r="AZ39" s="89"/>
      <c r="BA39" s="89"/>
      <c r="BB39" s="91">
        <f t="shared" si="17"/>
        <v>0</v>
      </c>
      <c r="BC39" s="110">
        <f t="shared" si="18"/>
        <v>9932000</v>
      </c>
      <c r="BD39" s="110">
        <f t="shared" si="18"/>
        <v>0</v>
      </c>
      <c r="BE39" s="110">
        <f t="shared" si="19"/>
        <v>9932000</v>
      </c>
      <c r="BF39" s="89"/>
      <c r="BG39" s="89"/>
      <c r="BH39" s="90">
        <f t="shared" si="20"/>
        <v>0</v>
      </c>
      <c r="BI39" s="89"/>
      <c r="BJ39" s="89"/>
      <c r="BK39" s="90">
        <f t="shared" si="21"/>
        <v>0</v>
      </c>
      <c r="BL39" s="89"/>
      <c r="BM39" s="89"/>
      <c r="BN39" s="90">
        <f t="shared" si="22"/>
        <v>0</v>
      </c>
      <c r="BO39" s="91">
        <f t="shared" si="23"/>
        <v>0</v>
      </c>
      <c r="BP39" s="91">
        <f t="shared" si="23"/>
        <v>0</v>
      </c>
      <c r="BQ39" s="91">
        <f t="shared" si="24"/>
        <v>0</v>
      </c>
      <c r="BR39" s="5">
        <f t="shared" si="25"/>
        <v>25000000</v>
      </c>
      <c r="BS39" s="5">
        <f t="shared" si="25"/>
        <v>0</v>
      </c>
      <c r="BT39" s="5">
        <f t="shared" si="25"/>
        <v>25000000</v>
      </c>
      <c r="BU39" s="5" t="e">
        <f>+Y39-#REF!</f>
        <v>#REF!</v>
      </c>
      <c r="BV39" s="5" t="e">
        <f>+Z39-#REF!</f>
        <v>#REF!</v>
      </c>
      <c r="BW39" s="5" t="e">
        <f>+AA39-#REF!</f>
        <v>#REF!</v>
      </c>
      <c r="BX39" s="5" t="e">
        <f>+AN39-#REF!</f>
        <v>#REF!</v>
      </c>
      <c r="BY39" s="5" t="e">
        <f>+AO39-#REF!</f>
        <v>#REF!</v>
      </c>
      <c r="BZ39" s="5" t="e">
        <f>+AP39-#REF!</f>
        <v>#REF!</v>
      </c>
      <c r="CA39" s="5" t="e">
        <f>+BC39-#REF!</f>
        <v>#REF!</v>
      </c>
      <c r="CB39" s="5" t="e">
        <f>+BD39-#REF!</f>
        <v>#REF!</v>
      </c>
      <c r="CC39" s="5" t="e">
        <f>+BE39-#REF!</f>
        <v>#REF!</v>
      </c>
      <c r="CD39" s="5" t="e">
        <f>+BO39-#REF!</f>
        <v>#REF!</v>
      </c>
      <c r="CE39" s="5" t="e">
        <f>+BP39-#REF!</f>
        <v>#REF!</v>
      </c>
      <c r="CF39" s="5" t="e">
        <f>+BQ39-#REF!</f>
        <v>#REF!</v>
      </c>
      <c r="CG39" s="5">
        <f t="shared" si="26"/>
        <v>0</v>
      </c>
      <c r="CH39" s="5">
        <f t="shared" si="26"/>
        <v>0</v>
      </c>
      <c r="CI39" s="5">
        <f t="shared" si="26"/>
        <v>0</v>
      </c>
      <c r="CJ39" s="169"/>
    </row>
    <row r="40" spans="1:88" x14ac:dyDescent="0.25">
      <c r="A40" s="95" t="s">
        <v>184</v>
      </c>
      <c r="B40" s="95" t="s">
        <v>173</v>
      </c>
      <c r="C40" s="96" t="s">
        <v>185</v>
      </c>
      <c r="D40" s="95" t="s">
        <v>121</v>
      </c>
      <c r="E40" s="169"/>
      <c r="F40" s="169" t="s">
        <v>175</v>
      </c>
      <c r="G40" s="169" t="s">
        <v>176</v>
      </c>
      <c r="H40" s="169" t="s">
        <v>177</v>
      </c>
      <c r="I40" s="169">
        <v>20</v>
      </c>
      <c r="J40" s="5">
        <v>0</v>
      </c>
      <c r="K40" s="5">
        <v>0</v>
      </c>
      <c r="L40" s="5">
        <v>0</v>
      </c>
      <c r="M40" s="38"/>
      <c r="N40" s="38"/>
      <c r="O40" s="110">
        <f t="shared" si="2"/>
        <v>0</v>
      </c>
      <c r="P40" s="39" t="s">
        <v>123</v>
      </c>
      <c r="Q40" s="39" t="s">
        <v>123</v>
      </c>
      <c r="R40" s="110">
        <f t="shared" si="3"/>
        <v>0</v>
      </c>
      <c r="S40" s="39"/>
      <c r="T40" s="39"/>
      <c r="U40" s="110">
        <f t="shared" si="4"/>
        <v>0</v>
      </c>
      <c r="V40" s="39"/>
      <c r="W40" s="39"/>
      <c r="X40" s="110">
        <f t="shared" si="5"/>
        <v>0</v>
      </c>
      <c r="Y40" s="97">
        <f t="shared" si="6"/>
        <v>0</v>
      </c>
      <c r="Z40" s="97">
        <f t="shared" si="6"/>
        <v>0</v>
      </c>
      <c r="AA40" s="97">
        <f t="shared" si="7"/>
        <v>0</v>
      </c>
      <c r="AB40" s="38"/>
      <c r="AC40" s="38"/>
      <c r="AD40" s="110">
        <f t="shared" si="8"/>
        <v>0</v>
      </c>
      <c r="AE40" s="112">
        <f>'GB 2023'!AE40-(AB40-'GB 2023'!AB40)/3</f>
        <v>0</v>
      </c>
      <c r="AF40" s="112">
        <f>'GB 2023'!AF40-(AC40-'GB 2023'!AC40)/3</f>
        <v>0</v>
      </c>
      <c r="AG40" s="110">
        <f t="shared" si="9"/>
        <v>0</v>
      </c>
      <c r="AH40" s="112">
        <f>'GB 2023'!AH40-(AB40-'GB 2023'!AB40)/3</f>
        <v>0</v>
      </c>
      <c r="AI40" s="112">
        <f>'GB 2023'!AI40-(AC40-'GB 2023'!AC40)/3</f>
        <v>0</v>
      </c>
      <c r="AJ40" s="110">
        <f t="shared" si="10"/>
        <v>0</v>
      </c>
      <c r="AK40" s="112">
        <f>'GB 2023'!AN40-SUM('CMS Q3 Update'!AB40,'CMS Q3 Update'!AE40,'CMS Q3 Update'!AH40)</f>
        <v>0</v>
      </c>
      <c r="AL40" s="112">
        <f>'GB 2023'!AO40-SUM('CMS Q3 Update'!AC40,'CMS Q3 Update'!AF40,'CMS Q3 Update'!AI40)</f>
        <v>0</v>
      </c>
      <c r="AM40" s="110">
        <f t="shared" si="11"/>
        <v>0</v>
      </c>
      <c r="AN40" s="97">
        <f t="shared" si="12"/>
        <v>0</v>
      </c>
      <c r="AO40" s="97">
        <f t="shared" si="12"/>
        <v>0</v>
      </c>
      <c r="AP40" s="97">
        <f t="shared" si="13"/>
        <v>0</v>
      </c>
      <c r="AQ40" s="39" t="s">
        <v>123</v>
      </c>
      <c r="AR40" s="39" t="s">
        <v>123</v>
      </c>
      <c r="AS40" s="110">
        <f t="shared" si="14"/>
        <v>0</v>
      </c>
      <c r="AT40" s="39" t="s">
        <v>123</v>
      </c>
      <c r="AU40" s="39" t="s">
        <v>123</v>
      </c>
      <c r="AV40" s="110">
        <f t="shared" si="15"/>
        <v>0</v>
      </c>
      <c r="AW40" s="39" t="s">
        <v>123</v>
      </c>
      <c r="AX40" s="39" t="s">
        <v>123</v>
      </c>
      <c r="AY40" s="110">
        <f t="shared" si="16"/>
        <v>0</v>
      </c>
      <c r="AZ40" s="89"/>
      <c r="BA40" s="89"/>
      <c r="BB40" s="91">
        <f t="shared" si="17"/>
        <v>0</v>
      </c>
      <c r="BC40" s="97">
        <f t="shared" si="18"/>
        <v>0</v>
      </c>
      <c r="BD40" s="97">
        <f t="shared" si="18"/>
        <v>0</v>
      </c>
      <c r="BE40" s="97">
        <f t="shared" si="19"/>
        <v>0</v>
      </c>
      <c r="BF40" s="89"/>
      <c r="BG40" s="89"/>
      <c r="BH40" s="90">
        <f t="shared" si="20"/>
        <v>0</v>
      </c>
      <c r="BI40" s="89"/>
      <c r="BJ40" s="89"/>
      <c r="BK40" s="90">
        <f t="shared" si="21"/>
        <v>0</v>
      </c>
      <c r="BL40" s="89"/>
      <c r="BM40" s="89"/>
      <c r="BN40" s="90">
        <f t="shared" si="22"/>
        <v>0</v>
      </c>
      <c r="BO40" s="107">
        <f t="shared" si="23"/>
        <v>0</v>
      </c>
      <c r="BP40" s="107">
        <f t="shared" si="23"/>
        <v>0</v>
      </c>
      <c r="BQ40" s="107">
        <f t="shared" si="24"/>
        <v>0</v>
      </c>
      <c r="BR40" s="98">
        <f t="shared" si="25"/>
        <v>0</v>
      </c>
      <c r="BS40" s="98">
        <f t="shared" si="25"/>
        <v>0</v>
      </c>
      <c r="BT40" s="98">
        <f t="shared" si="25"/>
        <v>0</v>
      </c>
      <c r="BU40" s="98" t="e">
        <f>+Y40-#REF!</f>
        <v>#REF!</v>
      </c>
      <c r="BV40" s="98" t="e">
        <f>+Z40-#REF!</f>
        <v>#REF!</v>
      </c>
      <c r="BW40" s="98" t="e">
        <f>+AA40-#REF!</f>
        <v>#REF!</v>
      </c>
      <c r="BX40" s="98" t="e">
        <f>+AN40-#REF!</f>
        <v>#REF!</v>
      </c>
      <c r="BY40" s="98" t="e">
        <f>+AO40-#REF!</f>
        <v>#REF!</v>
      </c>
      <c r="BZ40" s="98" t="e">
        <f>+AP40-#REF!</f>
        <v>#REF!</v>
      </c>
      <c r="CA40" s="98" t="e">
        <f>+BC40-#REF!</f>
        <v>#REF!</v>
      </c>
      <c r="CB40" s="98" t="e">
        <f>+BD40-#REF!</f>
        <v>#REF!</v>
      </c>
      <c r="CC40" s="98" t="e">
        <f>+BE40-#REF!</f>
        <v>#REF!</v>
      </c>
      <c r="CD40" s="98" t="e">
        <f>+BO40-#REF!</f>
        <v>#REF!</v>
      </c>
      <c r="CE40" s="98" t="e">
        <f>+BP40-#REF!</f>
        <v>#REF!</v>
      </c>
      <c r="CF40" s="98" t="e">
        <f>+BQ40-#REF!</f>
        <v>#REF!</v>
      </c>
      <c r="CG40" s="98">
        <f t="shared" si="26"/>
        <v>0</v>
      </c>
      <c r="CH40" s="98">
        <f t="shared" si="26"/>
        <v>0</v>
      </c>
      <c r="CI40" s="98">
        <f t="shared" si="26"/>
        <v>0</v>
      </c>
      <c r="CJ40" s="95"/>
    </row>
    <row r="41" spans="1:88" x14ac:dyDescent="0.25">
      <c r="A41" s="169" t="s">
        <v>172</v>
      </c>
      <c r="B41" s="169" t="s">
        <v>173</v>
      </c>
      <c r="C41" s="48" t="s">
        <v>186</v>
      </c>
      <c r="D41" s="169" t="s">
        <v>121</v>
      </c>
      <c r="E41" s="169"/>
      <c r="F41" s="169" t="s">
        <v>175</v>
      </c>
      <c r="G41" s="169" t="s">
        <v>176</v>
      </c>
      <c r="H41" s="169" t="s">
        <v>177</v>
      </c>
      <c r="I41" s="169">
        <v>20</v>
      </c>
      <c r="J41" s="5">
        <v>2699000</v>
      </c>
      <c r="K41" s="5">
        <v>5479000</v>
      </c>
      <c r="L41" s="5">
        <v>8178000</v>
      </c>
      <c r="M41" s="38"/>
      <c r="N41" s="38"/>
      <c r="O41" s="110">
        <f t="shared" si="2"/>
        <v>0</v>
      </c>
      <c r="P41" s="39" t="s">
        <v>123</v>
      </c>
      <c r="Q41" s="39" t="s">
        <v>123</v>
      </c>
      <c r="R41" s="110">
        <f t="shared" si="3"/>
        <v>0</v>
      </c>
      <c r="S41" s="39"/>
      <c r="T41" s="39"/>
      <c r="U41" s="110">
        <f t="shared" si="4"/>
        <v>0</v>
      </c>
      <c r="V41" s="112">
        <v>337000</v>
      </c>
      <c r="W41" s="112">
        <v>685000</v>
      </c>
      <c r="X41" s="110">
        <f t="shared" si="5"/>
        <v>1022000</v>
      </c>
      <c r="Y41" s="110">
        <f t="shared" si="6"/>
        <v>337000</v>
      </c>
      <c r="Z41" s="110">
        <f t="shared" si="6"/>
        <v>685000</v>
      </c>
      <c r="AA41" s="110">
        <f t="shared" si="7"/>
        <v>1022000</v>
      </c>
      <c r="AB41" s="38">
        <v>337000</v>
      </c>
      <c r="AC41" s="38">
        <v>685000</v>
      </c>
      <c r="AD41" s="110">
        <f t="shared" si="8"/>
        <v>1022000</v>
      </c>
      <c r="AE41" s="112">
        <f>'GB 2023'!AE41-(AB41-'GB 2023'!AB41)/3</f>
        <v>337000</v>
      </c>
      <c r="AF41" s="112">
        <f>'GB 2023'!AF41-(AC41-'GB 2023'!AC41)/3</f>
        <v>685000</v>
      </c>
      <c r="AG41" s="110">
        <f t="shared" si="9"/>
        <v>1022000</v>
      </c>
      <c r="AH41" s="112">
        <f>'GB 2023'!AH41-(AB41-'GB 2023'!AB41)/3</f>
        <v>337000</v>
      </c>
      <c r="AI41" s="112">
        <f>'GB 2023'!AI41-(AC41-'GB 2023'!AC41)/3</f>
        <v>685000</v>
      </c>
      <c r="AJ41" s="110">
        <f t="shared" si="10"/>
        <v>1022000</v>
      </c>
      <c r="AK41" s="112">
        <f>'GB 2023'!AN41-SUM('CMS Q3 Update'!AB41,'CMS Q3 Update'!AE41,'CMS Q3 Update'!AH41)</f>
        <v>337000</v>
      </c>
      <c r="AL41" s="112">
        <f>'GB 2023'!AO41-SUM('CMS Q3 Update'!AC41,'CMS Q3 Update'!AF41,'CMS Q3 Update'!AI41)</f>
        <v>685000</v>
      </c>
      <c r="AM41" s="110">
        <f t="shared" si="11"/>
        <v>1022000</v>
      </c>
      <c r="AN41" s="110">
        <f t="shared" si="12"/>
        <v>1348000</v>
      </c>
      <c r="AO41" s="110">
        <f t="shared" si="12"/>
        <v>2740000</v>
      </c>
      <c r="AP41" s="110">
        <f t="shared" si="13"/>
        <v>4088000</v>
      </c>
      <c r="AQ41" s="112">
        <v>338000</v>
      </c>
      <c r="AR41" s="112">
        <v>685000</v>
      </c>
      <c r="AS41" s="110">
        <f t="shared" si="14"/>
        <v>1023000</v>
      </c>
      <c r="AT41" s="112">
        <v>338000</v>
      </c>
      <c r="AU41" s="112">
        <v>685000</v>
      </c>
      <c r="AV41" s="110">
        <f t="shared" si="15"/>
        <v>1023000</v>
      </c>
      <c r="AW41" s="112">
        <v>338000</v>
      </c>
      <c r="AX41" s="112">
        <v>684000</v>
      </c>
      <c r="AY41" s="110">
        <f t="shared" si="16"/>
        <v>1022000</v>
      </c>
      <c r="AZ41" s="89"/>
      <c r="BA41" s="89"/>
      <c r="BB41" s="91">
        <f t="shared" si="17"/>
        <v>0</v>
      </c>
      <c r="BC41" s="110">
        <f t="shared" si="18"/>
        <v>1014000</v>
      </c>
      <c r="BD41" s="110">
        <f t="shared" si="18"/>
        <v>2054000</v>
      </c>
      <c r="BE41" s="110">
        <f t="shared" si="19"/>
        <v>3068000</v>
      </c>
      <c r="BF41" s="89"/>
      <c r="BG41" s="89"/>
      <c r="BH41" s="90">
        <f t="shared" si="20"/>
        <v>0</v>
      </c>
      <c r="BI41" s="89"/>
      <c r="BJ41" s="89"/>
      <c r="BK41" s="90">
        <f t="shared" si="21"/>
        <v>0</v>
      </c>
      <c r="BL41" s="89"/>
      <c r="BM41" s="89"/>
      <c r="BN41" s="90">
        <f t="shared" si="22"/>
        <v>0</v>
      </c>
      <c r="BO41" s="91">
        <f t="shared" si="23"/>
        <v>0</v>
      </c>
      <c r="BP41" s="91">
        <f t="shared" si="23"/>
        <v>0</v>
      </c>
      <c r="BQ41" s="91">
        <f t="shared" si="24"/>
        <v>0</v>
      </c>
      <c r="BR41" s="5">
        <f t="shared" si="25"/>
        <v>2699000</v>
      </c>
      <c r="BS41" s="5">
        <f t="shared" si="25"/>
        <v>5479000</v>
      </c>
      <c r="BT41" s="5">
        <f t="shared" si="25"/>
        <v>8178000</v>
      </c>
      <c r="BU41" s="5" t="e">
        <f>+Y41-#REF!</f>
        <v>#REF!</v>
      </c>
      <c r="BV41" s="5" t="e">
        <f>+Z41-#REF!</f>
        <v>#REF!</v>
      </c>
      <c r="BW41" s="5" t="e">
        <f>+AA41-#REF!</f>
        <v>#REF!</v>
      </c>
      <c r="BX41" s="5" t="e">
        <f>+AN41-#REF!</f>
        <v>#REF!</v>
      </c>
      <c r="BY41" s="5" t="e">
        <f>+AO41-#REF!</f>
        <v>#REF!</v>
      </c>
      <c r="BZ41" s="5" t="e">
        <f>+AP41-#REF!</f>
        <v>#REF!</v>
      </c>
      <c r="CA41" s="5" t="e">
        <f>+BC41-#REF!</f>
        <v>#REF!</v>
      </c>
      <c r="CB41" s="5" t="e">
        <f>+BD41-#REF!</f>
        <v>#REF!</v>
      </c>
      <c r="CC41" s="5" t="e">
        <f>+BE41-#REF!</f>
        <v>#REF!</v>
      </c>
      <c r="CD41" s="5" t="e">
        <f>+BO41-#REF!</f>
        <v>#REF!</v>
      </c>
      <c r="CE41" s="5" t="e">
        <f>+BP41-#REF!</f>
        <v>#REF!</v>
      </c>
      <c r="CF41" s="5" t="e">
        <f>+BQ41-#REF!</f>
        <v>#REF!</v>
      </c>
      <c r="CG41" s="5">
        <f t="shared" si="26"/>
        <v>0</v>
      </c>
      <c r="CH41" s="5">
        <f t="shared" si="26"/>
        <v>0</v>
      </c>
      <c r="CI41" s="5">
        <f t="shared" si="26"/>
        <v>0</v>
      </c>
      <c r="CJ41" s="169" t="s">
        <v>178</v>
      </c>
    </row>
    <row r="42" spans="1:88" x14ac:dyDescent="0.25">
      <c r="A42" s="169" t="s">
        <v>187</v>
      </c>
      <c r="B42" s="169" t="s">
        <v>173</v>
      </c>
      <c r="C42" s="48" t="s">
        <v>188</v>
      </c>
      <c r="D42" s="169" t="s">
        <v>121</v>
      </c>
      <c r="E42" s="169"/>
      <c r="F42" s="169" t="s">
        <v>175</v>
      </c>
      <c r="G42" s="169" t="s">
        <v>176</v>
      </c>
      <c r="H42" s="169" t="s">
        <v>177</v>
      </c>
      <c r="I42" s="169">
        <v>20</v>
      </c>
      <c r="J42" s="5">
        <v>5810000</v>
      </c>
      <c r="K42" s="5">
        <v>5810000</v>
      </c>
      <c r="L42" s="5">
        <v>11620000</v>
      </c>
      <c r="M42" s="38"/>
      <c r="N42" s="38"/>
      <c r="O42" s="110">
        <f t="shared" si="2"/>
        <v>0</v>
      </c>
      <c r="P42" s="39" t="s">
        <v>123</v>
      </c>
      <c r="Q42" s="39" t="s">
        <v>123</v>
      </c>
      <c r="R42" s="110">
        <f t="shared" si="3"/>
        <v>0</v>
      </c>
      <c r="S42" s="39"/>
      <c r="T42" s="39"/>
      <c r="U42" s="110">
        <f t="shared" si="4"/>
        <v>0</v>
      </c>
      <c r="V42" s="112">
        <v>214000</v>
      </c>
      <c r="W42" s="112">
        <v>214000</v>
      </c>
      <c r="X42" s="110">
        <f t="shared" si="5"/>
        <v>428000</v>
      </c>
      <c r="Y42" s="110">
        <f t="shared" si="6"/>
        <v>214000</v>
      </c>
      <c r="Z42" s="110">
        <f t="shared" si="6"/>
        <v>214000</v>
      </c>
      <c r="AA42" s="110">
        <f t="shared" si="7"/>
        <v>428000</v>
      </c>
      <c r="AB42" s="38">
        <v>121578</v>
      </c>
      <c r="AC42" s="38">
        <v>121578</v>
      </c>
      <c r="AD42" s="110">
        <f t="shared" si="8"/>
        <v>243156</v>
      </c>
      <c r="AE42" s="112">
        <f>'GB 2023'!AE42-(AB42-'GB 2023'!AB42)/3</f>
        <v>956474</v>
      </c>
      <c r="AF42" s="112">
        <f>'GB 2023'!AF42-(AC42-'GB 2023'!AC42)/3</f>
        <v>956474</v>
      </c>
      <c r="AG42" s="110">
        <f t="shared" si="9"/>
        <v>1912948</v>
      </c>
      <c r="AH42" s="112">
        <f>'GB 2023'!AH42-(AB42-'GB 2023'!AB42)/3</f>
        <v>956474</v>
      </c>
      <c r="AI42" s="112">
        <f>'GB 2023'!AI42-(AC42-'GB 2023'!AC42)/3</f>
        <v>956474</v>
      </c>
      <c r="AJ42" s="110">
        <f t="shared" si="10"/>
        <v>1912948</v>
      </c>
      <c r="AK42" s="112">
        <f>'GB 2023'!AN42-SUM('CMS Q3 Update'!AB42,'CMS Q3 Update'!AE42,'CMS Q3 Update'!AH42)</f>
        <v>956474</v>
      </c>
      <c r="AL42" s="112">
        <f>'GB 2023'!AO42-SUM('CMS Q3 Update'!AC42,'CMS Q3 Update'!AF42,'CMS Q3 Update'!AI42)</f>
        <v>956474</v>
      </c>
      <c r="AM42" s="110">
        <f t="shared" si="11"/>
        <v>1912948</v>
      </c>
      <c r="AN42" s="110">
        <f t="shared" si="12"/>
        <v>2991000</v>
      </c>
      <c r="AO42" s="110">
        <f t="shared" si="12"/>
        <v>2991000</v>
      </c>
      <c r="AP42" s="110">
        <f t="shared" si="13"/>
        <v>5982000</v>
      </c>
      <c r="AQ42" s="112">
        <v>868375</v>
      </c>
      <c r="AR42" s="112">
        <v>868375</v>
      </c>
      <c r="AS42" s="110">
        <f t="shared" si="14"/>
        <v>1736750</v>
      </c>
      <c r="AT42" s="112">
        <v>868375</v>
      </c>
      <c r="AU42" s="112">
        <v>868375</v>
      </c>
      <c r="AV42" s="110">
        <f t="shared" si="15"/>
        <v>1736750</v>
      </c>
      <c r="AW42" s="112">
        <v>868250</v>
      </c>
      <c r="AX42" s="112">
        <v>868250</v>
      </c>
      <c r="AY42" s="110">
        <f t="shared" si="16"/>
        <v>1736500</v>
      </c>
      <c r="AZ42" s="89"/>
      <c r="BA42" s="89"/>
      <c r="BB42" s="91">
        <f t="shared" si="17"/>
        <v>0</v>
      </c>
      <c r="BC42" s="110">
        <f t="shared" si="18"/>
        <v>2605000</v>
      </c>
      <c r="BD42" s="110">
        <f t="shared" si="18"/>
        <v>2605000</v>
      </c>
      <c r="BE42" s="110">
        <f t="shared" si="19"/>
        <v>5210000</v>
      </c>
      <c r="BF42" s="89"/>
      <c r="BG42" s="89"/>
      <c r="BH42" s="90">
        <f t="shared" si="20"/>
        <v>0</v>
      </c>
      <c r="BI42" s="89"/>
      <c r="BJ42" s="89"/>
      <c r="BK42" s="90">
        <f t="shared" si="21"/>
        <v>0</v>
      </c>
      <c r="BL42" s="89"/>
      <c r="BM42" s="89"/>
      <c r="BN42" s="90">
        <f t="shared" si="22"/>
        <v>0</v>
      </c>
      <c r="BO42" s="91">
        <f t="shared" si="23"/>
        <v>0</v>
      </c>
      <c r="BP42" s="91">
        <f t="shared" si="23"/>
        <v>0</v>
      </c>
      <c r="BQ42" s="91">
        <f t="shared" si="24"/>
        <v>0</v>
      </c>
      <c r="BR42" s="5">
        <f t="shared" si="25"/>
        <v>5810000</v>
      </c>
      <c r="BS42" s="5">
        <f t="shared" si="25"/>
        <v>5810000</v>
      </c>
      <c r="BT42" s="5">
        <f t="shared" si="25"/>
        <v>11620000</v>
      </c>
      <c r="BU42" s="5" t="e">
        <f>+Y42-#REF!</f>
        <v>#REF!</v>
      </c>
      <c r="BV42" s="5" t="e">
        <f>+Z42-#REF!</f>
        <v>#REF!</v>
      </c>
      <c r="BW42" s="5" t="e">
        <f>+AA42-#REF!</f>
        <v>#REF!</v>
      </c>
      <c r="BX42" s="5" t="e">
        <f>+AN42-#REF!</f>
        <v>#REF!</v>
      </c>
      <c r="BY42" s="5" t="e">
        <f>+AO42-#REF!</f>
        <v>#REF!</v>
      </c>
      <c r="BZ42" s="5" t="e">
        <f>+AP42-#REF!</f>
        <v>#REF!</v>
      </c>
      <c r="CA42" s="5" t="e">
        <f>+BC42-#REF!</f>
        <v>#REF!</v>
      </c>
      <c r="CB42" s="5" t="e">
        <f>+BD42-#REF!</f>
        <v>#REF!</v>
      </c>
      <c r="CC42" s="5" t="e">
        <f>+BE42-#REF!</f>
        <v>#REF!</v>
      </c>
      <c r="CD42" s="5" t="e">
        <f>+BO42-#REF!</f>
        <v>#REF!</v>
      </c>
      <c r="CE42" s="5" t="e">
        <f>+BP42-#REF!</f>
        <v>#REF!</v>
      </c>
      <c r="CF42" s="5" t="e">
        <f>+BQ42-#REF!</f>
        <v>#REF!</v>
      </c>
      <c r="CG42" s="5">
        <f t="shared" si="26"/>
        <v>0</v>
      </c>
      <c r="CH42" s="5">
        <f t="shared" si="26"/>
        <v>0</v>
      </c>
      <c r="CI42" s="5">
        <f t="shared" si="26"/>
        <v>0</v>
      </c>
      <c r="CJ42" s="169" t="s">
        <v>189</v>
      </c>
    </row>
    <row r="43" spans="1:88" x14ac:dyDescent="0.25">
      <c r="A43" s="169" t="s">
        <v>190</v>
      </c>
      <c r="B43" s="169" t="s">
        <v>173</v>
      </c>
      <c r="C43" s="48" t="s">
        <v>191</v>
      </c>
      <c r="D43" s="169" t="s">
        <v>121</v>
      </c>
      <c r="E43" s="169"/>
      <c r="F43" s="169" t="s">
        <v>175</v>
      </c>
      <c r="G43" s="169" t="s">
        <v>176</v>
      </c>
      <c r="H43" s="169" t="s">
        <v>177</v>
      </c>
      <c r="I43" s="169">
        <v>20</v>
      </c>
      <c r="J43" s="5">
        <v>1401000</v>
      </c>
      <c r="K43" s="5">
        <v>1401000</v>
      </c>
      <c r="L43" s="5">
        <v>2802000</v>
      </c>
      <c r="M43" s="38"/>
      <c r="N43" s="38"/>
      <c r="O43" s="110">
        <f t="shared" si="2"/>
        <v>0</v>
      </c>
      <c r="P43" s="39" t="s">
        <v>123</v>
      </c>
      <c r="Q43" s="39" t="s">
        <v>123</v>
      </c>
      <c r="R43" s="110">
        <f t="shared" si="3"/>
        <v>0</v>
      </c>
      <c r="S43" s="39"/>
      <c r="T43" s="39"/>
      <c r="U43" s="110">
        <f t="shared" si="4"/>
        <v>0</v>
      </c>
      <c r="V43" s="112"/>
      <c r="W43" s="112"/>
      <c r="X43" s="110">
        <f t="shared" si="5"/>
        <v>0</v>
      </c>
      <c r="Y43" s="110">
        <f t="shared" ref="Y43:Z55" si="27">+SUM(M43,P43,S43,V43)</f>
        <v>0</v>
      </c>
      <c r="Z43" s="110">
        <f t="shared" si="27"/>
        <v>0</v>
      </c>
      <c r="AA43" s="110">
        <f t="shared" si="7"/>
        <v>0</v>
      </c>
      <c r="AB43" s="38">
        <v>0</v>
      </c>
      <c r="AC43" s="38">
        <v>0</v>
      </c>
      <c r="AD43" s="110">
        <f t="shared" si="8"/>
        <v>0</v>
      </c>
      <c r="AE43" s="112">
        <f>'GB 2023'!AE43-(AB43-'GB 2023'!AB43)/3</f>
        <v>0</v>
      </c>
      <c r="AF43" s="112">
        <f>'GB 2023'!AF43-(AC43-'GB 2023'!AC43)/3</f>
        <v>0</v>
      </c>
      <c r="AG43" s="110">
        <f t="shared" si="9"/>
        <v>0</v>
      </c>
      <c r="AH43" s="112">
        <f>'GB 2023'!AH43-(AB43-'GB 2023'!AB43)/3</f>
        <v>1500000</v>
      </c>
      <c r="AI43" s="112">
        <f>'GB 2023'!AI43-(AC43-'GB 2023'!AC43)/3</f>
        <v>1500000</v>
      </c>
      <c r="AJ43" s="110">
        <f t="shared" si="10"/>
        <v>3000000</v>
      </c>
      <c r="AK43" s="112">
        <f>'GB 2023'!AN43-SUM('CMS Q3 Update'!AB43,'CMS Q3 Update'!AE43,'CMS Q3 Update'!AH43)</f>
        <v>0</v>
      </c>
      <c r="AL43" s="112">
        <f>'GB 2023'!AO43-SUM('CMS Q3 Update'!AC43,'CMS Q3 Update'!AF43,'CMS Q3 Update'!AI43)</f>
        <v>0</v>
      </c>
      <c r="AM43" s="110">
        <f t="shared" si="11"/>
        <v>0</v>
      </c>
      <c r="AN43" s="110">
        <f t="shared" ref="AN43:AO55" si="28">+SUM(AB43,AE43,AH43,AK43)</f>
        <v>1500000</v>
      </c>
      <c r="AO43" s="110">
        <f t="shared" si="28"/>
        <v>1500000</v>
      </c>
      <c r="AP43" s="110">
        <f t="shared" si="13"/>
        <v>3000000</v>
      </c>
      <c r="AQ43" s="112"/>
      <c r="AR43" s="112"/>
      <c r="AS43" s="110">
        <f t="shared" si="14"/>
        <v>0</v>
      </c>
      <c r="AT43" s="112"/>
      <c r="AU43" s="112"/>
      <c r="AV43" s="110">
        <f t="shared" si="15"/>
        <v>0</v>
      </c>
      <c r="AW43" s="112"/>
      <c r="AX43" s="112"/>
      <c r="AY43" s="110">
        <f t="shared" si="16"/>
        <v>0</v>
      </c>
      <c r="AZ43" s="89"/>
      <c r="BA43" s="89"/>
      <c r="BB43" s="91">
        <f t="shared" si="17"/>
        <v>0</v>
      </c>
      <c r="BC43" s="110">
        <f t="shared" ref="BC43:BD55" si="29">+SUM(AQ43,AT43,AW43,AZ43)</f>
        <v>0</v>
      </c>
      <c r="BD43" s="110">
        <f t="shared" si="29"/>
        <v>0</v>
      </c>
      <c r="BE43" s="110">
        <f t="shared" si="19"/>
        <v>0</v>
      </c>
      <c r="BF43" s="89"/>
      <c r="BG43" s="89"/>
      <c r="BH43" s="90">
        <f t="shared" si="20"/>
        <v>0</v>
      </c>
      <c r="BI43" s="89"/>
      <c r="BJ43" s="89"/>
      <c r="BK43" s="90">
        <f t="shared" si="21"/>
        <v>0</v>
      </c>
      <c r="BL43" s="89"/>
      <c r="BM43" s="89"/>
      <c r="BN43" s="90">
        <f t="shared" si="22"/>
        <v>0</v>
      </c>
      <c r="BO43" s="91">
        <f t="shared" ref="BO43:BP55" si="30">+SUM(BF43,BI43,BL43)</f>
        <v>0</v>
      </c>
      <c r="BP43" s="91">
        <f t="shared" si="30"/>
        <v>0</v>
      </c>
      <c r="BQ43" s="91">
        <f t="shared" si="24"/>
        <v>0</v>
      </c>
      <c r="BR43" s="5">
        <f t="shared" ref="BR43:BT55" si="31">+SUM(BO43,BC43,AN43,Y43)</f>
        <v>1500000</v>
      </c>
      <c r="BS43" s="5">
        <f t="shared" si="31"/>
        <v>1500000</v>
      </c>
      <c r="BT43" s="5">
        <f t="shared" si="31"/>
        <v>3000000</v>
      </c>
      <c r="BU43" s="5" t="e">
        <f>+Y43-#REF!</f>
        <v>#REF!</v>
      </c>
      <c r="BV43" s="5" t="e">
        <f>+Z43-#REF!</f>
        <v>#REF!</v>
      </c>
      <c r="BW43" s="5" t="e">
        <f>+AA43-#REF!</f>
        <v>#REF!</v>
      </c>
      <c r="BX43" s="5" t="e">
        <f>+AN43-#REF!</f>
        <v>#REF!</v>
      </c>
      <c r="BY43" s="5" t="e">
        <f>+AO43-#REF!</f>
        <v>#REF!</v>
      </c>
      <c r="BZ43" s="5" t="e">
        <f>+AP43-#REF!</f>
        <v>#REF!</v>
      </c>
      <c r="CA43" s="5" t="e">
        <f>+BC43-#REF!</f>
        <v>#REF!</v>
      </c>
      <c r="CB43" s="5" t="e">
        <f>+BD43-#REF!</f>
        <v>#REF!</v>
      </c>
      <c r="CC43" s="5" t="e">
        <f>+BE43-#REF!</f>
        <v>#REF!</v>
      </c>
      <c r="CD43" s="5" t="e">
        <f>+BO43-#REF!</f>
        <v>#REF!</v>
      </c>
      <c r="CE43" s="5" t="e">
        <f>+BP43-#REF!</f>
        <v>#REF!</v>
      </c>
      <c r="CF43" s="5" t="e">
        <f>+BQ43-#REF!</f>
        <v>#REF!</v>
      </c>
      <c r="CG43" s="5">
        <f t="shared" si="26"/>
        <v>99000</v>
      </c>
      <c r="CH43" s="5">
        <f t="shared" si="26"/>
        <v>99000</v>
      </c>
      <c r="CI43" s="5">
        <f t="shared" si="26"/>
        <v>198000</v>
      </c>
      <c r="CJ43" s="169" t="s">
        <v>178</v>
      </c>
    </row>
    <row r="44" spans="1:88" x14ac:dyDescent="0.25">
      <c r="A44" s="169" t="s">
        <v>182</v>
      </c>
      <c r="B44" s="169" t="s">
        <v>173</v>
      </c>
      <c r="C44" s="48" t="s">
        <v>192</v>
      </c>
      <c r="D44" s="169" t="s">
        <v>121</v>
      </c>
      <c r="E44" s="169"/>
      <c r="F44" s="169" t="s">
        <v>175</v>
      </c>
      <c r="G44" s="169" t="s">
        <v>176</v>
      </c>
      <c r="H44" s="169" t="s">
        <v>177</v>
      </c>
      <c r="I44" s="169">
        <v>20</v>
      </c>
      <c r="J44" s="5">
        <v>4000000</v>
      </c>
      <c r="K44" s="5">
        <v>0</v>
      </c>
      <c r="L44" s="5">
        <v>4000000</v>
      </c>
      <c r="M44" s="38"/>
      <c r="N44" s="38"/>
      <c r="O44" s="110">
        <f t="shared" si="2"/>
        <v>0</v>
      </c>
      <c r="P44" s="39" t="s">
        <v>123</v>
      </c>
      <c r="Q44" s="39" t="s">
        <v>123</v>
      </c>
      <c r="R44" s="110">
        <f t="shared" si="3"/>
        <v>0</v>
      </c>
      <c r="S44" s="39"/>
      <c r="T44" s="39"/>
      <c r="U44" s="110">
        <f t="shared" si="4"/>
        <v>0</v>
      </c>
      <c r="V44" s="112">
        <v>500000</v>
      </c>
      <c r="W44" s="39"/>
      <c r="X44" s="110">
        <f t="shared" si="5"/>
        <v>500000</v>
      </c>
      <c r="Y44" s="110">
        <f t="shared" si="27"/>
        <v>500000</v>
      </c>
      <c r="Z44" s="110">
        <f t="shared" si="27"/>
        <v>0</v>
      </c>
      <c r="AA44" s="110">
        <f t="shared" si="7"/>
        <v>500000</v>
      </c>
      <c r="AB44" s="38">
        <v>12939</v>
      </c>
      <c r="AC44" s="38"/>
      <c r="AD44" s="110">
        <f t="shared" si="8"/>
        <v>12939</v>
      </c>
      <c r="AE44" s="112">
        <f>'GB 2023'!AE44-(AB44-'GB 2023'!AB44)/3</f>
        <v>662354</v>
      </c>
      <c r="AF44" s="112">
        <f>'GB 2023'!AF44-(AC44-'GB 2023'!AC44)/3</f>
        <v>0</v>
      </c>
      <c r="AG44" s="110">
        <f t="shared" si="9"/>
        <v>662354</v>
      </c>
      <c r="AH44" s="112">
        <f>'GB 2023'!AH44-(AB44-'GB 2023'!AB44)/3</f>
        <v>662354</v>
      </c>
      <c r="AI44" s="112">
        <f>'GB 2023'!AI44-(AC44-'GB 2023'!AC44)/3</f>
        <v>0</v>
      </c>
      <c r="AJ44" s="110">
        <f t="shared" si="10"/>
        <v>662354</v>
      </c>
      <c r="AK44" s="112">
        <f>'GB 2023'!AN44-SUM('CMS Q3 Update'!AB44,'CMS Q3 Update'!AE44,'CMS Q3 Update'!AH44)</f>
        <v>662353</v>
      </c>
      <c r="AL44" s="112">
        <f>'GB 2023'!AO44-SUM('CMS Q3 Update'!AC44,'CMS Q3 Update'!AF44,'CMS Q3 Update'!AI44)</f>
        <v>0</v>
      </c>
      <c r="AM44" s="110">
        <f t="shared" si="11"/>
        <v>662353</v>
      </c>
      <c r="AN44" s="110">
        <f t="shared" si="28"/>
        <v>2000000</v>
      </c>
      <c r="AO44" s="110">
        <f t="shared" si="28"/>
        <v>0</v>
      </c>
      <c r="AP44" s="110">
        <f t="shared" si="13"/>
        <v>2000000</v>
      </c>
      <c r="AQ44" s="112">
        <v>500000</v>
      </c>
      <c r="AR44" s="39" t="s">
        <v>123</v>
      </c>
      <c r="AS44" s="110">
        <f t="shared" si="14"/>
        <v>500000</v>
      </c>
      <c r="AT44" s="112">
        <v>500000</v>
      </c>
      <c r="AU44" s="39" t="s">
        <v>123</v>
      </c>
      <c r="AV44" s="110">
        <f t="shared" si="15"/>
        <v>500000</v>
      </c>
      <c r="AW44" s="112">
        <v>500000</v>
      </c>
      <c r="AX44" s="39" t="s">
        <v>123</v>
      </c>
      <c r="AY44" s="110">
        <f t="shared" si="16"/>
        <v>500000</v>
      </c>
      <c r="AZ44" s="89"/>
      <c r="BA44" s="89"/>
      <c r="BB44" s="91">
        <f t="shared" si="17"/>
        <v>0</v>
      </c>
      <c r="BC44" s="110">
        <f t="shared" si="29"/>
        <v>1500000</v>
      </c>
      <c r="BD44" s="110">
        <f t="shared" si="29"/>
        <v>0</v>
      </c>
      <c r="BE44" s="110">
        <f t="shared" si="19"/>
        <v>1500000</v>
      </c>
      <c r="BF44" s="89"/>
      <c r="BG44" s="89"/>
      <c r="BH44" s="90">
        <f t="shared" si="20"/>
        <v>0</v>
      </c>
      <c r="BI44" s="89"/>
      <c r="BJ44" s="89"/>
      <c r="BK44" s="90">
        <f t="shared" si="21"/>
        <v>0</v>
      </c>
      <c r="BL44" s="89"/>
      <c r="BM44" s="89"/>
      <c r="BN44" s="90">
        <f t="shared" si="22"/>
        <v>0</v>
      </c>
      <c r="BO44" s="91">
        <f t="shared" si="30"/>
        <v>0</v>
      </c>
      <c r="BP44" s="91">
        <f t="shared" si="30"/>
        <v>0</v>
      </c>
      <c r="BQ44" s="91">
        <f t="shared" si="24"/>
        <v>0</v>
      </c>
      <c r="BR44" s="5">
        <f t="shared" si="31"/>
        <v>4000000</v>
      </c>
      <c r="BS44" s="5">
        <f t="shared" si="31"/>
        <v>0</v>
      </c>
      <c r="BT44" s="5">
        <f t="shared" si="31"/>
        <v>4000000</v>
      </c>
      <c r="BU44" s="5" t="e">
        <f>+Y44-#REF!</f>
        <v>#REF!</v>
      </c>
      <c r="BV44" s="5" t="e">
        <f>+Z44-#REF!</f>
        <v>#REF!</v>
      </c>
      <c r="BW44" s="5" t="e">
        <f>+AA44-#REF!</f>
        <v>#REF!</v>
      </c>
      <c r="BX44" s="5" t="e">
        <f>+AN44-#REF!</f>
        <v>#REF!</v>
      </c>
      <c r="BY44" s="5" t="e">
        <f>+AO44-#REF!</f>
        <v>#REF!</v>
      </c>
      <c r="BZ44" s="5" t="e">
        <f>+AP44-#REF!</f>
        <v>#REF!</v>
      </c>
      <c r="CA44" s="5" t="e">
        <f>+BC44-#REF!</f>
        <v>#REF!</v>
      </c>
      <c r="CB44" s="5" t="e">
        <f>+BD44-#REF!</f>
        <v>#REF!</v>
      </c>
      <c r="CC44" s="5" t="e">
        <f>+BE44-#REF!</f>
        <v>#REF!</v>
      </c>
      <c r="CD44" s="5" t="e">
        <f>+BO44-#REF!</f>
        <v>#REF!</v>
      </c>
      <c r="CE44" s="5" t="e">
        <f>+BP44-#REF!</f>
        <v>#REF!</v>
      </c>
      <c r="CF44" s="5" t="e">
        <f>+BQ44-#REF!</f>
        <v>#REF!</v>
      </c>
      <c r="CG44" s="5">
        <f t="shared" si="26"/>
        <v>0</v>
      </c>
      <c r="CH44" s="5">
        <f t="shared" si="26"/>
        <v>0</v>
      </c>
      <c r="CI44" s="5">
        <f t="shared" si="26"/>
        <v>0</v>
      </c>
      <c r="CJ44" s="169"/>
    </row>
    <row r="45" spans="1:88" x14ac:dyDescent="0.25">
      <c r="A45" s="169" t="s">
        <v>172</v>
      </c>
      <c r="B45" s="169" t="s">
        <v>173</v>
      </c>
      <c r="C45" s="48" t="s">
        <v>174</v>
      </c>
      <c r="D45" s="169" t="s">
        <v>117</v>
      </c>
      <c r="E45" s="169"/>
      <c r="F45" s="169" t="s">
        <v>193</v>
      </c>
      <c r="G45" s="169" t="s">
        <v>194</v>
      </c>
      <c r="H45" s="169" t="s">
        <v>195</v>
      </c>
      <c r="I45" s="169" t="s">
        <v>196</v>
      </c>
      <c r="J45" s="5">
        <v>6125000</v>
      </c>
      <c r="K45" s="5">
        <v>6125000</v>
      </c>
      <c r="L45" s="5">
        <v>12250000</v>
      </c>
      <c r="M45" s="38"/>
      <c r="N45" s="38"/>
      <c r="O45" s="110">
        <f t="shared" si="2"/>
        <v>0</v>
      </c>
      <c r="P45" s="39" t="s">
        <v>123</v>
      </c>
      <c r="Q45" s="39" t="s">
        <v>123</v>
      </c>
      <c r="R45" s="110">
        <f t="shared" si="3"/>
        <v>0</v>
      </c>
      <c r="S45" s="39"/>
      <c r="T45" s="39"/>
      <c r="U45" s="110">
        <f t="shared" si="4"/>
        <v>0</v>
      </c>
      <c r="V45" s="39"/>
      <c r="W45" s="39"/>
      <c r="X45" s="110">
        <f t="shared" si="5"/>
        <v>0</v>
      </c>
      <c r="Y45" s="110">
        <f t="shared" si="27"/>
        <v>0</v>
      </c>
      <c r="Z45" s="110">
        <f t="shared" si="27"/>
        <v>0</v>
      </c>
      <c r="AA45" s="110">
        <f t="shared" si="7"/>
        <v>0</v>
      </c>
      <c r="AB45" s="38">
        <v>0</v>
      </c>
      <c r="AC45" s="38">
        <v>0</v>
      </c>
      <c r="AD45" s="110">
        <f t="shared" si="8"/>
        <v>0</v>
      </c>
      <c r="AE45" s="112">
        <f>'GB 2023'!AE45-(AB45-'GB 2023'!AB45)/3</f>
        <v>0</v>
      </c>
      <c r="AF45" s="112">
        <f>'GB 2023'!AF45-(AC45-'GB 2023'!AC45)/3</f>
        <v>0</v>
      </c>
      <c r="AG45" s="110">
        <f t="shared" si="9"/>
        <v>0</v>
      </c>
      <c r="AH45" s="112">
        <f>'GB 2023'!AH45-(AB45-'GB 2023'!AB45)/3</f>
        <v>5365000</v>
      </c>
      <c r="AI45" s="112">
        <f>'GB 2023'!AI45-(AC45-'GB 2023'!AC45)/3</f>
        <v>6885000</v>
      </c>
      <c r="AJ45" s="110">
        <f t="shared" si="10"/>
        <v>12250000</v>
      </c>
      <c r="AK45" s="112">
        <f>'GB 2023'!AN45-SUM('CMS Q3 Update'!AB45,'CMS Q3 Update'!AE45,'CMS Q3 Update'!AH45)</f>
        <v>0</v>
      </c>
      <c r="AL45" s="112">
        <f>'GB 2023'!AO45-SUM('CMS Q3 Update'!AC45,'CMS Q3 Update'!AF45,'CMS Q3 Update'!AI45)</f>
        <v>0</v>
      </c>
      <c r="AM45" s="110">
        <f t="shared" si="11"/>
        <v>0</v>
      </c>
      <c r="AN45" s="110">
        <f t="shared" si="28"/>
        <v>5365000</v>
      </c>
      <c r="AO45" s="110">
        <f t="shared" si="28"/>
        <v>6885000</v>
      </c>
      <c r="AP45" s="110">
        <f t="shared" si="13"/>
        <v>12250000</v>
      </c>
      <c r="AQ45" s="39">
        <v>0</v>
      </c>
      <c r="AR45" s="39">
        <v>0</v>
      </c>
      <c r="AS45" s="110">
        <f t="shared" si="14"/>
        <v>0</v>
      </c>
      <c r="AT45" s="39">
        <v>0</v>
      </c>
      <c r="AU45" s="39">
        <v>0</v>
      </c>
      <c r="AV45" s="110">
        <f t="shared" si="15"/>
        <v>0</v>
      </c>
      <c r="AW45" s="39">
        <v>0</v>
      </c>
      <c r="AX45" s="39">
        <v>0</v>
      </c>
      <c r="AY45" s="110">
        <f t="shared" si="16"/>
        <v>0</v>
      </c>
      <c r="AZ45" s="89"/>
      <c r="BA45" s="89"/>
      <c r="BB45" s="91">
        <f t="shared" si="17"/>
        <v>0</v>
      </c>
      <c r="BC45" s="110">
        <f t="shared" si="29"/>
        <v>0</v>
      </c>
      <c r="BD45" s="110">
        <f t="shared" si="29"/>
        <v>0</v>
      </c>
      <c r="BE45" s="110">
        <f t="shared" si="19"/>
        <v>0</v>
      </c>
      <c r="BF45" s="89"/>
      <c r="BG45" s="89"/>
      <c r="BH45" s="90">
        <f t="shared" si="20"/>
        <v>0</v>
      </c>
      <c r="BI45" s="89"/>
      <c r="BJ45" s="89"/>
      <c r="BK45" s="90">
        <f t="shared" si="21"/>
        <v>0</v>
      </c>
      <c r="BL45" s="89"/>
      <c r="BM45" s="89"/>
      <c r="BN45" s="90">
        <f t="shared" si="22"/>
        <v>0</v>
      </c>
      <c r="BO45" s="91">
        <f t="shared" si="30"/>
        <v>0</v>
      </c>
      <c r="BP45" s="91">
        <f t="shared" si="30"/>
        <v>0</v>
      </c>
      <c r="BQ45" s="91">
        <f t="shared" si="24"/>
        <v>0</v>
      </c>
      <c r="BR45" s="5">
        <f t="shared" si="31"/>
        <v>5365000</v>
      </c>
      <c r="BS45" s="5">
        <f t="shared" si="31"/>
        <v>6885000</v>
      </c>
      <c r="BT45" s="5">
        <f t="shared" si="31"/>
        <v>12250000</v>
      </c>
      <c r="BU45" s="5" t="e">
        <f>+Y45-#REF!</f>
        <v>#REF!</v>
      </c>
      <c r="BV45" s="5" t="e">
        <f>+Z45-#REF!</f>
        <v>#REF!</v>
      </c>
      <c r="BW45" s="5" t="e">
        <f>+AA45-#REF!</f>
        <v>#REF!</v>
      </c>
      <c r="BX45" s="5" t="e">
        <f>+AN45-#REF!</f>
        <v>#REF!</v>
      </c>
      <c r="BY45" s="5" t="e">
        <f>+AO45-#REF!</f>
        <v>#REF!</v>
      </c>
      <c r="BZ45" s="5" t="e">
        <f>+AP45-#REF!</f>
        <v>#REF!</v>
      </c>
      <c r="CA45" s="5" t="e">
        <f>+BC45-#REF!</f>
        <v>#REF!</v>
      </c>
      <c r="CB45" s="5" t="e">
        <f>+BD45-#REF!</f>
        <v>#REF!</v>
      </c>
      <c r="CC45" s="5" t="e">
        <f>+BE45-#REF!</f>
        <v>#REF!</v>
      </c>
      <c r="CD45" s="5" t="e">
        <f>+BO45-#REF!</f>
        <v>#REF!</v>
      </c>
      <c r="CE45" s="5" t="e">
        <f>+BP45-#REF!</f>
        <v>#REF!</v>
      </c>
      <c r="CF45" s="5" t="e">
        <f>+BQ45-#REF!</f>
        <v>#REF!</v>
      </c>
      <c r="CG45" s="5">
        <f t="shared" si="26"/>
        <v>-760000</v>
      </c>
      <c r="CH45" s="5">
        <f t="shared" si="26"/>
        <v>760000</v>
      </c>
      <c r="CI45" s="5">
        <f t="shared" si="26"/>
        <v>0</v>
      </c>
      <c r="CJ45" s="169" t="s">
        <v>197</v>
      </c>
    </row>
    <row r="46" spans="1:88" x14ac:dyDescent="0.25">
      <c r="A46" s="169" t="s">
        <v>179</v>
      </c>
      <c r="B46" s="169" t="s">
        <v>173</v>
      </c>
      <c r="C46" s="48" t="s">
        <v>180</v>
      </c>
      <c r="D46" s="169" t="s">
        <v>117</v>
      </c>
      <c r="E46" s="169"/>
      <c r="F46" s="169" t="s">
        <v>193</v>
      </c>
      <c r="G46" s="169" t="s">
        <v>194</v>
      </c>
      <c r="H46" s="169" t="s">
        <v>198</v>
      </c>
      <c r="I46" s="169" t="s">
        <v>196</v>
      </c>
      <c r="J46" s="5">
        <v>44235000</v>
      </c>
      <c r="K46" s="5">
        <v>44235000</v>
      </c>
      <c r="L46" s="5">
        <v>88470000</v>
      </c>
      <c r="M46" s="38">
        <v>0</v>
      </c>
      <c r="N46" s="38">
        <v>0</v>
      </c>
      <c r="O46" s="110">
        <f t="shared" si="2"/>
        <v>0</v>
      </c>
      <c r="P46" s="39">
        <v>0</v>
      </c>
      <c r="Q46" s="39">
        <v>0</v>
      </c>
      <c r="R46" s="110">
        <f t="shared" si="3"/>
        <v>0</v>
      </c>
      <c r="S46" s="112">
        <v>0</v>
      </c>
      <c r="T46" s="112">
        <v>0</v>
      </c>
      <c r="U46" s="110">
        <f t="shared" si="4"/>
        <v>0</v>
      </c>
      <c r="V46" s="112">
        <v>0</v>
      </c>
      <c r="W46" s="112">
        <v>0</v>
      </c>
      <c r="X46" s="110">
        <f t="shared" si="5"/>
        <v>0</v>
      </c>
      <c r="Y46" s="110">
        <f t="shared" si="27"/>
        <v>0</v>
      </c>
      <c r="Z46" s="110">
        <f t="shared" si="27"/>
        <v>0</v>
      </c>
      <c r="AA46" s="110">
        <f t="shared" si="7"/>
        <v>0</v>
      </c>
      <c r="AB46" s="38">
        <v>0</v>
      </c>
      <c r="AC46" s="38">
        <v>0</v>
      </c>
      <c r="AD46" s="110">
        <f t="shared" si="8"/>
        <v>0</v>
      </c>
      <c r="AE46" s="112">
        <f>'GB 2023'!AE46-(AB46-'GB 2023'!AB46)/3</f>
        <v>14745000</v>
      </c>
      <c r="AF46" s="112">
        <f>'GB 2023'!AF46-(AC46-'GB 2023'!AC46)/3</f>
        <v>14745000</v>
      </c>
      <c r="AG46" s="110">
        <f t="shared" si="9"/>
        <v>29490000</v>
      </c>
      <c r="AH46" s="112">
        <f>'GB 2023'!AH46-(AB46-'GB 2023'!AB46)/3</f>
        <v>14745000</v>
      </c>
      <c r="AI46" s="112">
        <f>'GB 2023'!AI46-(AC46-'GB 2023'!AC46)/3</f>
        <v>14745000</v>
      </c>
      <c r="AJ46" s="110">
        <f t="shared" si="10"/>
        <v>29490000</v>
      </c>
      <c r="AK46" s="112">
        <f>'GB 2023'!AN46-SUM('CMS Q3 Update'!AB46,'CMS Q3 Update'!AE46,'CMS Q3 Update'!AH46)</f>
        <v>14745000</v>
      </c>
      <c r="AL46" s="112">
        <f>'GB 2023'!AO46-SUM('CMS Q3 Update'!AC46,'CMS Q3 Update'!AF46,'CMS Q3 Update'!AI46)</f>
        <v>14745000</v>
      </c>
      <c r="AM46" s="110">
        <f t="shared" si="11"/>
        <v>29490000</v>
      </c>
      <c r="AN46" s="110">
        <f t="shared" si="28"/>
        <v>44235000</v>
      </c>
      <c r="AO46" s="110">
        <f t="shared" si="28"/>
        <v>44235000</v>
      </c>
      <c r="AP46" s="110">
        <f t="shared" si="13"/>
        <v>88470000</v>
      </c>
      <c r="AQ46" s="39">
        <v>0</v>
      </c>
      <c r="AR46" s="39">
        <v>0</v>
      </c>
      <c r="AS46" s="110">
        <f t="shared" si="14"/>
        <v>0</v>
      </c>
      <c r="AT46" s="39">
        <v>0</v>
      </c>
      <c r="AU46" s="39">
        <v>0</v>
      </c>
      <c r="AV46" s="110">
        <f t="shared" si="15"/>
        <v>0</v>
      </c>
      <c r="AW46" s="39">
        <v>0</v>
      </c>
      <c r="AX46" s="39">
        <v>0</v>
      </c>
      <c r="AY46" s="110">
        <f t="shared" si="16"/>
        <v>0</v>
      </c>
      <c r="AZ46" s="89"/>
      <c r="BA46" s="89"/>
      <c r="BB46" s="91">
        <f t="shared" si="17"/>
        <v>0</v>
      </c>
      <c r="BC46" s="110">
        <f t="shared" si="29"/>
        <v>0</v>
      </c>
      <c r="BD46" s="110">
        <f t="shared" si="29"/>
        <v>0</v>
      </c>
      <c r="BE46" s="110">
        <f t="shared" si="19"/>
        <v>0</v>
      </c>
      <c r="BF46" s="89"/>
      <c r="BG46" s="89"/>
      <c r="BH46" s="90">
        <f t="shared" si="20"/>
        <v>0</v>
      </c>
      <c r="BI46" s="89"/>
      <c r="BJ46" s="89"/>
      <c r="BK46" s="90">
        <f t="shared" si="21"/>
        <v>0</v>
      </c>
      <c r="BL46" s="89"/>
      <c r="BM46" s="89"/>
      <c r="BN46" s="90">
        <f t="shared" si="22"/>
        <v>0</v>
      </c>
      <c r="BO46" s="91">
        <f t="shared" si="30"/>
        <v>0</v>
      </c>
      <c r="BP46" s="91">
        <f t="shared" si="30"/>
        <v>0</v>
      </c>
      <c r="BQ46" s="91">
        <f t="shared" si="24"/>
        <v>0</v>
      </c>
      <c r="BR46" s="5">
        <f t="shared" si="31"/>
        <v>44235000</v>
      </c>
      <c r="BS46" s="5">
        <f t="shared" si="31"/>
        <v>44235000</v>
      </c>
      <c r="BT46" s="5">
        <f t="shared" si="31"/>
        <v>88470000</v>
      </c>
      <c r="BU46" s="5" t="e">
        <f>+Y46-#REF!</f>
        <v>#REF!</v>
      </c>
      <c r="BV46" s="5" t="e">
        <f>+Z46-#REF!</f>
        <v>#REF!</v>
      </c>
      <c r="BW46" s="5" t="e">
        <f>+AA46-#REF!</f>
        <v>#REF!</v>
      </c>
      <c r="BX46" s="5" t="e">
        <f>+AN46-#REF!</f>
        <v>#REF!</v>
      </c>
      <c r="BY46" s="5" t="e">
        <f>+AO46-#REF!</f>
        <v>#REF!</v>
      </c>
      <c r="BZ46" s="5" t="e">
        <f>+AP46-#REF!</f>
        <v>#REF!</v>
      </c>
      <c r="CA46" s="5" t="e">
        <f>+BC46-#REF!</f>
        <v>#REF!</v>
      </c>
      <c r="CB46" s="5" t="e">
        <f>+BD46-#REF!</f>
        <v>#REF!</v>
      </c>
      <c r="CC46" s="5" t="e">
        <f>+BE46-#REF!</f>
        <v>#REF!</v>
      </c>
      <c r="CD46" s="5" t="e">
        <f>+BO46-#REF!</f>
        <v>#REF!</v>
      </c>
      <c r="CE46" s="5" t="e">
        <f>+BP46-#REF!</f>
        <v>#REF!</v>
      </c>
      <c r="CF46" s="5" t="e">
        <f>+BQ46-#REF!</f>
        <v>#REF!</v>
      </c>
      <c r="CG46" s="5">
        <f t="shared" si="26"/>
        <v>0</v>
      </c>
      <c r="CH46" s="5">
        <f t="shared" si="26"/>
        <v>0</v>
      </c>
      <c r="CI46" s="5">
        <f t="shared" si="26"/>
        <v>0</v>
      </c>
      <c r="CJ46" s="169" t="s">
        <v>197</v>
      </c>
    </row>
    <row r="47" spans="1:88" x14ac:dyDescent="0.25">
      <c r="A47" s="169" t="s">
        <v>199</v>
      </c>
      <c r="B47" s="169" t="s">
        <v>173</v>
      </c>
      <c r="C47" s="48" t="s">
        <v>200</v>
      </c>
      <c r="D47" s="169" t="s">
        <v>117</v>
      </c>
      <c r="E47" s="169"/>
      <c r="F47" s="169" t="s">
        <v>193</v>
      </c>
      <c r="G47" s="169" t="s">
        <v>194</v>
      </c>
      <c r="H47" s="169" t="s">
        <v>195</v>
      </c>
      <c r="I47" s="169" t="s">
        <v>196</v>
      </c>
      <c r="J47" s="5">
        <v>40000000</v>
      </c>
      <c r="K47" s="5">
        <v>0</v>
      </c>
      <c r="L47" s="5">
        <v>40000000</v>
      </c>
      <c r="M47" s="38"/>
      <c r="N47" s="38"/>
      <c r="O47" s="110">
        <f t="shared" si="2"/>
        <v>0</v>
      </c>
      <c r="P47" s="39" t="s">
        <v>123</v>
      </c>
      <c r="Q47" s="39" t="s">
        <v>123</v>
      </c>
      <c r="R47" s="110">
        <f t="shared" si="3"/>
        <v>0</v>
      </c>
      <c r="S47" s="39"/>
      <c r="T47" s="39"/>
      <c r="U47" s="110">
        <f t="shared" si="4"/>
        <v>0</v>
      </c>
      <c r="V47" s="112">
        <f>ROUND(9052769,-3)</f>
        <v>9053000</v>
      </c>
      <c r="W47" s="39"/>
      <c r="X47" s="110">
        <f t="shared" si="5"/>
        <v>9053000</v>
      </c>
      <c r="Y47" s="110">
        <f t="shared" si="27"/>
        <v>9053000</v>
      </c>
      <c r="Z47" s="110">
        <f t="shared" si="27"/>
        <v>0</v>
      </c>
      <c r="AA47" s="110">
        <f t="shared" si="7"/>
        <v>9053000</v>
      </c>
      <c r="AB47" s="38">
        <v>7450500</v>
      </c>
      <c r="AC47" s="38"/>
      <c r="AD47" s="110">
        <f t="shared" si="8"/>
        <v>7450500</v>
      </c>
      <c r="AE47" s="112">
        <f>'GB 2023'!AE47-(AB47-'GB 2023'!AB47)/3</f>
        <v>16634500</v>
      </c>
      <c r="AF47" s="112">
        <f>'GB 2023'!AF47-(AC47-'GB 2023'!AC47)/3</f>
        <v>0</v>
      </c>
      <c r="AG47" s="110">
        <f t="shared" si="9"/>
        <v>16634500</v>
      </c>
      <c r="AH47" s="112">
        <f>'GB 2023'!AH47-(AB47-'GB 2023'!AB47)/3</f>
        <v>-1801500</v>
      </c>
      <c r="AI47" s="112">
        <f>'GB 2023'!AI47-(AC47-'GB 2023'!AC47)/3</f>
        <v>0</v>
      </c>
      <c r="AJ47" s="110">
        <f t="shared" si="10"/>
        <v>-1801500</v>
      </c>
      <c r="AK47" s="112">
        <f>'GB 2023'!AN47-SUM('CMS Q3 Update'!AB47,'CMS Q3 Update'!AE47,'CMS Q3 Update'!AH47)</f>
        <v>7367500</v>
      </c>
      <c r="AL47" s="112">
        <f>'GB 2023'!AO47-SUM('CMS Q3 Update'!AC47,'CMS Q3 Update'!AF47,'CMS Q3 Update'!AI47)</f>
        <v>0</v>
      </c>
      <c r="AM47" s="110">
        <f t="shared" si="11"/>
        <v>7367500</v>
      </c>
      <c r="AN47" s="110">
        <f t="shared" si="28"/>
        <v>29651000</v>
      </c>
      <c r="AO47" s="110">
        <f t="shared" si="28"/>
        <v>0</v>
      </c>
      <c r="AP47" s="110">
        <f t="shared" si="13"/>
        <v>29651000</v>
      </c>
      <c r="AQ47" s="112">
        <v>475000</v>
      </c>
      <c r="AR47" s="39" t="s">
        <v>123</v>
      </c>
      <c r="AS47" s="110">
        <f t="shared" si="14"/>
        <v>475000</v>
      </c>
      <c r="AT47" s="94">
        <f>ROUNDUP(219433,-3)</f>
        <v>220000</v>
      </c>
      <c r="AU47" s="39" t="s">
        <v>123</v>
      </c>
      <c r="AV47" s="110">
        <f t="shared" si="15"/>
        <v>220000</v>
      </c>
      <c r="AW47" s="94">
        <f>ROUND(601109,-3)</f>
        <v>601000</v>
      </c>
      <c r="AX47" s="39" t="s">
        <v>123</v>
      </c>
      <c r="AY47" s="110">
        <f t="shared" si="16"/>
        <v>601000</v>
      </c>
      <c r="AZ47" s="89"/>
      <c r="BA47" s="89"/>
      <c r="BB47" s="91">
        <f t="shared" si="17"/>
        <v>0</v>
      </c>
      <c r="BC47" s="110">
        <f t="shared" si="29"/>
        <v>1296000</v>
      </c>
      <c r="BD47" s="110">
        <f t="shared" si="29"/>
        <v>0</v>
      </c>
      <c r="BE47" s="110">
        <f t="shared" si="19"/>
        <v>1296000</v>
      </c>
      <c r="BF47" s="89"/>
      <c r="BG47" s="89"/>
      <c r="BH47" s="90">
        <f t="shared" si="20"/>
        <v>0</v>
      </c>
      <c r="BI47" s="89"/>
      <c r="BJ47" s="89"/>
      <c r="BK47" s="90">
        <f t="shared" si="21"/>
        <v>0</v>
      </c>
      <c r="BL47" s="89"/>
      <c r="BM47" s="89"/>
      <c r="BN47" s="90">
        <f t="shared" si="22"/>
        <v>0</v>
      </c>
      <c r="BO47" s="91">
        <f t="shared" si="30"/>
        <v>0</v>
      </c>
      <c r="BP47" s="91">
        <f t="shared" si="30"/>
        <v>0</v>
      </c>
      <c r="BQ47" s="91">
        <f t="shared" si="24"/>
        <v>0</v>
      </c>
      <c r="BR47" s="5">
        <f t="shared" si="31"/>
        <v>40000000</v>
      </c>
      <c r="BS47" s="5">
        <f t="shared" si="31"/>
        <v>0</v>
      </c>
      <c r="BT47" s="5">
        <f t="shared" si="31"/>
        <v>40000000</v>
      </c>
      <c r="BU47" s="5" t="e">
        <f>+Y47-#REF!</f>
        <v>#REF!</v>
      </c>
      <c r="BV47" s="5" t="e">
        <f>+Z47-#REF!</f>
        <v>#REF!</v>
      </c>
      <c r="BW47" s="5" t="e">
        <f>+AA47-#REF!</f>
        <v>#REF!</v>
      </c>
      <c r="BX47" s="5" t="e">
        <f>+AN47-#REF!</f>
        <v>#REF!</v>
      </c>
      <c r="BY47" s="5" t="e">
        <f>+AO47-#REF!</f>
        <v>#REF!</v>
      </c>
      <c r="BZ47" s="5" t="e">
        <f>+AP47-#REF!</f>
        <v>#REF!</v>
      </c>
      <c r="CA47" s="5" t="e">
        <f>+BC47-#REF!</f>
        <v>#REF!</v>
      </c>
      <c r="CB47" s="5" t="e">
        <f>+BD47-#REF!</f>
        <v>#REF!</v>
      </c>
      <c r="CC47" s="5" t="e">
        <f>+BE47-#REF!</f>
        <v>#REF!</v>
      </c>
      <c r="CD47" s="5" t="e">
        <f>+BO47-#REF!</f>
        <v>#REF!</v>
      </c>
      <c r="CE47" s="5" t="e">
        <f>+BP47-#REF!</f>
        <v>#REF!</v>
      </c>
      <c r="CF47" s="5" t="e">
        <f>+BQ47-#REF!</f>
        <v>#REF!</v>
      </c>
      <c r="CG47" s="5">
        <f t="shared" si="26"/>
        <v>0</v>
      </c>
      <c r="CH47" s="5">
        <f t="shared" si="26"/>
        <v>0</v>
      </c>
      <c r="CI47" s="5">
        <f t="shared" si="26"/>
        <v>0</v>
      </c>
      <c r="CJ47" s="169" t="s">
        <v>197</v>
      </c>
    </row>
    <row r="48" spans="1:88" x14ac:dyDescent="0.25">
      <c r="A48" s="95" t="s">
        <v>184</v>
      </c>
      <c r="B48" s="95" t="s">
        <v>173</v>
      </c>
      <c r="C48" s="96" t="s">
        <v>185</v>
      </c>
      <c r="D48" s="95" t="s">
        <v>117</v>
      </c>
      <c r="E48" s="169"/>
      <c r="F48" s="169" t="s">
        <v>193</v>
      </c>
      <c r="G48" s="169" t="s">
        <v>194</v>
      </c>
      <c r="H48" s="95" t="s">
        <v>195</v>
      </c>
      <c r="I48" s="169" t="s">
        <v>196</v>
      </c>
      <c r="J48" s="5">
        <v>0</v>
      </c>
      <c r="K48" s="5">
        <v>0</v>
      </c>
      <c r="L48" s="5">
        <v>0</v>
      </c>
      <c r="M48" s="38"/>
      <c r="N48" s="38"/>
      <c r="O48" s="110">
        <f t="shared" si="2"/>
        <v>0</v>
      </c>
      <c r="P48" s="39" t="s">
        <v>123</v>
      </c>
      <c r="Q48" s="39" t="s">
        <v>123</v>
      </c>
      <c r="R48" s="110">
        <f t="shared" si="3"/>
        <v>0</v>
      </c>
      <c r="S48" s="39"/>
      <c r="T48" s="39"/>
      <c r="U48" s="110">
        <f t="shared" si="4"/>
        <v>0</v>
      </c>
      <c r="V48" s="39"/>
      <c r="W48" s="39"/>
      <c r="X48" s="110">
        <f t="shared" si="5"/>
        <v>0</v>
      </c>
      <c r="Y48" s="110">
        <f t="shared" si="27"/>
        <v>0</v>
      </c>
      <c r="Z48" s="110">
        <f t="shared" si="27"/>
        <v>0</v>
      </c>
      <c r="AA48" s="110">
        <f t="shared" si="7"/>
        <v>0</v>
      </c>
      <c r="AB48" s="38"/>
      <c r="AC48" s="38"/>
      <c r="AD48" s="110">
        <f t="shared" si="8"/>
        <v>0</v>
      </c>
      <c r="AE48" s="112">
        <f>'GB 2023'!AE48-(AB48-'GB 2023'!AB48)/3</f>
        <v>0</v>
      </c>
      <c r="AF48" s="112">
        <f>'GB 2023'!AF48-(AC48-'GB 2023'!AC48)/3</f>
        <v>0</v>
      </c>
      <c r="AG48" s="110">
        <f t="shared" si="9"/>
        <v>0</v>
      </c>
      <c r="AH48" s="112">
        <f>'GB 2023'!AH48-(AB48-'GB 2023'!AB48)/3</f>
        <v>0</v>
      </c>
      <c r="AI48" s="112">
        <f>'GB 2023'!AI48-(AC48-'GB 2023'!AC48)/3</f>
        <v>0</v>
      </c>
      <c r="AJ48" s="110">
        <f t="shared" si="10"/>
        <v>0</v>
      </c>
      <c r="AK48" s="112">
        <f>'GB 2023'!AN48-SUM('CMS Q3 Update'!AB48,'CMS Q3 Update'!AE48,'CMS Q3 Update'!AH48)</f>
        <v>0</v>
      </c>
      <c r="AL48" s="112">
        <f>'GB 2023'!AO48-SUM('CMS Q3 Update'!AC48,'CMS Q3 Update'!AF48,'CMS Q3 Update'!AI48)</f>
        <v>0</v>
      </c>
      <c r="AM48" s="110">
        <f t="shared" si="11"/>
        <v>0</v>
      </c>
      <c r="AN48" s="97">
        <f t="shared" si="28"/>
        <v>0</v>
      </c>
      <c r="AO48" s="97">
        <f t="shared" si="28"/>
        <v>0</v>
      </c>
      <c r="AP48" s="97">
        <f t="shared" si="13"/>
        <v>0</v>
      </c>
      <c r="AQ48" s="39" t="s">
        <v>123</v>
      </c>
      <c r="AR48" s="39" t="s">
        <v>123</v>
      </c>
      <c r="AS48" s="110">
        <f t="shared" si="14"/>
        <v>0</v>
      </c>
      <c r="AT48" s="39" t="s">
        <v>123</v>
      </c>
      <c r="AU48" s="39" t="s">
        <v>123</v>
      </c>
      <c r="AV48" s="110">
        <f t="shared" si="15"/>
        <v>0</v>
      </c>
      <c r="AW48" s="39" t="s">
        <v>123</v>
      </c>
      <c r="AX48" s="39" t="s">
        <v>123</v>
      </c>
      <c r="AY48" s="110">
        <f t="shared" si="16"/>
        <v>0</v>
      </c>
      <c r="AZ48" s="89"/>
      <c r="BA48" s="89"/>
      <c r="BB48" s="91">
        <f t="shared" si="17"/>
        <v>0</v>
      </c>
      <c r="BC48" s="97">
        <f t="shared" si="29"/>
        <v>0</v>
      </c>
      <c r="BD48" s="97">
        <f t="shared" si="29"/>
        <v>0</v>
      </c>
      <c r="BE48" s="97">
        <f t="shared" si="19"/>
        <v>0</v>
      </c>
      <c r="BF48" s="89"/>
      <c r="BG48" s="89"/>
      <c r="BH48" s="90">
        <f t="shared" si="20"/>
        <v>0</v>
      </c>
      <c r="BI48" s="89"/>
      <c r="BJ48" s="89"/>
      <c r="BK48" s="90">
        <f t="shared" si="21"/>
        <v>0</v>
      </c>
      <c r="BL48" s="89"/>
      <c r="BM48" s="89"/>
      <c r="BN48" s="90">
        <f t="shared" si="22"/>
        <v>0</v>
      </c>
      <c r="BO48" s="91">
        <f t="shared" si="30"/>
        <v>0</v>
      </c>
      <c r="BP48" s="91">
        <f t="shared" si="30"/>
        <v>0</v>
      </c>
      <c r="BQ48" s="91">
        <f t="shared" si="24"/>
        <v>0</v>
      </c>
      <c r="BR48" s="98">
        <f t="shared" si="31"/>
        <v>0</v>
      </c>
      <c r="BS48" s="98">
        <f t="shared" si="31"/>
        <v>0</v>
      </c>
      <c r="BT48" s="98">
        <f t="shared" si="31"/>
        <v>0</v>
      </c>
      <c r="BU48" s="98" t="e">
        <f>+Y48-#REF!</f>
        <v>#REF!</v>
      </c>
      <c r="BV48" s="98" t="e">
        <f>+Z48-#REF!</f>
        <v>#REF!</v>
      </c>
      <c r="BW48" s="98" t="e">
        <f>+AA48-#REF!</f>
        <v>#REF!</v>
      </c>
      <c r="BX48" s="98" t="e">
        <f>+AN48-#REF!</f>
        <v>#REF!</v>
      </c>
      <c r="BY48" s="98" t="e">
        <f>+AO48-#REF!</f>
        <v>#REF!</v>
      </c>
      <c r="BZ48" s="98" t="e">
        <f>+AP48-#REF!</f>
        <v>#REF!</v>
      </c>
      <c r="CA48" s="98" t="e">
        <f>+BC48-#REF!</f>
        <v>#REF!</v>
      </c>
      <c r="CB48" s="98" t="e">
        <f>+BD48-#REF!</f>
        <v>#REF!</v>
      </c>
      <c r="CC48" s="98" t="e">
        <f>+BE48-#REF!</f>
        <v>#REF!</v>
      </c>
      <c r="CD48" s="98" t="e">
        <f>+BO48-#REF!</f>
        <v>#REF!</v>
      </c>
      <c r="CE48" s="98" t="e">
        <f>+BP48-#REF!</f>
        <v>#REF!</v>
      </c>
      <c r="CF48" s="98" t="e">
        <f>+BQ48-#REF!</f>
        <v>#REF!</v>
      </c>
      <c r="CG48" s="98">
        <f t="shared" si="26"/>
        <v>0</v>
      </c>
      <c r="CH48" s="98">
        <f t="shared" si="26"/>
        <v>0</v>
      </c>
      <c r="CI48" s="98">
        <f t="shared" si="26"/>
        <v>0</v>
      </c>
      <c r="CJ48" s="169"/>
    </row>
    <row r="49" spans="1:88" x14ac:dyDescent="0.25">
      <c r="A49" s="169" t="s">
        <v>172</v>
      </c>
      <c r="B49" s="169" t="s">
        <v>173</v>
      </c>
      <c r="C49" s="48" t="s">
        <v>186</v>
      </c>
      <c r="D49" s="169" t="s">
        <v>117</v>
      </c>
      <c r="E49" s="169"/>
      <c r="F49" s="169" t="s">
        <v>193</v>
      </c>
      <c r="G49" s="169" t="s">
        <v>194</v>
      </c>
      <c r="H49" s="169" t="s">
        <v>195</v>
      </c>
      <c r="I49" s="169" t="s">
        <v>196</v>
      </c>
      <c r="J49" s="5">
        <v>104224000</v>
      </c>
      <c r="K49" s="5">
        <v>104219000</v>
      </c>
      <c r="L49" s="5">
        <v>208443000</v>
      </c>
      <c r="M49" s="112">
        <v>951000</v>
      </c>
      <c r="N49" s="112">
        <v>951000</v>
      </c>
      <c r="O49" s="110">
        <f t="shared" si="2"/>
        <v>1902000</v>
      </c>
      <c r="P49" s="112">
        <v>2323000</v>
      </c>
      <c r="Q49" s="112">
        <v>2323000</v>
      </c>
      <c r="R49" s="110">
        <f t="shared" si="3"/>
        <v>4646000</v>
      </c>
      <c r="S49" s="112">
        <v>5242000</v>
      </c>
      <c r="T49" s="112">
        <v>5242000</v>
      </c>
      <c r="U49" s="110">
        <f t="shared" si="4"/>
        <v>10484000</v>
      </c>
      <c r="V49" s="112">
        <v>3737000</v>
      </c>
      <c r="W49" s="112">
        <v>3737000</v>
      </c>
      <c r="X49" s="110">
        <f t="shared" si="5"/>
        <v>7474000</v>
      </c>
      <c r="Y49" s="110">
        <f t="shared" si="27"/>
        <v>12253000</v>
      </c>
      <c r="Z49" s="110">
        <f t="shared" si="27"/>
        <v>12253000</v>
      </c>
      <c r="AA49" s="110">
        <f t="shared" si="7"/>
        <v>24506000</v>
      </c>
      <c r="AB49" s="38">
        <v>865803</v>
      </c>
      <c r="AC49" s="38">
        <v>865803</v>
      </c>
      <c r="AD49" s="110">
        <f t="shared" si="8"/>
        <v>1731606</v>
      </c>
      <c r="AE49" s="112">
        <f>'GB 2023'!AE49-(AB49-'GB 2023'!AB49)/3</f>
        <v>4027399</v>
      </c>
      <c r="AF49" s="112">
        <f>'GB 2023'!AF49-(AC49-'GB 2023'!AC49)/3</f>
        <v>5248066</v>
      </c>
      <c r="AG49" s="110">
        <f t="shared" si="9"/>
        <v>9275465</v>
      </c>
      <c r="AH49" s="112">
        <f>'GB 2023'!AH49-(AB49-'GB 2023'!AB49)/3</f>
        <v>4783399</v>
      </c>
      <c r="AI49" s="112">
        <f>'GB 2023'!AI49-(AC49-'GB 2023'!AC49)/3</f>
        <v>6219066</v>
      </c>
      <c r="AJ49" s="110">
        <f t="shared" si="10"/>
        <v>11002465</v>
      </c>
      <c r="AK49" s="112">
        <f>'GB 2023'!AN49-SUM('CMS Q3 Update'!AB49,'CMS Q3 Update'!AE49,'CMS Q3 Update'!AH49)</f>
        <v>6238399</v>
      </c>
      <c r="AL49" s="112">
        <f>'GB 2023'!AO49-SUM('CMS Q3 Update'!AC49,'CMS Q3 Update'!AF49,'CMS Q3 Update'!AI49)</f>
        <v>6490065</v>
      </c>
      <c r="AM49" s="110">
        <f t="shared" si="11"/>
        <v>12728464</v>
      </c>
      <c r="AN49" s="110">
        <f t="shared" si="28"/>
        <v>15915000</v>
      </c>
      <c r="AO49" s="110">
        <f t="shared" si="28"/>
        <v>18823000</v>
      </c>
      <c r="AP49" s="110">
        <f t="shared" si="13"/>
        <v>34738000</v>
      </c>
      <c r="AQ49" s="112">
        <v>3632000</v>
      </c>
      <c r="AR49" s="112">
        <v>3632000</v>
      </c>
      <c r="AS49" s="110">
        <f t="shared" si="14"/>
        <v>7264000</v>
      </c>
      <c r="AT49" s="112">
        <v>4114000</v>
      </c>
      <c r="AU49" s="112">
        <v>4114000</v>
      </c>
      <c r="AV49" s="110">
        <f t="shared" si="15"/>
        <v>8228000</v>
      </c>
      <c r="AW49" s="112">
        <v>4597000</v>
      </c>
      <c r="AX49" s="112">
        <v>4596000</v>
      </c>
      <c r="AY49" s="110">
        <f t="shared" si="16"/>
        <v>9193000</v>
      </c>
      <c r="AZ49" s="89"/>
      <c r="BA49" s="89"/>
      <c r="BB49" s="91">
        <f t="shared" si="17"/>
        <v>0</v>
      </c>
      <c r="BC49" s="110">
        <f t="shared" si="29"/>
        <v>12343000</v>
      </c>
      <c r="BD49" s="110">
        <f t="shared" si="29"/>
        <v>12342000</v>
      </c>
      <c r="BE49" s="110">
        <f t="shared" si="19"/>
        <v>24685000</v>
      </c>
      <c r="BF49" s="89"/>
      <c r="BG49" s="89"/>
      <c r="BH49" s="90">
        <f t="shared" si="20"/>
        <v>0</v>
      </c>
      <c r="BI49" s="89"/>
      <c r="BJ49" s="89"/>
      <c r="BK49" s="90">
        <f t="shared" si="21"/>
        <v>0</v>
      </c>
      <c r="BL49" s="89"/>
      <c r="BM49" s="89"/>
      <c r="BN49" s="90">
        <f t="shared" si="22"/>
        <v>0</v>
      </c>
      <c r="BO49" s="91">
        <f t="shared" si="30"/>
        <v>0</v>
      </c>
      <c r="BP49" s="91">
        <f t="shared" si="30"/>
        <v>0</v>
      </c>
      <c r="BQ49" s="91">
        <f t="shared" si="24"/>
        <v>0</v>
      </c>
      <c r="BR49" s="5">
        <f t="shared" si="31"/>
        <v>40511000</v>
      </c>
      <c r="BS49" s="5">
        <f t="shared" si="31"/>
        <v>43418000</v>
      </c>
      <c r="BT49" s="5">
        <f t="shared" si="31"/>
        <v>83929000</v>
      </c>
      <c r="BU49" s="5" t="e">
        <f>+Y49-#REF!</f>
        <v>#REF!</v>
      </c>
      <c r="BV49" s="5" t="e">
        <f>+Z49-#REF!</f>
        <v>#REF!</v>
      </c>
      <c r="BW49" s="5" t="e">
        <f>+AA49-#REF!</f>
        <v>#REF!</v>
      </c>
      <c r="BX49" s="5" t="e">
        <f>+AN49-#REF!</f>
        <v>#REF!</v>
      </c>
      <c r="BY49" s="5" t="e">
        <f>+AO49-#REF!</f>
        <v>#REF!</v>
      </c>
      <c r="BZ49" s="5" t="e">
        <f>+AP49-#REF!</f>
        <v>#REF!</v>
      </c>
      <c r="CA49" s="5" t="e">
        <f>+BC49-#REF!</f>
        <v>#REF!</v>
      </c>
      <c r="CB49" s="5" t="e">
        <f>+BD49-#REF!</f>
        <v>#REF!</v>
      </c>
      <c r="CC49" s="5" t="e">
        <f>+BE49-#REF!</f>
        <v>#REF!</v>
      </c>
      <c r="CD49" s="5" t="e">
        <f>+BO49-#REF!</f>
        <v>#REF!</v>
      </c>
      <c r="CE49" s="5" t="e">
        <f>+BP49-#REF!</f>
        <v>#REF!</v>
      </c>
      <c r="CF49" s="5" t="e">
        <f>+BQ49-#REF!</f>
        <v>#REF!</v>
      </c>
      <c r="CG49" s="5">
        <f t="shared" si="26"/>
        <v>-63713000</v>
      </c>
      <c r="CH49" s="5">
        <f t="shared" si="26"/>
        <v>-60801000</v>
      </c>
      <c r="CI49" s="5">
        <f t="shared" si="26"/>
        <v>-124514000</v>
      </c>
      <c r="CJ49" s="100" t="s">
        <v>201</v>
      </c>
    </row>
    <row r="50" spans="1:88" x14ac:dyDescent="0.25">
      <c r="A50" s="169" t="s">
        <v>187</v>
      </c>
      <c r="B50" s="169" t="s">
        <v>173</v>
      </c>
      <c r="C50" s="48" t="s">
        <v>188</v>
      </c>
      <c r="D50" s="169" t="s">
        <v>117</v>
      </c>
      <c r="E50" s="169"/>
      <c r="F50" s="169" t="s">
        <v>193</v>
      </c>
      <c r="G50" s="169" t="s">
        <v>194</v>
      </c>
      <c r="H50" s="169" t="s">
        <v>195</v>
      </c>
      <c r="I50" s="169" t="s">
        <v>196</v>
      </c>
      <c r="J50" s="5">
        <v>644190000</v>
      </c>
      <c r="K50" s="5">
        <v>644190000</v>
      </c>
      <c r="L50" s="5">
        <v>1288380000</v>
      </c>
      <c r="M50" s="38">
        <v>0</v>
      </c>
      <c r="N50" s="38">
        <v>0</v>
      </c>
      <c r="O50" s="110">
        <f t="shared" si="2"/>
        <v>0</v>
      </c>
      <c r="P50" s="39">
        <v>0</v>
      </c>
      <c r="Q50" s="39">
        <v>0</v>
      </c>
      <c r="R50" s="110">
        <f t="shared" si="3"/>
        <v>0</v>
      </c>
      <c r="S50" s="39">
        <v>0</v>
      </c>
      <c r="T50" s="39">
        <v>0</v>
      </c>
      <c r="U50" s="110">
        <f t="shared" si="4"/>
        <v>0</v>
      </c>
      <c r="V50" s="39">
        <v>0</v>
      </c>
      <c r="W50" s="39">
        <v>0</v>
      </c>
      <c r="X50" s="110">
        <f t="shared" si="5"/>
        <v>0</v>
      </c>
      <c r="Y50" s="110">
        <f t="shared" si="27"/>
        <v>0</v>
      </c>
      <c r="Z50" s="110">
        <f t="shared" si="27"/>
        <v>0</v>
      </c>
      <c r="AA50" s="110">
        <f t="shared" si="7"/>
        <v>0</v>
      </c>
      <c r="AB50" s="38">
        <v>0</v>
      </c>
      <c r="AC50" s="38">
        <v>0</v>
      </c>
      <c r="AD50" s="110">
        <f t="shared" si="8"/>
        <v>0</v>
      </c>
      <c r="AE50" s="112">
        <f>'GB 2023'!AE50-(AB50-'GB 2023'!AB50)/3</f>
        <v>84534000</v>
      </c>
      <c r="AF50" s="112">
        <f>'GB 2023'!AF50-(AC50-'GB 2023'!AC50)/3</f>
        <v>108466000</v>
      </c>
      <c r="AG50" s="110">
        <f t="shared" si="9"/>
        <v>193000000</v>
      </c>
      <c r="AH50" s="112">
        <f>'GB 2023'!AH50-(AB50-'GB 2023'!AB50)/3</f>
        <v>0</v>
      </c>
      <c r="AI50" s="112">
        <f>'GB 2023'!AI50-(AC50-'GB 2023'!AC50)/3</f>
        <v>0</v>
      </c>
      <c r="AJ50" s="110">
        <f t="shared" si="10"/>
        <v>0</v>
      </c>
      <c r="AK50" s="112">
        <f>'GB 2023'!AN50-SUM('CMS Q3 Update'!AB50,'CMS Q3 Update'!AE50,'CMS Q3 Update'!AH50)</f>
        <v>197538000</v>
      </c>
      <c r="AL50" s="112">
        <f>'GB 2023'!AO50-SUM('CMS Q3 Update'!AC50,'CMS Q3 Update'!AF50,'CMS Q3 Update'!AI50)</f>
        <v>253462000</v>
      </c>
      <c r="AM50" s="110">
        <f t="shared" si="11"/>
        <v>451000000</v>
      </c>
      <c r="AN50" s="110">
        <f t="shared" si="28"/>
        <v>282072000</v>
      </c>
      <c r="AO50" s="110">
        <f t="shared" si="28"/>
        <v>361928000</v>
      </c>
      <c r="AP50" s="110">
        <f t="shared" si="13"/>
        <v>644000000</v>
      </c>
      <c r="AQ50" s="39">
        <v>0</v>
      </c>
      <c r="AR50" s="39">
        <v>0</v>
      </c>
      <c r="AS50" s="110">
        <f t="shared" si="14"/>
        <v>0</v>
      </c>
      <c r="AT50" s="39">
        <v>0</v>
      </c>
      <c r="AU50" s="39">
        <v>0</v>
      </c>
      <c r="AV50" s="110">
        <f t="shared" si="15"/>
        <v>0</v>
      </c>
      <c r="AW50" s="112">
        <v>314014000</v>
      </c>
      <c r="AX50" s="112">
        <f>322000000+7986000</f>
        <v>329986000</v>
      </c>
      <c r="AY50" s="110">
        <f t="shared" si="16"/>
        <v>644000000</v>
      </c>
      <c r="AZ50" s="89"/>
      <c r="BA50" s="89"/>
      <c r="BB50" s="91">
        <f t="shared" si="17"/>
        <v>0</v>
      </c>
      <c r="BC50" s="110">
        <f t="shared" si="29"/>
        <v>314014000</v>
      </c>
      <c r="BD50" s="110">
        <f t="shared" si="29"/>
        <v>329986000</v>
      </c>
      <c r="BE50" s="110">
        <f t="shared" si="19"/>
        <v>644000000</v>
      </c>
      <c r="BF50" s="89"/>
      <c r="BG50" s="89"/>
      <c r="BH50" s="90">
        <f t="shared" si="20"/>
        <v>0</v>
      </c>
      <c r="BI50" s="89"/>
      <c r="BJ50" s="89"/>
      <c r="BK50" s="90">
        <f t="shared" si="21"/>
        <v>0</v>
      </c>
      <c r="BL50" s="89"/>
      <c r="BM50" s="89"/>
      <c r="BN50" s="90">
        <f t="shared" si="22"/>
        <v>0</v>
      </c>
      <c r="BO50" s="91">
        <f t="shared" si="30"/>
        <v>0</v>
      </c>
      <c r="BP50" s="91">
        <f t="shared" si="30"/>
        <v>0</v>
      </c>
      <c r="BQ50" s="91">
        <f t="shared" si="24"/>
        <v>0</v>
      </c>
      <c r="BR50" s="5">
        <f t="shared" si="31"/>
        <v>596086000</v>
      </c>
      <c r="BS50" s="5">
        <f t="shared" si="31"/>
        <v>691914000</v>
      </c>
      <c r="BT50" s="5">
        <f t="shared" si="31"/>
        <v>1288000000</v>
      </c>
      <c r="BU50" s="5" t="e">
        <f>+Y50-#REF!</f>
        <v>#REF!</v>
      </c>
      <c r="BV50" s="5" t="e">
        <f>+Z50-#REF!</f>
        <v>#REF!</v>
      </c>
      <c r="BW50" s="5" t="e">
        <f>+AA50-#REF!</f>
        <v>#REF!</v>
      </c>
      <c r="BX50" s="5" t="e">
        <f>+AN50-#REF!</f>
        <v>#REF!</v>
      </c>
      <c r="BY50" s="5" t="e">
        <f>+AO50-#REF!</f>
        <v>#REF!</v>
      </c>
      <c r="BZ50" s="5" t="e">
        <f>+AP50-#REF!</f>
        <v>#REF!</v>
      </c>
      <c r="CA50" s="5" t="e">
        <f>+BC50-#REF!</f>
        <v>#REF!</v>
      </c>
      <c r="CB50" s="5" t="e">
        <f>+BD50-#REF!</f>
        <v>#REF!</v>
      </c>
      <c r="CC50" s="5" t="e">
        <f>+BE50-#REF!</f>
        <v>#REF!</v>
      </c>
      <c r="CD50" s="5" t="e">
        <f>+BO50-#REF!</f>
        <v>#REF!</v>
      </c>
      <c r="CE50" s="5" t="e">
        <f>+BP50-#REF!</f>
        <v>#REF!</v>
      </c>
      <c r="CF50" s="5" t="e">
        <f>+BQ50-#REF!</f>
        <v>#REF!</v>
      </c>
      <c r="CG50" s="5">
        <f t="shared" si="26"/>
        <v>-48104000</v>
      </c>
      <c r="CH50" s="5">
        <f t="shared" si="26"/>
        <v>47724000</v>
      </c>
      <c r="CI50" s="5">
        <f t="shared" si="26"/>
        <v>-380000</v>
      </c>
      <c r="CJ50" s="100" t="s">
        <v>201</v>
      </c>
    </row>
    <row r="51" spans="1:88" ht="14.1" customHeight="1" x14ac:dyDescent="0.25">
      <c r="A51" s="169" t="s">
        <v>190</v>
      </c>
      <c r="B51" s="169" t="s">
        <v>173</v>
      </c>
      <c r="C51" s="48" t="s">
        <v>191</v>
      </c>
      <c r="D51" s="169" t="s">
        <v>117</v>
      </c>
      <c r="E51" s="169"/>
      <c r="F51" s="169" t="s">
        <v>193</v>
      </c>
      <c r="G51" s="169" t="s">
        <v>194</v>
      </c>
      <c r="H51" s="169" t="s">
        <v>195</v>
      </c>
      <c r="I51" s="169" t="s">
        <v>196</v>
      </c>
      <c r="J51" s="5">
        <v>21260000</v>
      </c>
      <c r="K51" s="5">
        <v>43195000</v>
      </c>
      <c r="L51" s="5">
        <v>64455000</v>
      </c>
      <c r="M51" s="38">
        <v>0</v>
      </c>
      <c r="N51" s="38"/>
      <c r="O51" s="110">
        <f t="shared" si="2"/>
        <v>0</v>
      </c>
      <c r="P51" s="39" t="s">
        <v>123</v>
      </c>
      <c r="Q51" s="39" t="s">
        <v>123</v>
      </c>
      <c r="R51" s="110">
        <f t="shared" si="3"/>
        <v>0</v>
      </c>
      <c r="S51" s="39" t="s">
        <v>123</v>
      </c>
      <c r="T51" s="39" t="s">
        <v>123</v>
      </c>
      <c r="U51" s="110">
        <f t="shared" si="4"/>
        <v>0</v>
      </c>
      <c r="V51" s="112">
        <v>3535000</v>
      </c>
      <c r="W51" s="39"/>
      <c r="X51" s="110">
        <f t="shared" si="5"/>
        <v>3535000</v>
      </c>
      <c r="Y51" s="110">
        <f t="shared" si="27"/>
        <v>3535000</v>
      </c>
      <c r="Z51" s="110">
        <f t="shared" si="27"/>
        <v>0</v>
      </c>
      <c r="AA51" s="110">
        <f t="shared" si="7"/>
        <v>3535000</v>
      </c>
      <c r="AB51" s="38">
        <v>0</v>
      </c>
      <c r="AC51" s="38">
        <v>0</v>
      </c>
      <c r="AD51" s="110">
        <f t="shared" si="8"/>
        <v>0</v>
      </c>
      <c r="AE51" s="112">
        <f>'GB 2023'!AE51-(AB51-'GB 2023'!AB51)/3</f>
        <v>990000</v>
      </c>
      <c r="AF51" s="112">
        <f>'GB 2023'!AF51-(AC51-'GB 2023'!AC51)/3</f>
        <v>858000</v>
      </c>
      <c r="AG51" s="110">
        <f t="shared" si="9"/>
        <v>1848000</v>
      </c>
      <c r="AH51" s="112">
        <f>'GB 2023'!AH51-(AB51-'GB 2023'!AB51)/3</f>
        <v>1751000</v>
      </c>
      <c r="AI51" s="112">
        <f>'GB 2023'!AI51-(AC51-'GB 2023'!AC51)/3</f>
        <v>2248000</v>
      </c>
      <c r="AJ51" s="110">
        <f t="shared" si="10"/>
        <v>3999000</v>
      </c>
      <c r="AK51" s="112">
        <f>'GB 2023'!AN51-SUM('CMS Q3 Update'!AB51,'CMS Q3 Update'!AE51,'CMS Q3 Update'!AH51)</f>
        <v>1751000</v>
      </c>
      <c r="AL51" s="112">
        <f>'GB 2023'!AO51-SUM('CMS Q3 Update'!AC51,'CMS Q3 Update'!AF51,'CMS Q3 Update'!AI51)</f>
        <v>2248000</v>
      </c>
      <c r="AM51" s="110">
        <f t="shared" si="11"/>
        <v>3999000</v>
      </c>
      <c r="AN51" s="110">
        <f t="shared" si="28"/>
        <v>4492000</v>
      </c>
      <c r="AO51" s="110">
        <f t="shared" si="28"/>
        <v>5354000</v>
      </c>
      <c r="AP51" s="110">
        <f t="shared" si="13"/>
        <v>9846000</v>
      </c>
      <c r="AQ51" s="112">
        <v>2150000</v>
      </c>
      <c r="AR51" s="112">
        <v>7170000</v>
      </c>
      <c r="AS51" s="110">
        <f t="shared" si="14"/>
        <v>9320000</v>
      </c>
      <c r="AT51" s="112">
        <v>2149000</v>
      </c>
      <c r="AU51" s="112">
        <v>7170000</v>
      </c>
      <c r="AV51" s="110">
        <f t="shared" si="15"/>
        <v>9319000</v>
      </c>
      <c r="AW51" s="112">
        <v>2149000</v>
      </c>
      <c r="AX51" s="112">
        <v>7170000</v>
      </c>
      <c r="AY51" s="110">
        <f t="shared" si="16"/>
        <v>9319000</v>
      </c>
      <c r="AZ51" s="89"/>
      <c r="BA51" s="89"/>
      <c r="BB51" s="91">
        <f t="shared" si="17"/>
        <v>0</v>
      </c>
      <c r="BC51" s="110">
        <f t="shared" si="29"/>
        <v>6448000</v>
      </c>
      <c r="BD51" s="110">
        <f t="shared" si="29"/>
        <v>21510000</v>
      </c>
      <c r="BE51" s="110">
        <f t="shared" si="19"/>
        <v>27958000</v>
      </c>
      <c r="BF51" s="89"/>
      <c r="BG51" s="89"/>
      <c r="BH51" s="90">
        <f t="shared" si="20"/>
        <v>0</v>
      </c>
      <c r="BI51" s="89"/>
      <c r="BJ51" s="89"/>
      <c r="BK51" s="90">
        <f t="shared" si="21"/>
        <v>0</v>
      </c>
      <c r="BL51" s="89"/>
      <c r="BM51" s="89"/>
      <c r="BN51" s="90">
        <f t="shared" si="22"/>
        <v>0</v>
      </c>
      <c r="BO51" s="91">
        <f t="shared" si="30"/>
        <v>0</v>
      </c>
      <c r="BP51" s="91">
        <f t="shared" si="30"/>
        <v>0</v>
      </c>
      <c r="BQ51" s="91">
        <f t="shared" si="24"/>
        <v>0</v>
      </c>
      <c r="BR51" s="5">
        <f t="shared" si="31"/>
        <v>14475000</v>
      </c>
      <c r="BS51" s="5">
        <f t="shared" si="31"/>
        <v>26864000</v>
      </c>
      <c r="BT51" s="5">
        <f t="shared" si="31"/>
        <v>41339000</v>
      </c>
      <c r="BU51" s="5" t="e">
        <f>+Y51-#REF!</f>
        <v>#REF!</v>
      </c>
      <c r="BV51" s="5" t="e">
        <f>+Z51-#REF!</f>
        <v>#REF!</v>
      </c>
      <c r="BW51" s="5" t="e">
        <f>+AA51-#REF!</f>
        <v>#REF!</v>
      </c>
      <c r="BX51" s="5" t="e">
        <f>+AN51-#REF!</f>
        <v>#REF!</v>
      </c>
      <c r="BY51" s="5" t="e">
        <f>+AO51-#REF!</f>
        <v>#REF!</v>
      </c>
      <c r="BZ51" s="5" t="e">
        <f>+AP51-#REF!</f>
        <v>#REF!</v>
      </c>
      <c r="CA51" s="5" t="e">
        <f>+BC51-#REF!</f>
        <v>#REF!</v>
      </c>
      <c r="CB51" s="5" t="e">
        <f>+BD51-#REF!</f>
        <v>#REF!</v>
      </c>
      <c r="CC51" s="5" t="e">
        <f>+BE51-#REF!</f>
        <v>#REF!</v>
      </c>
      <c r="CD51" s="5" t="e">
        <f>+BO51-#REF!</f>
        <v>#REF!</v>
      </c>
      <c r="CE51" s="5" t="e">
        <f>+BP51-#REF!</f>
        <v>#REF!</v>
      </c>
      <c r="CF51" s="5" t="e">
        <f>+BQ51-#REF!</f>
        <v>#REF!</v>
      </c>
      <c r="CG51" s="5">
        <f t="shared" si="26"/>
        <v>-6785000</v>
      </c>
      <c r="CH51" s="5">
        <f t="shared" si="26"/>
        <v>-16331000</v>
      </c>
      <c r="CI51" s="5">
        <f t="shared" si="26"/>
        <v>-23116000</v>
      </c>
      <c r="CJ51" s="169" t="s">
        <v>197</v>
      </c>
    </row>
    <row r="52" spans="1:88" x14ac:dyDescent="0.25">
      <c r="A52" s="95" t="s">
        <v>202</v>
      </c>
      <c r="B52" s="95" t="s">
        <v>173</v>
      </c>
      <c r="C52" s="96" t="s">
        <v>203</v>
      </c>
      <c r="D52" s="95" t="s">
        <v>117</v>
      </c>
      <c r="E52" s="95"/>
      <c r="F52" s="95" t="s">
        <v>193</v>
      </c>
      <c r="G52" s="95" t="s">
        <v>194</v>
      </c>
      <c r="H52" s="95" t="s">
        <v>195</v>
      </c>
      <c r="I52" s="95" t="s">
        <v>196</v>
      </c>
      <c r="J52" s="98">
        <v>0</v>
      </c>
      <c r="K52" s="98">
        <v>0</v>
      </c>
      <c r="L52" s="98">
        <v>0</v>
      </c>
      <c r="M52" s="104"/>
      <c r="N52" s="104"/>
      <c r="O52" s="97">
        <f t="shared" si="2"/>
        <v>0</v>
      </c>
      <c r="P52" s="105" t="s">
        <v>123</v>
      </c>
      <c r="Q52" s="105" t="s">
        <v>123</v>
      </c>
      <c r="R52" s="97">
        <f t="shared" si="3"/>
        <v>0</v>
      </c>
      <c r="S52" s="105" t="s">
        <v>123</v>
      </c>
      <c r="T52" s="105" t="s">
        <v>123</v>
      </c>
      <c r="U52" s="97">
        <f t="shared" si="4"/>
        <v>0</v>
      </c>
      <c r="V52" s="105" t="s">
        <v>123</v>
      </c>
      <c r="W52" s="105" t="s">
        <v>123</v>
      </c>
      <c r="X52" s="97">
        <f t="shared" si="5"/>
        <v>0</v>
      </c>
      <c r="Y52" s="97">
        <f t="shared" si="27"/>
        <v>0</v>
      </c>
      <c r="Z52" s="97">
        <f t="shared" si="27"/>
        <v>0</v>
      </c>
      <c r="AA52" s="97">
        <f t="shared" si="7"/>
        <v>0</v>
      </c>
      <c r="AB52" s="104"/>
      <c r="AC52" s="104"/>
      <c r="AD52" s="97">
        <f t="shared" si="8"/>
        <v>0</v>
      </c>
      <c r="AE52" s="112">
        <f>'GB 2023'!AE52-(AB52-'GB 2023'!AB52)/3</f>
        <v>0</v>
      </c>
      <c r="AF52" s="112">
        <f>'GB 2023'!AF52-(AC52-'GB 2023'!AC52)/3</f>
        <v>0</v>
      </c>
      <c r="AG52" s="97">
        <f t="shared" si="9"/>
        <v>0</v>
      </c>
      <c r="AH52" s="112">
        <f>'GB 2023'!AH52-(AB52-'GB 2023'!AB52)/3</f>
        <v>0</v>
      </c>
      <c r="AI52" s="112">
        <f>'GB 2023'!AI52-(AC52-'GB 2023'!AC52)/3</f>
        <v>0</v>
      </c>
      <c r="AJ52" s="97">
        <f t="shared" si="10"/>
        <v>0</v>
      </c>
      <c r="AK52" s="112">
        <f>'GB 2023'!AN52-SUM('CMS Q3 Update'!AB52,'CMS Q3 Update'!AE52,'CMS Q3 Update'!AH52)</f>
        <v>0</v>
      </c>
      <c r="AL52" s="112">
        <f>'GB 2023'!AO52-SUM('CMS Q3 Update'!AC52,'CMS Q3 Update'!AF52,'CMS Q3 Update'!AI52)</f>
        <v>0</v>
      </c>
      <c r="AM52" s="97">
        <f t="shared" si="11"/>
        <v>0</v>
      </c>
      <c r="AN52" s="97">
        <f t="shared" si="28"/>
        <v>0</v>
      </c>
      <c r="AO52" s="97">
        <f t="shared" si="28"/>
        <v>0</v>
      </c>
      <c r="AP52" s="97">
        <f t="shared" si="13"/>
        <v>0</v>
      </c>
      <c r="AQ52" s="105" t="s">
        <v>123</v>
      </c>
      <c r="AR52" s="105" t="s">
        <v>123</v>
      </c>
      <c r="AS52" s="97">
        <f t="shared" si="14"/>
        <v>0</v>
      </c>
      <c r="AT52" s="105" t="s">
        <v>123</v>
      </c>
      <c r="AU52" s="105" t="s">
        <v>123</v>
      </c>
      <c r="AV52" s="97">
        <f t="shared" si="15"/>
        <v>0</v>
      </c>
      <c r="AW52" s="105" t="s">
        <v>123</v>
      </c>
      <c r="AX52" s="105" t="s">
        <v>123</v>
      </c>
      <c r="AY52" s="97">
        <f t="shared" si="16"/>
        <v>0</v>
      </c>
      <c r="AZ52" s="106"/>
      <c r="BA52" s="106"/>
      <c r="BB52" s="107">
        <f t="shared" si="17"/>
        <v>0</v>
      </c>
      <c r="BC52" s="97">
        <f t="shared" si="29"/>
        <v>0</v>
      </c>
      <c r="BD52" s="97">
        <f t="shared" si="29"/>
        <v>0</v>
      </c>
      <c r="BE52" s="97">
        <f t="shared" si="19"/>
        <v>0</v>
      </c>
      <c r="BF52" s="106"/>
      <c r="BG52" s="106"/>
      <c r="BH52" s="108">
        <f t="shared" si="20"/>
        <v>0</v>
      </c>
      <c r="BI52" s="106"/>
      <c r="BJ52" s="106"/>
      <c r="BK52" s="108">
        <f t="shared" si="21"/>
        <v>0</v>
      </c>
      <c r="BL52" s="106"/>
      <c r="BM52" s="106"/>
      <c r="BN52" s="108">
        <f t="shared" si="22"/>
        <v>0</v>
      </c>
      <c r="BO52" s="107">
        <f t="shared" si="30"/>
        <v>0</v>
      </c>
      <c r="BP52" s="107">
        <f t="shared" si="30"/>
        <v>0</v>
      </c>
      <c r="BQ52" s="107">
        <f t="shared" si="24"/>
        <v>0</v>
      </c>
      <c r="BR52" s="98">
        <f t="shared" si="31"/>
        <v>0</v>
      </c>
      <c r="BS52" s="98">
        <f t="shared" si="31"/>
        <v>0</v>
      </c>
      <c r="BT52" s="98">
        <f t="shared" si="31"/>
        <v>0</v>
      </c>
      <c r="BU52" s="98" t="e">
        <f>+Y52-#REF!</f>
        <v>#REF!</v>
      </c>
      <c r="BV52" s="98" t="e">
        <f>+Z52-#REF!</f>
        <v>#REF!</v>
      </c>
      <c r="BW52" s="98" t="e">
        <f>+AA52-#REF!</f>
        <v>#REF!</v>
      </c>
      <c r="BX52" s="98" t="e">
        <f>+AN52-#REF!</f>
        <v>#REF!</v>
      </c>
      <c r="BY52" s="98" t="e">
        <f>+AO52-#REF!</f>
        <v>#REF!</v>
      </c>
      <c r="BZ52" s="98" t="e">
        <f>+AP52-#REF!</f>
        <v>#REF!</v>
      </c>
      <c r="CA52" s="98" t="e">
        <f>+BC52-#REF!</f>
        <v>#REF!</v>
      </c>
      <c r="CB52" s="98" t="e">
        <f>+BD52-#REF!</f>
        <v>#REF!</v>
      </c>
      <c r="CC52" s="98" t="e">
        <f>+BE52-#REF!</f>
        <v>#REF!</v>
      </c>
      <c r="CD52" s="98" t="e">
        <f>+BO52-#REF!</f>
        <v>#REF!</v>
      </c>
      <c r="CE52" s="98" t="e">
        <f>+BP52-#REF!</f>
        <v>#REF!</v>
      </c>
      <c r="CF52" s="98" t="e">
        <f>+BQ52-#REF!</f>
        <v>#REF!</v>
      </c>
      <c r="CG52" s="98">
        <f t="shared" si="26"/>
        <v>0</v>
      </c>
      <c r="CH52" s="98">
        <f t="shared" si="26"/>
        <v>0</v>
      </c>
      <c r="CI52" s="98">
        <f t="shared" si="26"/>
        <v>0</v>
      </c>
      <c r="CJ52" s="169"/>
    </row>
    <row r="53" spans="1:88" x14ac:dyDescent="0.25">
      <c r="A53" s="95" t="s">
        <v>202</v>
      </c>
      <c r="B53" s="95" t="s">
        <v>173</v>
      </c>
      <c r="C53" s="96" t="s">
        <v>203</v>
      </c>
      <c r="D53" s="95" t="s">
        <v>121</v>
      </c>
      <c r="E53" s="95"/>
      <c r="F53" s="95" t="s">
        <v>175</v>
      </c>
      <c r="G53" s="95" t="s">
        <v>176</v>
      </c>
      <c r="H53" s="95" t="s">
        <v>177</v>
      </c>
      <c r="I53" s="95">
        <v>20</v>
      </c>
      <c r="J53" s="98">
        <v>0</v>
      </c>
      <c r="K53" s="98">
        <v>0</v>
      </c>
      <c r="L53" s="98">
        <v>0</v>
      </c>
      <c r="M53" s="104"/>
      <c r="N53" s="104"/>
      <c r="O53" s="97">
        <f t="shared" si="2"/>
        <v>0</v>
      </c>
      <c r="P53" s="105"/>
      <c r="Q53" s="105"/>
      <c r="R53" s="97">
        <f t="shared" si="3"/>
        <v>0</v>
      </c>
      <c r="S53" s="105"/>
      <c r="T53" s="105"/>
      <c r="U53" s="97">
        <f t="shared" si="4"/>
        <v>0</v>
      </c>
      <c r="V53" s="105"/>
      <c r="W53" s="105"/>
      <c r="X53" s="97">
        <f t="shared" si="5"/>
        <v>0</v>
      </c>
      <c r="Y53" s="97">
        <f t="shared" si="27"/>
        <v>0</v>
      </c>
      <c r="Z53" s="97">
        <f t="shared" si="27"/>
        <v>0</v>
      </c>
      <c r="AA53" s="97">
        <f t="shared" si="7"/>
        <v>0</v>
      </c>
      <c r="AB53" s="104"/>
      <c r="AC53" s="104"/>
      <c r="AD53" s="97">
        <f t="shared" si="8"/>
        <v>0</v>
      </c>
      <c r="AE53" s="112">
        <f>'GB 2023'!AE53-(AB53-'GB 2023'!AB53)/3</f>
        <v>0</v>
      </c>
      <c r="AF53" s="112">
        <f>'GB 2023'!AF53-(AC53-'GB 2023'!AC53)/3</f>
        <v>0</v>
      </c>
      <c r="AG53" s="97">
        <f t="shared" si="9"/>
        <v>0</v>
      </c>
      <c r="AH53" s="112">
        <f>'GB 2023'!AH53-(AB53-'GB 2023'!AB53)/3</f>
        <v>0</v>
      </c>
      <c r="AI53" s="112">
        <f>'GB 2023'!AI53-(AC53-'GB 2023'!AC53)/3</f>
        <v>0</v>
      </c>
      <c r="AJ53" s="97">
        <f t="shared" si="10"/>
        <v>0</v>
      </c>
      <c r="AK53" s="112">
        <f>'GB 2023'!AN53-SUM('CMS Q3 Update'!AB53,'CMS Q3 Update'!AE53,'CMS Q3 Update'!AH53)</f>
        <v>0</v>
      </c>
      <c r="AL53" s="112">
        <f>'GB 2023'!AO53-SUM('CMS Q3 Update'!AC53,'CMS Q3 Update'!AF53,'CMS Q3 Update'!AI53)</f>
        <v>0</v>
      </c>
      <c r="AM53" s="97">
        <f t="shared" si="11"/>
        <v>0</v>
      </c>
      <c r="AN53" s="97">
        <f t="shared" si="28"/>
        <v>0</v>
      </c>
      <c r="AO53" s="97">
        <f t="shared" si="28"/>
        <v>0</v>
      </c>
      <c r="AP53" s="97">
        <f t="shared" si="13"/>
        <v>0</v>
      </c>
      <c r="AQ53" s="105"/>
      <c r="AR53" s="105"/>
      <c r="AS53" s="97">
        <f t="shared" si="14"/>
        <v>0</v>
      </c>
      <c r="AT53" s="105"/>
      <c r="AU53" s="105"/>
      <c r="AV53" s="97">
        <f t="shared" si="15"/>
        <v>0</v>
      </c>
      <c r="AW53" s="105"/>
      <c r="AX53" s="105"/>
      <c r="AY53" s="97">
        <f t="shared" si="16"/>
        <v>0</v>
      </c>
      <c r="AZ53" s="106"/>
      <c r="BA53" s="106"/>
      <c r="BB53" s="107">
        <f t="shared" si="17"/>
        <v>0</v>
      </c>
      <c r="BC53" s="97">
        <f t="shared" si="29"/>
        <v>0</v>
      </c>
      <c r="BD53" s="97">
        <f t="shared" si="29"/>
        <v>0</v>
      </c>
      <c r="BE53" s="97">
        <f t="shared" si="19"/>
        <v>0</v>
      </c>
      <c r="BF53" s="106"/>
      <c r="BG53" s="106"/>
      <c r="BH53" s="108">
        <f t="shared" si="20"/>
        <v>0</v>
      </c>
      <c r="BI53" s="106"/>
      <c r="BJ53" s="106"/>
      <c r="BK53" s="108">
        <f t="shared" si="21"/>
        <v>0</v>
      </c>
      <c r="BL53" s="106"/>
      <c r="BM53" s="106"/>
      <c r="BN53" s="108">
        <f t="shared" si="22"/>
        <v>0</v>
      </c>
      <c r="BO53" s="107">
        <f t="shared" si="30"/>
        <v>0</v>
      </c>
      <c r="BP53" s="107">
        <f t="shared" si="30"/>
        <v>0</v>
      </c>
      <c r="BQ53" s="107">
        <f t="shared" si="24"/>
        <v>0</v>
      </c>
      <c r="BR53" s="98">
        <f t="shared" si="31"/>
        <v>0</v>
      </c>
      <c r="BS53" s="98">
        <f t="shared" si="31"/>
        <v>0</v>
      </c>
      <c r="BT53" s="98">
        <f t="shared" si="31"/>
        <v>0</v>
      </c>
      <c r="BU53" s="98" t="e">
        <f>+Y53-#REF!</f>
        <v>#REF!</v>
      </c>
      <c r="BV53" s="98" t="e">
        <f>+Z53-#REF!</f>
        <v>#REF!</v>
      </c>
      <c r="BW53" s="98" t="e">
        <f>+AA53-#REF!</f>
        <v>#REF!</v>
      </c>
      <c r="BX53" s="98" t="e">
        <f>+AN53-#REF!</f>
        <v>#REF!</v>
      </c>
      <c r="BY53" s="98" t="e">
        <f>+AO53-#REF!</f>
        <v>#REF!</v>
      </c>
      <c r="BZ53" s="98" t="e">
        <f>+AP53-#REF!</f>
        <v>#REF!</v>
      </c>
      <c r="CA53" s="98" t="e">
        <f>+BC53-#REF!</f>
        <v>#REF!</v>
      </c>
      <c r="CB53" s="98" t="e">
        <f>+BD53-#REF!</f>
        <v>#REF!</v>
      </c>
      <c r="CC53" s="98" t="e">
        <f>+BE53-#REF!</f>
        <v>#REF!</v>
      </c>
      <c r="CD53" s="98" t="e">
        <f>+BO53-#REF!</f>
        <v>#REF!</v>
      </c>
      <c r="CE53" s="98" t="e">
        <f>+BP53-#REF!</f>
        <v>#REF!</v>
      </c>
      <c r="CF53" s="98" t="e">
        <f>+BQ53-#REF!</f>
        <v>#REF!</v>
      </c>
      <c r="CG53" s="98">
        <f t="shared" si="26"/>
        <v>0</v>
      </c>
      <c r="CH53" s="98">
        <f t="shared" si="26"/>
        <v>0</v>
      </c>
      <c r="CI53" s="98">
        <f t="shared" si="26"/>
        <v>0</v>
      </c>
      <c r="CJ53" s="169"/>
    </row>
    <row r="54" spans="1:88" x14ac:dyDescent="0.25">
      <c r="A54" s="169" t="s">
        <v>190</v>
      </c>
      <c r="B54" s="169" t="s">
        <v>173</v>
      </c>
      <c r="C54" s="48" t="s">
        <v>191</v>
      </c>
      <c r="D54" s="169" t="s">
        <v>117</v>
      </c>
      <c r="E54" s="169"/>
      <c r="F54" s="169" t="s">
        <v>193</v>
      </c>
      <c r="G54" s="169" t="s">
        <v>194</v>
      </c>
      <c r="H54" s="169" t="s">
        <v>198</v>
      </c>
      <c r="I54" s="169" t="s">
        <v>204</v>
      </c>
      <c r="J54" s="5">
        <v>9003000</v>
      </c>
      <c r="K54" s="5">
        <v>9003000</v>
      </c>
      <c r="L54" s="5">
        <v>18006000</v>
      </c>
      <c r="M54" s="38"/>
      <c r="N54" s="38"/>
      <c r="O54" s="110">
        <f t="shared" si="2"/>
        <v>0</v>
      </c>
      <c r="P54" s="39" t="s">
        <v>123</v>
      </c>
      <c r="Q54" s="39" t="s">
        <v>123</v>
      </c>
      <c r="R54" s="110">
        <f t="shared" si="3"/>
        <v>0</v>
      </c>
      <c r="S54" s="39" t="s">
        <v>123</v>
      </c>
      <c r="T54" s="39" t="s">
        <v>123</v>
      </c>
      <c r="U54" s="110">
        <f t="shared" si="4"/>
        <v>0</v>
      </c>
      <c r="V54" s="39" t="s">
        <v>123</v>
      </c>
      <c r="W54" s="39" t="s">
        <v>123</v>
      </c>
      <c r="X54" s="110">
        <f t="shared" si="5"/>
        <v>0</v>
      </c>
      <c r="Y54" s="110">
        <f t="shared" si="27"/>
        <v>0</v>
      </c>
      <c r="Z54" s="110">
        <f t="shared" si="27"/>
        <v>0</v>
      </c>
      <c r="AA54" s="110">
        <f t="shared" si="7"/>
        <v>0</v>
      </c>
      <c r="AB54" s="38">
        <v>0</v>
      </c>
      <c r="AC54" s="38">
        <v>0</v>
      </c>
      <c r="AD54" s="110">
        <f t="shared" si="8"/>
        <v>0</v>
      </c>
      <c r="AE54" s="112">
        <f>'GB 2023'!AE54-(AB54-'GB 2023'!AB54)/3</f>
        <v>0</v>
      </c>
      <c r="AF54" s="112">
        <f>'GB 2023'!AF54-(AC54-'GB 2023'!AC54)/3</f>
        <v>0</v>
      </c>
      <c r="AG54" s="110">
        <f t="shared" si="9"/>
        <v>0</v>
      </c>
      <c r="AH54" s="112">
        <f>'GB 2023'!AH54-(AB54-'GB 2023'!AB54)/3</f>
        <v>417000</v>
      </c>
      <c r="AI54" s="112">
        <f>'GB 2023'!AI54-(AC54-'GB 2023'!AC54)/3</f>
        <v>417000</v>
      </c>
      <c r="AJ54" s="110">
        <f t="shared" si="10"/>
        <v>834000</v>
      </c>
      <c r="AK54" s="112">
        <f>'GB 2023'!AN54-SUM('CMS Q3 Update'!AB54,'CMS Q3 Update'!AE54,'CMS Q3 Update'!AH54)</f>
        <v>625000</v>
      </c>
      <c r="AL54" s="112">
        <f>'GB 2023'!AO54-SUM('CMS Q3 Update'!AC54,'CMS Q3 Update'!AF54,'CMS Q3 Update'!AI54)</f>
        <v>625000</v>
      </c>
      <c r="AM54" s="110">
        <f t="shared" si="11"/>
        <v>1250000</v>
      </c>
      <c r="AN54" s="110">
        <f t="shared" si="28"/>
        <v>1042000</v>
      </c>
      <c r="AO54" s="110">
        <f t="shared" si="28"/>
        <v>1042000</v>
      </c>
      <c r="AP54" s="110">
        <f t="shared" si="13"/>
        <v>2084000</v>
      </c>
      <c r="AQ54" s="112">
        <v>625000</v>
      </c>
      <c r="AR54" s="112">
        <v>625000</v>
      </c>
      <c r="AS54" s="110">
        <f t="shared" si="14"/>
        <v>1250000</v>
      </c>
      <c r="AT54" s="112">
        <v>625000</v>
      </c>
      <c r="AU54" s="112">
        <v>625000</v>
      </c>
      <c r="AV54" s="110">
        <f t="shared" si="15"/>
        <v>1250000</v>
      </c>
      <c r="AW54" s="112">
        <v>625000</v>
      </c>
      <c r="AX54" s="112">
        <v>625000</v>
      </c>
      <c r="AY54" s="110">
        <f t="shared" si="16"/>
        <v>1250000</v>
      </c>
      <c r="AZ54" s="89"/>
      <c r="BA54" s="89"/>
      <c r="BB54" s="91">
        <f t="shared" si="17"/>
        <v>0</v>
      </c>
      <c r="BC54" s="110">
        <f t="shared" si="29"/>
        <v>1875000</v>
      </c>
      <c r="BD54" s="110">
        <f t="shared" si="29"/>
        <v>1875000</v>
      </c>
      <c r="BE54" s="110">
        <f t="shared" si="19"/>
        <v>3750000</v>
      </c>
      <c r="BF54" s="89"/>
      <c r="BG54" s="89"/>
      <c r="BH54" s="90">
        <f t="shared" si="20"/>
        <v>0</v>
      </c>
      <c r="BI54" s="89"/>
      <c r="BJ54" s="89"/>
      <c r="BK54" s="90">
        <f t="shared" si="21"/>
        <v>0</v>
      </c>
      <c r="BL54" s="89"/>
      <c r="BM54" s="89"/>
      <c r="BN54" s="90">
        <f t="shared" si="22"/>
        <v>0</v>
      </c>
      <c r="BO54" s="91">
        <f t="shared" si="30"/>
        <v>0</v>
      </c>
      <c r="BP54" s="91">
        <f t="shared" si="30"/>
        <v>0</v>
      </c>
      <c r="BQ54" s="91">
        <f t="shared" si="24"/>
        <v>0</v>
      </c>
      <c r="BR54" s="5">
        <f t="shared" si="31"/>
        <v>2917000</v>
      </c>
      <c r="BS54" s="5">
        <f t="shared" si="31"/>
        <v>2917000</v>
      </c>
      <c r="BT54" s="5">
        <f t="shared" si="31"/>
        <v>5834000</v>
      </c>
      <c r="BU54" s="5" t="e">
        <f>+Y54-#REF!</f>
        <v>#REF!</v>
      </c>
      <c r="BV54" s="5" t="e">
        <f>+Z54-#REF!</f>
        <v>#REF!</v>
      </c>
      <c r="BW54" s="5" t="e">
        <f>+AA54-#REF!</f>
        <v>#REF!</v>
      </c>
      <c r="BX54" s="5" t="e">
        <f>+AN54-#REF!</f>
        <v>#REF!</v>
      </c>
      <c r="BY54" s="5" t="e">
        <f>+AO54-#REF!</f>
        <v>#REF!</v>
      </c>
      <c r="BZ54" s="5" t="e">
        <f>+AP54-#REF!</f>
        <v>#REF!</v>
      </c>
      <c r="CA54" s="5" t="e">
        <f>+BC54-#REF!</f>
        <v>#REF!</v>
      </c>
      <c r="CB54" s="5" t="e">
        <f>+BD54-#REF!</f>
        <v>#REF!</v>
      </c>
      <c r="CC54" s="5" t="e">
        <f>+BE54-#REF!</f>
        <v>#REF!</v>
      </c>
      <c r="CD54" s="5" t="e">
        <f>+BO54-#REF!</f>
        <v>#REF!</v>
      </c>
      <c r="CE54" s="5" t="e">
        <f>+BP54-#REF!</f>
        <v>#REF!</v>
      </c>
      <c r="CF54" s="5" t="e">
        <f>+BQ54-#REF!</f>
        <v>#REF!</v>
      </c>
      <c r="CG54" s="5">
        <f t="shared" si="26"/>
        <v>-6086000</v>
      </c>
      <c r="CH54" s="5">
        <f t="shared" si="26"/>
        <v>-6086000</v>
      </c>
      <c r="CI54" s="5">
        <f t="shared" si="26"/>
        <v>-12172000</v>
      </c>
      <c r="CJ54" s="169" t="s">
        <v>197</v>
      </c>
    </row>
    <row r="55" spans="1:88" x14ac:dyDescent="0.25">
      <c r="A55" s="48" t="s">
        <v>172</v>
      </c>
      <c r="B55" s="48" t="s">
        <v>173</v>
      </c>
      <c r="C55" s="48" t="s">
        <v>205</v>
      </c>
      <c r="D55" s="48" t="s">
        <v>117</v>
      </c>
      <c r="E55" s="169"/>
      <c r="F55" s="169" t="s">
        <v>193</v>
      </c>
      <c r="G55" s="169"/>
      <c r="H55" s="169" t="s">
        <v>195</v>
      </c>
      <c r="I55" s="169" t="s">
        <v>196</v>
      </c>
      <c r="J55" s="5">
        <v>0</v>
      </c>
      <c r="K55" s="5">
        <v>0</v>
      </c>
      <c r="L55" s="5">
        <v>0</v>
      </c>
      <c r="M55" s="38"/>
      <c r="N55" s="38"/>
      <c r="O55" s="110">
        <f t="shared" si="2"/>
        <v>0</v>
      </c>
      <c r="P55" s="39" t="s">
        <v>123</v>
      </c>
      <c r="Q55" s="39" t="s">
        <v>123</v>
      </c>
      <c r="R55" s="110">
        <f t="shared" si="3"/>
        <v>0</v>
      </c>
      <c r="S55" s="39" t="s">
        <v>123</v>
      </c>
      <c r="T55" s="39" t="s">
        <v>123</v>
      </c>
      <c r="U55" s="110">
        <f t="shared" si="4"/>
        <v>0</v>
      </c>
      <c r="V55" s="39" t="s">
        <v>123</v>
      </c>
      <c r="W55" s="39" t="s">
        <v>123</v>
      </c>
      <c r="X55" s="110">
        <f t="shared" si="5"/>
        <v>0</v>
      </c>
      <c r="Y55" s="110">
        <f t="shared" si="27"/>
        <v>0</v>
      </c>
      <c r="Z55" s="110">
        <f t="shared" si="27"/>
        <v>0</v>
      </c>
      <c r="AA55" s="110">
        <f t="shared" si="7"/>
        <v>0</v>
      </c>
      <c r="AB55" s="38">
        <v>0</v>
      </c>
      <c r="AC55" s="38">
        <v>0</v>
      </c>
      <c r="AD55" s="110">
        <f t="shared" si="8"/>
        <v>0</v>
      </c>
      <c r="AE55" s="112">
        <f>'GB 2023'!AE55-(AB55-'GB 2023'!AB55)/3</f>
        <v>200000</v>
      </c>
      <c r="AF55" s="112">
        <f>'GB 2023'!AF55-(AC55-'GB 2023'!AC55)/3</f>
        <v>0</v>
      </c>
      <c r="AG55" s="110">
        <f t="shared" si="9"/>
        <v>200000</v>
      </c>
      <c r="AH55" s="112">
        <f>'GB 2023'!AH55-(AB55-'GB 2023'!AB55)/3</f>
        <v>200000</v>
      </c>
      <c r="AI55" s="112">
        <f>'GB 2023'!AI55-(AC55-'GB 2023'!AC55)/3</f>
        <v>0</v>
      </c>
      <c r="AJ55" s="110">
        <f t="shared" si="10"/>
        <v>200000</v>
      </c>
      <c r="AK55" s="112">
        <f>'GB 2023'!AN55-SUM('CMS Q3 Update'!AB55,'CMS Q3 Update'!AE55,'CMS Q3 Update'!AH55)</f>
        <v>200000</v>
      </c>
      <c r="AL55" s="112">
        <f>'GB 2023'!AO55-SUM('CMS Q3 Update'!AC55,'CMS Q3 Update'!AF55,'CMS Q3 Update'!AI55)</f>
        <v>0</v>
      </c>
      <c r="AM55" s="110">
        <f t="shared" ref="AM55" si="32">+SUM(AK55:AL55)</f>
        <v>200000</v>
      </c>
      <c r="AN55" s="110">
        <f t="shared" si="28"/>
        <v>600000</v>
      </c>
      <c r="AO55" s="110">
        <f t="shared" si="28"/>
        <v>0</v>
      </c>
      <c r="AP55" s="110">
        <f t="shared" si="13"/>
        <v>600000</v>
      </c>
      <c r="AQ55" s="112">
        <v>0</v>
      </c>
      <c r="AR55" s="112">
        <v>0</v>
      </c>
      <c r="AS55" s="110">
        <f t="shared" si="14"/>
        <v>0</v>
      </c>
      <c r="AT55" s="112">
        <v>0</v>
      </c>
      <c r="AU55" s="112">
        <v>0</v>
      </c>
      <c r="AV55" s="110">
        <f t="shared" si="15"/>
        <v>0</v>
      </c>
      <c r="AW55" s="112">
        <v>0</v>
      </c>
      <c r="AX55" s="112">
        <v>0</v>
      </c>
      <c r="AY55" s="110">
        <f t="shared" si="16"/>
        <v>0</v>
      </c>
      <c r="AZ55" s="89"/>
      <c r="BA55" s="89"/>
      <c r="BB55" s="91">
        <f t="shared" ref="BB55" si="33">+SUM(AZ55:BA55)</f>
        <v>0</v>
      </c>
      <c r="BC55" s="110">
        <f t="shared" si="29"/>
        <v>0</v>
      </c>
      <c r="BD55" s="110">
        <f t="shared" si="29"/>
        <v>0</v>
      </c>
      <c r="BE55" s="110">
        <f t="shared" si="19"/>
        <v>0</v>
      </c>
      <c r="BF55" s="89"/>
      <c r="BG55" s="89"/>
      <c r="BH55" s="90">
        <f t="shared" si="20"/>
        <v>0</v>
      </c>
      <c r="BI55" s="89"/>
      <c r="BJ55" s="89"/>
      <c r="BK55" s="90">
        <f t="shared" si="21"/>
        <v>0</v>
      </c>
      <c r="BL55" s="89"/>
      <c r="BM55" s="89"/>
      <c r="BN55" s="90">
        <f t="shared" si="22"/>
        <v>0</v>
      </c>
      <c r="BO55" s="91">
        <f t="shared" si="30"/>
        <v>0</v>
      </c>
      <c r="BP55" s="91">
        <f t="shared" si="30"/>
        <v>0</v>
      </c>
      <c r="BQ55" s="91">
        <f t="shared" si="24"/>
        <v>0</v>
      </c>
      <c r="BR55" s="5">
        <f t="shared" si="31"/>
        <v>600000</v>
      </c>
      <c r="BS55" s="5">
        <f t="shared" si="31"/>
        <v>0</v>
      </c>
      <c r="BT55" s="5">
        <f t="shared" si="31"/>
        <v>600000</v>
      </c>
      <c r="BU55" s="5" t="e">
        <f>+Y55-#REF!</f>
        <v>#REF!</v>
      </c>
      <c r="BV55" s="5" t="e">
        <f>+Z55-#REF!</f>
        <v>#REF!</v>
      </c>
      <c r="BW55" s="5" t="e">
        <f>+AA55-#REF!</f>
        <v>#REF!</v>
      </c>
      <c r="BX55" s="5" t="e">
        <f>+AN55-#REF!</f>
        <v>#REF!</v>
      </c>
      <c r="BY55" s="5" t="e">
        <f>+AO55-#REF!</f>
        <v>#REF!</v>
      </c>
      <c r="BZ55" s="5" t="e">
        <f>+AP55-#REF!</f>
        <v>#REF!</v>
      </c>
      <c r="CA55" s="5" t="e">
        <f>+BC55-#REF!</f>
        <v>#REF!</v>
      </c>
      <c r="CB55" s="5" t="e">
        <f>+BD55-#REF!</f>
        <v>#REF!</v>
      </c>
      <c r="CC55" s="5" t="e">
        <f>+BE55-#REF!</f>
        <v>#REF!</v>
      </c>
      <c r="CD55" s="5" t="e">
        <f>+BO55-#REF!</f>
        <v>#REF!</v>
      </c>
      <c r="CE55" s="5" t="e">
        <f>+BP55-#REF!</f>
        <v>#REF!</v>
      </c>
      <c r="CF55" s="5" t="e">
        <f>+BQ55-#REF!</f>
        <v>#REF!</v>
      </c>
      <c r="CG55" s="5">
        <f t="shared" ref="CG55:CI55" si="34">+BR55-J55</f>
        <v>600000</v>
      </c>
      <c r="CH55" s="5">
        <f t="shared" si="34"/>
        <v>0</v>
      </c>
      <c r="CI55" s="5">
        <f t="shared" si="34"/>
        <v>600000</v>
      </c>
      <c r="CJ55" s="169" t="s">
        <v>197</v>
      </c>
    </row>
    <row r="56" spans="1:88" x14ac:dyDescent="0.25">
      <c r="A56" s="169"/>
      <c r="B56" s="169"/>
      <c r="C56" s="169"/>
      <c r="D56" s="169"/>
      <c r="E56" s="169"/>
      <c r="F56" s="169"/>
      <c r="G56" s="169"/>
      <c r="H56" s="169"/>
      <c r="I56" s="169"/>
      <c r="J56" s="169"/>
      <c r="K56" s="169"/>
      <c r="L56" s="169"/>
      <c r="M56" s="169"/>
      <c r="N56" s="169"/>
      <c r="O56" s="169"/>
      <c r="P56" s="169"/>
      <c r="Q56" s="169"/>
      <c r="R56" s="169"/>
      <c r="S56" s="169"/>
      <c r="T56" s="169"/>
      <c r="U56" s="169"/>
      <c r="V56" s="169"/>
      <c r="W56" s="169"/>
      <c r="X56" s="169"/>
      <c r="Y56" s="169"/>
      <c r="Z56" s="169"/>
      <c r="AA56" s="169"/>
      <c r="AB56" s="110"/>
      <c r="AC56" s="110"/>
      <c r="AD56" s="169"/>
      <c r="AE56" s="169"/>
      <c r="AF56" s="169"/>
      <c r="AG56" s="169"/>
      <c r="AH56" s="169"/>
      <c r="AI56" s="169"/>
      <c r="AJ56" s="169"/>
      <c r="AK56" s="169"/>
      <c r="AL56" s="169"/>
      <c r="AM56" s="169"/>
      <c r="AN56" s="169"/>
      <c r="AO56" s="169"/>
      <c r="AP56" s="169"/>
      <c r="AQ56" s="169"/>
      <c r="AR56" s="169"/>
      <c r="AS56" s="169"/>
      <c r="AT56" s="169"/>
      <c r="AU56" s="169"/>
      <c r="AV56" s="169"/>
      <c r="AW56" s="169"/>
      <c r="AX56" s="169"/>
      <c r="AY56" s="169"/>
      <c r="AZ56" s="169"/>
      <c r="BA56" s="169"/>
      <c r="BB56" s="169"/>
      <c r="BC56" s="169"/>
      <c r="BD56" s="169"/>
      <c r="BE56" s="169"/>
      <c r="BF56" s="169"/>
      <c r="BG56" s="169"/>
      <c r="BH56" s="169"/>
      <c r="BI56" s="169"/>
      <c r="BJ56" s="169"/>
      <c r="BK56" s="169"/>
      <c r="BL56" s="169"/>
      <c r="BM56" s="169"/>
      <c r="BN56" s="169"/>
      <c r="BO56" s="169"/>
      <c r="BP56" s="169"/>
      <c r="BQ56" s="169"/>
      <c r="BR56" s="169"/>
      <c r="BS56" s="169"/>
      <c r="BT56" s="169"/>
      <c r="BU56" s="169"/>
      <c r="BV56" s="169"/>
      <c r="BW56" s="169"/>
      <c r="BX56" s="169"/>
      <c r="BY56" s="169"/>
      <c r="BZ56" s="169"/>
      <c r="CA56" s="169"/>
      <c r="CB56" s="169"/>
      <c r="CC56" s="169"/>
      <c r="CD56" s="169"/>
      <c r="CE56" s="169"/>
      <c r="CF56" s="169"/>
      <c r="CG56" s="169"/>
      <c r="CH56" s="169"/>
      <c r="CI56" s="169"/>
      <c r="CJ56" s="169"/>
    </row>
    <row r="57" spans="1:88" x14ac:dyDescent="0.25">
      <c r="A57" s="169"/>
      <c r="B57" s="169"/>
      <c r="C57" s="169"/>
      <c r="D57" s="169"/>
      <c r="E57" s="169"/>
      <c r="F57" s="169"/>
      <c r="G57" s="169"/>
      <c r="H57" s="169"/>
      <c r="I57" s="169"/>
      <c r="J57" s="169"/>
      <c r="K57" s="169"/>
      <c r="L57" s="169"/>
      <c r="M57" s="169"/>
      <c r="N57" s="169"/>
      <c r="O57" s="169"/>
      <c r="P57" s="169"/>
      <c r="Q57" s="169"/>
      <c r="R57" s="169"/>
      <c r="S57" s="169"/>
      <c r="T57" s="169"/>
      <c r="U57" s="169"/>
      <c r="V57" s="169"/>
      <c r="W57" s="169"/>
      <c r="X57" s="169"/>
      <c r="Y57" s="114"/>
      <c r="Z57" s="114"/>
      <c r="AA57" s="114"/>
      <c r="AB57" s="114"/>
      <c r="AC57" s="121"/>
      <c r="AD57" s="114"/>
      <c r="AE57" s="114"/>
      <c r="AF57" s="114"/>
      <c r="AG57" s="114"/>
      <c r="AH57" s="114"/>
      <c r="AI57" s="114"/>
      <c r="AJ57" s="114"/>
      <c r="AK57" s="114"/>
      <c r="AL57" s="114"/>
      <c r="AM57" s="114"/>
      <c r="AN57" s="114"/>
      <c r="AO57" s="114"/>
      <c r="AP57" s="114"/>
      <c r="AQ57" s="169"/>
      <c r="AR57" s="169"/>
      <c r="AS57" s="169"/>
      <c r="AT57" s="169"/>
      <c r="AU57" s="169"/>
      <c r="AV57" s="169"/>
      <c r="AW57" s="169"/>
      <c r="AX57" s="169"/>
      <c r="AY57" s="169"/>
      <c r="AZ57" s="169"/>
      <c r="BA57" s="169"/>
      <c r="BB57" s="169"/>
      <c r="BC57" s="169"/>
      <c r="BD57" s="169"/>
      <c r="BE57" s="169"/>
      <c r="BF57" s="169"/>
      <c r="BG57" s="169"/>
      <c r="BH57" s="169"/>
      <c r="BI57" s="169"/>
      <c r="BJ57" s="169"/>
      <c r="BK57" s="169"/>
      <c r="BL57" s="169"/>
      <c r="BM57" s="169"/>
      <c r="BN57" s="169"/>
      <c r="BO57" s="169"/>
      <c r="BP57" s="169"/>
      <c r="BQ57" s="169"/>
      <c r="BR57" s="169"/>
      <c r="BS57" s="169"/>
      <c r="BT57" s="169"/>
      <c r="BU57" s="169"/>
      <c r="BV57" s="169"/>
      <c r="BW57" s="169"/>
      <c r="BX57" s="169"/>
      <c r="BY57" s="169"/>
      <c r="BZ57" s="169"/>
      <c r="CA57" s="169"/>
      <c r="CB57" s="169"/>
      <c r="CC57" s="169"/>
      <c r="CD57" s="169"/>
      <c r="CE57" s="169"/>
      <c r="CF57" s="169"/>
      <c r="CG57" s="169"/>
      <c r="CH57" s="169"/>
      <c r="CI57" s="169"/>
      <c r="CJ57" s="169"/>
    </row>
    <row r="58" spans="1:88" x14ac:dyDescent="0.25">
      <c r="A58" s="169"/>
      <c r="B58" s="169"/>
      <c r="C58" s="169"/>
      <c r="D58" s="169"/>
      <c r="E58" s="169"/>
      <c r="F58" s="169"/>
      <c r="G58" s="169"/>
      <c r="H58" s="169"/>
      <c r="I58" s="169"/>
      <c r="J58" s="169"/>
      <c r="K58" s="169"/>
      <c r="L58" s="169"/>
      <c r="M58" s="169"/>
      <c r="N58" s="169"/>
      <c r="O58" s="169"/>
      <c r="P58" s="169"/>
      <c r="Q58" s="169"/>
      <c r="R58" s="169"/>
      <c r="S58" s="169"/>
      <c r="T58" s="114"/>
      <c r="U58" s="114"/>
      <c r="V58" s="139" t="s">
        <v>206</v>
      </c>
      <c r="W58" s="114"/>
      <c r="X58" s="114"/>
      <c r="Y58" s="114"/>
      <c r="Z58" s="114"/>
      <c r="AA58" s="114"/>
      <c r="AB58" s="114"/>
      <c r="AC58" s="122"/>
      <c r="AD58" s="114"/>
      <c r="AE58" s="114"/>
      <c r="AF58" s="114"/>
      <c r="AG58" s="114"/>
      <c r="AH58" s="114"/>
      <c r="AI58" s="114"/>
      <c r="AJ58" s="114"/>
      <c r="AK58" s="114"/>
      <c r="AL58" s="114"/>
      <c r="AM58" s="114"/>
      <c r="AN58" s="114"/>
      <c r="AO58" s="114"/>
      <c r="AP58" s="114"/>
      <c r="AQ58" s="114"/>
      <c r="AR58" s="114"/>
      <c r="AS58" s="114"/>
      <c r="AT58" s="114"/>
      <c r="AU58" s="114"/>
      <c r="AV58" s="114"/>
      <c r="AW58" s="114"/>
      <c r="AX58" s="114"/>
      <c r="AY58" s="114"/>
      <c r="AZ58" s="169"/>
      <c r="BA58" s="169"/>
      <c r="BB58" s="169"/>
      <c r="BC58" s="169"/>
      <c r="BD58" s="169"/>
      <c r="BE58" s="169"/>
      <c r="BF58" s="169"/>
      <c r="BG58" s="169"/>
      <c r="BH58" s="169"/>
      <c r="BI58" s="169"/>
      <c r="BJ58" s="169"/>
      <c r="BK58" s="169"/>
      <c r="BL58" s="169"/>
      <c r="BM58" s="169"/>
      <c r="BN58" s="169"/>
      <c r="BO58" s="169"/>
      <c r="BP58" s="169"/>
      <c r="BQ58" s="169"/>
      <c r="BR58" s="169"/>
      <c r="BS58" s="169"/>
      <c r="BT58" s="169"/>
      <c r="BU58" s="169"/>
      <c r="BV58" s="169"/>
      <c r="BW58" s="169"/>
      <c r="BX58" s="169"/>
      <c r="BY58" s="169"/>
      <c r="BZ58" s="169"/>
      <c r="CA58" s="169"/>
      <c r="CB58" s="169"/>
      <c r="CC58" s="169"/>
      <c r="CD58" s="169"/>
      <c r="CE58" s="169"/>
      <c r="CF58" s="169"/>
      <c r="CG58" s="169"/>
      <c r="CH58" s="169"/>
      <c r="CI58" s="169"/>
      <c r="CJ58" s="169"/>
    </row>
    <row r="59" spans="1:88" x14ac:dyDescent="0.25">
      <c r="A59" s="169"/>
      <c r="B59" s="169"/>
      <c r="C59" s="169"/>
      <c r="D59" s="169"/>
      <c r="E59" s="169"/>
      <c r="F59" s="169"/>
      <c r="G59" s="169"/>
      <c r="H59" s="169"/>
      <c r="I59" s="169"/>
      <c r="J59" s="169"/>
      <c r="K59" s="169"/>
      <c r="L59" s="169"/>
      <c r="M59" s="169"/>
      <c r="N59" s="169"/>
      <c r="O59" s="169"/>
      <c r="P59" s="169"/>
      <c r="Q59" s="169"/>
      <c r="R59" s="169"/>
      <c r="S59" s="169"/>
      <c r="T59" s="114"/>
      <c r="U59" s="114"/>
      <c r="V59" s="139" t="s">
        <v>207</v>
      </c>
      <c r="W59" s="114"/>
      <c r="X59" s="114"/>
      <c r="Y59" s="114"/>
      <c r="Z59" s="114"/>
      <c r="AA59" s="114"/>
      <c r="AB59" s="115"/>
      <c r="AC59" s="123"/>
      <c r="AD59" s="124"/>
      <c r="AE59" s="115"/>
      <c r="AF59" s="115"/>
      <c r="AG59" s="115"/>
      <c r="AH59" s="115"/>
      <c r="AI59" s="115"/>
      <c r="AJ59" s="115"/>
      <c r="AK59" s="115"/>
      <c r="AL59" s="115"/>
      <c r="AM59" s="115"/>
      <c r="AN59" s="114"/>
      <c r="AO59" s="114"/>
      <c r="AP59" s="114"/>
      <c r="AQ59" s="115"/>
      <c r="AR59" s="115"/>
      <c r="AS59" s="115"/>
      <c r="AT59" s="115"/>
      <c r="AU59" s="115"/>
      <c r="AV59" s="115"/>
      <c r="AW59" s="115"/>
      <c r="AX59" s="115"/>
      <c r="AY59" s="115"/>
      <c r="AZ59" s="169"/>
      <c r="BA59" s="169"/>
      <c r="BB59" s="169"/>
      <c r="BC59" s="169"/>
      <c r="BD59" s="169"/>
      <c r="BE59" s="169"/>
      <c r="BF59" s="169"/>
      <c r="BG59" s="169"/>
      <c r="BH59" s="169"/>
      <c r="BI59" s="169"/>
      <c r="BJ59" s="169"/>
      <c r="BK59" s="169"/>
      <c r="BL59" s="169"/>
      <c r="BM59" s="169"/>
      <c r="BN59" s="169"/>
      <c r="BO59" s="169"/>
      <c r="BP59" s="169"/>
      <c r="BQ59" s="169"/>
      <c r="BR59" s="169"/>
      <c r="BS59" s="169"/>
      <c r="BT59" s="169"/>
      <c r="BU59" s="169"/>
      <c r="BV59" s="169"/>
      <c r="BW59" s="169"/>
      <c r="BX59" s="169"/>
      <c r="BY59" s="169"/>
      <c r="BZ59" s="169"/>
      <c r="CA59" s="169"/>
      <c r="CB59" s="169"/>
      <c r="CC59" s="169"/>
      <c r="CD59" s="169"/>
      <c r="CE59" s="169"/>
      <c r="CF59" s="169"/>
      <c r="CG59" s="169"/>
      <c r="CH59" s="169"/>
      <c r="CI59" s="169"/>
      <c r="CJ59" s="169"/>
    </row>
    <row r="60" spans="1:88" x14ac:dyDescent="0.25">
      <c r="A60" s="169"/>
      <c r="B60" s="169"/>
      <c r="C60" s="169"/>
      <c r="D60" s="169"/>
      <c r="E60" s="169"/>
      <c r="F60" s="169"/>
      <c r="G60" s="169"/>
      <c r="H60" s="169"/>
      <c r="I60" s="169"/>
      <c r="J60" s="169"/>
      <c r="K60" s="169"/>
      <c r="L60" s="169"/>
      <c r="M60" s="169"/>
      <c r="N60" s="169"/>
      <c r="O60" s="169"/>
      <c r="P60" s="169"/>
      <c r="Q60" s="169"/>
      <c r="R60" s="169"/>
      <c r="S60" s="169"/>
      <c r="T60" s="114"/>
      <c r="U60" s="114"/>
      <c r="V60" s="159" t="s">
        <v>208</v>
      </c>
      <c r="W60" s="114"/>
      <c r="X60" s="114"/>
      <c r="Y60" s="114"/>
      <c r="Z60" s="117"/>
      <c r="AA60" s="114"/>
      <c r="AB60" s="116"/>
      <c r="AC60" s="125"/>
      <c r="AD60" s="114"/>
      <c r="AE60" s="116"/>
      <c r="AF60" s="116"/>
      <c r="AG60" s="116"/>
      <c r="AH60" s="116"/>
      <c r="AI60" s="116"/>
      <c r="AJ60" s="116"/>
      <c r="AK60" s="116"/>
      <c r="AL60" s="116"/>
      <c r="AM60" s="116"/>
      <c r="AN60" s="114"/>
      <c r="AO60" s="114"/>
      <c r="AP60" s="114"/>
      <c r="AQ60" s="115"/>
      <c r="AR60" s="115"/>
      <c r="AS60" s="115"/>
      <c r="AT60" s="115"/>
      <c r="AU60" s="115"/>
      <c r="AV60" s="115"/>
      <c r="AW60" s="115"/>
      <c r="AX60" s="115"/>
      <c r="AY60" s="115"/>
      <c r="AZ60" s="169"/>
      <c r="BA60" s="169"/>
      <c r="BB60" s="169"/>
      <c r="BC60" s="169"/>
      <c r="BD60" s="169"/>
      <c r="BE60" s="169"/>
      <c r="BF60" s="169"/>
      <c r="BG60" s="169"/>
      <c r="BH60" s="169"/>
      <c r="BI60" s="169"/>
      <c r="BJ60" s="169"/>
      <c r="BK60" s="169"/>
      <c r="BL60" s="169"/>
      <c r="BM60" s="169"/>
      <c r="BN60" s="169"/>
      <c r="BO60" s="169"/>
      <c r="BP60" s="169"/>
      <c r="BQ60" s="169"/>
      <c r="BR60" s="169"/>
      <c r="BS60" s="169"/>
      <c r="BT60" s="169"/>
      <c r="BU60" s="169"/>
      <c r="BV60" s="169"/>
      <c r="BW60" s="169"/>
      <c r="BX60" s="169"/>
      <c r="BY60" s="169"/>
      <c r="BZ60" s="169"/>
      <c r="CA60" s="169"/>
      <c r="CB60" s="169"/>
      <c r="CC60" s="169"/>
      <c r="CD60" s="169"/>
      <c r="CE60" s="169"/>
      <c r="CF60" s="169"/>
      <c r="CG60" s="169"/>
      <c r="CH60" s="169"/>
      <c r="CI60" s="169"/>
      <c r="CJ60" s="169"/>
    </row>
    <row r="61" spans="1:88" x14ac:dyDescent="0.25">
      <c r="A61" s="169"/>
      <c r="B61" s="169"/>
      <c r="C61" s="169"/>
      <c r="D61" s="169"/>
      <c r="E61" s="169"/>
      <c r="F61" s="169"/>
      <c r="G61" s="169"/>
      <c r="H61" s="169"/>
      <c r="I61" s="169"/>
      <c r="J61" s="169"/>
      <c r="K61" s="169"/>
      <c r="L61" s="169"/>
      <c r="M61" s="169"/>
      <c r="N61" s="169"/>
      <c r="O61" s="169"/>
      <c r="P61" s="169"/>
      <c r="Q61" s="169"/>
      <c r="R61" s="169"/>
      <c r="S61" s="169"/>
      <c r="T61" s="114"/>
      <c r="U61" s="114"/>
      <c r="V61" s="159" t="s">
        <v>209</v>
      </c>
      <c r="W61" s="114"/>
      <c r="X61" s="114"/>
      <c r="Y61" s="114"/>
      <c r="Z61" s="117"/>
      <c r="AA61" s="114"/>
      <c r="AB61" s="116"/>
      <c r="AC61" s="116"/>
      <c r="AD61" s="116"/>
      <c r="AE61" s="116"/>
      <c r="AF61" s="116"/>
      <c r="AG61" s="116"/>
      <c r="AH61" s="116"/>
      <c r="AI61" s="116"/>
      <c r="AJ61" s="116"/>
      <c r="AK61" s="116"/>
      <c r="AL61" s="116"/>
      <c r="AM61" s="116"/>
      <c r="AN61" s="114"/>
      <c r="AO61" s="114"/>
      <c r="AP61" s="114"/>
      <c r="AQ61" s="116"/>
      <c r="AR61" s="116"/>
      <c r="AS61" s="116"/>
      <c r="AT61" s="116"/>
      <c r="AU61" s="116"/>
      <c r="AV61" s="116"/>
      <c r="AW61" s="116"/>
      <c r="AX61" s="116"/>
      <c r="AY61" s="116"/>
      <c r="AZ61" s="169"/>
      <c r="BA61" s="169"/>
      <c r="BB61" s="169"/>
      <c r="BC61" s="169"/>
      <c r="BD61" s="169"/>
      <c r="BE61" s="169"/>
      <c r="BF61" s="169"/>
      <c r="BG61" s="169"/>
      <c r="BH61" s="169"/>
      <c r="BI61" s="169"/>
      <c r="BJ61" s="169"/>
      <c r="BK61" s="169"/>
      <c r="BL61" s="169"/>
      <c r="BM61" s="169"/>
      <c r="BN61" s="169"/>
      <c r="BO61" s="169"/>
      <c r="BP61" s="169"/>
      <c r="BQ61" s="169"/>
      <c r="BR61" s="169"/>
      <c r="BS61" s="169"/>
      <c r="BT61" s="169"/>
      <c r="BU61" s="169"/>
      <c r="BV61" s="169"/>
      <c r="BW61" s="169"/>
      <c r="BX61" s="169"/>
      <c r="BY61" s="169"/>
      <c r="BZ61" s="169"/>
      <c r="CA61" s="169"/>
      <c r="CB61" s="169"/>
      <c r="CC61" s="169"/>
      <c r="CD61" s="169"/>
      <c r="CE61" s="169"/>
      <c r="CF61" s="169"/>
      <c r="CG61" s="169"/>
      <c r="CH61" s="169"/>
      <c r="CI61" s="169"/>
      <c r="CJ61" s="169"/>
    </row>
    <row r="62" spans="1:88" x14ac:dyDescent="0.25">
      <c r="A62" s="169"/>
      <c r="B62" s="169"/>
      <c r="C62" s="169"/>
      <c r="D62" s="169"/>
      <c r="E62" s="169"/>
      <c r="F62" s="169"/>
      <c r="G62" s="169"/>
      <c r="H62" s="169"/>
      <c r="I62" s="169"/>
      <c r="J62" s="169"/>
      <c r="K62" s="169"/>
      <c r="L62" s="169"/>
      <c r="M62" s="169"/>
      <c r="N62" s="169"/>
      <c r="O62" s="169"/>
      <c r="P62" s="169"/>
      <c r="Q62" s="169"/>
      <c r="R62" s="169"/>
      <c r="S62" s="169"/>
      <c r="T62" s="114"/>
      <c r="U62" s="114"/>
      <c r="V62" s="114"/>
      <c r="W62" s="114"/>
      <c r="X62" s="114"/>
      <c r="Y62" s="114"/>
      <c r="Z62" s="169"/>
      <c r="AA62" s="169"/>
      <c r="AB62" s="169"/>
      <c r="AC62" s="127" t="s">
        <v>210</v>
      </c>
      <c r="AD62" s="169"/>
      <c r="AE62" s="169"/>
      <c r="AF62" s="169"/>
      <c r="AG62" s="169"/>
      <c r="AH62" s="169"/>
      <c r="AI62" s="169"/>
      <c r="AJ62" s="169"/>
      <c r="AK62" s="169"/>
      <c r="AL62" s="169"/>
      <c r="AM62" s="169"/>
      <c r="AN62" s="169"/>
      <c r="AO62" s="169"/>
      <c r="AP62" s="114"/>
      <c r="AQ62" s="116"/>
      <c r="AR62" s="116"/>
      <c r="AS62" s="116"/>
      <c r="AT62" s="116"/>
      <c r="AU62" s="116"/>
      <c r="AV62" s="116"/>
      <c r="AW62" s="116"/>
      <c r="AX62" s="116"/>
      <c r="AY62" s="116"/>
      <c r="AZ62" s="169"/>
      <c r="BA62" s="169"/>
      <c r="BB62" s="169"/>
      <c r="BC62" s="169"/>
      <c r="BD62" s="169"/>
      <c r="BE62" s="169"/>
      <c r="BF62" s="169"/>
      <c r="BG62" s="169"/>
      <c r="BH62" s="169"/>
      <c r="BI62" s="169"/>
      <c r="BJ62" s="169"/>
      <c r="BK62" s="169"/>
      <c r="BL62" s="169"/>
      <c r="BM62" s="169"/>
      <c r="BN62" s="169"/>
      <c r="BO62" s="169"/>
      <c r="BP62" s="169"/>
      <c r="BQ62" s="169"/>
      <c r="BR62" s="169"/>
      <c r="BS62" s="169"/>
      <c r="BT62" s="169"/>
      <c r="BU62" s="169"/>
      <c r="BV62" s="169"/>
      <c r="BW62" s="169"/>
      <c r="BX62" s="169"/>
      <c r="BY62" s="169"/>
      <c r="BZ62" s="169"/>
      <c r="CA62" s="169"/>
      <c r="CB62" s="169"/>
      <c r="CC62" s="169"/>
      <c r="CD62" s="169"/>
      <c r="CE62" s="169"/>
      <c r="CF62" s="169"/>
      <c r="CG62" s="169"/>
      <c r="CH62" s="169"/>
      <c r="CI62" s="169"/>
      <c r="CJ62" s="169"/>
    </row>
    <row r="63" spans="1:88" x14ac:dyDescent="0.25">
      <c r="A63" s="169"/>
      <c r="B63" s="169"/>
      <c r="C63" s="169"/>
      <c r="D63" s="169"/>
      <c r="E63" s="169"/>
      <c r="F63" s="169"/>
      <c r="G63" s="169"/>
      <c r="H63" s="169"/>
      <c r="I63" s="169"/>
      <c r="J63" s="169"/>
      <c r="K63" s="169"/>
      <c r="L63" s="169"/>
      <c r="M63" s="169"/>
      <c r="N63" s="169"/>
      <c r="O63" s="169"/>
      <c r="P63" s="169"/>
      <c r="Q63" s="169"/>
      <c r="R63" s="169"/>
      <c r="S63" s="169"/>
      <c r="T63" s="114"/>
      <c r="U63" s="114"/>
      <c r="V63" s="114"/>
      <c r="W63" s="114"/>
      <c r="X63" s="114"/>
      <c r="Y63" s="114"/>
      <c r="Z63" s="169"/>
      <c r="AA63" s="169"/>
      <c r="AB63" s="169"/>
      <c r="AC63" s="128" t="s">
        <v>211</v>
      </c>
      <c r="AD63" s="169"/>
      <c r="AE63" s="169"/>
      <c r="AF63" s="169"/>
      <c r="AG63" s="169"/>
      <c r="AH63" s="169"/>
      <c r="AI63" s="169"/>
      <c r="AJ63" s="169"/>
      <c r="AK63" s="169"/>
      <c r="AL63" s="169"/>
      <c r="AM63" s="169"/>
      <c r="AN63" s="169"/>
      <c r="AO63" s="169"/>
      <c r="AP63" s="114"/>
      <c r="AQ63" s="116"/>
      <c r="AR63" s="116"/>
      <c r="AS63" s="116"/>
      <c r="AT63" s="116"/>
      <c r="AU63" s="116"/>
      <c r="AV63" s="116"/>
      <c r="AW63" s="116"/>
      <c r="AX63" s="116"/>
      <c r="AY63" s="116"/>
      <c r="AZ63" s="169"/>
      <c r="BA63" s="169"/>
      <c r="BB63" s="169"/>
      <c r="BC63" s="169"/>
      <c r="BD63" s="169"/>
      <c r="BE63" s="169"/>
      <c r="BF63" s="169"/>
      <c r="BG63" s="169"/>
      <c r="BH63" s="169"/>
      <c r="BI63" s="169"/>
      <c r="BJ63" s="169"/>
      <c r="BK63" s="169"/>
      <c r="BL63" s="169"/>
      <c r="BM63" s="169"/>
      <c r="BN63" s="169"/>
      <c r="BO63" s="169"/>
      <c r="BP63" s="169"/>
      <c r="BQ63" s="169"/>
      <c r="BR63" s="169"/>
      <c r="BS63" s="169"/>
      <c r="BT63" s="169"/>
      <c r="BU63" s="169"/>
      <c r="BV63" s="169"/>
      <c r="BW63" s="169"/>
      <c r="BX63" s="169"/>
      <c r="BY63" s="169"/>
      <c r="BZ63" s="169"/>
      <c r="CA63" s="169"/>
      <c r="CB63" s="169"/>
      <c r="CC63" s="169"/>
      <c r="CD63" s="169"/>
      <c r="CE63" s="169"/>
      <c r="CF63" s="169"/>
      <c r="CG63" s="169"/>
      <c r="CH63" s="169"/>
      <c r="CI63" s="169"/>
      <c r="CJ63" s="169"/>
    </row>
    <row r="64" spans="1:88" x14ac:dyDescent="0.25">
      <c r="A64" s="169"/>
      <c r="B64" s="169"/>
      <c r="C64" s="169"/>
      <c r="D64" s="169"/>
      <c r="E64" s="169"/>
      <c r="F64" s="169"/>
      <c r="G64" s="169"/>
      <c r="H64" s="169"/>
      <c r="I64" s="169"/>
      <c r="J64" s="169"/>
      <c r="K64" s="169"/>
      <c r="L64" s="169"/>
      <c r="M64" s="169"/>
      <c r="N64" s="169"/>
      <c r="O64" s="169"/>
      <c r="P64" s="169"/>
      <c r="Q64" s="169"/>
      <c r="R64" s="169"/>
      <c r="S64" s="169"/>
      <c r="T64" s="114"/>
      <c r="U64" s="114"/>
      <c r="V64" s="114"/>
      <c r="W64" s="114"/>
      <c r="X64" s="114"/>
      <c r="Y64" s="114"/>
      <c r="Z64" s="169"/>
      <c r="AA64" s="169"/>
      <c r="AB64" s="129"/>
      <c r="AC64" s="130" t="s">
        <v>212</v>
      </c>
      <c r="AD64" s="131"/>
      <c r="AE64" s="129"/>
      <c r="AF64" s="129"/>
      <c r="AG64" s="129"/>
      <c r="AH64" s="129"/>
      <c r="AI64" s="129"/>
      <c r="AJ64" s="129"/>
      <c r="AK64" s="129"/>
      <c r="AL64" s="129"/>
      <c r="AM64" s="129"/>
      <c r="AN64" s="169"/>
      <c r="AO64" s="169"/>
      <c r="AP64" s="114"/>
      <c r="AQ64" s="116"/>
      <c r="AR64" s="116"/>
      <c r="AS64" s="116"/>
      <c r="AT64" s="116"/>
      <c r="AU64" s="116"/>
      <c r="AV64" s="116"/>
      <c r="AW64" s="116"/>
      <c r="AX64" s="116"/>
      <c r="AY64" s="116"/>
      <c r="AZ64" s="169"/>
      <c r="BA64" s="169"/>
      <c r="BB64" s="169"/>
      <c r="BC64" s="169"/>
      <c r="BD64" s="169"/>
      <c r="BE64" s="169"/>
      <c r="BF64" s="169"/>
      <c r="BG64" s="169"/>
      <c r="BH64" s="169"/>
      <c r="BI64" s="169"/>
      <c r="BJ64" s="169"/>
      <c r="BK64" s="169"/>
      <c r="BL64" s="169"/>
      <c r="BM64" s="169"/>
      <c r="BN64" s="169"/>
      <c r="BO64" s="169"/>
      <c r="BP64" s="169"/>
      <c r="BQ64" s="169"/>
      <c r="BR64" s="169"/>
      <c r="BS64" s="169"/>
      <c r="BT64" s="169"/>
      <c r="BU64" s="169"/>
      <c r="BV64" s="169"/>
      <c r="BW64" s="169"/>
      <c r="BX64" s="169"/>
      <c r="BY64" s="169"/>
      <c r="BZ64" s="169"/>
      <c r="CA64" s="169"/>
      <c r="CB64" s="169"/>
      <c r="CC64" s="169"/>
      <c r="CD64" s="169"/>
      <c r="CE64" s="169"/>
      <c r="CF64" s="169"/>
      <c r="CG64" s="169"/>
      <c r="CH64" s="169"/>
      <c r="CI64" s="169"/>
      <c r="CJ64" s="169"/>
    </row>
    <row r="65" spans="20:51" x14ac:dyDescent="0.25">
      <c r="T65" s="114"/>
      <c r="U65" s="114"/>
      <c r="V65" s="114"/>
      <c r="W65" s="114"/>
      <c r="X65" s="114"/>
      <c r="Y65" s="114"/>
      <c r="Z65" s="169"/>
      <c r="AA65" s="169"/>
      <c r="AB65" s="129"/>
      <c r="AC65" s="130"/>
      <c r="AD65" s="131" t="s">
        <v>213</v>
      </c>
      <c r="AE65" s="129"/>
      <c r="AF65" s="129"/>
      <c r="AG65" s="129"/>
      <c r="AH65" s="129"/>
      <c r="AI65" s="129"/>
      <c r="AJ65" s="129"/>
      <c r="AK65" s="129"/>
      <c r="AL65" s="129"/>
      <c r="AM65" s="129"/>
      <c r="AN65" s="169"/>
      <c r="AO65" s="169"/>
      <c r="AP65" s="114"/>
      <c r="AQ65" s="116"/>
      <c r="AR65" s="116"/>
      <c r="AS65" s="116"/>
      <c r="AT65" s="116"/>
      <c r="AU65" s="116"/>
      <c r="AV65" s="116"/>
      <c r="AW65" s="116"/>
      <c r="AX65" s="116"/>
      <c r="AY65" s="116"/>
    </row>
    <row r="66" spans="20:51" x14ac:dyDescent="0.25">
      <c r="T66" s="114"/>
      <c r="U66" s="114"/>
      <c r="V66" s="114"/>
      <c r="W66" s="114"/>
      <c r="X66" s="114"/>
      <c r="Y66" s="114"/>
      <c r="Z66" s="169"/>
      <c r="AA66" s="169"/>
      <c r="AB66" s="129"/>
      <c r="AC66" s="130"/>
      <c r="AD66" s="131" t="s">
        <v>214</v>
      </c>
      <c r="AE66" s="129"/>
      <c r="AF66" s="129"/>
      <c r="AG66" s="129"/>
      <c r="AH66" s="129"/>
      <c r="AI66" s="129"/>
      <c r="AJ66" s="129"/>
      <c r="AK66" s="129"/>
      <c r="AL66" s="129"/>
      <c r="AM66" s="129"/>
      <c r="AN66" s="169"/>
      <c r="AO66" s="169"/>
      <c r="AP66" s="114"/>
      <c r="AQ66" s="116"/>
      <c r="AR66" s="116"/>
      <c r="AS66" s="116"/>
      <c r="AT66" s="116"/>
      <c r="AU66" s="116"/>
      <c r="AV66" s="116"/>
      <c r="AW66" s="116"/>
      <c r="AX66" s="116"/>
      <c r="AY66" s="116"/>
    </row>
    <row r="67" spans="20:51" x14ac:dyDescent="0.25">
      <c r="T67" s="114"/>
      <c r="U67" s="114"/>
      <c r="V67" s="114"/>
      <c r="W67" s="114"/>
      <c r="X67" s="114"/>
      <c r="Y67" s="114"/>
      <c r="Z67" s="169"/>
      <c r="AA67" s="169"/>
      <c r="AB67" s="129"/>
      <c r="AC67" s="130"/>
      <c r="AD67" s="131" t="s">
        <v>215</v>
      </c>
      <c r="AE67" s="129"/>
      <c r="AF67" s="129"/>
      <c r="AG67" s="129"/>
      <c r="AH67" s="129"/>
      <c r="AI67" s="129"/>
      <c r="AJ67" s="129"/>
      <c r="AK67" s="129"/>
      <c r="AL67" s="129"/>
      <c r="AM67" s="129"/>
      <c r="AN67" s="169"/>
      <c r="AO67" s="169"/>
      <c r="AP67" s="114"/>
      <c r="AQ67" s="116"/>
      <c r="AR67" s="116"/>
      <c r="AS67" s="116"/>
      <c r="AT67" s="116"/>
      <c r="AU67" s="116"/>
      <c r="AV67" s="116"/>
      <c r="AW67" s="116"/>
      <c r="AX67" s="116"/>
      <c r="AY67" s="116"/>
    </row>
    <row r="68" spans="20:51" x14ac:dyDescent="0.25">
      <c r="T68" s="114"/>
      <c r="U68" s="114"/>
      <c r="V68" s="114"/>
      <c r="W68" s="114"/>
      <c r="X68" s="114"/>
      <c r="Y68" s="114"/>
      <c r="Z68" s="169"/>
      <c r="AA68" s="169"/>
      <c r="AB68" s="129"/>
      <c r="AC68" s="130"/>
      <c r="AD68" s="131"/>
      <c r="AE68" s="129"/>
      <c r="AF68" s="129"/>
      <c r="AG68" s="129"/>
      <c r="AH68" s="129"/>
      <c r="AI68" s="129"/>
      <c r="AJ68" s="129"/>
      <c r="AK68" s="129"/>
      <c r="AL68" s="129"/>
      <c r="AM68" s="129"/>
      <c r="AN68" s="169"/>
      <c r="AO68" s="169"/>
      <c r="AP68" s="114"/>
      <c r="AQ68" s="116"/>
      <c r="AR68" s="116"/>
      <c r="AS68" s="116"/>
      <c r="AT68" s="116"/>
      <c r="AU68" s="116"/>
      <c r="AV68" s="116"/>
      <c r="AW68" s="116"/>
      <c r="AX68" s="116"/>
      <c r="AY68" s="116"/>
    </row>
    <row r="69" spans="20:51" x14ac:dyDescent="0.25">
      <c r="T69" s="114"/>
      <c r="U69" s="114"/>
      <c r="V69" s="114"/>
      <c r="W69" s="114"/>
      <c r="X69" s="114"/>
      <c r="Y69" s="114"/>
      <c r="Z69" s="132"/>
      <c r="AA69" s="169"/>
      <c r="AB69" s="116"/>
      <c r="AC69" s="116"/>
      <c r="AD69" s="116"/>
      <c r="AE69" s="116"/>
      <c r="AF69" s="116"/>
      <c r="AG69" s="116"/>
      <c r="AH69" s="116"/>
      <c r="AI69" s="116"/>
      <c r="AJ69" s="116"/>
      <c r="AK69" s="116"/>
      <c r="AL69" s="116"/>
      <c r="AM69" s="116"/>
      <c r="AN69" s="169"/>
      <c r="AO69" s="169"/>
      <c r="AP69" s="114"/>
      <c r="AQ69" s="116"/>
      <c r="AR69" s="116"/>
      <c r="AS69" s="116"/>
      <c r="AT69" s="116"/>
      <c r="AU69" s="116"/>
      <c r="AV69" s="116"/>
      <c r="AW69" s="116"/>
      <c r="AX69" s="116"/>
      <c r="AY69" s="116"/>
    </row>
    <row r="70" spans="20:51" x14ac:dyDescent="0.25">
      <c r="T70" s="114"/>
      <c r="U70" s="114"/>
      <c r="V70" s="114"/>
      <c r="W70" s="114"/>
      <c r="X70" s="114"/>
      <c r="Y70" s="114"/>
      <c r="Z70" s="169"/>
      <c r="AA70" s="169"/>
      <c r="AB70" s="133" t="s">
        <v>216</v>
      </c>
      <c r="AC70" s="133" t="s">
        <v>217</v>
      </c>
      <c r="AD70" s="133" t="s">
        <v>218</v>
      </c>
      <c r="AE70" s="134" t="s">
        <v>216</v>
      </c>
      <c r="AF70" s="134" t="s">
        <v>217</v>
      </c>
      <c r="AG70" s="134" t="s">
        <v>218</v>
      </c>
      <c r="AH70" s="133" t="s">
        <v>216</v>
      </c>
      <c r="AI70" s="133" t="s">
        <v>217</v>
      </c>
      <c r="AJ70" s="133" t="s">
        <v>218</v>
      </c>
      <c r="AK70" s="134" t="s">
        <v>216</v>
      </c>
      <c r="AL70" s="134" t="s">
        <v>217</v>
      </c>
      <c r="AM70" s="134" t="s">
        <v>218</v>
      </c>
      <c r="AN70" s="169"/>
      <c r="AO70" s="169"/>
      <c r="AP70" s="114"/>
      <c r="AQ70" s="116"/>
      <c r="AR70" s="116"/>
      <c r="AS70" s="116"/>
      <c r="AT70" s="116"/>
      <c r="AU70" s="116"/>
      <c r="AV70" s="116"/>
      <c r="AW70" s="116"/>
      <c r="AX70" s="116"/>
      <c r="AY70" s="116"/>
    </row>
    <row r="71" spans="20:51" x14ac:dyDescent="0.25">
      <c r="T71" s="114"/>
      <c r="U71" s="114"/>
      <c r="V71" s="114"/>
      <c r="W71" s="114"/>
      <c r="X71" s="114"/>
      <c r="Y71" s="114"/>
      <c r="Z71" s="132" t="s">
        <v>125</v>
      </c>
      <c r="AA71" s="129" t="s">
        <v>117</v>
      </c>
      <c r="AB71" s="135">
        <v>1667000</v>
      </c>
      <c r="AC71" s="135">
        <f>(AB71*2)*6.2%</f>
        <v>206708</v>
      </c>
      <c r="AD71" s="142">
        <f>AB71+AC71</f>
        <v>1873708</v>
      </c>
      <c r="AE71" s="143">
        <v>1667000</v>
      </c>
      <c r="AF71" s="143">
        <f>(AE71*2)*6.2%</f>
        <v>206708</v>
      </c>
      <c r="AG71" s="143">
        <f>AE71+AF71</f>
        <v>1873708</v>
      </c>
      <c r="AH71" s="142">
        <v>1667000</v>
      </c>
      <c r="AI71" s="142">
        <f>(AH71*2)*6.2%</f>
        <v>206708</v>
      </c>
      <c r="AJ71" s="142">
        <f>AH71+AI71</f>
        <v>1873708</v>
      </c>
      <c r="AK71" s="143">
        <v>1667000</v>
      </c>
      <c r="AL71" s="143">
        <f>(AK71*2)*6.2%</f>
        <v>206708</v>
      </c>
      <c r="AM71" s="143">
        <f>AK71+AL71</f>
        <v>1873708</v>
      </c>
      <c r="AN71" s="169"/>
      <c r="AO71" s="169"/>
      <c r="AP71" s="114"/>
      <c r="AQ71" s="116"/>
      <c r="AR71" s="116"/>
      <c r="AS71" s="116"/>
      <c r="AT71" s="116"/>
      <c r="AU71" s="116"/>
      <c r="AV71" s="116"/>
      <c r="AW71" s="116"/>
      <c r="AX71" s="116"/>
      <c r="AY71" s="116"/>
    </row>
    <row r="72" spans="20:51" x14ac:dyDescent="0.25">
      <c r="T72" s="114"/>
      <c r="U72" s="114"/>
      <c r="V72" s="114"/>
      <c r="W72" s="114"/>
      <c r="X72" s="114"/>
      <c r="Y72" s="114"/>
      <c r="Z72" s="132" t="s">
        <v>130</v>
      </c>
      <c r="AA72" s="129" t="s">
        <v>117</v>
      </c>
      <c r="AB72" s="135">
        <v>0</v>
      </c>
      <c r="AC72" s="135">
        <f>(AB72*2)*6.2%</f>
        <v>0</v>
      </c>
      <c r="AD72" s="142">
        <f>AB72+AC72</f>
        <v>0</v>
      </c>
      <c r="AE72" s="143">
        <v>0</v>
      </c>
      <c r="AF72" s="143">
        <f>(AE72*2)*6.2%</f>
        <v>0</v>
      </c>
      <c r="AG72" s="143">
        <f>AE72+AF72</f>
        <v>0</v>
      </c>
      <c r="AH72" s="142">
        <v>3333000</v>
      </c>
      <c r="AI72" s="142">
        <f>(AH72*2)*6.2%</f>
        <v>413292</v>
      </c>
      <c r="AJ72" s="142">
        <f>AH72+AI72</f>
        <v>3746292</v>
      </c>
      <c r="AK72" s="143">
        <v>3333000</v>
      </c>
      <c r="AL72" s="143">
        <f>(AK72*2)*6.2%</f>
        <v>413292</v>
      </c>
      <c r="AM72" s="143">
        <f>AK72+AL72</f>
        <v>3746292</v>
      </c>
      <c r="AN72" s="169"/>
      <c r="AO72" s="169"/>
      <c r="AP72" s="114"/>
      <c r="AQ72" s="116"/>
      <c r="AR72" s="116"/>
      <c r="AS72" s="116"/>
      <c r="AT72" s="116"/>
      <c r="AU72" s="116"/>
      <c r="AV72" s="116"/>
      <c r="AW72" s="116"/>
      <c r="AX72" s="116"/>
      <c r="AY72" s="116"/>
    </row>
    <row r="73" spans="20:51" x14ac:dyDescent="0.25">
      <c r="T73" s="114"/>
      <c r="U73" s="114"/>
      <c r="V73" s="114"/>
      <c r="W73" s="114"/>
      <c r="X73" s="114"/>
      <c r="Y73" s="114"/>
      <c r="Z73" s="132" t="s">
        <v>133</v>
      </c>
      <c r="AA73" s="129" t="s">
        <v>121</v>
      </c>
      <c r="AB73" s="136" t="s">
        <v>219</v>
      </c>
      <c r="AC73" s="136" t="s">
        <v>219</v>
      </c>
      <c r="AD73" s="144" t="s">
        <v>219</v>
      </c>
      <c r="AE73" s="145" t="s">
        <v>219</v>
      </c>
      <c r="AF73" s="145" t="s">
        <v>219</v>
      </c>
      <c r="AG73" s="145" t="s">
        <v>219</v>
      </c>
      <c r="AH73" s="144" t="s">
        <v>219</v>
      </c>
      <c r="AI73" s="144" t="s">
        <v>219</v>
      </c>
      <c r="AJ73" s="144" t="s">
        <v>219</v>
      </c>
      <c r="AK73" s="145" t="s">
        <v>219</v>
      </c>
      <c r="AL73" s="145" t="s">
        <v>219</v>
      </c>
      <c r="AM73" s="145" t="s">
        <v>219</v>
      </c>
      <c r="AN73" s="169"/>
      <c r="AO73" s="169"/>
      <c r="AP73" s="114"/>
      <c r="AQ73" s="114"/>
      <c r="AR73" s="114"/>
      <c r="AS73" s="114"/>
      <c r="AT73" s="114"/>
      <c r="AU73" s="114"/>
      <c r="AV73" s="114"/>
      <c r="AW73" s="114"/>
      <c r="AX73" s="114"/>
      <c r="AY73" s="114"/>
    </row>
    <row r="74" spans="20:51" x14ac:dyDescent="0.25">
      <c r="T74" s="114"/>
      <c r="U74" s="114"/>
      <c r="V74" s="114"/>
      <c r="W74" s="114"/>
      <c r="X74" s="114"/>
      <c r="Y74" s="114"/>
      <c r="Z74" s="132" t="s">
        <v>133</v>
      </c>
      <c r="AA74" s="129" t="s">
        <v>121</v>
      </c>
      <c r="AB74" s="135">
        <v>0</v>
      </c>
      <c r="AC74" s="135">
        <f t="shared" ref="AC74:AC77" si="35">(AB74*2)*6.2%</f>
        <v>0</v>
      </c>
      <c r="AD74" s="142">
        <f t="shared" ref="AD74:AD77" si="36">AB74+AC74</f>
        <v>0</v>
      </c>
      <c r="AE74" s="143">
        <v>0</v>
      </c>
      <c r="AF74" s="143">
        <f t="shared" ref="AF74:AF77" si="37">(AE74*2)*6.2%</f>
        <v>0</v>
      </c>
      <c r="AG74" s="143">
        <f t="shared" ref="AG74:AG77" si="38">AE74+AF74</f>
        <v>0</v>
      </c>
      <c r="AH74" s="142">
        <v>0</v>
      </c>
      <c r="AI74" s="142">
        <f t="shared" ref="AI74:AI77" si="39">(AH74*2)*6.2%</f>
        <v>0</v>
      </c>
      <c r="AJ74" s="142">
        <f t="shared" ref="AJ74:AJ77" si="40">AH74+AI74</f>
        <v>0</v>
      </c>
      <c r="AK74" s="143">
        <v>0</v>
      </c>
      <c r="AL74" s="143">
        <f t="shared" ref="AL74:AL77" si="41">(AK74*2)*6.2%</f>
        <v>0</v>
      </c>
      <c r="AM74" s="143">
        <f t="shared" ref="AM74:AM77" si="42">AK74+AL74</f>
        <v>0</v>
      </c>
      <c r="AN74" s="169"/>
      <c r="AO74" s="169"/>
      <c r="AP74" s="114"/>
      <c r="AQ74" s="114"/>
      <c r="AR74" s="114"/>
      <c r="AS74" s="114"/>
      <c r="AT74" s="114"/>
      <c r="AU74" s="114"/>
      <c r="AV74" s="114"/>
      <c r="AW74" s="114"/>
      <c r="AX74" s="101"/>
      <c r="AY74" s="114"/>
    </row>
    <row r="75" spans="20:51" x14ac:dyDescent="0.25">
      <c r="T75" s="114"/>
      <c r="U75" s="114"/>
      <c r="V75" s="114"/>
      <c r="W75" s="114"/>
      <c r="X75" s="114"/>
      <c r="Y75" s="114"/>
      <c r="Z75" s="132" t="s">
        <v>137</v>
      </c>
      <c r="AA75" s="129" t="s">
        <v>117</v>
      </c>
      <c r="AB75" s="135">
        <v>4599000</v>
      </c>
      <c r="AC75" s="135">
        <f>(AB75*2)*6.2%</f>
        <v>570276</v>
      </c>
      <c r="AD75" s="142">
        <f t="shared" si="36"/>
        <v>5169276</v>
      </c>
      <c r="AE75" s="143">
        <v>4599000</v>
      </c>
      <c r="AF75" s="143">
        <f>(AE75*2)*6.2%</f>
        <v>570276</v>
      </c>
      <c r="AG75" s="143">
        <f t="shared" si="38"/>
        <v>5169276</v>
      </c>
      <c r="AH75" s="142">
        <v>4599000</v>
      </c>
      <c r="AI75" s="142">
        <f>(AH75*2)*6.2%</f>
        <v>570276</v>
      </c>
      <c r="AJ75" s="142">
        <f t="shared" si="40"/>
        <v>5169276</v>
      </c>
      <c r="AK75" s="143">
        <v>4599000</v>
      </c>
      <c r="AL75" s="143">
        <f>(AK75*2)*6.2%</f>
        <v>570276</v>
      </c>
      <c r="AM75" s="143">
        <f t="shared" si="42"/>
        <v>5169276</v>
      </c>
      <c r="AN75" s="169"/>
      <c r="AO75" s="169"/>
      <c r="AP75" s="114"/>
      <c r="AQ75" s="114"/>
      <c r="AR75" s="114"/>
      <c r="AS75" s="114"/>
      <c r="AT75" s="114"/>
      <c r="AU75" s="114"/>
      <c r="AV75" s="114"/>
      <c r="AW75" s="114"/>
      <c r="AX75" s="114"/>
      <c r="AY75" s="114"/>
    </row>
    <row r="76" spans="20:51" x14ac:dyDescent="0.25">
      <c r="T76" s="114"/>
      <c r="U76" s="114"/>
      <c r="V76" s="114"/>
      <c r="W76" s="114"/>
      <c r="X76" s="114"/>
      <c r="Y76" s="114"/>
      <c r="Z76" s="132" t="s">
        <v>138</v>
      </c>
      <c r="AA76" s="129" t="s">
        <v>117</v>
      </c>
      <c r="AB76" s="135">
        <v>55416750</v>
      </c>
      <c r="AC76" s="135">
        <f t="shared" si="35"/>
        <v>6871677</v>
      </c>
      <c r="AD76" s="142">
        <f t="shared" si="36"/>
        <v>62288427</v>
      </c>
      <c r="AE76" s="143">
        <v>55416750</v>
      </c>
      <c r="AF76" s="143">
        <f t="shared" si="37"/>
        <v>6871677</v>
      </c>
      <c r="AG76" s="143">
        <f t="shared" si="38"/>
        <v>62288427</v>
      </c>
      <c r="AH76" s="142">
        <v>55416750</v>
      </c>
      <c r="AI76" s="142">
        <f t="shared" si="39"/>
        <v>6871677</v>
      </c>
      <c r="AJ76" s="142">
        <f t="shared" si="40"/>
        <v>62288427</v>
      </c>
      <c r="AK76" s="143">
        <v>55416750</v>
      </c>
      <c r="AL76" s="143">
        <f t="shared" si="41"/>
        <v>6871677</v>
      </c>
      <c r="AM76" s="143">
        <f t="shared" si="42"/>
        <v>62288427</v>
      </c>
      <c r="AN76" s="169"/>
      <c r="AO76" s="169"/>
      <c r="AP76" s="114"/>
      <c r="AQ76" s="114"/>
      <c r="AR76" s="114"/>
      <c r="AS76" s="114"/>
      <c r="AT76" s="114"/>
      <c r="AU76" s="114"/>
      <c r="AV76" s="114"/>
      <c r="AW76" s="114"/>
      <c r="AX76" s="114"/>
      <c r="AY76" s="114"/>
    </row>
    <row r="77" spans="20:51" x14ac:dyDescent="0.25">
      <c r="T77" s="114"/>
      <c r="U77" s="114"/>
      <c r="V77" s="114"/>
      <c r="W77" s="114"/>
      <c r="X77" s="114"/>
      <c r="Y77" s="114"/>
      <c r="Z77" s="132" t="s">
        <v>138</v>
      </c>
      <c r="AA77" s="129" t="s">
        <v>117</v>
      </c>
      <c r="AB77" s="135">
        <v>1011750</v>
      </c>
      <c r="AC77" s="135">
        <f t="shared" si="35"/>
        <v>125457</v>
      </c>
      <c r="AD77" s="142">
        <f t="shared" si="36"/>
        <v>1137207</v>
      </c>
      <c r="AE77" s="143">
        <v>1011750</v>
      </c>
      <c r="AF77" s="143">
        <f t="shared" si="37"/>
        <v>125457</v>
      </c>
      <c r="AG77" s="143">
        <f t="shared" si="38"/>
        <v>1137207</v>
      </c>
      <c r="AH77" s="142">
        <v>1011750</v>
      </c>
      <c r="AI77" s="142">
        <f t="shared" si="39"/>
        <v>125457</v>
      </c>
      <c r="AJ77" s="142">
        <f t="shared" si="40"/>
        <v>1137207</v>
      </c>
      <c r="AK77" s="143">
        <v>1011750</v>
      </c>
      <c r="AL77" s="143">
        <f t="shared" si="41"/>
        <v>125457</v>
      </c>
      <c r="AM77" s="143">
        <f t="shared" si="42"/>
        <v>1137207</v>
      </c>
      <c r="AN77" s="169"/>
      <c r="AO77" s="169"/>
      <c r="AP77" s="114"/>
      <c r="AQ77" s="114"/>
      <c r="AR77" s="114"/>
      <c r="AS77" s="114"/>
      <c r="AT77" s="114"/>
      <c r="AU77" s="114"/>
      <c r="AV77" s="114"/>
      <c r="AW77" s="114"/>
      <c r="AX77" s="114"/>
      <c r="AY77" s="114"/>
    </row>
    <row r="78" spans="20:51" x14ac:dyDescent="0.25">
      <c r="T78" s="114"/>
      <c r="U78" s="114"/>
      <c r="V78" s="114"/>
      <c r="W78" s="114"/>
      <c r="X78" s="114"/>
      <c r="Y78" s="114"/>
      <c r="Z78" s="132" t="s">
        <v>138</v>
      </c>
      <c r="AA78" s="129" t="s">
        <v>121</v>
      </c>
      <c r="AB78" s="136" t="s">
        <v>219</v>
      </c>
      <c r="AC78" s="136" t="s">
        <v>219</v>
      </c>
      <c r="AD78" s="144" t="s">
        <v>219</v>
      </c>
      <c r="AE78" s="145" t="s">
        <v>219</v>
      </c>
      <c r="AF78" s="145" t="s">
        <v>219</v>
      </c>
      <c r="AG78" s="145" t="s">
        <v>219</v>
      </c>
      <c r="AH78" s="144" t="s">
        <v>219</v>
      </c>
      <c r="AI78" s="144" t="s">
        <v>219</v>
      </c>
      <c r="AJ78" s="144" t="s">
        <v>219</v>
      </c>
      <c r="AK78" s="145" t="s">
        <v>219</v>
      </c>
      <c r="AL78" s="145" t="s">
        <v>219</v>
      </c>
      <c r="AM78" s="145" t="s">
        <v>219</v>
      </c>
      <c r="AN78" s="169"/>
      <c r="AO78" s="169"/>
      <c r="AP78" s="114"/>
      <c r="AQ78" s="114"/>
      <c r="AR78" s="169"/>
      <c r="AS78" s="169"/>
      <c r="AT78" s="169"/>
      <c r="AU78" s="169"/>
      <c r="AV78" s="169"/>
      <c r="AW78" s="169"/>
      <c r="AX78" s="169"/>
      <c r="AY78" s="169"/>
    </row>
    <row r="79" spans="20:51" x14ac:dyDescent="0.25">
      <c r="T79" s="114"/>
      <c r="U79" s="114"/>
      <c r="V79" s="114"/>
      <c r="W79" s="114"/>
      <c r="X79" s="114"/>
      <c r="Y79" s="114"/>
      <c r="Z79" s="132" t="s">
        <v>140</v>
      </c>
      <c r="AA79" s="129" t="s">
        <v>121</v>
      </c>
      <c r="AB79" s="136" t="s">
        <v>219</v>
      </c>
      <c r="AC79" s="136" t="s">
        <v>219</v>
      </c>
      <c r="AD79" s="144" t="s">
        <v>219</v>
      </c>
      <c r="AE79" s="145" t="s">
        <v>219</v>
      </c>
      <c r="AF79" s="145" t="s">
        <v>219</v>
      </c>
      <c r="AG79" s="145" t="s">
        <v>219</v>
      </c>
      <c r="AH79" s="144" t="s">
        <v>219</v>
      </c>
      <c r="AI79" s="144" t="s">
        <v>219</v>
      </c>
      <c r="AJ79" s="144" t="s">
        <v>219</v>
      </c>
      <c r="AK79" s="145" t="s">
        <v>219</v>
      </c>
      <c r="AL79" s="145" t="s">
        <v>219</v>
      </c>
      <c r="AM79" s="145" t="s">
        <v>219</v>
      </c>
      <c r="AN79" s="169"/>
      <c r="AO79" s="169"/>
      <c r="AP79" s="114"/>
      <c r="AQ79" s="114"/>
      <c r="AR79" s="169"/>
      <c r="AS79" s="169"/>
      <c r="AT79" s="169"/>
      <c r="AU79" s="169"/>
      <c r="AV79" s="169"/>
      <c r="AW79" s="169"/>
      <c r="AX79" s="169"/>
      <c r="AY79" s="169"/>
    </row>
    <row r="80" spans="20:51" ht="15.75" thickBot="1" x14ac:dyDescent="0.3">
      <c r="T80" s="114"/>
      <c r="U80" s="114"/>
      <c r="V80" s="114"/>
      <c r="W80" s="114"/>
      <c r="X80" s="114"/>
      <c r="Y80" s="114"/>
      <c r="Z80" s="169"/>
      <c r="AA80" s="169"/>
      <c r="AB80" s="137">
        <f t="shared" ref="AB80:AM80" si="43">SUBTOTAL(9,AB71:AB79)</f>
        <v>62694500</v>
      </c>
      <c r="AC80" s="137">
        <f t="shared" si="43"/>
        <v>7774118</v>
      </c>
      <c r="AD80" s="137">
        <f t="shared" si="43"/>
        <v>70468618</v>
      </c>
      <c r="AE80" s="138">
        <f t="shared" si="43"/>
        <v>62694500</v>
      </c>
      <c r="AF80" s="138">
        <f t="shared" si="43"/>
        <v>7774118</v>
      </c>
      <c r="AG80" s="138">
        <f t="shared" si="43"/>
        <v>70468618</v>
      </c>
      <c r="AH80" s="137">
        <f t="shared" si="43"/>
        <v>66027500</v>
      </c>
      <c r="AI80" s="137">
        <f t="shared" si="43"/>
        <v>8187410</v>
      </c>
      <c r="AJ80" s="137">
        <f t="shared" si="43"/>
        <v>74214910</v>
      </c>
      <c r="AK80" s="138">
        <f t="shared" si="43"/>
        <v>66027500</v>
      </c>
      <c r="AL80" s="138">
        <f t="shared" si="43"/>
        <v>8187410</v>
      </c>
      <c r="AM80" s="138">
        <f t="shared" si="43"/>
        <v>74214910</v>
      </c>
      <c r="AN80" s="169"/>
      <c r="AO80" s="169"/>
      <c r="AP80" s="114"/>
      <c r="AQ80" s="114"/>
      <c r="AR80" s="169"/>
      <c r="AS80" s="169"/>
      <c r="AT80" s="169"/>
      <c r="AU80" s="169"/>
      <c r="AV80" s="169"/>
      <c r="AW80" s="169"/>
      <c r="AX80" s="169"/>
      <c r="AY80" s="169"/>
    </row>
    <row r="81" spans="20:43" ht="15.75" thickTop="1" x14ac:dyDescent="0.25">
      <c r="T81" s="114"/>
      <c r="U81" s="114"/>
      <c r="V81" s="114"/>
      <c r="W81" s="114"/>
      <c r="X81" s="114"/>
      <c r="Y81" s="114"/>
      <c r="Z81" s="169"/>
      <c r="AA81" s="169"/>
      <c r="AB81" s="169"/>
      <c r="AC81" s="169"/>
      <c r="AD81" s="169"/>
      <c r="AE81" s="169"/>
      <c r="AF81" s="169"/>
      <c r="AG81" s="169"/>
      <c r="AH81" s="169"/>
      <c r="AI81" s="169"/>
      <c r="AJ81" s="169"/>
      <c r="AK81" s="169"/>
      <c r="AL81" s="169"/>
      <c r="AM81" s="169"/>
      <c r="AN81" s="169"/>
      <c r="AO81" s="169"/>
      <c r="AP81" s="114"/>
      <c r="AQ81" s="114"/>
    </row>
    <row r="82" spans="20:43" x14ac:dyDescent="0.25">
      <c r="T82" s="114"/>
      <c r="U82" s="114"/>
      <c r="V82" s="114"/>
      <c r="W82" s="114"/>
      <c r="X82" s="114"/>
      <c r="Y82" s="114"/>
      <c r="Z82" s="169"/>
      <c r="AA82" s="169"/>
      <c r="AB82" s="169"/>
      <c r="AC82" s="169"/>
      <c r="AD82" s="169"/>
      <c r="AE82" s="169"/>
      <c r="AF82" s="169"/>
      <c r="AG82" s="169"/>
      <c r="AH82" s="169"/>
      <c r="AI82" s="169"/>
      <c r="AJ82" s="169"/>
      <c r="AK82" s="169" t="s">
        <v>220</v>
      </c>
      <c r="AL82" s="102">
        <f>AL80+AI80+AF80+AC80</f>
        <v>31923056</v>
      </c>
      <c r="AM82" s="169" t="s">
        <v>221</v>
      </c>
      <c r="AN82" s="169"/>
      <c r="AO82" s="169"/>
      <c r="AP82" s="114"/>
      <c r="AQ82" s="114"/>
    </row>
    <row r="83" spans="20:43" x14ac:dyDescent="0.25">
      <c r="T83" s="114"/>
      <c r="U83" s="114"/>
      <c r="V83" s="114"/>
      <c r="W83" s="114"/>
      <c r="X83" s="114"/>
      <c r="Y83" s="114"/>
      <c r="Z83" s="169"/>
      <c r="AA83" s="169"/>
      <c r="AB83" s="169"/>
      <c r="AC83" s="169"/>
      <c r="AD83" s="169"/>
      <c r="AE83" s="169"/>
      <c r="AF83" s="169"/>
      <c r="AG83" s="169"/>
      <c r="AH83" s="169"/>
      <c r="AI83" s="169"/>
      <c r="AJ83" s="169"/>
      <c r="AK83" s="169" t="s">
        <v>222</v>
      </c>
      <c r="AL83" s="169"/>
      <c r="AM83" s="169"/>
      <c r="AN83" s="169"/>
      <c r="AO83" s="169"/>
      <c r="AP83" s="114"/>
      <c r="AQ83" s="114"/>
    </row>
    <row r="84" spans="20:43" x14ac:dyDescent="0.25">
      <c r="T84" s="114"/>
      <c r="U84" s="114"/>
      <c r="V84" s="114"/>
      <c r="W84" s="114"/>
      <c r="X84" s="114"/>
      <c r="Y84" s="114"/>
      <c r="Z84" s="114"/>
      <c r="AA84" s="114"/>
      <c r="AB84" s="155" t="s">
        <v>223</v>
      </c>
      <c r="AC84" s="114"/>
      <c r="AD84" s="114"/>
      <c r="AE84" s="114"/>
      <c r="AF84" s="114"/>
      <c r="AG84" s="114"/>
      <c r="AH84" s="114"/>
      <c r="AI84" s="114"/>
      <c r="AJ84" s="114"/>
      <c r="AK84" s="114"/>
      <c r="AL84" s="114"/>
      <c r="AM84" s="114"/>
      <c r="AN84" s="114"/>
      <c r="AO84" s="114"/>
      <c r="AP84" s="114"/>
      <c r="AQ84" s="114"/>
    </row>
    <row r="85" spans="20:43" x14ac:dyDescent="0.25">
      <c r="T85" s="169"/>
      <c r="U85" s="169"/>
      <c r="V85" s="169"/>
      <c r="W85" s="169"/>
      <c r="X85" s="169"/>
      <c r="Y85" s="169"/>
      <c r="Z85" s="132"/>
      <c r="AA85" s="169"/>
      <c r="AB85" s="360" t="s">
        <v>224</v>
      </c>
      <c r="AC85" s="360"/>
      <c r="AD85" s="360"/>
      <c r="AE85" s="169"/>
      <c r="AF85" s="169"/>
      <c r="AG85" s="169"/>
      <c r="AH85" s="155" t="s">
        <v>223</v>
      </c>
      <c r="AI85" s="169"/>
      <c r="AJ85" s="169"/>
      <c r="AK85" s="169"/>
      <c r="AL85" s="169"/>
      <c r="AM85" s="169"/>
      <c r="AN85" s="161"/>
      <c r="AO85" s="169"/>
      <c r="AP85" s="169"/>
      <c r="AQ85" s="169"/>
    </row>
    <row r="86" spans="20:43" ht="45" x14ac:dyDescent="0.25">
      <c r="T86" s="169"/>
      <c r="U86" s="169"/>
      <c r="V86" s="169"/>
      <c r="W86" s="169"/>
      <c r="X86" s="169"/>
      <c r="Y86" s="169"/>
      <c r="Z86" s="152"/>
      <c r="AA86" s="132" t="s">
        <v>225</v>
      </c>
      <c r="AB86" s="150" t="s">
        <v>226</v>
      </c>
      <c r="AC86" s="150" t="s">
        <v>227</v>
      </c>
      <c r="AD86" s="150" t="s">
        <v>228</v>
      </c>
      <c r="AE86" s="169"/>
      <c r="AF86" s="169"/>
      <c r="AG86" s="169"/>
      <c r="AH86" s="156" t="s">
        <v>216</v>
      </c>
      <c r="AI86" s="156" t="s">
        <v>217</v>
      </c>
      <c r="AJ86" s="156" t="s">
        <v>218</v>
      </c>
      <c r="AK86" s="160" t="s">
        <v>216</v>
      </c>
      <c r="AL86" s="160" t="s">
        <v>217</v>
      </c>
      <c r="AM86" s="160" t="s">
        <v>218</v>
      </c>
      <c r="AN86" s="162"/>
      <c r="AO86" s="169"/>
      <c r="AP86" s="169"/>
      <c r="AQ86" s="169"/>
    </row>
    <row r="87" spans="20:43" x14ac:dyDescent="0.25">
      <c r="T87" s="169"/>
      <c r="U87" s="169"/>
      <c r="V87" s="169"/>
      <c r="W87" s="169"/>
      <c r="X87" s="169"/>
      <c r="Y87" s="169"/>
      <c r="Z87" s="153"/>
      <c r="AA87" s="146" t="s">
        <v>229</v>
      </c>
      <c r="AB87" s="102">
        <v>5780</v>
      </c>
      <c r="AC87" s="102">
        <v>2720</v>
      </c>
      <c r="AD87" s="102">
        <f>AB87+AC87</f>
        <v>8500</v>
      </c>
      <c r="AE87" s="169"/>
      <c r="AF87" s="169"/>
      <c r="AG87" s="169"/>
      <c r="AH87" s="142">
        <v>1360</v>
      </c>
      <c r="AI87" s="142">
        <f>AH87*2*6.2%</f>
        <v>169</v>
      </c>
      <c r="AJ87" s="142">
        <f>AH87+AI87</f>
        <v>1529</v>
      </c>
      <c r="AK87" s="143">
        <v>1360</v>
      </c>
      <c r="AL87" s="143">
        <f>AK87*2*6.2%</f>
        <v>169</v>
      </c>
      <c r="AM87" s="143">
        <f>AK87+AL87</f>
        <v>1529</v>
      </c>
      <c r="AN87" s="158"/>
      <c r="AO87" s="169"/>
      <c r="AP87" s="169"/>
      <c r="AQ87" s="169"/>
    </row>
    <row r="88" spans="20:43" x14ac:dyDescent="0.25">
      <c r="T88" s="169"/>
      <c r="U88" s="169"/>
      <c r="V88" s="169"/>
      <c r="W88" s="169"/>
      <c r="X88" s="169"/>
      <c r="Y88" s="169"/>
      <c r="Z88" s="153"/>
      <c r="AA88" s="147" t="s">
        <v>230</v>
      </c>
      <c r="AB88" s="102">
        <v>152500</v>
      </c>
      <c r="AC88" s="102">
        <v>101667</v>
      </c>
      <c r="AD88" s="102">
        <f>AB88+AC88</f>
        <v>254167</v>
      </c>
      <c r="AE88" s="169"/>
      <c r="AF88" s="169"/>
      <c r="AG88" s="169"/>
      <c r="AH88" s="142">
        <v>40075</v>
      </c>
      <c r="AI88" s="142">
        <f>AH88*2*6.2%</f>
        <v>4969</v>
      </c>
      <c r="AJ88" s="142">
        <f>AH88+AI88</f>
        <v>45044</v>
      </c>
      <c r="AK88" s="143">
        <v>40075</v>
      </c>
      <c r="AL88" s="143">
        <f>AK88*2*6.2%</f>
        <v>4969</v>
      </c>
      <c r="AM88" s="143">
        <f>AK88+AL88</f>
        <v>45044</v>
      </c>
      <c r="AN88" s="169" t="s">
        <v>231</v>
      </c>
      <c r="AO88" s="169"/>
      <c r="AP88" s="169"/>
      <c r="AQ88" s="169"/>
    </row>
    <row r="89" spans="20:43" x14ac:dyDescent="0.25">
      <c r="T89" s="169"/>
      <c r="U89" s="169"/>
      <c r="V89" s="169"/>
      <c r="W89" s="169"/>
      <c r="X89" s="169"/>
      <c r="Y89" s="169"/>
      <c r="Z89" s="153"/>
      <c r="AA89" s="148" t="s">
        <v>232</v>
      </c>
      <c r="AB89" s="102">
        <v>800</v>
      </c>
      <c r="AC89" s="102">
        <v>200</v>
      </c>
      <c r="AD89" s="102">
        <f>AB89+AC89</f>
        <v>1000</v>
      </c>
      <c r="AE89" s="169"/>
      <c r="AF89" s="169"/>
      <c r="AG89" s="169"/>
      <c r="AH89" s="144" t="s">
        <v>219</v>
      </c>
      <c r="AI89" s="144" t="s">
        <v>219</v>
      </c>
      <c r="AJ89" s="144" t="s">
        <v>219</v>
      </c>
      <c r="AK89" s="145" t="s">
        <v>219</v>
      </c>
      <c r="AL89" s="145" t="s">
        <v>219</v>
      </c>
      <c r="AM89" s="145" t="s">
        <v>219</v>
      </c>
      <c r="AN89" s="169"/>
      <c r="AO89" s="169"/>
      <c r="AP89" s="169"/>
      <c r="AQ89" s="169"/>
    </row>
    <row r="90" spans="20:43" ht="15.75" thickBot="1" x14ac:dyDescent="0.3">
      <c r="T90" s="169"/>
      <c r="U90" s="169"/>
      <c r="V90" s="169"/>
      <c r="W90" s="169"/>
      <c r="X90" s="169"/>
      <c r="Y90" s="169"/>
      <c r="Z90" s="154"/>
      <c r="AA90" s="149" t="s">
        <v>233</v>
      </c>
      <c r="AB90" s="151">
        <f t="shared" ref="AB90:AD90" si="44">SUM(AB87:AB89)</f>
        <v>159080</v>
      </c>
      <c r="AC90" s="151">
        <f t="shared" si="44"/>
        <v>104587</v>
      </c>
      <c r="AD90" s="151">
        <f t="shared" si="44"/>
        <v>263667</v>
      </c>
      <c r="AE90" s="169"/>
      <c r="AF90" s="169"/>
      <c r="AG90" s="169"/>
      <c r="AH90" s="137">
        <f>SUBTOTAL(9,AH87:AH89)</f>
        <v>41435</v>
      </c>
      <c r="AI90" s="137">
        <f t="shared" ref="AI90:AM90" si="45">SUBTOTAL(9,AI87:AI89)</f>
        <v>5138</v>
      </c>
      <c r="AJ90" s="137">
        <f t="shared" si="45"/>
        <v>46573</v>
      </c>
      <c r="AK90" s="138">
        <f t="shared" si="45"/>
        <v>41435</v>
      </c>
      <c r="AL90" s="138">
        <f t="shared" si="45"/>
        <v>5138</v>
      </c>
      <c r="AM90" s="138">
        <f t="shared" si="45"/>
        <v>46573</v>
      </c>
      <c r="AN90" s="169"/>
      <c r="AO90" s="169"/>
      <c r="AP90" s="169"/>
      <c r="AQ90" s="169"/>
    </row>
    <row r="91" spans="20:43" ht="15.75" thickTop="1" x14ac:dyDescent="0.25">
      <c r="T91" s="169"/>
      <c r="U91" s="169"/>
      <c r="V91" s="169"/>
      <c r="W91" s="169"/>
      <c r="X91" s="169"/>
      <c r="Y91" s="169"/>
      <c r="Z91" s="169"/>
      <c r="AA91" s="169"/>
      <c r="AB91" s="169"/>
      <c r="AC91" s="169"/>
      <c r="AD91" s="169"/>
      <c r="AE91" s="169"/>
      <c r="AF91" s="169"/>
      <c r="AG91" s="169"/>
      <c r="AH91" s="169"/>
      <c r="AI91" s="169"/>
      <c r="AJ91" s="169"/>
      <c r="AK91" s="169"/>
      <c r="AL91" s="169"/>
      <c r="AM91" s="169"/>
      <c r="AN91" s="169"/>
      <c r="AO91" s="169"/>
      <c r="AP91" s="169"/>
      <c r="AQ91" s="169"/>
    </row>
    <row r="92" spans="20:43" x14ac:dyDescent="0.25">
      <c r="T92" s="169"/>
      <c r="U92" s="169"/>
      <c r="V92" s="169"/>
      <c r="W92" s="169"/>
      <c r="X92" s="169"/>
      <c r="Y92" s="169"/>
      <c r="Z92" s="169"/>
      <c r="AA92" s="169"/>
      <c r="AB92" s="169"/>
      <c r="AC92" s="169"/>
      <c r="AD92" s="169"/>
      <c r="AE92" s="169"/>
      <c r="AF92" s="169"/>
      <c r="AG92" s="169"/>
      <c r="AH92" s="169"/>
      <c r="AI92" s="169"/>
      <c r="AJ92" s="169"/>
      <c r="AK92" s="169" t="s">
        <v>220</v>
      </c>
      <c r="AL92" s="102">
        <f>AI90</f>
        <v>5138</v>
      </c>
      <c r="AM92" s="169" t="s">
        <v>234</v>
      </c>
      <c r="AN92" s="169"/>
      <c r="AO92" s="169"/>
      <c r="AP92" s="169"/>
      <c r="AQ92" s="169"/>
    </row>
    <row r="93" spans="20:43" x14ac:dyDescent="0.25">
      <c r="T93" s="169"/>
      <c r="U93" s="169"/>
      <c r="V93" s="169"/>
      <c r="W93" s="169"/>
      <c r="X93" s="169"/>
      <c r="Y93" s="169"/>
      <c r="Z93" s="169"/>
      <c r="AA93" s="169"/>
      <c r="AB93" s="169"/>
      <c r="AC93" s="169"/>
      <c r="AD93" s="169"/>
      <c r="AE93" s="169"/>
      <c r="AF93" s="169"/>
      <c r="AG93" s="169"/>
      <c r="AH93" s="169"/>
      <c r="AI93" s="169"/>
      <c r="AJ93" s="169"/>
      <c r="AK93" s="169" t="s">
        <v>222</v>
      </c>
      <c r="AL93" s="165" t="s">
        <v>235</v>
      </c>
      <c r="AM93" s="169"/>
      <c r="AN93" s="169"/>
      <c r="AO93" s="169"/>
      <c r="AP93" s="169"/>
      <c r="AQ93" s="169"/>
    </row>
    <row r="95" spans="20:43" ht="15.75" thickBot="1" x14ac:dyDescent="0.3">
      <c r="T95" s="169"/>
      <c r="U95" s="169"/>
      <c r="V95" s="169"/>
      <c r="W95" s="169"/>
      <c r="X95" s="169"/>
      <c r="Y95" s="169"/>
      <c r="Z95" s="169"/>
      <c r="AA95" s="169"/>
      <c r="AB95" s="169"/>
      <c r="AC95" s="169"/>
      <c r="AD95" s="169"/>
      <c r="AE95" s="169"/>
      <c r="AF95" s="169"/>
      <c r="AG95" s="169"/>
      <c r="AH95" s="169"/>
      <c r="AI95" s="169"/>
      <c r="AJ95" s="169"/>
      <c r="AK95" s="163" t="s">
        <v>220</v>
      </c>
      <c r="AL95" s="164">
        <f>ROUND(AL82+(AL92*1000),-3)</f>
        <v>37061000</v>
      </c>
      <c r="AM95" s="165" t="s">
        <v>236</v>
      </c>
      <c r="AN95" s="169"/>
      <c r="AO95" s="169"/>
      <c r="AP95" s="169"/>
      <c r="AQ95" s="169"/>
    </row>
    <row r="96" spans="20:43" ht="15.75" thickTop="1" x14ac:dyDescent="0.25">
      <c r="T96" s="169"/>
      <c r="U96" s="169"/>
      <c r="V96" s="169"/>
      <c r="W96" s="169"/>
      <c r="X96" s="169"/>
      <c r="Y96" s="169"/>
      <c r="Z96" s="169"/>
      <c r="AA96" s="169"/>
      <c r="AB96" s="169"/>
      <c r="AC96" s="169"/>
      <c r="AD96" s="169"/>
      <c r="AE96" s="169"/>
      <c r="AF96" s="169"/>
      <c r="AG96" s="169"/>
      <c r="AH96" s="169"/>
      <c r="AI96" s="169"/>
      <c r="AJ96" s="169"/>
      <c r="AK96" s="169"/>
      <c r="AL96" s="169"/>
      <c r="AM96" s="169"/>
      <c r="AN96" s="169"/>
      <c r="AO96" s="169"/>
      <c r="AP96" s="169"/>
      <c r="AQ96" s="169"/>
    </row>
  </sheetData>
  <sheetProtection autoFilter="0" pivotTables="0"/>
  <autoFilter ref="A3:CI55" xr:uid="{00000000-0009-0000-0000-000001000000}"/>
  <mergeCells count="1">
    <mergeCell ref="AB85:AD85"/>
  </mergeCells>
  <dataValidations count="1">
    <dataValidation type="whole" operator="greaterThanOrEqual" allowBlank="1" showInputMessage="1" showErrorMessage="1" sqref="BL4:BM55 AZ4:BA54 BF4:BG55 BI4:BJ55 S17:T55 M4:N55 AB17:AC54 V17:W55 AH4:AI55 P4:Q55 S4:T15 V4:W15 AE4:AF55 AB4:AC15 AK4:AL55 AT4:AU54 AQ4:AR54 AW4:AX54" xr:uid="{E2842C93-419B-4F7E-A9F5-98D647CAFA10}">
      <formula1>0</formula1>
    </dataValidation>
  </dataValidation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filterMode="1">
    <tabColor rgb="FFFFFF00"/>
  </sheetPr>
  <dimension ref="A1:CJ96"/>
  <sheetViews>
    <sheetView workbookViewId="0"/>
  </sheetViews>
  <sheetFormatPr defaultRowHeight="15" x14ac:dyDescent="0.25"/>
  <cols>
    <col min="1" max="1" width="13" bestFit="1" customWidth="1"/>
    <col min="2" max="2" width="9.85546875" bestFit="1" customWidth="1"/>
    <col min="3" max="3" width="42" customWidth="1"/>
    <col min="4" max="5" width="8.7109375" customWidth="1"/>
    <col min="6" max="6" width="14.5703125" customWidth="1"/>
    <col min="7" max="7" width="13.140625" customWidth="1"/>
    <col min="8" max="8" width="40.42578125" customWidth="1"/>
    <col min="9" max="9" width="18.28515625" customWidth="1"/>
    <col min="10" max="12" width="13.42578125" customWidth="1"/>
    <col min="13" max="18" width="10.85546875" customWidth="1"/>
    <col min="19" max="20" width="14.5703125" customWidth="1"/>
    <col min="21" max="24" width="12.28515625" customWidth="1"/>
    <col min="25" max="27" width="15.5703125" customWidth="1"/>
    <col min="28" max="28" width="13.140625" customWidth="1"/>
    <col min="29" max="30" width="13" customWidth="1"/>
    <col min="31" max="33" width="12.85546875" customWidth="1"/>
    <col min="34" max="34" width="14" bestFit="1" customWidth="1"/>
    <col min="35" max="35" width="13.5703125" bestFit="1" customWidth="1"/>
    <col min="36" max="36" width="14" bestFit="1" customWidth="1"/>
    <col min="37" max="42" width="12.85546875" customWidth="1"/>
    <col min="43" max="43" width="14.42578125" customWidth="1"/>
    <col min="44" max="45" width="12.5703125" customWidth="1"/>
    <col min="46" max="46" width="14.42578125" customWidth="1"/>
    <col min="47" max="71" width="12.5703125" customWidth="1"/>
    <col min="72" max="84" width="14.42578125" customWidth="1"/>
    <col min="85" max="88" width="12.5703125" customWidth="1"/>
  </cols>
  <sheetData>
    <row r="1" spans="1:88" s="2" customFormat="1" x14ac:dyDescent="0.25">
      <c r="J1" s="6" t="s">
        <v>0</v>
      </c>
      <c r="K1" s="6"/>
      <c r="L1" s="6"/>
      <c r="M1" s="1" t="s">
        <v>1</v>
      </c>
      <c r="N1" s="1"/>
      <c r="O1" s="1"/>
      <c r="P1" s="1"/>
      <c r="Q1" s="1"/>
      <c r="R1" s="1"/>
      <c r="S1" s="1"/>
      <c r="T1" s="1"/>
      <c r="U1" s="1"/>
      <c r="V1" s="1"/>
      <c r="W1" s="1"/>
      <c r="X1" s="1"/>
      <c r="Y1" s="1"/>
      <c r="Z1" s="1"/>
      <c r="AA1" s="1"/>
      <c r="AB1" s="7" t="s">
        <v>2</v>
      </c>
      <c r="AC1" s="7"/>
      <c r="AD1" s="7"/>
      <c r="AE1" s="7"/>
      <c r="AF1" s="7"/>
      <c r="AG1" s="7"/>
      <c r="AH1" s="7"/>
      <c r="AI1" s="7"/>
      <c r="AJ1" s="7"/>
      <c r="AK1" s="7"/>
      <c r="AL1" s="7"/>
      <c r="AM1" s="7"/>
      <c r="AN1" s="7"/>
      <c r="AO1" s="7"/>
      <c r="AP1" s="7"/>
      <c r="AQ1" s="8" t="s">
        <v>3</v>
      </c>
      <c r="AR1" s="8"/>
      <c r="AS1" s="8"/>
      <c r="AT1" s="8"/>
      <c r="AU1" s="8"/>
      <c r="AV1" s="8"/>
      <c r="AW1" s="8"/>
      <c r="AX1" s="8"/>
      <c r="AY1" s="8"/>
      <c r="AZ1" s="8"/>
      <c r="BA1" s="8"/>
      <c r="BB1" s="8"/>
      <c r="BC1" s="8"/>
      <c r="BD1" s="8"/>
      <c r="BE1" s="8"/>
      <c r="BF1" s="81"/>
      <c r="BG1" s="81"/>
      <c r="BH1" s="81"/>
      <c r="BI1" s="81"/>
      <c r="BJ1" s="81"/>
      <c r="BK1" s="81"/>
      <c r="BL1" s="81"/>
      <c r="BM1" s="81"/>
      <c r="BN1" s="81"/>
      <c r="BO1" s="81"/>
      <c r="BP1" s="81"/>
      <c r="BQ1" s="81"/>
      <c r="BR1" s="10" t="s">
        <v>4</v>
      </c>
      <c r="BS1" s="10"/>
      <c r="BT1" s="10"/>
      <c r="BU1" s="11" t="s">
        <v>5</v>
      </c>
      <c r="BV1" s="11"/>
      <c r="BW1" s="11"/>
      <c r="BX1" s="11"/>
      <c r="BY1" s="11"/>
      <c r="BZ1" s="11"/>
      <c r="CA1" s="11"/>
      <c r="CB1" s="11"/>
      <c r="CC1" s="11"/>
      <c r="CD1" s="11"/>
      <c r="CE1" s="11"/>
      <c r="CF1" s="11"/>
      <c r="CG1" s="11"/>
      <c r="CH1" s="11"/>
      <c r="CI1" s="11"/>
    </row>
    <row r="2" spans="1:88" s="2" customFormat="1" x14ac:dyDescent="0.25">
      <c r="J2" s="6"/>
      <c r="K2" s="6"/>
      <c r="L2" s="6"/>
      <c r="M2" s="12" t="s">
        <v>6</v>
      </c>
      <c r="N2" s="12"/>
      <c r="O2" s="12"/>
      <c r="P2" s="13" t="s">
        <v>7</v>
      </c>
      <c r="Q2" s="13"/>
      <c r="R2" s="13"/>
      <c r="S2" s="14" t="s">
        <v>8</v>
      </c>
      <c r="T2" s="14"/>
      <c r="U2" s="14"/>
      <c r="V2" s="15" t="s">
        <v>9</v>
      </c>
      <c r="W2" s="16"/>
      <c r="X2" s="16"/>
      <c r="Y2" s="17" t="s">
        <v>10</v>
      </c>
      <c r="Z2" s="17"/>
      <c r="AA2" s="17"/>
      <c r="AB2" s="18" t="s">
        <v>11</v>
      </c>
      <c r="AC2" s="18"/>
      <c r="AD2" s="18"/>
      <c r="AE2" s="19" t="s">
        <v>12</v>
      </c>
      <c r="AF2" s="19"/>
      <c r="AG2" s="19"/>
      <c r="AH2" s="20" t="s">
        <v>13</v>
      </c>
      <c r="AI2" s="20"/>
      <c r="AJ2" s="20"/>
      <c r="AK2" s="21" t="s">
        <v>14</v>
      </c>
      <c r="AL2" s="22"/>
      <c r="AM2" s="22"/>
      <c r="AN2" s="23" t="s">
        <v>15</v>
      </c>
      <c r="AO2" s="24"/>
      <c r="AP2" s="24"/>
      <c r="AQ2" s="25" t="s">
        <v>16</v>
      </c>
      <c r="AR2" s="25"/>
      <c r="AS2" s="25"/>
      <c r="AT2" s="26" t="s">
        <v>17</v>
      </c>
      <c r="AU2" s="26"/>
      <c r="AV2" s="26"/>
      <c r="AW2" s="27" t="s">
        <v>18</v>
      </c>
      <c r="AX2" s="27"/>
      <c r="AY2" s="27"/>
      <c r="AZ2" s="92" t="s">
        <v>19</v>
      </c>
      <c r="BA2" s="93"/>
      <c r="BB2" s="93"/>
      <c r="BC2" s="30" t="s">
        <v>20</v>
      </c>
      <c r="BD2" s="31"/>
      <c r="BE2" s="31"/>
      <c r="BF2" s="82" t="s">
        <v>21</v>
      </c>
      <c r="BG2" s="82"/>
      <c r="BH2" s="82"/>
      <c r="BI2" s="83" t="s">
        <v>22</v>
      </c>
      <c r="BJ2" s="83"/>
      <c r="BK2" s="83"/>
      <c r="BL2" s="84" t="s">
        <v>23</v>
      </c>
      <c r="BM2" s="84"/>
      <c r="BN2" s="84"/>
      <c r="BO2" s="85" t="s">
        <v>24</v>
      </c>
      <c r="BP2" s="86"/>
      <c r="BQ2" s="86"/>
      <c r="BR2" s="10"/>
      <c r="BS2" s="10"/>
      <c r="BT2" s="10"/>
      <c r="BU2" s="11" t="s">
        <v>25</v>
      </c>
      <c r="BV2" s="11"/>
      <c r="BW2" s="11"/>
      <c r="BX2" s="11" t="s">
        <v>26</v>
      </c>
      <c r="BY2" s="11"/>
      <c r="BZ2" s="11"/>
      <c r="CA2" s="11" t="s">
        <v>27</v>
      </c>
      <c r="CB2" s="11"/>
      <c r="CC2" s="11"/>
      <c r="CD2" s="11" t="s">
        <v>28</v>
      </c>
      <c r="CE2" s="11"/>
      <c r="CF2" s="11"/>
      <c r="CG2" s="11" t="s">
        <v>29</v>
      </c>
      <c r="CH2" s="11"/>
      <c r="CI2" s="11"/>
    </row>
    <row r="3" spans="1:88" s="4" customFormat="1" ht="90" x14ac:dyDescent="0.25">
      <c r="A3" s="4" t="s">
        <v>30</v>
      </c>
      <c r="B3" s="4" t="s">
        <v>31</v>
      </c>
      <c r="C3" s="157" t="s">
        <v>32</v>
      </c>
      <c r="D3" s="4" t="s">
        <v>33</v>
      </c>
      <c r="E3" s="4" t="s">
        <v>34</v>
      </c>
      <c r="F3" s="4" t="s">
        <v>35</v>
      </c>
      <c r="G3" s="4" t="s">
        <v>36</v>
      </c>
      <c r="H3" s="4" t="s">
        <v>37</v>
      </c>
      <c r="I3" s="4" t="s">
        <v>38</v>
      </c>
      <c r="J3" s="4" t="s">
        <v>39</v>
      </c>
      <c r="K3" s="4" t="s">
        <v>40</v>
      </c>
      <c r="L3" s="4" t="s">
        <v>41</v>
      </c>
      <c r="M3" s="37" t="s">
        <v>42</v>
      </c>
      <c r="N3" s="37" t="s">
        <v>43</v>
      </c>
      <c r="O3" s="4" t="s">
        <v>44</v>
      </c>
      <c r="P3" s="37" t="s">
        <v>45</v>
      </c>
      <c r="Q3" s="37" t="s">
        <v>46</v>
      </c>
      <c r="R3" s="4" t="s">
        <v>47</v>
      </c>
      <c r="S3" s="37" t="s">
        <v>48</v>
      </c>
      <c r="T3" s="37" t="s">
        <v>49</v>
      </c>
      <c r="U3" s="4" t="s">
        <v>50</v>
      </c>
      <c r="V3" s="37" t="s">
        <v>51</v>
      </c>
      <c r="W3" s="37" t="s">
        <v>52</v>
      </c>
      <c r="X3" s="4" t="s">
        <v>53</v>
      </c>
      <c r="Y3" s="4" t="s">
        <v>54</v>
      </c>
      <c r="Z3" s="4" t="s">
        <v>55</v>
      </c>
      <c r="AA3" s="4" t="s">
        <v>56</v>
      </c>
      <c r="AB3" s="37" t="s">
        <v>57</v>
      </c>
      <c r="AC3" s="37" t="s">
        <v>58</v>
      </c>
      <c r="AD3" s="4" t="s">
        <v>59</v>
      </c>
      <c r="AE3" s="37" t="s">
        <v>60</v>
      </c>
      <c r="AF3" s="37" t="s">
        <v>61</v>
      </c>
      <c r="AG3" s="4" t="s">
        <v>62</v>
      </c>
      <c r="AH3" s="37" t="s">
        <v>63</v>
      </c>
      <c r="AI3" s="37" t="s">
        <v>64</v>
      </c>
      <c r="AJ3" s="4" t="s">
        <v>65</v>
      </c>
      <c r="AK3" s="37" t="s">
        <v>66</v>
      </c>
      <c r="AL3" s="37" t="s">
        <v>67</v>
      </c>
      <c r="AM3" s="4" t="s">
        <v>68</v>
      </c>
      <c r="AN3" s="4" t="s">
        <v>69</v>
      </c>
      <c r="AO3" s="4" t="s">
        <v>70</v>
      </c>
      <c r="AP3" s="4" t="s">
        <v>71</v>
      </c>
      <c r="AQ3" s="37" t="s">
        <v>72</v>
      </c>
      <c r="AR3" s="37" t="s">
        <v>73</v>
      </c>
      <c r="AS3" s="4" t="s">
        <v>74</v>
      </c>
      <c r="AT3" s="37" t="s">
        <v>75</v>
      </c>
      <c r="AU3" s="37" t="s">
        <v>76</v>
      </c>
      <c r="AV3" s="4" t="s">
        <v>77</v>
      </c>
      <c r="AW3" s="37" t="s">
        <v>78</v>
      </c>
      <c r="AX3" s="37" t="s">
        <v>79</v>
      </c>
      <c r="AY3" s="4" t="s">
        <v>77</v>
      </c>
      <c r="AZ3" s="87" t="s">
        <v>80</v>
      </c>
      <c r="BA3" s="87" t="s">
        <v>81</v>
      </c>
      <c r="BB3" s="88" t="s">
        <v>82</v>
      </c>
      <c r="BC3" s="4" t="s">
        <v>83</v>
      </c>
      <c r="BD3" s="4" t="s">
        <v>84</v>
      </c>
      <c r="BE3" s="4" t="s">
        <v>85</v>
      </c>
      <c r="BF3" s="87" t="s">
        <v>86</v>
      </c>
      <c r="BG3" s="87" t="s">
        <v>87</v>
      </c>
      <c r="BH3" s="88" t="s">
        <v>88</v>
      </c>
      <c r="BI3" s="87" t="s">
        <v>89</v>
      </c>
      <c r="BJ3" s="87" t="s">
        <v>90</v>
      </c>
      <c r="BK3" s="88" t="s">
        <v>91</v>
      </c>
      <c r="BL3" s="87" t="s">
        <v>92</v>
      </c>
      <c r="BM3" s="87" t="s">
        <v>93</v>
      </c>
      <c r="BN3" s="88" t="s">
        <v>91</v>
      </c>
      <c r="BO3" s="88" t="s">
        <v>94</v>
      </c>
      <c r="BP3" s="88" t="s">
        <v>95</v>
      </c>
      <c r="BQ3" s="88" t="s">
        <v>96</v>
      </c>
      <c r="BR3" s="4" t="s">
        <v>97</v>
      </c>
      <c r="BS3" s="4" t="s">
        <v>98</v>
      </c>
      <c r="BT3" s="4" t="s">
        <v>99</v>
      </c>
      <c r="BU3" s="4" t="s">
        <v>100</v>
      </c>
      <c r="BV3" s="4" t="s">
        <v>101</v>
      </c>
      <c r="BW3" s="4" t="s">
        <v>102</v>
      </c>
      <c r="BX3" s="4" t="s">
        <v>103</v>
      </c>
      <c r="BY3" s="4" t="s">
        <v>104</v>
      </c>
      <c r="BZ3" s="4" t="s">
        <v>105</v>
      </c>
      <c r="CA3" s="4" t="s">
        <v>106</v>
      </c>
      <c r="CB3" s="4" t="s">
        <v>107</v>
      </c>
      <c r="CC3" s="4" t="s">
        <v>108</v>
      </c>
      <c r="CD3" s="4" t="s">
        <v>109</v>
      </c>
      <c r="CE3" s="4" t="s">
        <v>110</v>
      </c>
      <c r="CF3" s="4" t="s">
        <v>111</v>
      </c>
      <c r="CG3" s="4" t="s">
        <v>112</v>
      </c>
      <c r="CH3" s="4" t="s">
        <v>113</v>
      </c>
      <c r="CI3" s="4" t="s">
        <v>114</v>
      </c>
    </row>
    <row r="4" spans="1:88" hidden="1" x14ac:dyDescent="0.25">
      <c r="A4" s="169"/>
      <c r="B4" s="169" t="s">
        <v>115</v>
      </c>
      <c r="C4" s="48" t="s">
        <v>116</v>
      </c>
      <c r="D4" s="169" t="s">
        <v>117</v>
      </c>
      <c r="E4" s="169"/>
      <c r="F4" s="169" t="s">
        <v>118</v>
      </c>
      <c r="G4" s="169"/>
      <c r="H4" s="169" t="s">
        <v>119</v>
      </c>
      <c r="I4" s="169">
        <v>30</v>
      </c>
      <c r="J4" s="5">
        <v>71250000</v>
      </c>
      <c r="K4" s="5">
        <v>0</v>
      </c>
      <c r="L4" s="5">
        <v>71250000</v>
      </c>
      <c r="M4" s="38"/>
      <c r="N4" s="38"/>
      <c r="O4" s="110">
        <f>+SUM(M4:N4)</f>
        <v>0</v>
      </c>
      <c r="P4" s="39"/>
      <c r="Q4" s="39"/>
      <c r="R4" s="110">
        <f>+SUM(P4:Q4)</f>
        <v>0</v>
      </c>
      <c r="S4" s="39"/>
      <c r="T4" s="39"/>
      <c r="U4" s="110">
        <f>+SUM(S4:T4)</f>
        <v>0</v>
      </c>
      <c r="V4" s="39"/>
      <c r="W4" s="39"/>
      <c r="X4" s="110">
        <f>+SUM(V4:W4)</f>
        <v>0</v>
      </c>
      <c r="Y4" s="110">
        <f>+SUM(M4,P4,S4,V4)</f>
        <v>0</v>
      </c>
      <c r="Z4" s="110">
        <f>+SUM(N4,Q4,T4,W4)</f>
        <v>0</v>
      </c>
      <c r="AA4" s="110">
        <f>+SUM(Y4:Z4)</f>
        <v>0</v>
      </c>
      <c r="AB4" s="112">
        <v>6139455</v>
      </c>
      <c r="AC4" s="39"/>
      <c r="AD4" s="110">
        <f>+SUM(AB4:AC4)</f>
        <v>6139455</v>
      </c>
      <c r="AE4" s="112">
        <v>10852258</v>
      </c>
      <c r="AF4" s="39"/>
      <c r="AG4" s="110">
        <f>+SUM(AE4:AF4)</f>
        <v>10852258</v>
      </c>
      <c r="AH4" s="112">
        <v>10851257</v>
      </c>
      <c r="AI4" s="39"/>
      <c r="AJ4" s="110">
        <f>+SUM(AH4:AI4)</f>
        <v>10851257</v>
      </c>
      <c r="AK4" s="112">
        <v>10851257</v>
      </c>
      <c r="AL4" s="38"/>
      <c r="AM4" s="110">
        <f>+SUM(AK4:AL4)</f>
        <v>10851257</v>
      </c>
      <c r="AN4" s="110">
        <f>+SUM(AB4,AE4,AH4,AK4)</f>
        <v>38694227</v>
      </c>
      <c r="AO4" s="110">
        <f>+SUM(AC4,AF4,AI4,AL4)</f>
        <v>0</v>
      </c>
      <c r="AP4" s="110">
        <f>+SUM(AN4:AO4)</f>
        <v>38694227</v>
      </c>
      <c r="AQ4" s="112">
        <v>10852258</v>
      </c>
      <c r="AR4" s="39"/>
      <c r="AS4" s="110">
        <f>+SUM(AQ4:AR4)</f>
        <v>10852258</v>
      </c>
      <c r="AT4" s="112">
        <v>10852257</v>
      </c>
      <c r="AU4" s="39"/>
      <c r="AV4" s="110">
        <f>+SUM(AT4:AU4)</f>
        <v>10852257</v>
      </c>
      <c r="AW4" s="112">
        <v>10851258</v>
      </c>
      <c r="AX4" s="39"/>
      <c r="AY4" s="110">
        <f>+SUM(AW4:AX4)</f>
        <v>10851258</v>
      </c>
      <c r="AZ4" s="89"/>
      <c r="BA4" s="89"/>
      <c r="BB4" s="91">
        <f>+SUM(AZ4:BA4)</f>
        <v>0</v>
      </c>
      <c r="BC4" s="110">
        <f>+SUM(AQ4,AT4,AW4,AZ4)</f>
        <v>32555773</v>
      </c>
      <c r="BD4" s="110">
        <f>+SUM(AR4,AU4,AX4,BA4)</f>
        <v>0</v>
      </c>
      <c r="BE4" s="110">
        <f>+SUM(BC4:BD4)</f>
        <v>32555773</v>
      </c>
      <c r="BF4" s="89"/>
      <c r="BG4" s="89"/>
      <c r="BH4" s="90">
        <f>+SUM(BF4:BG4)</f>
        <v>0</v>
      </c>
      <c r="BI4" s="89"/>
      <c r="BJ4" s="89"/>
      <c r="BK4" s="90">
        <f>+SUM(BI4:BJ4)</f>
        <v>0</v>
      </c>
      <c r="BL4" s="89"/>
      <c r="BM4" s="89"/>
      <c r="BN4" s="90">
        <f>+SUM(BL4:BM4)</f>
        <v>0</v>
      </c>
      <c r="BO4" s="91">
        <f>+SUM(BF4,BI4,BL4)</f>
        <v>0</v>
      </c>
      <c r="BP4" s="91">
        <f>+SUM(BG4,BJ4,BM4)</f>
        <v>0</v>
      </c>
      <c r="BQ4" s="91">
        <f>+SUM(BO4:BP4)</f>
        <v>0</v>
      </c>
      <c r="BR4" s="5">
        <f>+SUM(BO4,BC4,AN4,Y4)</f>
        <v>71250000</v>
      </c>
      <c r="BS4" s="5">
        <f t="shared" ref="BS4:BT19" si="0">+SUM(BP4,BD4,AO4,Z4)</f>
        <v>0</v>
      </c>
      <c r="BT4" s="5">
        <f t="shared" si="0"/>
        <v>71250000</v>
      </c>
      <c r="BU4" s="5" t="e">
        <f>+Y4-#REF!</f>
        <v>#REF!</v>
      </c>
      <c r="BV4" s="5" t="e">
        <f>+Z4-#REF!</f>
        <v>#REF!</v>
      </c>
      <c r="BW4" s="5" t="e">
        <f>+AA4-#REF!</f>
        <v>#REF!</v>
      </c>
      <c r="BX4" s="5" t="e">
        <f>+AN4-#REF!</f>
        <v>#REF!</v>
      </c>
      <c r="BY4" s="5" t="e">
        <f>+AO4-#REF!</f>
        <v>#REF!</v>
      </c>
      <c r="BZ4" s="5" t="e">
        <f>+AP4-#REF!</f>
        <v>#REF!</v>
      </c>
      <c r="CA4" s="5" t="e">
        <f>+BC4-#REF!</f>
        <v>#REF!</v>
      </c>
      <c r="CB4" s="5" t="e">
        <f>+BD4-#REF!</f>
        <v>#REF!</v>
      </c>
      <c r="CC4" s="5" t="e">
        <f>+BE4-#REF!</f>
        <v>#REF!</v>
      </c>
      <c r="CD4" s="5" t="e">
        <f>+BO4-#REF!</f>
        <v>#REF!</v>
      </c>
      <c r="CE4" s="5" t="e">
        <f>+BP4-#REF!</f>
        <v>#REF!</v>
      </c>
      <c r="CF4" s="5" t="e">
        <f>+BQ4-#REF!</f>
        <v>#REF!</v>
      </c>
      <c r="CG4" s="5">
        <f>+BR4-J4</f>
        <v>0</v>
      </c>
      <c r="CH4" s="5">
        <f t="shared" ref="CH4:CI19" si="1">+BS4-K4</f>
        <v>0</v>
      </c>
      <c r="CI4" s="5">
        <f t="shared" si="1"/>
        <v>0</v>
      </c>
      <c r="CJ4" s="169" t="s">
        <v>120</v>
      </c>
    </row>
    <row r="5" spans="1:88" hidden="1" x14ac:dyDescent="0.25">
      <c r="A5" s="169"/>
      <c r="B5" s="169" t="s">
        <v>115</v>
      </c>
      <c r="C5" s="48" t="s">
        <v>116</v>
      </c>
      <c r="D5" s="169" t="s">
        <v>121</v>
      </c>
      <c r="E5" s="169"/>
      <c r="F5" s="169" t="s">
        <v>122</v>
      </c>
      <c r="G5" s="169"/>
      <c r="H5" s="169" t="s">
        <v>119</v>
      </c>
      <c r="I5" s="169">
        <v>30</v>
      </c>
      <c r="J5" s="5">
        <v>3750000</v>
      </c>
      <c r="K5" s="5">
        <v>0</v>
      </c>
      <c r="L5" s="5">
        <v>3750000</v>
      </c>
      <c r="M5" s="38"/>
      <c r="N5" s="38"/>
      <c r="O5" s="110">
        <f t="shared" ref="O5:O54" si="2">+SUM(M5:N5)</f>
        <v>0</v>
      </c>
      <c r="P5" s="39" t="s">
        <v>123</v>
      </c>
      <c r="Q5" s="39"/>
      <c r="R5" s="110">
        <f t="shared" ref="R5:R54" si="3">+SUM(P5:Q5)</f>
        <v>0</v>
      </c>
      <c r="S5" s="112">
        <v>145000</v>
      </c>
      <c r="T5" s="39"/>
      <c r="U5" s="110">
        <f t="shared" ref="U5:U54" si="4">+SUM(S5:T5)</f>
        <v>145000</v>
      </c>
      <c r="V5" s="112">
        <v>386000</v>
      </c>
      <c r="W5" s="39"/>
      <c r="X5" s="110">
        <f t="shared" ref="X5:X54" si="5">+SUM(V5:W5)</f>
        <v>386000</v>
      </c>
      <c r="Y5" s="110">
        <f t="shared" ref="Y5:Z42" si="6">+SUM(M5,P5,S5,V5)</f>
        <v>531000</v>
      </c>
      <c r="Z5" s="110">
        <f t="shared" si="6"/>
        <v>0</v>
      </c>
      <c r="AA5" s="110">
        <f t="shared" ref="AA5:AA54" si="7">+SUM(Y5:Z5)</f>
        <v>531000</v>
      </c>
      <c r="AB5" s="112">
        <v>366000</v>
      </c>
      <c r="AC5" s="39"/>
      <c r="AD5" s="110">
        <f t="shared" ref="AD5:AD55" si="8">+SUM(AB5:AC5)</f>
        <v>366000</v>
      </c>
      <c r="AE5" s="112">
        <v>750000</v>
      </c>
      <c r="AF5" s="39"/>
      <c r="AG5" s="110">
        <f t="shared" ref="AG5:AG55" si="9">+SUM(AE5:AF5)</f>
        <v>750000</v>
      </c>
      <c r="AH5" s="112">
        <v>500000</v>
      </c>
      <c r="AI5" s="39"/>
      <c r="AJ5" s="110">
        <f t="shared" ref="AJ5:AJ55" si="10">+SUM(AH5:AI5)</f>
        <v>500000</v>
      </c>
      <c r="AK5" s="112">
        <v>500000</v>
      </c>
      <c r="AL5" s="38"/>
      <c r="AM5" s="110">
        <f t="shared" ref="AM5:AM54" si="11">+SUM(AK5:AL5)</f>
        <v>500000</v>
      </c>
      <c r="AN5" s="110">
        <f t="shared" ref="AN5:AO42" si="12">+SUM(AB5,AE5,AH5,AK5)</f>
        <v>2116000</v>
      </c>
      <c r="AO5" s="110">
        <f t="shared" si="12"/>
        <v>0</v>
      </c>
      <c r="AP5" s="110">
        <f t="shared" ref="AP5:AP54" si="13">+SUM(AN5:AO5)</f>
        <v>2116000</v>
      </c>
      <c r="AQ5" s="112">
        <v>500000</v>
      </c>
      <c r="AR5" s="39"/>
      <c r="AS5" s="110">
        <f t="shared" ref="AS5:AS55" si="14">+SUM(AQ5:AR5)</f>
        <v>500000</v>
      </c>
      <c r="AT5" s="112">
        <v>275000</v>
      </c>
      <c r="AU5" s="39"/>
      <c r="AV5" s="110">
        <f t="shared" ref="AV5:AV55" si="15">+SUM(AT5:AU5)</f>
        <v>275000</v>
      </c>
      <c r="AW5" s="112">
        <v>328000</v>
      </c>
      <c r="AX5" s="39"/>
      <c r="AY5" s="110">
        <f t="shared" ref="AY5:AY55" si="16">+SUM(AW5:AX5)</f>
        <v>328000</v>
      </c>
      <c r="AZ5" s="89"/>
      <c r="BA5" s="89"/>
      <c r="BB5" s="91">
        <f t="shared" ref="BB5:BB54" si="17">+SUM(AZ5:BA5)</f>
        <v>0</v>
      </c>
      <c r="BC5" s="110">
        <f t="shared" ref="BC5:BD42" si="18">+SUM(AQ5,AT5,AW5,AZ5)</f>
        <v>1103000</v>
      </c>
      <c r="BD5" s="110">
        <f t="shared" si="18"/>
        <v>0</v>
      </c>
      <c r="BE5" s="110">
        <f t="shared" ref="BE5:BE54" si="19">+SUM(BC5:BD5)</f>
        <v>1103000</v>
      </c>
      <c r="BF5" s="89"/>
      <c r="BG5" s="89"/>
      <c r="BH5" s="90">
        <f t="shared" ref="BH5:BH54" si="20">+SUM(BF5:BG5)</f>
        <v>0</v>
      </c>
      <c r="BI5" s="89"/>
      <c r="BJ5" s="89"/>
      <c r="BK5" s="90">
        <f t="shared" ref="BK5:BK54" si="21">+SUM(BI5:BJ5)</f>
        <v>0</v>
      </c>
      <c r="BL5" s="89"/>
      <c r="BM5" s="89"/>
      <c r="BN5" s="90">
        <f t="shared" ref="BN5:BN54" si="22">+SUM(BL5:BM5)</f>
        <v>0</v>
      </c>
      <c r="BO5" s="91">
        <f t="shared" ref="BO5:BP42" si="23">+SUM(BF5,BI5,BL5)</f>
        <v>0</v>
      </c>
      <c r="BP5" s="91">
        <f t="shared" si="23"/>
        <v>0</v>
      </c>
      <c r="BQ5" s="91">
        <f t="shared" ref="BQ5:BQ54" si="24">+SUM(BO5:BP5)</f>
        <v>0</v>
      </c>
      <c r="BR5" s="5">
        <f t="shared" ref="BR5:BT42" si="25">+SUM(BO5,BC5,AN5,Y5)</f>
        <v>3750000</v>
      </c>
      <c r="BS5" s="5">
        <f t="shared" si="0"/>
        <v>0</v>
      </c>
      <c r="BT5" s="5">
        <f t="shared" si="0"/>
        <v>3750000</v>
      </c>
      <c r="BU5" s="5" t="e">
        <f>+Y5-#REF!</f>
        <v>#REF!</v>
      </c>
      <c r="BV5" s="5" t="e">
        <f>+Z5-#REF!</f>
        <v>#REF!</v>
      </c>
      <c r="BW5" s="5" t="e">
        <f>+AA5-#REF!</f>
        <v>#REF!</v>
      </c>
      <c r="BX5" s="5" t="e">
        <f>+AN5-#REF!</f>
        <v>#REF!</v>
      </c>
      <c r="BY5" s="5" t="e">
        <f>+AO5-#REF!</f>
        <v>#REF!</v>
      </c>
      <c r="BZ5" s="5" t="e">
        <f>+AP5-#REF!</f>
        <v>#REF!</v>
      </c>
      <c r="CA5" s="5" t="e">
        <f>+BC5-#REF!</f>
        <v>#REF!</v>
      </c>
      <c r="CB5" s="5" t="e">
        <f>+BD5-#REF!</f>
        <v>#REF!</v>
      </c>
      <c r="CC5" s="5" t="e">
        <f>+BE5-#REF!</f>
        <v>#REF!</v>
      </c>
      <c r="CD5" s="5" t="e">
        <f>+BO5-#REF!</f>
        <v>#REF!</v>
      </c>
      <c r="CE5" s="5" t="e">
        <f>+BP5-#REF!</f>
        <v>#REF!</v>
      </c>
      <c r="CF5" s="5" t="e">
        <f>+BQ5-#REF!</f>
        <v>#REF!</v>
      </c>
      <c r="CG5" s="5">
        <f t="shared" ref="CG5:CI54" si="26">+BR5-J5</f>
        <v>0</v>
      </c>
      <c r="CH5" s="5">
        <f t="shared" si="1"/>
        <v>0</v>
      </c>
      <c r="CI5" s="5">
        <f t="shared" si="1"/>
        <v>0</v>
      </c>
      <c r="CJ5" s="169" t="s">
        <v>120</v>
      </c>
    </row>
    <row r="6" spans="1:88" hidden="1" x14ac:dyDescent="0.25">
      <c r="A6" s="169"/>
      <c r="B6" s="169" t="s">
        <v>124</v>
      </c>
      <c r="C6" s="48" t="s">
        <v>125</v>
      </c>
      <c r="D6" s="169" t="s">
        <v>117</v>
      </c>
      <c r="E6" s="169"/>
      <c r="F6" s="169" t="s">
        <v>126</v>
      </c>
      <c r="G6" s="169" t="s">
        <v>127</v>
      </c>
      <c r="H6" s="169" t="s">
        <v>128</v>
      </c>
      <c r="I6" s="169" t="s">
        <v>129</v>
      </c>
      <c r="J6" s="5">
        <v>27500000</v>
      </c>
      <c r="K6" s="5">
        <v>18300000</v>
      </c>
      <c r="L6" s="5">
        <v>45800000</v>
      </c>
      <c r="M6" s="38">
        <v>2500000</v>
      </c>
      <c r="N6" s="38">
        <v>1667000</v>
      </c>
      <c r="O6" s="110">
        <f t="shared" si="2"/>
        <v>4167000</v>
      </c>
      <c r="P6" s="112">
        <v>2500000</v>
      </c>
      <c r="Q6" s="112">
        <v>1667000</v>
      </c>
      <c r="R6" s="110">
        <f t="shared" si="3"/>
        <v>4167000</v>
      </c>
      <c r="S6" s="112">
        <v>2500000</v>
      </c>
      <c r="T6" s="112">
        <v>1667000</v>
      </c>
      <c r="U6" s="110">
        <f t="shared" si="4"/>
        <v>4167000</v>
      </c>
      <c r="V6" s="112">
        <v>2500000</v>
      </c>
      <c r="W6" s="112">
        <v>1666000</v>
      </c>
      <c r="X6" s="110">
        <f t="shared" si="5"/>
        <v>4166000</v>
      </c>
      <c r="Y6" s="110">
        <f t="shared" si="6"/>
        <v>10000000</v>
      </c>
      <c r="Z6" s="110">
        <f t="shared" si="6"/>
        <v>6667000</v>
      </c>
      <c r="AA6" s="110">
        <f t="shared" si="7"/>
        <v>16667000</v>
      </c>
      <c r="AB6" s="119">
        <f>2500000-206708</f>
        <v>2293292</v>
      </c>
      <c r="AC6" s="118">
        <v>1873708</v>
      </c>
      <c r="AD6" s="110">
        <f t="shared" si="8"/>
        <v>4167000</v>
      </c>
      <c r="AE6" s="119">
        <f>2500000-206708</f>
        <v>2293292</v>
      </c>
      <c r="AF6" s="118">
        <v>1873708</v>
      </c>
      <c r="AG6" s="110">
        <f t="shared" si="9"/>
        <v>4167000</v>
      </c>
      <c r="AH6" s="119">
        <f>2500000-206708</f>
        <v>2293292</v>
      </c>
      <c r="AI6" s="118">
        <v>1873708</v>
      </c>
      <c r="AJ6" s="110">
        <f t="shared" si="10"/>
        <v>4167000</v>
      </c>
      <c r="AK6" s="119">
        <f>2500000-206708</f>
        <v>2293292</v>
      </c>
      <c r="AL6" s="118">
        <v>1873708</v>
      </c>
      <c r="AM6" s="110">
        <f t="shared" si="11"/>
        <v>4167000</v>
      </c>
      <c r="AN6" s="110">
        <f t="shared" si="12"/>
        <v>9173168</v>
      </c>
      <c r="AO6" s="110">
        <f t="shared" si="12"/>
        <v>7494832</v>
      </c>
      <c r="AP6" s="110">
        <f t="shared" si="13"/>
        <v>16668000</v>
      </c>
      <c r="AQ6" s="112">
        <v>2500000</v>
      </c>
      <c r="AR6" s="112">
        <v>1655000</v>
      </c>
      <c r="AS6" s="110">
        <f t="shared" si="14"/>
        <v>4155000</v>
      </c>
      <c r="AT6" s="112">
        <v>2500000</v>
      </c>
      <c r="AU6" s="112">
        <v>1655000</v>
      </c>
      <c r="AV6" s="110">
        <f t="shared" si="15"/>
        <v>4155000</v>
      </c>
      <c r="AW6" s="112">
        <v>2500000</v>
      </c>
      <c r="AX6" s="112">
        <v>1655000</v>
      </c>
      <c r="AY6" s="110">
        <f t="shared" si="16"/>
        <v>4155000</v>
      </c>
      <c r="AZ6" s="89"/>
      <c r="BA6" s="89"/>
      <c r="BB6" s="91">
        <f t="shared" si="17"/>
        <v>0</v>
      </c>
      <c r="BC6" s="110">
        <f t="shared" si="18"/>
        <v>7500000</v>
      </c>
      <c r="BD6" s="110">
        <f t="shared" si="18"/>
        <v>4965000</v>
      </c>
      <c r="BE6" s="110">
        <f t="shared" si="19"/>
        <v>12465000</v>
      </c>
      <c r="BF6" s="89"/>
      <c r="BG6" s="89"/>
      <c r="BH6" s="90">
        <f t="shared" si="20"/>
        <v>0</v>
      </c>
      <c r="BI6" s="89"/>
      <c r="BJ6" s="89"/>
      <c r="BK6" s="90">
        <f t="shared" si="21"/>
        <v>0</v>
      </c>
      <c r="BL6" s="89"/>
      <c r="BM6" s="89"/>
      <c r="BN6" s="90">
        <f t="shared" si="22"/>
        <v>0</v>
      </c>
      <c r="BO6" s="91">
        <f t="shared" si="23"/>
        <v>0</v>
      </c>
      <c r="BP6" s="91">
        <f t="shared" si="23"/>
        <v>0</v>
      </c>
      <c r="BQ6" s="91">
        <f t="shared" si="24"/>
        <v>0</v>
      </c>
      <c r="BR6" s="5">
        <f t="shared" si="25"/>
        <v>26673168</v>
      </c>
      <c r="BS6" s="5">
        <f t="shared" si="0"/>
        <v>19126832</v>
      </c>
      <c r="BT6" s="5">
        <f t="shared" si="0"/>
        <v>45800000</v>
      </c>
      <c r="BU6" s="5" t="e">
        <f>+Y6-#REF!</f>
        <v>#REF!</v>
      </c>
      <c r="BV6" s="5" t="e">
        <f>+Z6-#REF!</f>
        <v>#REF!</v>
      </c>
      <c r="BW6" s="5" t="e">
        <f>+AA6-#REF!</f>
        <v>#REF!</v>
      </c>
      <c r="BX6" s="5" t="e">
        <f>+AN6-#REF!</f>
        <v>#REF!</v>
      </c>
      <c r="BY6" s="5" t="e">
        <f>+AO6-#REF!</f>
        <v>#REF!</v>
      </c>
      <c r="BZ6" s="5" t="e">
        <f>+AP6-#REF!</f>
        <v>#REF!</v>
      </c>
      <c r="CA6" s="5" t="e">
        <f>+BC6-#REF!</f>
        <v>#REF!</v>
      </c>
      <c r="CB6" s="5" t="e">
        <f>+BD6-#REF!</f>
        <v>#REF!</v>
      </c>
      <c r="CC6" s="5" t="e">
        <f>+BE6-#REF!</f>
        <v>#REF!</v>
      </c>
      <c r="CD6" s="5" t="e">
        <f>+BO6-#REF!</f>
        <v>#REF!</v>
      </c>
      <c r="CE6" s="5" t="e">
        <f>+BP6-#REF!</f>
        <v>#REF!</v>
      </c>
      <c r="CF6" s="5" t="e">
        <f>+BQ6-#REF!</f>
        <v>#REF!</v>
      </c>
      <c r="CG6" s="5">
        <f t="shared" si="26"/>
        <v>-826832</v>
      </c>
      <c r="CH6" s="5">
        <f t="shared" si="1"/>
        <v>826832</v>
      </c>
      <c r="CI6" s="5">
        <f t="shared" si="1"/>
        <v>0</v>
      </c>
      <c r="CJ6" s="169"/>
    </row>
    <row r="7" spans="1:88" hidden="1" x14ac:dyDescent="0.25">
      <c r="A7" s="169"/>
      <c r="B7" s="169" t="s">
        <v>124</v>
      </c>
      <c r="C7" s="48" t="s">
        <v>130</v>
      </c>
      <c r="D7" s="169" t="s">
        <v>117</v>
      </c>
      <c r="E7" s="169"/>
      <c r="F7" s="169" t="s">
        <v>126</v>
      </c>
      <c r="G7" s="169" t="s">
        <v>127</v>
      </c>
      <c r="H7" s="169" t="s">
        <v>131</v>
      </c>
      <c r="I7" s="169" t="s">
        <v>132</v>
      </c>
      <c r="J7" s="5">
        <v>25000000</v>
      </c>
      <c r="K7" s="5">
        <v>16667000</v>
      </c>
      <c r="L7" s="5">
        <v>41667000</v>
      </c>
      <c r="M7" s="38"/>
      <c r="N7" s="38"/>
      <c r="O7" s="110">
        <f t="shared" si="2"/>
        <v>0</v>
      </c>
      <c r="P7" s="39" t="s">
        <v>123</v>
      </c>
      <c r="Q7" s="39" t="s">
        <v>123</v>
      </c>
      <c r="R7" s="110">
        <f t="shared" si="3"/>
        <v>0</v>
      </c>
      <c r="S7" s="39"/>
      <c r="T7" s="39"/>
      <c r="U7" s="110">
        <f t="shared" si="4"/>
        <v>0</v>
      </c>
      <c r="V7" s="112"/>
      <c r="W7" s="112"/>
      <c r="X7" s="110">
        <f t="shared" si="5"/>
        <v>0</v>
      </c>
      <c r="Y7" s="110">
        <f t="shared" si="6"/>
        <v>0</v>
      </c>
      <c r="Z7" s="110">
        <f t="shared" si="6"/>
        <v>0</v>
      </c>
      <c r="AA7" s="110">
        <f t="shared" si="7"/>
        <v>0</v>
      </c>
      <c r="AB7" s="120"/>
      <c r="AC7" s="120"/>
      <c r="AD7" s="110">
        <f t="shared" si="8"/>
        <v>0</v>
      </c>
      <c r="AE7" s="120"/>
      <c r="AF7" s="120"/>
      <c r="AG7" s="110">
        <f t="shared" si="9"/>
        <v>0</v>
      </c>
      <c r="AH7" s="141">
        <f>-413292+5000000</f>
        <v>4586708</v>
      </c>
      <c r="AI7" s="118">
        <f>413292+3333000</f>
        <v>3746292</v>
      </c>
      <c r="AJ7" s="110">
        <f t="shared" si="10"/>
        <v>8333000</v>
      </c>
      <c r="AK7" s="141">
        <f>-413292+5000000</f>
        <v>4586708</v>
      </c>
      <c r="AL7" s="118">
        <f>413292+3333000</f>
        <v>3746292</v>
      </c>
      <c r="AM7" s="110">
        <f t="shared" si="11"/>
        <v>8333000</v>
      </c>
      <c r="AN7" s="110">
        <f t="shared" si="12"/>
        <v>9173416</v>
      </c>
      <c r="AO7" s="110">
        <f t="shared" si="12"/>
        <v>7492584</v>
      </c>
      <c r="AP7" s="110">
        <f t="shared" si="13"/>
        <v>16666000</v>
      </c>
      <c r="AQ7" s="112">
        <v>5000000</v>
      </c>
      <c r="AR7" s="112">
        <v>3333000</v>
      </c>
      <c r="AS7" s="110">
        <f t="shared" si="14"/>
        <v>8333000</v>
      </c>
      <c r="AT7" s="112">
        <v>5000000</v>
      </c>
      <c r="AU7" s="112">
        <v>3333000</v>
      </c>
      <c r="AV7" s="110">
        <f t="shared" si="15"/>
        <v>8333000</v>
      </c>
      <c r="AW7" s="112">
        <v>5000000</v>
      </c>
      <c r="AX7" s="112">
        <v>3335000</v>
      </c>
      <c r="AY7" s="110">
        <f t="shared" si="16"/>
        <v>8335000</v>
      </c>
      <c r="AZ7" s="89"/>
      <c r="BA7" s="89"/>
      <c r="BB7" s="91">
        <f t="shared" si="17"/>
        <v>0</v>
      </c>
      <c r="BC7" s="110">
        <f t="shared" si="18"/>
        <v>15000000</v>
      </c>
      <c r="BD7" s="110">
        <f t="shared" si="18"/>
        <v>10001000</v>
      </c>
      <c r="BE7" s="110">
        <f t="shared" si="19"/>
        <v>25001000</v>
      </c>
      <c r="BF7" s="89"/>
      <c r="BG7" s="89"/>
      <c r="BH7" s="90">
        <f t="shared" si="20"/>
        <v>0</v>
      </c>
      <c r="BI7" s="89"/>
      <c r="BJ7" s="89"/>
      <c r="BK7" s="90">
        <f t="shared" si="21"/>
        <v>0</v>
      </c>
      <c r="BL7" s="89"/>
      <c r="BM7" s="89"/>
      <c r="BN7" s="90">
        <f t="shared" si="22"/>
        <v>0</v>
      </c>
      <c r="BO7" s="91">
        <f t="shared" si="23"/>
        <v>0</v>
      </c>
      <c r="BP7" s="91">
        <f t="shared" si="23"/>
        <v>0</v>
      </c>
      <c r="BQ7" s="91">
        <f t="shared" si="24"/>
        <v>0</v>
      </c>
      <c r="BR7" s="5">
        <f t="shared" si="25"/>
        <v>24173416</v>
      </c>
      <c r="BS7" s="5">
        <f t="shared" si="0"/>
        <v>17493584</v>
      </c>
      <c r="BT7" s="5">
        <f t="shared" si="0"/>
        <v>41667000</v>
      </c>
      <c r="BU7" s="5" t="e">
        <f>+Y7-#REF!</f>
        <v>#REF!</v>
      </c>
      <c r="BV7" s="5" t="e">
        <f>+Z7-#REF!</f>
        <v>#REF!</v>
      </c>
      <c r="BW7" s="5" t="e">
        <f>+AA7-#REF!</f>
        <v>#REF!</v>
      </c>
      <c r="BX7" s="5" t="e">
        <f>+AN7-#REF!</f>
        <v>#REF!</v>
      </c>
      <c r="BY7" s="5" t="e">
        <f>+AO7-#REF!</f>
        <v>#REF!</v>
      </c>
      <c r="BZ7" s="5" t="e">
        <f>+AP7-#REF!</f>
        <v>#REF!</v>
      </c>
      <c r="CA7" s="5" t="e">
        <f>+BC7-#REF!</f>
        <v>#REF!</v>
      </c>
      <c r="CB7" s="5" t="e">
        <f>+BD7-#REF!</f>
        <v>#REF!</v>
      </c>
      <c r="CC7" s="5" t="e">
        <f>+BE7-#REF!</f>
        <v>#REF!</v>
      </c>
      <c r="CD7" s="5" t="e">
        <f>+BO7-#REF!</f>
        <v>#REF!</v>
      </c>
      <c r="CE7" s="5" t="e">
        <f>+BP7-#REF!</f>
        <v>#REF!</v>
      </c>
      <c r="CF7" s="5" t="e">
        <f>+BQ7-#REF!</f>
        <v>#REF!</v>
      </c>
      <c r="CG7" s="5">
        <f t="shared" si="26"/>
        <v>-826584</v>
      </c>
      <c r="CH7" s="5">
        <f t="shared" si="1"/>
        <v>826584</v>
      </c>
      <c r="CI7" s="5">
        <f t="shared" si="1"/>
        <v>0</v>
      </c>
      <c r="CJ7" s="169"/>
    </row>
    <row r="8" spans="1:88" hidden="1" x14ac:dyDescent="0.25">
      <c r="A8" s="169"/>
      <c r="B8" s="169" t="s">
        <v>124</v>
      </c>
      <c r="C8" s="48" t="s">
        <v>133</v>
      </c>
      <c r="D8" s="169" t="s">
        <v>121</v>
      </c>
      <c r="E8" s="169"/>
      <c r="F8" s="169" t="s">
        <v>134</v>
      </c>
      <c r="G8" s="169" t="s">
        <v>135</v>
      </c>
      <c r="H8" s="169" t="s">
        <v>136</v>
      </c>
      <c r="I8" s="169">
        <v>36</v>
      </c>
      <c r="J8" s="5">
        <v>0</v>
      </c>
      <c r="K8" s="5">
        <v>0</v>
      </c>
      <c r="L8" s="5">
        <v>0</v>
      </c>
      <c r="M8" s="38"/>
      <c r="N8" s="38"/>
      <c r="O8" s="110">
        <f t="shared" si="2"/>
        <v>0</v>
      </c>
      <c r="P8" s="39" t="s">
        <v>123</v>
      </c>
      <c r="Q8" s="39" t="s">
        <v>123</v>
      </c>
      <c r="R8" s="110">
        <f t="shared" si="3"/>
        <v>0</v>
      </c>
      <c r="S8" s="39"/>
      <c r="T8" s="39"/>
      <c r="U8" s="110">
        <f t="shared" si="4"/>
        <v>0</v>
      </c>
      <c r="V8" s="39"/>
      <c r="W8" s="39"/>
      <c r="X8" s="110">
        <f t="shared" si="5"/>
        <v>0</v>
      </c>
      <c r="Y8" s="110">
        <f t="shared" si="6"/>
        <v>0</v>
      </c>
      <c r="Z8" s="110">
        <f t="shared" si="6"/>
        <v>0</v>
      </c>
      <c r="AA8" s="110">
        <f t="shared" si="7"/>
        <v>0</v>
      </c>
      <c r="AB8" s="126"/>
      <c r="AC8" s="126"/>
      <c r="AD8" s="110">
        <f t="shared" si="8"/>
        <v>0</v>
      </c>
      <c r="AE8" s="126"/>
      <c r="AF8" s="126"/>
      <c r="AG8" s="110">
        <f t="shared" si="9"/>
        <v>0</v>
      </c>
      <c r="AH8" s="126"/>
      <c r="AI8" s="126"/>
      <c r="AJ8" s="110">
        <f t="shared" si="10"/>
        <v>0</v>
      </c>
      <c r="AK8" s="38" t="s">
        <v>123</v>
      </c>
      <c r="AL8" s="38"/>
      <c r="AM8" s="110">
        <f t="shared" si="11"/>
        <v>0</v>
      </c>
      <c r="AN8" s="110">
        <f t="shared" si="12"/>
        <v>0</v>
      </c>
      <c r="AO8" s="110">
        <f t="shared" si="12"/>
        <v>0</v>
      </c>
      <c r="AP8" s="110">
        <f t="shared" si="13"/>
        <v>0</v>
      </c>
      <c r="AQ8" s="39" t="s">
        <v>123</v>
      </c>
      <c r="AR8" s="39" t="s">
        <v>123</v>
      </c>
      <c r="AS8" s="110">
        <f t="shared" si="14"/>
        <v>0</v>
      </c>
      <c r="AT8" s="39" t="s">
        <v>123</v>
      </c>
      <c r="AU8" s="39" t="s">
        <v>123</v>
      </c>
      <c r="AV8" s="110">
        <f t="shared" si="15"/>
        <v>0</v>
      </c>
      <c r="AW8" s="39" t="s">
        <v>123</v>
      </c>
      <c r="AX8" s="39" t="s">
        <v>123</v>
      </c>
      <c r="AY8" s="110">
        <f t="shared" si="16"/>
        <v>0</v>
      </c>
      <c r="AZ8" s="89"/>
      <c r="BA8" s="89"/>
      <c r="BB8" s="91">
        <f t="shared" si="17"/>
        <v>0</v>
      </c>
      <c r="BC8" s="110">
        <f t="shared" si="18"/>
        <v>0</v>
      </c>
      <c r="BD8" s="110">
        <f t="shared" si="18"/>
        <v>0</v>
      </c>
      <c r="BE8" s="110">
        <f t="shared" si="19"/>
        <v>0</v>
      </c>
      <c r="BF8" s="89"/>
      <c r="BG8" s="89"/>
      <c r="BH8" s="90">
        <f t="shared" si="20"/>
        <v>0</v>
      </c>
      <c r="BI8" s="89"/>
      <c r="BJ8" s="89"/>
      <c r="BK8" s="90">
        <f t="shared" si="21"/>
        <v>0</v>
      </c>
      <c r="BL8" s="89"/>
      <c r="BM8" s="89"/>
      <c r="BN8" s="90">
        <f t="shared" si="22"/>
        <v>0</v>
      </c>
      <c r="BO8" s="91">
        <f t="shared" si="23"/>
        <v>0</v>
      </c>
      <c r="BP8" s="91">
        <f t="shared" si="23"/>
        <v>0</v>
      </c>
      <c r="BQ8" s="91">
        <f t="shared" si="24"/>
        <v>0</v>
      </c>
      <c r="BR8" s="5">
        <f t="shared" si="25"/>
        <v>0</v>
      </c>
      <c r="BS8" s="5">
        <f t="shared" si="0"/>
        <v>0</v>
      </c>
      <c r="BT8" s="5">
        <f t="shared" si="0"/>
        <v>0</v>
      </c>
      <c r="BU8" s="5" t="e">
        <f>+Y8-#REF!</f>
        <v>#REF!</v>
      </c>
      <c r="BV8" s="5" t="e">
        <f>+Z8-#REF!</f>
        <v>#REF!</v>
      </c>
      <c r="BW8" s="5" t="e">
        <f>+AA8-#REF!</f>
        <v>#REF!</v>
      </c>
      <c r="BX8" s="5" t="e">
        <f>+AN8-#REF!</f>
        <v>#REF!</v>
      </c>
      <c r="BY8" s="5" t="e">
        <f>+AO8-#REF!</f>
        <v>#REF!</v>
      </c>
      <c r="BZ8" s="5" t="e">
        <f>+AP8-#REF!</f>
        <v>#REF!</v>
      </c>
      <c r="CA8" s="5" t="e">
        <f>+BC8-#REF!</f>
        <v>#REF!</v>
      </c>
      <c r="CB8" s="5" t="e">
        <f>+BD8-#REF!</f>
        <v>#REF!</v>
      </c>
      <c r="CC8" s="5" t="e">
        <f>+BE8-#REF!</f>
        <v>#REF!</v>
      </c>
      <c r="CD8" s="5" t="e">
        <f>+BO8-#REF!</f>
        <v>#REF!</v>
      </c>
      <c r="CE8" s="5" t="e">
        <f>+BP8-#REF!</f>
        <v>#REF!</v>
      </c>
      <c r="CF8" s="5" t="e">
        <f>+BQ8-#REF!</f>
        <v>#REF!</v>
      </c>
      <c r="CG8" s="5">
        <f t="shared" si="26"/>
        <v>0</v>
      </c>
      <c r="CH8" s="5">
        <f t="shared" si="1"/>
        <v>0</v>
      </c>
      <c r="CI8" s="5">
        <f t="shared" si="1"/>
        <v>0</v>
      </c>
      <c r="CJ8" s="169"/>
    </row>
    <row r="9" spans="1:88" hidden="1" x14ac:dyDescent="0.25">
      <c r="A9" s="169"/>
      <c r="B9" s="169" t="s">
        <v>124</v>
      </c>
      <c r="C9" s="48" t="s">
        <v>133</v>
      </c>
      <c r="D9" s="169" t="s">
        <v>121</v>
      </c>
      <c r="E9" s="169"/>
      <c r="F9" s="169" t="s">
        <v>126</v>
      </c>
      <c r="G9" s="169" t="s">
        <v>127</v>
      </c>
      <c r="H9" s="169" t="s">
        <v>128</v>
      </c>
      <c r="I9" s="169" t="s">
        <v>129</v>
      </c>
      <c r="J9" s="5">
        <v>12500000</v>
      </c>
      <c r="K9" s="5">
        <v>0</v>
      </c>
      <c r="L9" s="5">
        <v>12500000</v>
      </c>
      <c r="M9" s="38"/>
      <c r="N9" s="38"/>
      <c r="O9" s="110">
        <f t="shared" si="2"/>
        <v>0</v>
      </c>
      <c r="P9" s="39" t="s">
        <v>123</v>
      </c>
      <c r="Q9" s="39" t="s">
        <v>123</v>
      </c>
      <c r="R9" s="110">
        <f t="shared" si="3"/>
        <v>0</v>
      </c>
      <c r="S9" s="39"/>
      <c r="T9" s="39"/>
      <c r="U9" s="110">
        <f t="shared" si="4"/>
        <v>0</v>
      </c>
      <c r="V9" s="112"/>
      <c r="W9" s="39"/>
      <c r="X9" s="110">
        <f t="shared" si="5"/>
        <v>0</v>
      </c>
      <c r="Y9" s="110">
        <f t="shared" si="6"/>
        <v>0</v>
      </c>
      <c r="Z9" s="110">
        <f t="shared" si="6"/>
        <v>0</v>
      </c>
      <c r="AA9" s="110">
        <f t="shared" si="7"/>
        <v>0</v>
      </c>
      <c r="AB9" s="120"/>
      <c r="AC9" s="126"/>
      <c r="AD9" s="110">
        <f t="shared" si="8"/>
        <v>0</v>
      </c>
      <c r="AE9" s="120"/>
      <c r="AF9" s="126"/>
      <c r="AG9" s="110">
        <f t="shared" si="9"/>
        <v>0</v>
      </c>
      <c r="AH9" s="126"/>
      <c r="AI9" s="126"/>
      <c r="AJ9" s="110">
        <f t="shared" si="10"/>
        <v>0</v>
      </c>
      <c r="AK9" s="112">
        <v>3125000</v>
      </c>
      <c r="AL9" s="38"/>
      <c r="AM9" s="110">
        <f t="shared" si="11"/>
        <v>3125000</v>
      </c>
      <c r="AN9" s="110">
        <f t="shared" si="12"/>
        <v>3125000</v>
      </c>
      <c r="AO9" s="110">
        <f t="shared" si="12"/>
        <v>0</v>
      </c>
      <c r="AP9" s="110">
        <f t="shared" si="13"/>
        <v>3125000</v>
      </c>
      <c r="AQ9" s="112">
        <v>3125000</v>
      </c>
      <c r="AR9" s="39" t="s">
        <v>123</v>
      </c>
      <c r="AS9" s="110">
        <f t="shared" si="14"/>
        <v>3125000</v>
      </c>
      <c r="AT9" s="112">
        <v>3125000</v>
      </c>
      <c r="AU9" s="112" t="s">
        <v>123</v>
      </c>
      <c r="AV9" s="110">
        <f t="shared" si="15"/>
        <v>3125000</v>
      </c>
      <c r="AW9" s="112">
        <v>3125000</v>
      </c>
      <c r="AX9" s="112" t="s">
        <v>123</v>
      </c>
      <c r="AY9" s="110">
        <f t="shared" si="16"/>
        <v>3125000</v>
      </c>
      <c r="AZ9" s="89"/>
      <c r="BA9" s="89"/>
      <c r="BB9" s="91">
        <f t="shared" si="17"/>
        <v>0</v>
      </c>
      <c r="BC9" s="110">
        <f t="shared" si="18"/>
        <v>9375000</v>
      </c>
      <c r="BD9" s="110">
        <f t="shared" si="18"/>
        <v>0</v>
      </c>
      <c r="BE9" s="110">
        <f t="shared" si="19"/>
        <v>9375000</v>
      </c>
      <c r="BF9" s="89"/>
      <c r="BG9" s="89"/>
      <c r="BH9" s="90">
        <f t="shared" si="20"/>
        <v>0</v>
      </c>
      <c r="BI9" s="89"/>
      <c r="BJ9" s="89"/>
      <c r="BK9" s="90">
        <f t="shared" si="21"/>
        <v>0</v>
      </c>
      <c r="BL9" s="89"/>
      <c r="BM9" s="89"/>
      <c r="BN9" s="90">
        <f t="shared" si="22"/>
        <v>0</v>
      </c>
      <c r="BO9" s="91">
        <f t="shared" si="23"/>
        <v>0</v>
      </c>
      <c r="BP9" s="91">
        <f t="shared" si="23"/>
        <v>0</v>
      </c>
      <c r="BQ9" s="91">
        <f t="shared" si="24"/>
        <v>0</v>
      </c>
      <c r="BR9" s="5">
        <f t="shared" si="25"/>
        <v>12500000</v>
      </c>
      <c r="BS9" s="5">
        <f t="shared" si="0"/>
        <v>0</v>
      </c>
      <c r="BT9" s="5">
        <f t="shared" si="0"/>
        <v>12500000</v>
      </c>
      <c r="BU9" s="5" t="e">
        <f>+Y9-#REF!</f>
        <v>#REF!</v>
      </c>
      <c r="BV9" s="5" t="e">
        <f>+Z9-#REF!</f>
        <v>#REF!</v>
      </c>
      <c r="BW9" s="5" t="e">
        <f>+AA9-#REF!</f>
        <v>#REF!</v>
      </c>
      <c r="BX9" s="5" t="e">
        <f>+AN9-#REF!</f>
        <v>#REF!</v>
      </c>
      <c r="BY9" s="5" t="e">
        <f>+AO9-#REF!</f>
        <v>#REF!</v>
      </c>
      <c r="BZ9" s="5" t="e">
        <f>+AP9-#REF!</f>
        <v>#REF!</v>
      </c>
      <c r="CA9" s="5" t="e">
        <f>+BC9-#REF!</f>
        <v>#REF!</v>
      </c>
      <c r="CB9" s="5" t="e">
        <f>+BD9-#REF!</f>
        <v>#REF!</v>
      </c>
      <c r="CC9" s="5" t="e">
        <f>+BE9-#REF!</f>
        <v>#REF!</v>
      </c>
      <c r="CD9" s="5" t="e">
        <f>+BO9-#REF!</f>
        <v>#REF!</v>
      </c>
      <c r="CE9" s="5" t="e">
        <f>+BP9-#REF!</f>
        <v>#REF!</v>
      </c>
      <c r="CF9" s="5" t="e">
        <f>+BQ9-#REF!</f>
        <v>#REF!</v>
      </c>
      <c r="CG9" s="5">
        <f t="shared" si="26"/>
        <v>0</v>
      </c>
      <c r="CH9" s="5">
        <f t="shared" si="1"/>
        <v>0</v>
      </c>
      <c r="CI9" s="5">
        <f t="shared" si="1"/>
        <v>0</v>
      </c>
      <c r="CJ9" s="169"/>
    </row>
    <row r="10" spans="1:88" hidden="1" x14ac:dyDescent="0.25">
      <c r="A10" s="169"/>
      <c r="B10" s="169" t="s">
        <v>124</v>
      </c>
      <c r="C10" s="48" t="s">
        <v>137</v>
      </c>
      <c r="D10" s="169" t="s">
        <v>117</v>
      </c>
      <c r="E10" s="169"/>
      <c r="F10" s="169" t="s">
        <v>126</v>
      </c>
      <c r="G10" s="169" t="s">
        <v>127</v>
      </c>
      <c r="H10" s="169" t="s">
        <v>131</v>
      </c>
      <c r="I10" s="169" t="s">
        <v>132</v>
      </c>
      <c r="J10" s="5">
        <v>78200000</v>
      </c>
      <c r="K10" s="5">
        <v>42900000</v>
      </c>
      <c r="L10" s="5">
        <v>121100000</v>
      </c>
      <c r="M10" s="38"/>
      <c r="N10" s="38"/>
      <c r="O10" s="110">
        <f t="shared" si="2"/>
        <v>0</v>
      </c>
      <c r="P10" s="38"/>
      <c r="Q10" s="38"/>
      <c r="R10" s="110">
        <f t="shared" si="3"/>
        <v>0</v>
      </c>
      <c r="S10" s="38"/>
      <c r="T10" s="38"/>
      <c r="U10" s="110">
        <f t="shared" si="4"/>
        <v>0</v>
      </c>
      <c r="V10" s="112">
        <f>19000000-1872000</f>
        <v>17128000</v>
      </c>
      <c r="W10" s="112">
        <f>10400000-996000</f>
        <v>9404000</v>
      </c>
      <c r="X10" s="110">
        <f t="shared" si="5"/>
        <v>26532000</v>
      </c>
      <c r="Y10" s="110">
        <f t="shared" si="6"/>
        <v>17128000</v>
      </c>
      <c r="Z10" s="110">
        <f t="shared" si="6"/>
        <v>9404000</v>
      </c>
      <c r="AA10" s="140">
        <f t="shared" si="7"/>
        <v>26532000</v>
      </c>
      <c r="AB10" s="119">
        <f>8368000-570276</f>
        <v>7797724</v>
      </c>
      <c r="AC10" s="118">
        <v>5169276</v>
      </c>
      <c r="AD10" s="110">
        <f t="shared" si="8"/>
        <v>12967000</v>
      </c>
      <c r="AE10" s="119">
        <f>8368000-570276</f>
        <v>7797724</v>
      </c>
      <c r="AF10" s="118">
        <v>5169276</v>
      </c>
      <c r="AG10" s="110">
        <f t="shared" si="9"/>
        <v>12967000</v>
      </c>
      <c r="AH10" s="119">
        <f>8368000-570276</f>
        <v>7797724</v>
      </c>
      <c r="AI10" s="118">
        <v>5169276</v>
      </c>
      <c r="AJ10" s="110">
        <f t="shared" si="10"/>
        <v>12967000</v>
      </c>
      <c r="AK10" s="119">
        <f>8368000-570276</f>
        <v>7797724</v>
      </c>
      <c r="AL10" s="118">
        <v>5169276</v>
      </c>
      <c r="AM10" s="110">
        <f t="shared" si="11"/>
        <v>12967000</v>
      </c>
      <c r="AN10" s="110">
        <f t="shared" si="12"/>
        <v>31190896</v>
      </c>
      <c r="AO10" s="110">
        <f t="shared" si="12"/>
        <v>20677104</v>
      </c>
      <c r="AP10" s="110">
        <f t="shared" si="13"/>
        <v>51868000</v>
      </c>
      <c r="AQ10" s="112">
        <v>9200000</v>
      </c>
      <c r="AR10" s="112">
        <v>5033333</v>
      </c>
      <c r="AS10" s="110">
        <f t="shared" si="14"/>
        <v>14233333</v>
      </c>
      <c r="AT10" s="112">
        <v>9200000</v>
      </c>
      <c r="AU10" s="112">
        <v>5033333</v>
      </c>
      <c r="AV10" s="110">
        <f t="shared" si="15"/>
        <v>14233333</v>
      </c>
      <c r="AW10" s="120">
        <f>9200000</f>
        <v>9200000</v>
      </c>
      <c r="AX10" s="120">
        <f>5033334</f>
        <v>5033334</v>
      </c>
      <c r="AY10" s="110">
        <f t="shared" si="16"/>
        <v>14233334</v>
      </c>
      <c r="AZ10" s="89"/>
      <c r="BA10" s="89"/>
      <c r="BB10" s="91">
        <f t="shared" si="17"/>
        <v>0</v>
      </c>
      <c r="BC10" s="110">
        <f t="shared" si="18"/>
        <v>27600000</v>
      </c>
      <c r="BD10" s="110">
        <f t="shared" si="18"/>
        <v>15100000</v>
      </c>
      <c r="BE10" s="110">
        <f t="shared" si="19"/>
        <v>42700000</v>
      </c>
      <c r="BF10" s="89"/>
      <c r="BG10" s="89"/>
      <c r="BH10" s="90">
        <f t="shared" si="20"/>
        <v>0</v>
      </c>
      <c r="BI10" s="89"/>
      <c r="BJ10" s="89"/>
      <c r="BK10" s="90">
        <f t="shared" si="21"/>
        <v>0</v>
      </c>
      <c r="BL10" s="89"/>
      <c r="BM10" s="89"/>
      <c r="BN10" s="90">
        <f t="shared" si="22"/>
        <v>0</v>
      </c>
      <c r="BO10" s="91">
        <f t="shared" si="23"/>
        <v>0</v>
      </c>
      <c r="BP10" s="91">
        <f t="shared" si="23"/>
        <v>0</v>
      </c>
      <c r="BQ10" s="91">
        <f t="shared" si="24"/>
        <v>0</v>
      </c>
      <c r="BR10" s="5">
        <f t="shared" si="25"/>
        <v>75918896</v>
      </c>
      <c r="BS10" s="5">
        <f t="shared" si="0"/>
        <v>45181104</v>
      </c>
      <c r="BT10" s="5">
        <f t="shared" si="0"/>
        <v>121100000</v>
      </c>
      <c r="BU10" s="5" t="e">
        <f>+Y10-#REF!</f>
        <v>#REF!</v>
      </c>
      <c r="BV10" s="5" t="e">
        <f>+Z10-#REF!</f>
        <v>#REF!</v>
      </c>
      <c r="BW10" s="5" t="e">
        <f>+AA10-#REF!</f>
        <v>#REF!</v>
      </c>
      <c r="BX10" s="5" t="e">
        <f>+AN10-#REF!</f>
        <v>#REF!</v>
      </c>
      <c r="BY10" s="5" t="e">
        <f>+AO10-#REF!</f>
        <v>#REF!</v>
      </c>
      <c r="BZ10" s="5" t="e">
        <f>+AP10-#REF!</f>
        <v>#REF!</v>
      </c>
      <c r="CA10" s="5" t="e">
        <f>+BC10-#REF!</f>
        <v>#REF!</v>
      </c>
      <c r="CB10" s="5" t="e">
        <f>+BD10-#REF!</f>
        <v>#REF!</v>
      </c>
      <c r="CC10" s="5" t="e">
        <f>+BE10-#REF!</f>
        <v>#REF!</v>
      </c>
      <c r="CD10" s="5" t="e">
        <f>+BO10-#REF!</f>
        <v>#REF!</v>
      </c>
      <c r="CE10" s="5" t="e">
        <f>+BP10-#REF!</f>
        <v>#REF!</v>
      </c>
      <c r="CF10" s="5" t="e">
        <f>+BQ10-#REF!</f>
        <v>#REF!</v>
      </c>
      <c r="CG10" s="5">
        <f t="shared" si="26"/>
        <v>-2281104</v>
      </c>
      <c r="CH10" s="5">
        <f t="shared" si="1"/>
        <v>2281104</v>
      </c>
      <c r="CI10" s="5">
        <f t="shared" si="1"/>
        <v>0</v>
      </c>
      <c r="CJ10" s="169"/>
    </row>
    <row r="11" spans="1:88" hidden="1" x14ac:dyDescent="0.25">
      <c r="A11" s="169"/>
      <c r="B11" s="169" t="s">
        <v>124</v>
      </c>
      <c r="C11" s="48" t="s">
        <v>138</v>
      </c>
      <c r="D11" s="169" t="s">
        <v>117</v>
      </c>
      <c r="E11" s="169" t="s">
        <v>139</v>
      </c>
      <c r="F11" s="169" t="s">
        <v>126</v>
      </c>
      <c r="G11" s="169" t="s">
        <v>127</v>
      </c>
      <c r="H11" s="169" t="s">
        <v>131</v>
      </c>
      <c r="I11" s="169" t="s">
        <v>132</v>
      </c>
      <c r="J11" s="5">
        <v>842994000</v>
      </c>
      <c r="K11" s="5">
        <v>440079000</v>
      </c>
      <c r="L11" s="5">
        <v>1283073000</v>
      </c>
      <c r="M11" s="38"/>
      <c r="N11" s="38"/>
      <c r="O11" s="110">
        <f t="shared" si="2"/>
        <v>0</v>
      </c>
      <c r="P11" s="39" t="s">
        <v>123</v>
      </c>
      <c r="Q11" s="39" t="s">
        <v>123</v>
      </c>
      <c r="R11" s="110">
        <f t="shared" si="3"/>
        <v>0</v>
      </c>
      <c r="S11" s="39"/>
      <c r="T11" s="39"/>
      <c r="U11" s="110">
        <f t="shared" si="4"/>
        <v>0</v>
      </c>
      <c r="V11" s="112">
        <v>76250000</v>
      </c>
      <c r="W11" s="112">
        <v>50833000</v>
      </c>
      <c r="X11" s="110">
        <f t="shared" si="5"/>
        <v>127083000</v>
      </c>
      <c r="Y11" s="110">
        <f t="shared" si="6"/>
        <v>76250000</v>
      </c>
      <c r="Z11" s="110">
        <f t="shared" si="6"/>
        <v>50833000</v>
      </c>
      <c r="AA11" s="110">
        <f t="shared" si="7"/>
        <v>127083000</v>
      </c>
      <c r="AB11" s="119">
        <f>83125000-6871677</f>
        <v>76253323</v>
      </c>
      <c r="AC11" s="118">
        <f>62288427</f>
        <v>62288427</v>
      </c>
      <c r="AD11" s="110">
        <f t="shared" si="8"/>
        <v>138541750</v>
      </c>
      <c r="AE11" s="119">
        <f>83125000-6871677</f>
        <v>76253323</v>
      </c>
      <c r="AF11" s="118">
        <f>62288427</f>
        <v>62288427</v>
      </c>
      <c r="AG11" s="110">
        <f t="shared" si="9"/>
        <v>138541750</v>
      </c>
      <c r="AH11" s="119">
        <f>83125000-6871677+55142152</f>
        <v>131395475</v>
      </c>
      <c r="AI11" s="118">
        <f>62288427+45043605</f>
        <v>107332032</v>
      </c>
      <c r="AJ11" s="110">
        <f t="shared" si="10"/>
        <v>238727507</v>
      </c>
      <c r="AK11" s="119">
        <f>83125000-6871677+55142151</f>
        <v>131395474</v>
      </c>
      <c r="AL11" s="118">
        <f>62288427+45043604</f>
        <v>107332031</v>
      </c>
      <c r="AM11" s="110">
        <f t="shared" si="11"/>
        <v>238727505</v>
      </c>
      <c r="AN11" s="110">
        <f t="shared" si="12"/>
        <v>415297595</v>
      </c>
      <c r="AO11" s="110">
        <f t="shared" si="12"/>
        <v>339240917</v>
      </c>
      <c r="AP11" s="110">
        <f t="shared" si="13"/>
        <v>754538512</v>
      </c>
      <c r="AQ11" s="112">
        <v>144748000</v>
      </c>
      <c r="AR11" s="112">
        <v>55859667</v>
      </c>
      <c r="AS11" s="110">
        <f t="shared" si="14"/>
        <v>200607667</v>
      </c>
      <c r="AT11" s="112">
        <v>144748000</v>
      </c>
      <c r="AU11" s="112">
        <v>55859667</v>
      </c>
      <c r="AV11" s="110">
        <f t="shared" si="15"/>
        <v>200607667</v>
      </c>
      <c r="AW11" s="112">
        <v>144748000</v>
      </c>
      <c r="AX11" s="112">
        <f>55859666</f>
        <v>55859666</v>
      </c>
      <c r="AY11" s="110">
        <f t="shared" si="16"/>
        <v>200607666</v>
      </c>
      <c r="AZ11" s="89"/>
      <c r="BA11" s="89"/>
      <c r="BB11" s="91">
        <f t="shared" si="17"/>
        <v>0</v>
      </c>
      <c r="BC11" s="110">
        <f t="shared" si="18"/>
        <v>434244000</v>
      </c>
      <c r="BD11" s="110">
        <f t="shared" si="18"/>
        <v>167579000</v>
      </c>
      <c r="BE11" s="110">
        <f t="shared" si="19"/>
        <v>601823000</v>
      </c>
      <c r="BF11" s="89"/>
      <c r="BG11" s="89"/>
      <c r="BH11" s="90">
        <f t="shared" si="20"/>
        <v>0</v>
      </c>
      <c r="BI11" s="89"/>
      <c r="BJ11" s="89"/>
      <c r="BK11" s="90">
        <f t="shared" si="21"/>
        <v>0</v>
      </c>
      <c r="BL11" s="89"/>
      <c r="BM11" s="89"/>
      <c r="BN11" s="90">
        <f t="shared" si="22"/>
        <v>0</v>
      </c>
      <c r="BO11" s="91">
        <f t="shared" si="23"/>
        <v>0</v>
      </c>
      <c r="BP11" s="91">
        <f t="shared" si="23"/>
        <v>0</v>
      </c>
      <c r="BQ11" s="91">
        <f t="shared" si="24"/>
        <v>0</v>
      </c>
      <c r="BR11" s="5">
        <f t="shared" si="25"/>
        <v>925791595</v>
      </c>
      <c r="BS11" s="5">
        <f t="shared" si="0"/>
        <v>557652917</v>
      </c>
      <c r="BT11" s="5">
        <f t="shared" si="0"/>
        <v>1483444512</v>
      </c>
      <c r="BU11" s="5" t="e">
        <f>+Y11-#REF!</f>
        <v>#REF!</v>
      </c>
      <c r="BV11" s="5" t="e">
        <f>+Z11-#REF!</f>
        <v>#REF!</v>
      </c>
      <c r="BW11" s="5" t="e">
        <f>+AA11-#REF!</f>
        <v>#REF!</v>
      </c>
      <c r="BX11" s="5" t="e">
        <f>+AN11-#REF!</f>
        <v>#REF!</v>
      </c>
      <c r="BY11" s="5" t="e">
        <f>+AO11-#REF!</f>
        <v>#REF!</v>
      </c>
      <c r="BZ11" s="5" t="e">
        <f>+AP11-#REF!</f>
        <v>#REF!</v>
      </c>
      <c r="CA11" s="5" t="e">
        <f>+BC11-#REF!</f>
        <v>#REF!</v>
      </c>
      <c r="CB11" s="5" t="e">
        <f>+BD11-#REF!</f>
        <v>#REF!</v>
      </c>
      <c r="CC11" s="5" t="e">
        <f>+BE11-#REF!</f>
        <v>#REF!</v>
      </c>
      <c r="CD11" s="5" t="e">
        <f>+BO11-#REF!</f>
        <v>#REF!</v>
      </c>
      <c r="CE11" s="5" t="e">
        <f>+BP11-#REF!</f>
        <v>#REF!</v>
      </c>
      <c r="CF11" s="5" t="e">
        <f>+BQ11-#REF!</f>
        <v>#REF!</v>
      </c>
      <c r="CG11" s="5">
        <f t="shared" si="26"/>
        <v>82797595</v>
      </c>
      <c r="CH11" s="5">
        <f t="shared" si="1"/>
        <v>117573917</v>
      </c>
      <c r="CI11" s="5">
        <f t="shared" si="1"/>
        <v>200371512</v>
      </c>
      <c r="CJ11" s="169"/>
    </row>
    <row r="12" spans="1:88" hidden="1" x14ac:dyDescent="0.25">
      <c r="A12" s="169"/>
      <c r="B12" s="169" t="s">
        <v>124</v>
      </c>
      <c r="C12" s="48" t="s">
        <v>138</v>
      </c>
      <c r="D12" s="169" t="s">
        <v>117</v>
      </c>
      <c r="E12" s="169" t="s">
        <v>139</v>
      </c>
      <c r="F12" s="169" t="s">
        <v>126</v>
      </c>
      <c r="G12" s="169" t="s">
        <v>127</v>
      </c>
      <c r="H12" s="169" t="s">
        <v>128</v>
      </c>
      <c r="I12" s="169" t="s">
        <v>129</v>
      </c>
      <c r="J12" s="5">
        <v>23650000</v>
      </c>
      <c r="K12" s="5">
        <v>9467000</v>
      </c>
      <c r="L12" s="5">
        <v>33117000</v>
      </c>
      <c r="M12" s="38"/>
      <c r="N12" s="38"/>
      <c r="O12" s="110">
        <f t="shared" si="2"/>
        <v>0</v>
      </c>
      <c r="P12" s="39" t="s">
        <v>123</v>
      </c>
      <c r="Q12" s="39" t="s">
        <v>123</v>
      </c>
      <c r="R12" s="110">
        <f t="shared" si="3"/>
        <v>0</v>
      </c>
      <c r="S12" s="39"/>
      <c r="T12" s="39"/>
      <c r="U12" s="110">
        <f t="shared" si="4"/>
        <v>0</v>
      </c>
      <c r="V12" s="112">
        <v>8600000</v>
      </c>
      <c r="W12" s="112">
        <v>4047000</v>
      </c>
      <c r="X12" s="110">
        <f t="shared" si="5"/>
        <v>12647000</v>
      </c>
      <c r="Y12" s="110">
        <f t="shared" si="6"/>
        <v>8600000</v>
      </c>
      <c r="Z12" s="110">
        <f t="shared" si="6"/>
        <v>4047000</v>
      </c>
      <c r="AA12" s="110">
        <f t="shared" si="7"/>
        <v>12647000</v>
      </c>
      <c r="AB12" s="119">
        <f>2150000-125457</f>
        <v>2024543</v>
      </c>
      <c r="AC12" s="118">
        <v>1137207</v>
      </c>
      <c r="AD12" s="110">
        <f t="shared" si="8"/>
        <v>3161750</v>
      </c>
      <c r="AE12" s="119">
        <f>2150000-125457</f>
        <v>2024543</v>
      </c>
      <c r="AF12" s="118">
        <v>1137207</v>
      </c>
      <c r="AG12" s="110">
        <f t="shared" si="9"/>
        <v>3161750</v>
      </c>
      <c r="AH12" s="119">
        <f>2150000-125457+2721500</f>
        <v>4746043</v>
      </c>
      <c r="AI12" s="118">
        <f>1137207+1528500</f>
        <v>2665707</v>
      </c>
      <c r="AJ12" s="110">
        <f t="shared" si="10"/>
        <v>7411750</v>
      </c>
      <c r="AK12" s="119">
        <f>2150000-125457+2721500</f>
        <v>4746043</v>
      </c>
      <c r="AL12" s="118">
        <f>1137207+1528500</f>
        <v>2665707</v>
      </c>
      <c r="AM12" s="110">
        <f t="shared" si="11"/>
        <v>7411750</v>
      </c>
      <c r="AN12" s="110">
        <f t="shared" si="12"/>
        <v>13541172</v>
      </c>
      <c r="AO12" s="110">
        <f t="shared" si="12"/>
        <v>7605828</v>
      </c>
      <c r="AP12" s="110">
        <f t="shared" si="13"/>
        <v>21147000</v>
      </c>
      <c r="AQ12" s="112">
        <v>2150000</v>
      </c>
      <c r="AR12" s="112">
        <v>457667</v>
      </c>
      <c r="AS12" s="110">
        <f t="shared" si="14"/>
        <v>2607667</v>
      </c>
      <c r="AT12" s="112">
        <v>2150000</v>
      </c>
      <c r="AU12" s="112">
        <v>457667</v>
      </c>
      <c r="AV12" s="110">
        <f t="shared" si="15"/>
        <v>2607667</v>
      </c>
      <c r="AW12" s="112">
        <v>2150000</v>
      </c>
      <c r="AX12" s="112">
        <v>457666</v>
      </c>
      <c r="AY12" s="110">
        <f t="shared" si="16"/>
        <v>2607666</v>
      </c>
      <c r="AZ12" s="89"/>
      <c r="BA12" s="89"/>
      <c r="BB12" s="91">
        <f t="shared" si="17"/>
        <v>0</v>
      </c>
      <c r="BC12" s="110">
        <f t="shared" si="18"/>
        <v>6450000</v>
      </c>
      <c r="BD12" s="110">
        <f t="shared" si="18"/>
        <v>1373000</v>
      </c>
      <c r="BE12" s="110">
        <f t="shared" si="19"/>
        <v>7823000</v>
      </c>
      <c r="BF12" s="89"/>
      <c r="BG12" s="89"/>
      <c r="BH12" s="90">
        <f t="shared" si="20"/>
        <v>0</v>
      </c>
      <c r="BI12" s="89"/>
      <c r="BJ12" s="89"/>
      <c r="BK12" s="90">
        <f t="shared" si="21"/>
        <v>0</v>
      </c>
      <c r="BL12" s="89"/>
      <c r="BM12" s="89"/>
      <c r="BN12" s="90">
        <f t="shared" si="22"/>
        <v>0</v>
      </c>
      <c r="BO12" s="91">
        <f t="shared" si="23"/>
        <v>0</v>
      </c>
      <c r="BP12" s="91">
        <f t="shared" si="23"/>
        <v>0</v>
      </c>
      <c r="BQ12" s="91">
        <f t="shared" si="24"/>
        <v>0</v>
      </c>
      <c r="BR12" s="5">
        <f t="shared" si="25"/>
        <v>28591172</v>
      </c>
      <c r="BS12" s="5">
        <f t="shared" si="0"/>
        <v>13025828</v>
      </c>
      <c r="BT12" s="5">
        <f t="shared" si="0"/>
        <v>41617000</v>
      </c>
      <c r="BU12" s="5" t="e">
        <f>+Y12-#REF!</f>
        <v>#REF!</v>
      </c>
      <c r="BV12" s="5" t="e">
        <f>+Z12-#REF!</f>
        <v>#REF!</v>
      </c>
      <c r="BW12" s="5" t="e">
        <f>+AA12-#REF!</f>
        <v>#REF!</v>
      </c>
      <c r="BX12" s="5" t="e">
        <f>+AN12-#REF!</f>
        <v>#REF!</v>
      </c>
      <c r="BY12" s="5" t="e">
        <f>+AO12-#REF!</f>
        <v>#REF!</v>
      </c>
      <c r="BZ12" s="5" t="e">
        <f>+AP12-#REF!</f>
        <v>#REF!</v>
      </c>
      <c r="CA12" s="5" t="e">
        <f>+BC12-#REF!</f>
        <v>#REF!</v>
      </c>
      <c r="CB12" s="5" t="e">
        <f>+BD12-#REF!</f>
        <v>#REF!</v>
      </c>
      <c r="CC12" s="5" t="e">
        <f>+BE12-#REF!</f>
        <v>#REF!</v>
      </c>
      <c r="CD12" s="5" t="e">
        <f>+BO12-#REF!</f>
        <v>#REF!</v>
      </c>
      <c r="CE12" s="5" t="e">
        <f>+BP12-#REF!</f>
        <v>#REF!</v>
      </c>
      <c r="CF12" s="5" t="e">
        <f>+BQ12-#REF!</f>
        <v>#REF!</v>
      </c>
      <c r="CG12" s="5">
        <f t="shared" si="26"/>
        <v>4941172</v>
      </c>
      <c r="CH12" s="5">
        <f t="shared" si="1"/>
        <v>3558828</v>
      </c>
      <c r="CI12" s="5">
        <f t="shared" si="1"/>
        <v>8500000</v>
      </c>
      <c r="CJ12" s="169"/>
    </row>
    <row r="13" spans="1:88" hidden="1" x14ac:dyDescent="0.25">
      <c r="A13" s="169"/>
      <c r="B13" s="169" t="s">
        <v>124</v>
      </c>
      <c r="C13" s="48" t="s">
        <v>138</v>
      </c>
      <c r="D13" s="169" t="s">
        <v>121</v>
      </c>
      <c r="E13" s="169" t="s">
        <v>139</v>
      </c>
      <c r="F13" s="169" t="s">
        <v>134</v>
      </c>
      <c r="G13" s="169" t="s">
        <v>135</v>
      </c>
      <c r="H13" s="169" t="s">
        <v>136</v>
      </c>
      <c r="I13" s="169">
        <v>36</v>
      </c>
      <c r="J13" s="5">
        <v>13750000</v>
      </c>
      <c r="K13" s="5">
        <v>3132000</v>
      </c>
      <c r="L13" s="5">
        <v>16882000</v>
      </c>
      <c r="M13" s="38"/>
      <c r="N13" s="38"/>
      <c r="O13" s="110">
        <f t="shared" si="2"/>
        <v>0</v>
      </c>
      <c r="P13" s="39" t="s">
        <v>123</v>
      </c>
      <c r="Q13" s="39" t="s">
        <v>123</v>
      </c>
      <c r="R13" s="110">
        <f t="shared" si="3"/>
        <v>0</v>
      </c>
      <c r="S13" s="39"/>
      <c r="T13" s="39"/>
      <c r="U13" s="110">
        <f t="shared" si="4"/>
        <v>0</v>
      </c>
      <c r="V13" s="112">
        <v>1497600</v>
      </c>
      <c r="W13" s="112">
        <v>374400</v>
      </c>
      <c r="X13" s="110">
        <f t="shared" si="5"/>
        <v>1872000</v>
      </c>
      <c r="Y13" s="110">
        <f t="shared" si="6"/>
        <v>1497600</v>
      </c>
      <c r="Z13" s="110">
        <f t="shared" si="6"/>
        <v>374400</v>
      </c>
      <c r="AA13" s="110">
        <f t="shared" si="7"/>
        <v>1872000</v>
      </c>
      <c r="AB13" s="112">
        <f>1250000</f>
        <v>1250000</v>
      </c>
      <c r="AC13" s="112">
        <f>312500</f>
        <v>312500</v>
      </c>
      <c r="AD13" s="110">
        <f t="shared" si="8"/>
        <v>1562500</v>
      </c>
      <c r="AE13" s="112">
        <f>1250000</f>
        <v>1250000</v>
      </c>
      <c r="AF13" s="112">
        <f>312500</f>
        <v>312500</v>
      </c>
      <c r="AG13" s="110">
        <f t="shared" si="9"/>
        <v>1562500</v>
      </c>
      <c r="AH13" s="112">
        <f>1250000+400000</f>
        <v>1650000</v>
      </c>
      <c r="AI13" s="112">
        <f>312500+100000</f>
        <v>412500</v>
      </c>
      <c r="AJ13" s="110">
        <f t="shared" si="10"/>
        <v>2062500</v>
      </c>
      <c r="AK13" s="112">
        <f>1250000+400000</f>
        <v>1650000</v>
      </c>
      <c r="AL13" s="112">
        <f>312500+100000</f>
        <v>412500</v>
      </c>
      <c r="AM13" s="110">
        <f t="shared" si="11"/>
        <v>2062500</v>
      </c>
      <c r="AN13" s="110">
        <f t="shared" si="12"/>
        <v>5800000</v>
      </c>
      <c r="AO13" s="110">
        <f t="shared" si="12"/>
        <v>1450000</v>
      </c>
      <c r="AP13" s="110">
        <f t="shared" si="13"/>
        <v>7250000</v>
      </c>
      <c r="AQ13" s="112">
        <v>1250000</v>
      </c>
      <c r="AR13" s="112">
        <v>210677</v>
      </c>
      <c r="AS13" s="110">
        <f t="shared" si="14"/>
        <v>1460677</v>
      </c>
      <c r="AT13" s="112">
        <v>1250000</v>
      </c>
      <c r="AU13" s="112">
        <v>210677</v>
      </c>
      <c r="AV13" s="110">
        <f t="shared" si="15"/>
        <v>1460677</v>
      </c>
      <c r="AW13" s="112">
        <v>1250000</v>
      </c>
      <c r="AX13" s="112">
        <v>210676</v>
      </c>
      <c r="AY13" s="110">
        <f t="shared" si="16"/>
        <v>1460676</v>
      </c>
      <c r="AZ13" s="89"/>
      <c r="BA13" s="89"/>
      <c r="BB13" s="91">
        <f t="shared" si="17"/>
        <v>0</v>
      </c>
      <c r="BC13" s="110">
        <f t="shared" si="18"/>
        <v>3750000</v>
      </c>
      <c r="BD13" s="110">
        <f t="shared" si="18"/>
        <v>632030</v>
      </c>
      <c r="BE13" s="110">
        <f t="shared" si="19"/>
        <v>4382030</v>
      </c>
      <c r="BF13" s="89"/>
      <c r="BG13" s="89"/>
      <c r="BH13" s="90">
        <f t="shared" si="20"/>
        <v>0</v>
      </c>
      <c r="BI13" s="89"/>
      <c r="BJ13" s="89"/>
      <c r="BK13" s="90">
        <f t="shared" si="21"/>
        <v>0</v>
      </c>
      <c r="BL13" s="89"/>
      <c r="BM13" s="89"/>
      <c r="BN13" s="90">
        <f t="shared" si="22"/>
        <v>0</v>
      </c>
      <c r="BO13" s="91">
        <f t="shared" si="23"/>
        <v>0</v>
      </c>
      <c r="BP13" s="91">
        <f t="shared" si="23"/>
        <v>0</v>
      </c>
      <c r="BQ13" s="91">
        <f t="shared" si="24"/>
        <v>0</v>
      </c>
      <c r="BR13" s="5">
        <f t="shared" si="25"/>
        <v>11047600</v>
      </c>
      <c r="BS13" s="5">
        <f t="shared" si="0"/>
        <v>2456430</v>
      </c>
      <c r="BT13" s="5">
        <f t="shared" si="0"/>
        <v>13504030</v>
      </c>
      <c r="BU13" s="5" t="e">
        <f>+Y13-#REF!</f>
        <v>#REF!</v>
      </c>
      <c r="BV13" s="5" t="e">
        <f>+Z13-#REF!</f>
        <v>#REF!</v>
      </c>
      <c r="BW13" s="5" t="e">
        <f>+AA13-#REF!</f>
        <v>#REF!</v>
      </c>
      <c r="BX13" s="5" t="e">
        <f>+AN13-#REF!</f>
        <v>#REF!</v>
      </c>
      <c r="BY13" s="5" t="e">
        <f>+AO13-#REF!</f>
        <v>#REF!</v>
      </c>
      <c r="BZ13" s="5" t="e">
        <f>+AP13-#REF!</f>
        <v>#REF!</v>
      </c>
      <c r="CA13" s="5" t="e">
        <f>+BC13-#REF!</f>
        <v>#REF!</v>
      </c>
      <c r="CB13" s="5" t="e">
        <f>+BD13-#REF!</f>
        <v>#REF!</v>
      </c>
      <c r="CC13" s="5" t="e">
        <f>+BE13-#REF!</f>
        <v>#REF!</v>
      </c>
      <c r="CD13" s="5" t="e">
        <f>+BO13-#REF!</f>
        <v>#REF!</v>
      </c>
      <c r="CE13" s="5" t="e">
        <f>+BP13-#REF!</f>
        <v>#REF!</v>
      </c>
      <c r="CF13" s="5" t="e">
        <f>+BQ13-#REF!</f>
        <v>#REF!</v>
      </c>
      <c r="CG13" s="5">
        <f t="shared" si="26"/>
        <v>-2702400</v>
      </c>
      <c r="CH13" s="5">
        <f t="shared" si="1"/>
        <v>-675570</v>
      </c>
      <c r="CI13" s="5">
        <f t="shared" si="1"/>
        <v>-3377970</v>
      </c>
      <c r="CJ13" s="169"/>
    </row>
    <row r="14" spans="1:88" hidden="1" x14ac:dyDescent="0.25">
      <c r="A14" s="169"/>
      <c r="B14" s="169" t="s">
        <v>124</v>
      </c>
      <c r="C14" s="48" t="s">
        <v>140</v>
      </c>
      <c r="D14" s="169" t="s">
        <v>121</v>
      </c>
      <c r="E14" s="169"/>
      <c r="F14" s="169" t="s">
        <v>134</v>
      </c>
      <c r="G14" s="169" t="s">
        <v>135</v>
      </c>
      <c r="H14" s="169" t="s">
        <v>136</v>
      </c>
      <c r="I14" s="169">
        <v>36</v>
      </c>
      <c r="J14" s="5">
        <v>6000000</v>
      </c>
      <c r="K14" s="5">
        <v>1500000</v>
      </c>
      <c r="L14" s="5">
        <v>7500000</v>
      </c>
      <c r="M14" s="38"/>
      <c r="N14" s="38"/>
      <c r="O14" s="110">
        <f t="shared" si="2"/>
        <v>0</v>
      </c>
      <c r="P14" s="39" t="s">
        <v>123</v>
      </c>
      <c r="Q14" s="39" t="s">
        <v>123</v>
      </c>
      <c r="R14" s="110">
        <f t="shared" si="3"/>
        <v>0</v>
      </c>
      <c r="S14" s="39"/>
      <c r="T14" s="39"/>
      <c r="U14" s="110">
        <f t="shared" si="4"/>
        <v>0</v>
      </c>
      <c r="V14" s="112">
        <v>469786</v>
      </c>
      <c r="W14" s="112">
        <v>117447</v>
      </c>
      <c r="X14" s="110">
        <f t="shared" si="5"/>
        <v>587233</v>
      </c>
      <c r="Y14" s="110">
        <f t="shared" si="6"/>
        <v>469786</v>
      </c>
      <c r="Z14" s="110">
        <f t="shared" si="6"/>
        <v>117447</v>
      </c>
      <c r="AA14" s="110">
        <f t="shared" si="7"/>
        <v>587233</v>
      </c>
      <c r="AB14" s="112">
        <v>1382553</v>
      </c>
      <c r="AC14" s="112">
        <v>345638</v>
      </c>
      <c r="AD14" s="110">
        <f t="shared" si="8"/>
        <v>1728191</v>
      </c>
      <c r="AE14" s="112">
        <v>1382553</v>
      </c>
      <c r="AF14" s="112">
        <v>345638</v>
      </c>
      <c r="AG14" s="110">
        <f t="shared" si="9"/>
        <v>1728191</v>
      </c>
      <c r="AH14" s="112">
        <v>1382553</v>
      </c>
      <c r="AI14" s="112">
        <v>345638</v>
      </c>
      <c r="AJ14" s="110">
        <f t="shared" si="10"/>
        <v>1728191</v>
      </c>
      <c r="AK14" s="112">
        <v>1382555</v>
      </c>
      <c r="AL14" s="112">
        <v>345639</v>
      </c>
      <c r="AM14" s="110">
        <f t="shared" si="11"/>
        <v>1728194</v>
      </c>
      <c r="AN14" s="110">
        <f t="shared" si="12"/>
        <v>5530214</v>
      </c>
      <c r="AO14" s="110">
        <f t="shared" si="12"/>
        <v>1382553</v>
      </c>
      <c r="AP14" s="110">
        <f t="shared" si="13"/>
        <v>6912767</v>
      </c>
      <c r="AQ14" s="39" t="s">
        <v>123</v>
      </c>
      <c r="AR14" s="39" t="s">
        <v>123</v>
      </c>
      <c r="AS14" s="110">
        <f t="shared" si="14"/>
        <v>0</v>
      </c>
      <c r="AT14" s="39" t="s">
        <v>123</v>
      </c>
      <c r="AU14" s="39" t="s">
        <v>123</v>
      </c>
      <c r="AV14" s="110">
        <f t="shared" si="15"/>
        <v>0</v>
      </c>
      <c r="AW14" s="39" t="s">
        <v>123</v>
      </c>
      <c r="AX14" s="39" t="s">
        <v>123</v>
      </c>
      <c r="AY14" s="110">
        <f t="shared" si="16"/>
        <v>0</v>
      </c>
      <c r="AZ14" s="89"/>
      <c r="BA14" s="89"/>
      <c r="BB14" s="91">
        <f t="shared" si="17"/>
        <v>0</v>
      </c>
      <c r="BC14" s="110">
        <f t="shared" si="18"/>
        <v>0</v>
      </c>
      <c r="BD14" s="110">
        <f t="shared" si="18"/>
        <v>0</v>
      </c>
      <c r="BE14" s="110">
        <f t="shared" si="19"/>
        <v>0</v>
      </c>
      <c r="BF14" s="89"/>
      <c r="BG14" s="89"/>
      <c r="BH14" s="90">
        <f t="shared" si="20"/>
        <v>0</v>
      </c>
      <c r="BI14" s="89"/>
      <c r="BJ14" s="89"/>
      <c r="BK14" s="90">
        <f t="shared" si="21"/>
        <v>0</v>
      </c>
      <c r="BL14" s="89"/>
      <c r="BM14" s="89"/>
      <c r="BN14" s="90">
        <f t="shared" si="22"/>
        <v>0</v>
      </c>
      <c r="BO14" s="91">
        <f t="shared" si="23"/>
        <v>0</v>
      </c>
      <c r="BP14" s="91">
        <f t="shared" si="23"/>
        <v>0</v>
      </c>
      <c r="BQ14" s="91">
        <f t="shared" si="24"/>
        <v>0</v>
      </c>
      <c r="BR14" s="5">
        <f t="shared" si="25"/>
        <v>6000000</v>
      </c>
      <c r="BS14" s="5">
        <f t="shared" si="0"/>
        <v>1500000</v>
      </c>
      <c r="BT14" s="5">
        <f t="shared" si="0"/>
        <v>7500000</v>
      </c>
      <c r="BU14" s="5" t="e">
        <f>+Y14-#REF!</f>
        <v>#REF!</v>
      </c>
      <c r="BV14" s="5" t="e">
        <f>+Z14-#REF!</f>
        <v>#REF!</v>
      </c>
      <c r="BW14" s="5" t="e">
        <f>+AA14-#REF!</f>
        <v>#REF!</v>
      </c>
      <c r="BX14" s="5" t="e">
        <f>+AN14-#REF!</f>
        <v>#REF!</v>
      </c>
      <c r="BY14" s="5" t="e">
        <f>+AO14-#REF!</f>
        <v>#REF!</v>
      </c>
      <c r="BZ14" s="5" t="e">
        <f>+AP14-#REF!</f>
        <v>#REF!</v>
      </c>
      <c r="CA14" s="5" t="e">
        <f>+BC14-#REF!</f>
        <v>#REF!</v>
      </c>
      <c r="CB14" s="5" t="e">
        <f>+BD14-#REF!</f>
        <v>#REF!</v>
      </c>
      <c r="CC14" s="5" t="e">
        <f>+BE14-#REF!</f>
        <v>#REF!</v>
      </c>
      <c r="CD14" s="5" t="e">
        <f>+BO14-#REF!</f>
        <v>#REF!</v>
      </c>
      <c r="CE14" s="5" t="e">
        <f>+BP14-#REF!</f>
        <v>#REF!</v>
      </c>
      <c r="CF14" s="5" t="e">
        <f>+BQ14-#REF!</f>
        <v>#REF!</v>
      </c>
      <c r="CG14" s="5">
        <f t="shared" si="26"/>
        <v>0</v>
      </c>
      <c r="CH14" s="5">
        <f t="shared" si="1"/>
        <v>0</v>
      </c>
      <c r="CI14" s="5">
        <f t="shared" si="1"/>
        <v>0</v>
      </c>
      <c r="CJ14" s="169"/>
    </row>
    <row r="15" spans="1:88" hidden="1" x14ac:dyDescent="0.25">
      <c r="A15" s="169"/>
      <c r="B15" s="169" t="s">
        <v>141</v>
      </c>
      <c r="C15" s="48" t="s">
        <v>142</v>
      </c>
      <c r="D15" s="169" t="s">
        <v>121</v>
      </c>
      <c r="E15" s="169"/>
      <c r="F15" s="169" t="s">
        <v>143</v>
      </c>
      <c r="G15" s="169"/>
      <c r="H15" s="169" t="s">
        <v>144</v>
      </c>
      <c r="I15" s="169">
        <v>30</v>
      </c>
      <c r="J15" s="5">
        <v>5000000</v>
      </c>
      <c r="K15" s="5">
        <v>0</v>
      </c>
      <c r="L15" s="5">
        <v>5000000</v>
      </c>
      <c r="M15" s="38"/>
      <c r="N15" s="38"/>
      <c r="O15" s="110">
        <f t="shared" si="2"/>
        <v>0</v>
      </c>
      <c r="P15" s="39" t="s">
        <v>123</v>
      </c>
      <c r="Q15" s="39" t="s">
        <v>123</v>
      </c>
      <c r="R15" s="110">
        <f t="shared" si="3"/>
        <v>0</v>
      </c>
      <c r="S15" s="39"/>
      <c r="T15" s="39"/>
      <c r="U15" s="110">
        <f t="shared" si="4"/>
        <v>0</v>
      </c>
      <c r="V15" s="112">
        <v>0</v>
      </c>
      <c r="W15" s="39"/>
      <c r="X15" s="110">
        <f t="shared" si="5"/>
        <v>0</v>
      </c>
      <c r="Y15" s="110">
        <f t="shared" si="6"/>
        <v>0</v>
      </c>
      <c r="Z15" s="110">
        <f t="shared" si="6"/>
        <v>0</v>
      </c>
      <c r="AA15" s="110">
        <f t="shared" si="7"/>
        <v>0</v>
      </c>
      <c r="AB15" s="112">
        <v>644000</v>
      </c>
      <c r="AC15" s="39"/>
      <c r="AD15" s="110">
        <f t="shared" si="8"/>
        <v>644000</v>
      </c>
      <c r="AE15" s="112">
        <v>644000</v>
      </c>
      <c r="AF15" s="39"/>
      <c r="AG15" s="110">
        <f t="shared" si="9"/>
        <v>644000</v>
      </c>
      <c r="AH15" s="112">
        <v>644000</v>
      </c>
      <c r="AI15" s="39"/>
      <c r="AJ15" s="110">
        <f t="shared" si="10"/>
        <v>644000</v>
      </c>
      <c r="AK15" s="112">
        <v>643000</v>
      </c>
      <c r="AL15" s="38" t="s">
        <v>123</v>
      </c>
      <c r="AM15" s="110">
        <f t="shared" si="11"/>
        <v>643000</v>
      </c>
      <c r="AN15" s="110">
        <f t="shared" si="12"/>
        <v>2575000</v>
      </c>
      <c r="AO15" s="110">
        <f t="shared" si="12"/>
        <v>0</v>
      </c>
      <c r="AP15" s="110">
        <f t="shared" si="13"/>
        <v>2575000</v>
      </c>
      <c r="AQ15" s="112">
        <f>ROUNDUP(808667,-3)</f>
        <v>809000</v>
      </c>
      <c r="AR15" s="39"/>
      <c r="AS15" s="110">
        <f t="shared" si="14"/>
        <v>809000</v>
      </c>
      <c r="AT15" s="112">
        <f>ROUNDUP(808667,-3)</f>
        <v>809000</v>
      </c>
      <c r="AU15" s="39"/>
      <c r="AV15" s="110">
        <f t="shared" si="15"/>
        <v>809000</v>
      </c>
      <c r="AW15" s="112">
        <f>ROUNDDOWN(807666,-3)</f>
        <v>807000</v>
      </c>
      <c r="AX15" s="39"/>
      <c r="AY15" s="110">
        <f t="shared" si="16"/>
        <v>807000</v>
      </c>
      <c r="AZ15" s="89"/>
      <c r="BA15" s="89"/>
      <c r="BB15" s="91">
        <f t="shared" si="17"/>
        <v>0</v>
      </c>
      <c r="BC15" s="110">
        <f t="shared" si="18"/>
        <v>2425000</v>
      </c>
      <c r="BD15" s="110">
        <f t="shared" si="18"/>
        <v>0</v>
      </c>
      <c r="BE15" s="110">
        <f t="shared" si="19"/>
        <v>2425000</v>
      </c>
      <c r="BF15" s="89"/>
      <c r="BG15" s="89"/>
      <c r="BH15" s="90">
        <f t="shared" si="20"/>
        <v>0</v>
      </c>
      <c r="BI15" s="89"/>
      <c r="BJ15" s="89"/>
      <c r="BK15" s="90">
        <f t="shared" si="21"/>
        <v>0</v>
      </c>
      <c r="BL15" s="89"/>
      <c r="BM15" s="89"/>
      <c r="BN15" s="90">
        <f t="shared" si="22"/>
        <v>0</v>
      </c>
      <c r="BO15" s="91">
        <f t="shared" si="23"/>
        <v>0</v>
      </c>
      <c r="BP15" s="91">
        <f t="shared" si="23"/>
        <v>0</v>
      </c>
      <c r="BQ15" s="91">
        <f t="shared" si="24"/>
        <v>0</v>
      </c>
      <c r="BR15" s="5">
        <f t="shared" si="25"/>
        <v>5000000</v>
      </c>
      <c r="BS15" s="5">
        <f t="shared" si="0"/>
        <v>0</v>
      </c>
      <c r="BT15" s="5">
        <f t="shared" si="0"/>
        <v>5000000</v>
      </c>
      <c r="BU15" s="5" t="e">
        <f>+Y15-#REF!</f>
        <v>#REF!</v>
      </c>
      <c r="BV15" s="5" t="e">
        <f>+Z15-#REF!</f>
        <v>#REF!</v>
      </c>
      <c r="BW15" s="5" t="e">
        <f>+AA15-#REF!</f>
        <v>#REF!</v>
      </c>
      <c r="BX15" s="5" t="e">
        <f>+AN15-#REF!</f>
        <v>#REF!</v>
      </c>
      <c r="BY15" s="5" t="e">
        <f>+AO15-#REF!</f>
        <v>#REF!</v>
      </c>
      <c r="BZ15" s="5" t="e">
        <f>+AP15-#REF!</f>
        <v>#REF!</v>
      </c>
      <c r="CA15" s="5" t="e">
        <f>+BC15-#REF!</f>
        <v>#REF!</v>
      </c>
      <c r="CB15" s="5" t="e">
        <f>+BD15-#REF!</f>
        <v>#REF!</v>
      </c>
      <c r="CC15" s="5" t="e">
        <f>+BE15-#REF!</f>
        <v>#REF!</v>
      </c>
      <c r="CD15" s="5" t="e">
        <f>+BO15-#REF!</f>
        <v>#REF!</v>
      </c>
      <c r="CE15" s="5" t="e">
        <f>+BP15-#REF!</f>
        <v>#REF!</v>
      </c>
      <c r="CF15" s="5" t="e">
        <f>+BQ15-#REF!</f>
        <v>#REF!</v>
      </c>
      <c r="CG15" s="5">
        <f t="shared" si="26"/>
        <v>0</v>
      </c>
      <c r="CH15" s="5">
        <f t="shared" si="1"/>
        <v>0</v>
      </c>
      <c r="CI15" s="5">
        <f t="shared" si="1"/>
        <v>0</v>
      </c>
      <c r="CJ15" s="169" t="s">
        <v>145</v>
      </c>
    </row>
    <row r="16" spans="1:88" x14ac:dyDescent="0.25">
      <c r="A16" s="169"/>
      <c r="B16" s="169" t="s">
        <v>146</v>
      </c>
      <c r="C16" s="48" t="s">
        <v>147</v>
      </c>
      <c r="D16" s="169" t="s">
        <v>117</v>
      </c>
      <c r="E16" s="169"/>
      <c r="F16" s="169" t="s">
        <v>148</v>
      </c>
      <c r="G16" s="169" t="s">
        <v>149</v>
      </c>
      <c r="H16" s="169" t="s">
        <v>150</v>
      </c>
      <c r="I16" s="169">
        <v>25.15</v>
      </c>
      <c r="J16" s="5">
        <v>129210000</v>
      </c>
      <c r="K16" s="5">
        <v>165790000</v>
      </c>
      <c r="L16" s="5">
        <v>295000000</v>
      </c>
      <c r="M16" s="38"/>
      <c r="N16" s="38"/>
      <c r="O16" s="110">
        <f t="shared" si="2"/>
        <v>0</v>
      </c>
      <c r="P16" s="39" t="s">
        <v>123</v>
      </c>
      <c r="Q16" s="39" t="s">
        <v>123</v>
      </c>
      <c r="R16" s="110">
        <f t="shared" si="3"/>
        <v>0</v>
      </c>
      <c r="S16" s="99">
        <v>118669743</v>
      </c>
      <c r="T16" s="99">
        <v>168709257</v>
      </c>
      <c r="U16" s="110">
        <f t="shared" si="4"/>
        <v>287379000</v>
      </c>
      <c r="V16" s="99">
        <v>2826</v>
      </c>
      <c r="W16" s="99">
        <v>4174</v>
      </c>
      <c r="X16" s="110">
        <f t="shared" si="5"/>
        <v>7000</v>
      </c>
      <c r="Y16" s="110">
        <f t="shared" si="6"/>
        <v>118672569</v>
      </c>
      <c r="Z16" s="110">
        <f t="shared" si="6"/>
        <v>168713431</v>
      </c>
      <c r="AA16" s="110">
        <f t="shared" si="7"/>
        <v>287386000</v>
      </c>
      <c r="AB16" s="99">
        <v>786146</v>
      </c>
      <c r="AC16" s="99">
        <v>1117354</v>
      </c>
      <c r="AD16" s="110">
        <f t="shared" si="8"/>
        <v>1903500</v>
      </c>
      <c r="AE16" s="99">
        <v>786146</v>
      </c>
      <c r="AF16" s="99">
        <v>1117354</v>
      </c>
      <c r="AG16" s="110">
        <f t="shared" si="9"/>
        <v>1903500</v>
      </c>
      <c r="AH16" s="99">
        <v>786146</v>
      </c>
      <c r="AI16" s="99">
        <v>1117354</v>
      </c>
      <c r="AJ16" s="110">
        <f t="shared" si="10"/>
        <v>1903500</v>
      </c>
      <c r="AK16" s="99">
        <v>786146</v>
      </c>
      <c r="AL16" s="99">
        <v>1117354</v>
      </c>
      <c r="AM16" s="110">
        <f t="shared" si="11"/>
        <v>1903500</v>
      </c>
      <c r="AN16" s="110">
        <f t="shared" si="12"/>
        <v>3144584</v>
      </c>
      <c r="AO16" s="110">
        <f t="shared" si="12"/>
        <v>4469416</v>
      </c>
      <c r="AP16" s="110">
        <f t="shared" si="13"/>
        <v>7614000</v>
      </c>
      <c r="AQ16" s="112">
        <v>0</v>
      </c>
      <c r="AR16" s="39" t="s">
        <v>123</v>
      </c>
      <c r="AS16" s="110">
        <f t="shared" si="14"/>
        <v>0</v>
      </c>
      <c r="AT16" s="112">
        <v>0</v>
      </c>
      <c r="AU16" s="39" t="s">
        <v>123</v>
      </c>
      <c r="AV16" s="110">
        <f t="shared" si="15"/>
        <v>0</v>
      </c>
      <c r="AW16" s="112">
        <v>0</v>
      </c>
      <c r="AX16" s="39" t="s">
        <v>123</v>
      </c>
      <c r="AY16" s="110">
        <f t="shared" si="16"/>
        <v>0</v>
      </c>
      <c r="AZ16" s="89"/>
      <c r="BA16" s="89"/>
      <c r="BB16" s="91">
        <f t="shared" si="17"/>
        <v>0</v>
      </c>
      <c r="BC16" s="110">
        <f t="shared" si="18"/>
        <v>0</v>
      </c>
      <c r="BD16" s="110">
        <f t="shared" si="18"/>
        <v>0</v>
      </c>
      <c r="BE16" s="110">
        <f t="shared" si="19"/>
        <v>0</v>
      </c>
      <c r="BF16" s="89"/>
      <c r="BG16" s="89"/>
      <c r="BH16" s="90">
        <f t="shared" si="20"/>
        <v>0</v>
      </c>
      <c r="BI16" s="89"/>
      <c r="BJ16" s="89"/>
      <c r="BK16" s="90">
        <f t="shared" si="21"/>
        <v>0</v>
      </c>
      <c r="BL16" s="89"/>
      <c r="BM16" s="89"/>
      <c r="BN16" s="90">
        <f t="shared" si="22"/>
        <v>0</v>
      </c>
      <c r="BO16" s="91">
        <f t="shared" si="23"/>
        <v>0</v>
      </c>
      <c r="BP16" s="91">
        <f t="shared" si="23"/>
        <v>0</v>
      </c>
      <c r="BQ16" s="91">
        <f t="shared" si="24"/>
        <v>0</v>
      </c>
      <c r="BR16" s="5">
        <f t="shared" si="25"/>
        <v>121817153</v>
      </c>
      <c r="BS16" s="5">
        <f t="shared" si="0"/>
        <v>173182847</v>
      </c>
      <c r="BT16" s="5">
        <f>+SUM(BQ16,BE16,AP16,AA16)</f>
        <v>295000000</v>
      </c>
      <c r="BU16" s="5" t="e">
        <f>+Y16-#REF!</f>
        <v>#REF!</v>
      </c>
      <c r="BV16" s="5" t="e">
        <f>+Z16-#REF!</f>
        <v>#REF!</v>
      </c>
      <c r="BW16" s="5" t="e">
        <f>+AA16-#REF!</f>
        <v>#REF!</v>
      </c>
      <c r="BX16" s="5" t="e">
        <f>+AN16-#REF!</f>
        <v>#REF!</v>
      </c>
      <c r="BY16" s="5" t="e">
        <f>+AO16-#REF!</f>
        <v>#REF!</v>
      </c>
      <c r="BZ16" s="5" t="e">
        <f>+AP16-#REF!</f>
        <v>#REF!</v>
      </c>
      <c r="CA16" s="5" t="e">
        <f>+BC16-#REF!</f>
        <v>#REF!</v>
      </c>
      <c r="CB16" s="5" t="e">
        <f>+BD16-#REF!</f>
        <v>#REF!</v>
      </c>
      <c r="CC16" s="5" t="e">
        <f>+BE16-#REF!</f>
        <v>#REF!</v>
      </c>
      <c r="CD16" s="5" t="e">
        <f>+BO16-#REF!</f>
        <v>#REF!</v>
      </c>
      <c r="CE16" s="5" t="e">
        <f>+BP16-#REF!</f>
        <v>#REF!</v>
      </c>
      <c r="CF16" s="5" t="e">
        <f>+BQ16-#REF!</f>
        <v>#REF!</v>
      </c>
      <c r="CG16" s="5">
        <f t="shared" si="26"/>
        <v>-7392847</v>
      </c>
      <c r="CH16" s="5">
        <f t="shared" si="1"/>
        <v>7392847</v>
      </c>
      <c r="CI16" s="5">
        <f t="shared" si="1"/>
        <v>0</v>
      </c>
      <c r="CJ16" s="169" t="s">
        <v>120</v>
      </c>
    </row>
    <row r="17" spans="2:88" x14ac:dyDescent="0.25">
      <c r="B17" s="169" t="s">
        <v>146</v>
      </c>
      <c r="C17" s="48" t="s">
        <v>151</v>
      </c>
      <c r="D17" s="169" t="s">
        <v>117</v>
      </c>
      <c r="E17" s="169"/>
      <c r="F17" s="169" t="s">
        <v>148</v>
      </c>
      <c r="G17" s="169" t="s">
        <v>149</v>
      </c>
      <c r="H17" s="169" t="s">
        <v>150</v>
      </c>
      <c r="I17" s="169">
        <v>25.15</v>
      </c>
      <c r="J17" s="5">
        <v>288347000</v>
      </c>
      <c r="K17" s="5">
        <v>0</v>
      </c>
      <c r="L17" s="5">
        <v>288347000</v>
      </c>
      <c r="M17" s="38"/>
      <c r="N17" s="38"/>
      <c r="O17" s="110">
        <f t="shared" si="2"/>
        <v>0</v>
      </c>
      <c r="P17" s="39" t="s">
        <v>123</v>
      </c>
      <c r="Q17" s="39" t="s">
        <v>123</v>
      </c>
      <c r="R17" s="110">
        <f t="shared" si="3"/>
        <v>0</v>
      </c>
      <c r="S17" s="112">
        <v>102383</v>
      </c>
      <c r="T17" s="39"/>
      <c r="U17" s="110">
        <f t="shared" si="4"/>
        <v>102383</v>
      </c>
      <c r="V17" s="112">
        <v>266617</v>
      </c>
      <c r="W17" s="39"/>
      <c r="X17" s="110">
        <f t="shared" si="5"/>
        <v>266617</v>
      </c>
      <c r="Y17" s="110">
        <f t="shared" si="6"/>
        <v>369000</v>
      </c>
      <c r="Z17" s="110">
        <f t="shared" si="6"/>
        <v>0</v>
      </c>
      <c r="AA17" s="110">
        <f t="shared" si="7"/>
        <v>369000</v>
      </c>
      <c r="AB17" s="112">
        <v>2419687</v>
      </c>
      <c r="AC17" s="39"/>
      <c r="AD17" s="110">
        <f t="shared" si="8"/>
        <v>2419687</v>
      </c>
      <c r="AE17" s="112">
        <v>28904270</v>
      </c>
      <c r="AF17" s="39"/>
      <c r="AG17" s="110">
        <f t="shared" si="9"/>
        <v>28904270</v>
      </c>
      <c r="AH17" s="112">
        <v>42527508</v>
      </c>
      <c r="AI17" s="39"/>
      <c r="AJ17" s="110">
        <f t="shared" si="10"/>
        <v>42527508</v>
      </c>
      <c r="AK17" s="112">
        <v>60777535</v>
      </c>
      <c r="AL17" s="38"/>
      <c r="AM17" s="110">
        <f t="shared" si="11"/>
        <v>60777535</v>
      </c>
      <c r="AN17" s="110">
        <f t="shared" si="12"/>
        <v>134629000</v>
      </c>
      <c r="AO17" s="110">
        <f t="shared" si="12"/>
        <v>0</v>
      </c>
      <c r="AP17" s="110">
        <f t="shared" si="13"/>
        <v>134629000</v>
      </c>
      <c r="AQ17" s="112">
        <v>51116333</v>
      </c>
      <c r="AR17" s="39" t="s">
        <v>123</v>
      </c>
      <c r="AS17" s="110">
        <f t="shared" si="14"/>
        <v>51116333</v>
      </c>
      <c r="AT17" s="112">
        <v>51116333</v>
      </c>
      <c r="AU17" s="39" t="s">
        <v>123</v>
      </c>
      <c r="AV17" s="110">
        <f t="shared" si="15"/>
        <v>51116333</v>
      </c>
      <c r="AW17" s="112">
        <v>51116334</v>
      </c>
      <c r="AX17" s="39" t="s">
        <v>123</v>
      </c>
      <c r="AY17" s="110">
        <f t="shared" si="16"/>
        <v>51116334</v>
      </c>
      <c r="AZ17" s="89"/>
      <c r="BA17" s="89"/>
      <c r="BB17" s="91">
        <f t="shared" si="17"/>
        <v>0</v>
      </c>
      <c r="BC17" s="110">
        <f t="shared" si="18"/>
        <v>153349000</v>
      </c>
      <c r="BD17" s="110">
        <f t="shared" si="18"/>
        <v>0</v>
      </c>
      <c r="BE17" s="110">
        <f t="shared" si="19"/>
        <v>153349000</v>
      </c>
      <c r="BF17" s="89"/>
      <c r="BG17" s="89"/>
      <c r="BH17" s="90">
        <f t="shared" si="20"/>
        <v>0</v>
      </c>
      <c r="BI17" s="89"/>
      <c r="BJ17" s="89"/>
      <c r="BK17" s="90">
        <f t="shared" si="21"/>
        <v>0</v>
      </c>
      <c r="BL17" s="89"/>
      <c r="BM17" s="89"/>
      <c r="BN17" s="90">
        <f t="shared" si="22"/>
        <v>0</v>
      </c>
      <c r="BO17" s="91">
        <f t="shared" si="23"/>
        <v>0</v>
      </c>
      <c r="BP17" s="91">
        <f t="shared" si="23"/>
        <v>0</v>
      </c>
      <c r="BQ17" s="91">
        <f t="shared" si="24"/>
        <v>0</v>
      </c>
      <c r="BR17" s="5">
        <f t="shared" si="25"/>
        <v>288347000</v>
      </c>
      <c r="BS17" s="5">
        <f t="shared" si="0"/>
        <v>0</v>
      </c>
      <c r="BT17" s="5">
        <f t="shared" si="0"/>
        <v>288347000</v>
      </c>
      <c r="BU17" s="5" t="e">
        <f>+Y17-#REF!</f>
        <v>#REF!</v>
      </c>
      <c r="BV17" s="5" t="e">
        <f>+Z17-#REF!</f>
        <v>#REF!</v>
      </c>
      <c r="BW17" s="5" t="e">
        <f>+AA17-#REF!</f>
        <v>#REF!</v>
      </c>
      <c r="BX17" s="5" t="e">
        <f>+AN17-#REF!</f>
        <v>#REF!</v>
      </c>
      <c r="BY17" s="5" t="e">
        <f>+AO17-#REF!</f>
        <v>#REF!</v>
      </c>
      <c r="BZ17" s="5" t="e">
        <f>+AP17-#REF!</f>
        <v>#REF!</v>
      </c>
      <c r="CA17" s="5" t="e">
        <f>+BC17-#REF!</f>
        <v>#REF!</v>
      </c>
      <c r="CB17" s="5" t="e">
        <f>+BD17-#REF!</f>
        <v>#REF!</v>
      </c>
      <c r="CC17" s="5" t="e">
        <f>+BE17-#REF!</f>
        <v>#REF!</v>
      </c>
      <c r="CD17" s="5" t="e">
        <f>+BO17-#REF!</f>
        <v>#REF!</v>
      </c>
      <c r="CE17" s="5" t="e">
        <f>+BP17-#REF!</f>
        <v>#REF!</v>
      </c>
      <c r="CF17" s="5" t="e">
        <f>+BQ17-#REF!</f>
        <v>#REF!</v>
      </c>
      <c r="CG17" s="5">
        <f t="shared" si="26"/>
        <v>0</v>
      </c>
      <c r="CH17" s="5">
        <f t="shared" si="1"/>
        <v>0</v>
      </c>
      <c r="CI17" s="5">
        <f t="shared" si="1"/>
        <v>0</v>
      </c>
      <c r="CJ17" s="169" t="s">
        <v>120</v>
      </c>
    </row>
    <row r="18" spans="2:88" x14ac:dyDescent="0.25">
      <c r="B18" s="169" t="s">
        <v>146</v>
      </c>
      <c r="C18" s="48" t="s">
        <v>151</v>
      </c>
      <c r="D18" s="169" t="s">
        <v>121</v>
      </c>
      <c r="E18" s="169"/>
      <c r="F18" s="169" t="s">
        <v>152</v>
      </c>
      <c r="G18" s="169"/>
      <c r="H18" s="169" t="s">
        <v>153</v>
      </c>
      <c r="I18" s="169">
        <v>25</v>
      </c>
      <c r="J18" s="5">
        <v>6786000</v>
      </c>
      <c r="K18" s="5">
        <v>0</v>
      </c>
      <c r="L18" s="5">
        <v>6786000</v>
      </c>
      <c r="M18" s="38"/>
      <c r="N18" s="38"/>
      <c r="O18" s="110">
        <f t="shared" si="2"/>
        <v>0</v>
      </c>
      <c r="P18" s="39" t="s">
        <v>123</v>
      </c>
      <c r="Q18" s="39" t="s">
        <v>123</v>
      </c>
      <c r="R18" s="110">
        <f t="shared" si="3"/>
        <v>0</v>
      </c>
      <c r="S18" s="112">
        <v>1092</v>
      </c>
      <c r="T18" s="39"/>
      <c r="U18" s="110">
        <f t="shared" si="4"/>
        <v>1092</v>
      </c>
      <c r="V18" s="112">
        <v>226908</v>
      </c>
      <c r="W18" s="39"/>
      <c r="X18" s="110">
        <f t="shared" si="5"/>
        <v>226908</v>
      </c>
      <c r="Y18" s="110">
        <f t="shared" si="6"/>
        <v>228000</v>
      </c>
      <c r="Z18" s="110">
        <f t="shared" si="6"/>
        <v>0</v>
      </c>
      <c r="AA18" s="110">
        <f t="shared" si="7"/>
        <v>228000</v>
      </c>
      <c r="AB18" s="112">
        <v>819000</v>
      </c>
      <c r="AC18" s="39"/>
      <c r="AD18" s="110">
        <f t="shared" si="8"/>
        <v>819000</v>
      </c>
      <c r="AE18" s="112">
        <v>819000</v>
      </c>
      <c r="AF18" s="39"/>
      <c r="AG18" s="110">
        <f t="shared" si="9"/>
        <v>819000</v>
      </c>
      <c r="AH18" s="112">
        <v>819000</v>
      </c>
      <c r="AI18" s="39"/>
      <c r="AJ18" s="110">
        <f t="shared" si="10"/>
        <v>819000</v>
      </c>
      <c r="AK18" s="112">
        <v>819000</v>
      </c>
      <c r="AL18" s="38"/>
      <c r="AM18" s="110">
        <f t="shared" si="11"/>
        <v>819000</v>
      </c>
      <c r="AN18" s="110">
        <f t="shared" si="12"/>
        <v>3276000</v>
      </c>
      <c r="AO18" s="110">
        <f t="shared" si="12"/>
        <v>0</v>
      </c>
      <c r="AP18" s="110">
        <f t="shared" si="13"/>
        <v>3276000</v>
      </c>
      <c r="AQ18" s="112">
        <v>1094000</v>
      </c>
      <c r="AR18" s="39" t="s">
        <v>123</v>
      </c>
      <c r="AS18" s="110">
        <f t="shared" si="14"/>
        <v>1094000</v>
      </c>
      <c r="AT18" s="112">
        <v>1094000</v>
      </c>
      <c r="AU18" s="39" t="s">
        <v>123</v>
      </c>
      <c r="AV18" s="110">
        <f t="shared" si="15"/>
        <v>1094000</v>
      </c>
      <c r="AW18" s="112">
        <v>1094000</v>
      </c>
      <c r="AX18" s="39" t="s">
        <v>123</v>
      </c>
      <c r="AY18" s="110">
        <f t="shared" si="16"/>
        <v>1094000</v>
      </c>
      <c r="AZ18" s="89"/>
      <c r="BA18" s="89"/>
      <c r="BB18" s="91">
        <f t="shared" si="17"/>
        <v>0</v>
      </c>
      <c r="BC18" s="110">
        <f t="shared" si="18"/>
        <v>3282000</v>
      </c>
      <c r="BD18" s="110">
        <f t="shared" si="18"/>
        <v>0</v>
      </c>
      <c r="BE18" s="110">
        <f t="shared" si="19"/>
        <v>3282000</v>
      </c>
      <c r="BF18" s="89"/>
      <c r="BG18" s="89"/>
      <c r="BH18" s="90">
        <f t="shared" si="20"/>
        <v>0</v>
      </c>
      <c r="BI18" s="89"/>
      <c r="BJ18" s="89"/>
      <c r="BK18" s="90">
        <f t="shared" si="21"/>
        <v>0</v>
      </c>
      <c r="BL18" s="89"/>
      <c r="BM18" s="89"/>
      <c r="BN18" s="90">
        <f t="shared" si="22"/>
        <v>0</v>
      </c>
      <c r="BO18" s="91">
        <f t="shared" si="23"/>
        <v>0</v>
      </c>
      <c r="BP18" s="91">
        <f t="shared" si="23"/>
        <v>0</v>
      </c>
      <c r="BQ18" s="91">
        <f t="shared" si="24"/>
        <v>0</v>
      </c>
      <c r="BR18" s="5">
        <f t="shared" si="25"/>
        <v>6786000</v>
      </c>
      <c r="BS18" s="5">
        <f t="shared" si="0"/>
        <v>0</v>
      </c>
      <c r="BT18" s="5">
        <f t="shared" si="0"/>
        <v>6786000</v>
      </c>
      <c r="BU18" s="5" t="e">
        <f>+Y18-#REF!</f>
        <v>#REF!</v>
      </c>
      <c r="BV18" s="5" t="e">
        <f>+Z18-#REF!</f>
        <v>#REF!</v>
      </c>
      <c r="BW18" s="5" t="e">
        <f>+AA18-#REF!</f>
        <v>#REF!</v>
      </c>
      <c r="BX18" s="5" t="e">
        <f>+AN18-#REF!</f>
        <v>#REF!</v>
      </c>
      <c r="BY18" s="5" t="e">
        <f>+AO18-#REF!</f>
        <v>#REF!</v>
      </c>
      <c r="BZ18" s="5" t="e">
        <f>+AP18-#REF!</f>
        <v>#REF!</v>
      </c>
      <c r="CA18" s="5" t="e">
        <f>+BC18-#REF!</f>
        <v>#REF!</v>
      </c>
      <c r="CB18" s="5" t="e">
        <f>+BD18-#REF!</f>
        <v>#REF!</v>
      </c>
      <c r="CC18" s="5" t="e">
        <f>+BE18-#REF!</f>
        <v>#REF!</v>
      </c>
      <c r="CD18" s="5" t="e">
        <f>+BO18-#REF!</f>
        <v>#REF!</v>
      </c>
      <c r="CE18" s="5" t="e">
        <f>+BP18-#REF!</f>
        <v>#REF!</v>
      </c>
      <c r="CF18" s="5" t="e">
        <f>+BQ18-#REF!</f>
        <v>#REF!</v>
      </c>
      <c r="CG18" s="5">
        <f t="shared" si="26"/>
        <v>0</v>
      </c>
      <c r="CH18" s="5">
        <f t="shared" si="1"/>
        <v>0</v>
      </c>
      <c r="CI18" s="5">
        <f t="shared" si="1"/>
        <v>0</v>
      </c>
      <c r="CJ18" s="169" t="s">
        <v>120</v>
      </c>
    </row>
    <row r="19" spans="2:88" x14ac:dyDescent="0.25">
      <c r="B19" s="169" t="s">
        <v>146</v>
      </c>
      <c r="C19" s="48" t="s">
        <v>154</v>
      </c>
      <c r="D19" s="169" t="s">
        <v>117</v>
      </c>
      <c r="E19" s="169" t="s">
        <v>139</v>
      </c>
      <c r="F19" s="169" t="s">
        <v>148</v>
      </c>
      <c r="G19" s="169" t="s">
        <v>149</v>
      </c>
      <c r="H19" s="169" t="s">
        <v>155</v>
      </c>
      <c r="I19" s="169">
        <v>25.35</v>
      </c>
      <c r="J19" s="5">
        <v>53400000</v>
      </c>
      <c r="K19" s="5">
        <v>0</v>
      </c>
      <c r="L19" s="5">
        <v>53400000</v>
      </c>
      <c r="M19" s="38"/>
      <c r="N19" s="38"/>
      <c r="O19" s="110">
        <f t="shared" si="2"/>
        <v>0</v>
      </c>
      <c r="P19" s="39" t="s">
        <v>123</v>
      </c>
      <c r="Q19" s="39" t="s">
        <v>123</v>
      </c>
      <c r="R19" s="110">
        <f t="shared" si="3"/>
        <v>0</v>
      </c>
      <c r="S19" s="39"/>
      <c r="T19" s="39"/>
      <c r="U19" s="110">
        <f t="shared" si="4"/>
        <v>0</v>
      </c>
      <c r="V19" s="39"/>
      <c r="W19" s="39"/>
      <c r="X19" s="110">
        <f t="shared" si="5"/>
        <v>0</v>
      </c>
      <c r="Y19" s="110">
        <f t="shared" si="6"/>
        <v>0</v>
      </c>
      <c r="Z19" s="110">
        <f t="shared" si="6"/>
        <v>0</v>
      </c>
      <c r="AA19" s="110">
        <f t="shared" si="7"/>
        <v>0</v>
      </c>
      <c r="AB19" s="112"/>
      <c r="AC19" s="39"/>
      <c r="AD19" s="110">
        <f t="shared" si="8"/>
        <v>0</v>
      </c>
      <c r="AE19" s="112">
        <v>4726000</v>
      </c>
      <c r="AF19" s="39"/>
      <c r="AG19" s="110">
        <f t="shared" si="9"/>
        <v>4726000</v>
      </c>
      <c r="AH19" s="112">
        <v>9492000</v>
      </c>
      <c r="AI19" s="39"/>
      <c r="AJ19" s="110">
        <f t="shared" si="10"/>
        <v>9492000</v>
      </c>
      <c r="AK19" s="112">
        <v>12615000</v>
      </c>
      <c r="AL19" s="38" t="s">
        <v>123</v>
      </c>
      <c r="AM19" s="110">
        <f t="shared" si="11"/>
        <v>12615000</v>
      </c>
      <c r="AN19" s="110">
        <f t="shared" si="12"/>
        <v>26833000</v>
      </c>
      <c r="AO19" s="110">
        <f t="shared" si="12"/>
        <v>0</v>
      </c>
      <c r="AP19" s="110">
        <f t="shared" si="13"/>
        <v>26833000</v>
      </c>
      <c r="AQ19" s="112">
        <v>17177000</v>
      </c>
      <c r="AR19" s="39" t="s">
        <v>123</v>
      </c>
      <c r="AS19" s="110">
        <f t="shared" si="14"/>
        <v>17177000</v>
      </c>
      <c r="AT19" s="112">
        <v>9390000</v>
      </c>
      <c r="AU19" s="39" t="s">
        <v>123</v>
      </c>
      <c r="AV19" s="110">
        <f t="shared" si="15"/>
        <v>9390000</v>
      </c>
      <c r="AW19" s="39" t="s">
        <v>123</v>
      </c>
      <c r="AX19" s="39" t="s">
        <v>123</v>
      </c>
      <c r="AY19" s="110">
        <f t="shared" si="16"/>
        <v>0</v>
      </c>
      <c r="AZ19" s="89"/>
      <c r="BA19" s="89"/>
      <c r="BB19" s="91">
        <f t="shared" si="17"/>
        <v>0</v>
      </c>
      <c r="BC19" s="110">
        <f t="shared" si="18"/>
        <v>26567000</v>
      </c>
      <c r="BD19" s="110">
        <f t="shared" si="18"/>
        <v>0</v>
      </c>
      <c r="BE19" s="110">
        <f t="shared" si="19"/>
        <v>26567000</v>
      </c>
      <c r="BF19" s="89"/>
      <c r="BG19" s="89"/>
      <c r="BH19" s="90">
        <f t="shared" si="20"/>
        <v>0</v>
      </c>
      <c r="BI19" s="89"/>
      <c r="BJ19" s="89"/>
      <c r="BK19" s="90">
        <f t="shared" si="21"/>
        <v>0</v>
      </c>
      <c r="BL19" s="89"/>
      <c r="BM19" s="89"/>
      <c r="BN19" s="90">
        <f t="shared" si="22"/>
        <v>0</v>
      </c>
      <c r="BO19" s="91">
        <f t="shared" si="23"/>
        <v>0</v>
      </c>
      <c r="BP19" s="91">
        <f t="shared" si="23"/>
        <v>0</v>
      </c>
      <c r="BQ19" s="91">
        <f t="shared" si="24"/>
        <v>0</v>
      </c>
      <c r="BR19" s="5">
        <f t="shared" si="25"/>
        <v>53400000</v>
      </c>
      <c r="BS19" s="5">
        <f t="shared" si="0"/>
        <v>0</v>
      </c>
      <c r="BT19" s="5">
        <f t="shared" si="0"/>
        <v>53400000</v>
      </c>
      <c r="BU19" s="5" t="e">
        <f>+Y19-#REF!</f>
        <v>#REF!</v>
      </c>
      <c r="BV19" s="5" t="e">
        <f>+Z19-#REF!</f>
        <v>#REF!</v>
      </c>
      <c r="BW19" s="5" t="e">
        <f>+AA19-#REF!</f>
        <v>#REF!</v>
      </c>
      <c r="BX19" s="5" t="e">
        <f>+AN19-#REF!</f>
        <v>#REF!</v>
      </c>
      <c r="BY19" s="5" t="e">
        <f>+AO19-#REF!</f>
        <v>#REF!</v>
      </c>
      <c r="BZ19" s="5" t="e">
        <f>+AP19-#REF!</f>
        <v>#REF!</v>
      </c>
      <c r="CA19" s="5" t="e">
        <f>+BC19-#REF!</f>
        <v>#REF!</v>
      </c>
      <c r="CB19" s="5" t="e">
        <f>+BD19-#REF!</f>
        <v>#REF!</v>
      </c>
      <c r="CC19" s="5" t="e">
        <f>+BE19-#REF!</f>
        <v>#REF!</v>
      </c>
      <c r="CD19" s="5" t="e">
        <f>+BO19-#REF!</f>
        <v>#REF!</v>
      </c>
      <c r="CE19" s="5" t="e">
        <f>+BP19-#REF!</f>
        <v>#REF!</v>
      </c>
      <c r="CF19" s="5" t="e">
        <f>+BQ19-#REF!</f>
        <v>#REF!</v>
      </c>
      <c r="CG19" s="5">
        <f t="shared" si="26"/>
        <v>0</v>
      </c>
      <c r="CH19" s="5">
        <f t="shared" si="1"/>
        <v>0</v>
      </c>
      <c r="CI19" s="5">
        <f t="shared" si="1"/>
        <v>0</v>
      </c>
      <c r="CJ19" s="169" t="s">
        <v>120</v>
      </c>
    </row>
    <row r="20" spans="2:88" hidden="1" x14ac:dyDescent="0.25">
      <c r="B20" s="169" t="s">
        <v>156</v>
      </c>
      <c r="C20" s="48" t="s">
        <v>157</v>
      </c>
      <c r="D20" s="169" t="s">
        <v>121</v>
      </c>
      <c r="E20" s="169"/>
      <c r="F20" s="169" t="s">
        <v>158</v>
      </c>
      <c r="G20" s="169"/>
      <c r="H20" s="169" t="s">
        <v>159</v>
      </c>
      <c r="I20" s="169">
        <v>30</v>
      </c>
      <c r="J20" s="5">
        <v>7500000</v>
      </c>
      <c r="K20" s="5">
        <v>0</v>
      </c>
      <c r="L20" s="5">
        <v>7500000</v>
      </c>
      <c r="M20" s="38"/>
      <c r="N20" s="38"/>
      <c r="O20" s="110">
        <f t="shared" si="2"/>
        <v>0</v>
      </c>
      <c r="P20" s="39"/>
      <c r="Q20" s="39"/>
      <c r="R20" s="110">
        <f t="shared" si="3"/>
        <v>0</v>
      </c>
      <c r="S20" s="39"/>
      <c r="T20" s="39"/>
      <c r="U20" s="110">
        <f t="shared" si="4"/>
        <v>0</v>
      </c>
      <c r="V20" s="39"/>
      <c r="W20" s="39"/>
      <c r="X20" s="110">
        <f t="shared" si="5"/>
        <v>0</v>
      </c>
      <c r="Y20" s="110">
        <f t="shared" si="6"/>
        <v>0</v>
      </c>
      <c r="Z20" s="110">
        <f t="shared" si="6"/>
        <v>0</v>
      </c>
      <c r="AA20" s="110">
        <f t="shared" si="7"/>
        <v>0</v>
      </c>
      <c r="AB20" s="39"/>
      <c r="AC20" s="39"/>
      <c r="AD20" s="110">
        <f t="shared" si="8"/>
        <v>0</v>
      </c>
      <c r="AE20" s="112">
        <v>1250000</v>
      </c>
      <c r="AF20" s="39"/>
      <c r="AG20" s="110">
        <f t="shared" si="9"/>
        <v>1250000</v>
      </c>
      <c r="AH20" s="112">
        <v>1250000</v>
      </c>
      <c r="AI20" s="39"/>
      <c r="AJ20" s="110">
        <f t="shared" si="10"/>
        <v>1250000</v>
      </c>
      <c r="AK20" s="112">
        <v>1250000</v>
      </c>
      <c r="AL20" s="38"/>
      <c r="AM20" s="110">
        <f t="shared" si="11"/>
        <v>1250000</v>
      </c>
      <c r="AN20" s="110">
        <f t="shared" si="12"/>
        <v>3750000</v>
      </c>
      <c r="AO20" s="110">
        <f t="shared" si="12"/>
        <v>0</v>
      </c>
      <c r="AP20" s="110">
        <f t="shared" si="13"/>
        <v>3750000</v>
      </c>
      <c r="AQ20" s="112">
        <v>1250000</v>
      </c>
      <c r="AR20" s="39"/>
      <c r="AS20" s="110">
        <f t="shared" si="14"/>
        <v>1250000</v>
      </c>
      <c r="AT20" s="112">
        <v>1250000</v>
      </c>
      <c r="AU20" s="39"/>
      <c r="AV20" s="110">
        <f t="shared" si="15"/>
        <v>1250000</v>
      </c>
      <c r="AW20" s="112">
        <v>1250000</v>
      </c>
      <c r="AX20" s="39"/>
      <c r="AY20" s="110">
        <f t="shared" si="16"/>
        <v>1250000</v>
      </c>
      <c r="AZ20" s="89"/>
      <c r="BA20" s="89"/>
      <c r="BB20" s="91">
        <f t="shared" si="17"/>
        <v>0</v>
      </c>
      <c r="BC20" s="110">
        <f t="shared" si="18"/>
        <v>3750000</v>
      </c>
      <c r="BD20" s="110">
        <f t="shared" si="18"/>
        <v>0</v>
      </c>
      <c r="BE20" s="110">
        <f t="shared" si="19"/>
        <v>3750000</v>
      </c>
      <c r="BF20" s="89"/>
      <c r="BG20" s="89"/>
      <c r="BH20" s="90">
        <f t="shared" si="20"/>
        <v>0</v>
      </c>
      <c r="BI20" s="89"/>
      <c r="BJ20" s="89"/>
      <c r="BK20" s="90">
        <f t="shared" si="21"/>
        <v>0</v>
      </c>
      <c r="BL20" s="89"/>
      <c r="BM20" s="89"/>
      <c r="BN20" s="90">
        <f t="shared" si="22"/>
        <v>0</v>
      </c>
      <c r="BO20" s="91">
        <f t="shared" si="23"/>
        <v>0</v>
      </c>
      <c r="BP20" s="91">
        <f t="shared" si="23"/>
        <v>0</v>
      </c>
      <c r="BQ20" s="91">
        <f t="shared" si="24"/>
        <v>0</v>
      </c>
      <c r="BR20" s="5">
        <f t="shared" si="25"/>
        <v>7500000</v>
      </c>
      <c r="BS20" s="5">
        <f t="shared" si="25"/>
        <v>0</v>
      </c>
      <c r="BT20" s="5">
        <f t="shared" si="25"/>
        <v>7500000</v>
      </c>
      <c r="BU20" s="5" t="e">
        <f>+Y20-#REF!</f>
        <v>#REF!</v>
      </c>
      <c r="BV20" s="5" t="e">
        <f>+Z20-#REF!</f>
        <v>#REF!</v>
      </c>
      <c r="BW20" s="5" t="e">
        <f>+AA20-#REF!</f>
        <v>#REF!</v>
      </c>
      <c r="BX20" s="5" t="e">
        <f>+AN20-#REF!</f>
        <v>#REF!</v>
      </c>
      <c r="BY20" s="5" t="e">
        <f>+AO20-#REF!</f>
        <v>#REF!</v>
      </c>
      <c r="BZ20" s="5" t="e">
        <f>+AP20-#REF!</f>
        <v>#REF!</v>
      </c>
      <c r="CA20" s="5" t="e">
        <f>+BC20-#REF!</f>
        <v>#REF!</v>
      </c>
      <c r="CB20" s="5" t="e">
        <f>+BD20-#REF!</f>
        <v>#REF!</v>
      </c>
      <c r="CC20" s="5" t="e">
        <f>+BE20-#REF!</f>
        <v>#REF!</v>
      </c>
      <c r="CD20" s="5" t="e">
        <f>+BO20-#REF!</f>
        <v>#REF!</v>
      </c>
      <c r="CE20" s="5" t="e">
        <f>+BP20-#REF!</f>
        <v>#REF!</v>
      </c>
      <c r="CF20" s="5" t="e">
        <f>+BQ20-#REF!</f>
        <v>#REF!</v>
      </c>
      <c r="CG20" s="5">
        <f t="shared" si="26"/>
        <v>0</v>
      </c>
      <c r="CH20" s="5">
        <f t="shared" si="26"/>
        <v>0</v>
      </c>
      <c r="CI20" s="5">
        <f t="shared" si="26"/>
        <v>0</v>
      </c>
      <c r="CJ20" s="169" t="s">
        <v>120</v>
      </c>
    </row>
    <row r="21" spans="2:88" hidden="1" x14ac:dyDescent="0.25">
      <c r="B21" s="169" t="s">
        <v>156</v>
      </c>
      <c r="C21" s="48" t="s">
        <v>157</v>
      </c>
      <c r="D21" s="169" t="s">
        <v>117</v>
      </c>
      <c r="E21" s="169"/>
      <c r="F21" s="169" t="s">
        <v>160</v>
      </c>
      <c r="G21" s="169"/>
      <c r="H21" s="169" t="s">
        <v>159</v>
      </c>
      <c r="I21" s="169">
        <v>30</v>
      </c>
      <c r="J21" s="5">
        <v>142500000</v>
      </c>
      <c r="K21" s="5">
        <v>0</v>
      </c>
      <c r="L21" s="5">
        <v>142500000</v>
      </c>
      <c r="M21" s="38"/>
      <c r="N21" s="38"/>
      <c r="O21" s="110">
        <f t="shared" si="2"/>
        <v>0</v>
      </c>
      <c r="P21" s="39"/>
      <c r="Q21" s="39"/>
      <c r="R21" s="110">
        <f t="shared" si="3"/>
        <v>0</v>
      </c>
      <c r="S21" s="39"/>
      <c r="T21" s="39"/>
      <c r="U21" s="110">
        <f t="shared" si="4"/>
        <v>0</v>
      </c>
      <c r="V21" s="39"/>
      <c r="W21" s="39"/>
      <c r="X21" s="110">
        <f t="shared" si="5"/>
        <v>0</v>
      </c>
      <c r="Y21" s="110">
        <f t="shared" si="6"/>
        <v>0</v>
      </c>
      <c r="Z21" s="110">
        <f t="shared" si="6"/>
        <v>0</v>
      </c>
      <c r="AA21" s="110">
        <f t="shared" si="7"/>
        <v>0</v>
      </c>
      <c r="AB21" s="39"/>
      <c r="AC21" s="39"/>
      <c r="AD21" s="110">
        <f t="shared" si="8"/>
        <v>0</v>
      </c>
      <c r="AE21" s="112">
        <v>23750000</v>
      </c>
      <c r="AF21" s="39"/>
      <c r="AG21" s="110">
        <f t="shared" si="9"/>
        <v>23750000</v>
      </c>
      <c r="AH21" s="112">
        <v>23750000</v>
      </c>
      <c r="AI21" s="39"/>
      <c r="AJ21" s="110">
        <f t="shared" si="10"/>
        <v>23750000</v>
      </c>
      <c r="AK21" s="112">
        <v>23750000</v>
      </c>
      <c r="AL21" s="38"/>
      <c r="AM21" s="110">
        <f t="shared" si="11"/>
        <v>23750000</v>
      </c>
      <c r="AN21" s="110">
        <f t="shared" si="12"/>
        <v>71250000</v>
      </c>
      <c r="AO21" s="110">
        <f t="shared" si="12"/>
        <v>0</v>
      </c>
      <c r="AP21" s="110">
        <f t="shared" si="13"/>
        <v>71250000</v>
      </c>
      <c r="AQ21" s="112">
        <v>23750000</v>
      </c>
      <c r="AR21" s="39"/>
      <c r="AS21" s="110">
        <f t="shared" si="14"/>
        <v>23750000</v>
      </c>
      <c r="AT21" s="112">
        <v>23750000</v>
      </c>
      <c r="AU21" s="39"/>
      <c r="AV21" s="110">
        <f t="shared" si="15"/>
        <v>23750000</v>
      </c>
      <c r="AW21" s="112">
        <v>23750000</v>
      </c>
      <c r="AX21" s="39"/>
      <c r="AY21" s="110">
        <f t="shared" si="16"/>
        <v>23750000</v>
      </c>
      <c r="AZ21" s="89"/>
      <c r="BA21" s="89"/>
      <c r="BB21" s="91">
        <f t="shared" si="17"/>
        <v>0</v>
      </c>
      <c r="BC21" s="110">
        <f t="shared" si="18"/>
        <v>71250000</v>
      </c>
      <c r="BD21" s="110">
        <f t="shared" si="18"/>
        <v>0</v>
      </c>
      <c r="BE21" s="110">
        <f t="shared" si="19"/>
        <v>71250000</v>
      </c>
      <c r="BF21" s="89"/>
      <c r="BG21" s="89"/>
      <c r="BH21" s="90">
        <f t="shared" si="20"/>
        <v>0</v>
      </c>
      <c r="BI21" s="89"/>
      <c r="BJ21" s="89"/>
      <c r="BK21" s="90">
        <f t="shared" si="21"/>
        <v>0</v>
      </c>
      <c r="BL21" s="89"/>
      <c r="BM21" s="89"/>
      <c r="BN21" s="90">
        <f t="shared" si="22"/>
        <v>0</v>
      </c>
      <c r="BO21" s="91">
        <f t="shared" si="23"/>
        <v>0</v>
      </c>
      <c r="BP21" s="91">
        <f t="shared" si="23"/>
        <v>0</v>
      </c>
      <c r="BQ21" s="91">
        <f t="shared" si="24"/>
        <v>0</v>
      </c>
      <c r="BR21" s="5">
        <f t="shared" si="25"/>
        <v>142500000</v>
      </c>
      <c r="BS21" s="5">
        <f t="shared" si="25"/>
        <v>0</v>
      </c>
      <c r="BT21" s="5">
        <f t="shared" si="25"/>
        <v>142500000</v>
      </c>
      <c r="BU21" s="5" t="e">
        <f>+Y21-#REF!</f>
        <v>#REF!</v>
      </c>
      <c r="BV21" s="5" t="e">
        <f>+Z21-#REF!</f>
        <v>#REF!</v>
      </c>
      <c r="BW21" s="5" t="e">
        <f>+AA21-#REF!</f>
        <v>#REF!</v>
      </c>
      <c r="BX21" s="5" t="e">
        <f>+AN21-#REF!</f>
        <v>#REF!</v>
      </c>
      <c r="BY21" s="5" t="e">
        <f>+AO21-#REF!</f>
        <v>#REF!</v>
      </c>
      <c r="BZ21" s="5" t="e">
        <f>+AP21-#REF!</f>
        <v>#REF!</v>
      </c>
      <c r="CA21" s="5" t="e">
        <f>+BC21-#REF!</f>
        <v>#REF!</v>
      </c>
      <c r="CB21" s="5" t="e">
        <f>+BD21-#REF!</f>
        <v>#REF!</v>
      </c>
      <c r="CC21" s="5" t="e">
        <f>+BE21-#REF!</f>
        <v>#REF!</v>
      </c>
      <c r="CD21" s="5" t="e">
        <f>+BO21-#REF!</f>
        <v>#REF!</v>
      </c>
      <c r="CE21" s="5" t="e">
        <f>+BP21-#REF!</f>
        <v>#REF!</v>
      </c>
      <c r="CF21" s="5" t="e">
        <f>+BQ21-#REF!</f>
        <v>#REF!</v>
      </c>
      <c r="CG21" s="5">
        <f t="shared" si="26"/>
        <v>0</v>
      </c>
      <c r="CH21" s="5">
        <f t="shared" si="26"/>
        <v>0</v>
      </c>
      <c r="CI21" s="5">
        <f t="shared" si="26"/>
        <v>0</v>
      </c>
      <c r="CJ21" s="169" t="s">
        <v>120</v>
      </c>
    </row>
    <row r="22" spans="2:88" hidden="1" x14ac:dyDescent="0.25">
      <c r="B22" s="169" t="s">
        <v>156</v>
      </c>
      <c r="C22" s="48" t="s">
        <v>161</v>
      </c>
      <c r="D22" s="169" t="s">
        <v>121</v>
      </c>
      <c r="E22" s="169"/>
      <c r="F22" s="169" t="s">
        <v>158</v>
      </c>
      <c r="G22" s="169"/>
      <c r="H22" s="169" t="s">
        <v>159</v>
      </c>
      <c r="I22" s="169">
        <v>30</v>
      </c>
      <c r="J22" s="5">
        <v>5000000</v>
      </c>
      <c r="K22" s="5">
        <v>0</v>
      </c>
      <c r="L22" s="5">
        <v>5000000</v>
      </c>
      <c r="M22" s="38"/>
      <c r="N22" s="38"/>
      <c r="O22" s="110">
        <f t="shared" si="2"/>
        <v>0</v>
      </c>
      <c r="P22" s="39"/>
      <c r="Q22" s="39"/>
      <c r="R22" s="110">
        <f t="shared" si="3"/>
        <v>0</v>
      </c>
      <c r="S22" s="39"/>
      <c r="T22" s="39"/>
      <c r="U22" s="110">
        <f t="shared" si="4"/>
        <v>0</v>
      </c>
      <c r="V22" s="39"/>
      <c r="W22" s="39"/>
      <c r="X22" s="110">
        <f t="shared" si="5"/>
        <v>0</v>
      </c>
      <c r="Y22" s="110">
        <f t="shared" si="6"/>
        <v>0</v>
      </c>
      <c r="Z22" s="110">
        <f t="shared" si="6"/>
        <v>0</v>
      </c>
      <c r="AA22" s="110">
        <f t="shared" si="7"/>
        <v>0</v>
      </c>
      <c r="AB22" s="39"/>
      <c r="AC22" s="39"/>
      <c r="AD22" s="110">
        <f t="shared" si="8"/>
        <v>0</v>
      </c>
      <c r="AE22" s="112">
        <v>833333</v>
      </c>
      <c r="AF22" s="39"/>
      <c r="AG22" s="110">
        <f t="shared" si="9"/>
        <v>833333</v>
      </c>
      <c r="AH22" s="112">
        <v>833333</v>
      </c>
      <c r="AI22" s="39"/>
      <c r="AJ22" s="110">
        <f t="shared" si="10"/>
        <v>833333</v>
      </c>
      <c r="AK22" s="112">
        <v>833334</v>
      </c>
      <c r="AL22" s="38"/>
      <c r="AM22" s="110">
        <f t="shared" si="11"/>
        <v>833334</v>
      </c>
      <c r="AN22" s="110">
        <f t="shared" si="12"/>
        <v>2500000</v>
      </c>
      <c r="AO22" s="110">
        <f t="shared" si="12"/>
        <v>0</v>
      </c>
      <c r="AP22" s="110">
        <f t="shared" si="13"/>
        <v>2500000</v>
      </c>
      <c r="AQ22" s="112">
        <v>833333</v>
      </c>
      <c r="AR22" s="39"/>
      <c r="AS22" s="110">
        <f t="shared" si="14"/>
        <v>833333</v>
      </c>
      <c r="AT22" s="112">
        <v>833333</v>
      </c>
      <c r="AU22" s="39"/>
      <c r="AV22" s="110">
        <f t="shared" si="15"/>
        <v>833333</v>
      </c>
      <c r="AW22" s="112">
        <v>833334</v>
      </c>
      <c r="AX22" s="39"/>
      <c r="AY22" s="110">
        <f t="shared" si="16"/>
        <v>833334</v>
      </c>
      <c r="AZ22" s="89"/>
      <c r="BA22" s="89"/>
      <c r="BB22" s="91">
        <f t="shared" si="17"/>
        <v>0</v>
      </c>
      <c r="BC22" s="110">
        <f t="shared" si="18"/>
        <v>2500000</v>
      </c>
      <c r="BD22" s="110">
        <f t="shared" si="18"/>
        <v>0</v>
      </c>
      <c r="BE22" s="110">
        <f t="shared" si="19"/>
        <v>2500000</v>
      </c>
      <c r="BF22" s="89"/>
      <c r="BG22" s="89"/>
      <c r="BH22" s="90">
        <f t="shared" si="20"/>
        <v>0</v>
      </c>
      <c r="BI22" s="89"/>
      <c r="BJ22" s="89"/>
      <c r="BK22" s="90">
        <f t="shared" si="21"/>
        <v>0</v>
      </c>
      <c r="BL22" s="89"/>
      <c r="BM22" s="89"/>
      <c r="BN22" s="90">
        <f t="shared" si="22"/>
        <v>0</v>
      </c>
      <c r="BO22" s="91">
        <f t="shared" si="23"/>
        <v>0</v>
      </c>
      <c r="BP22" s="91">
        <f t="shared" si="23"/>
        <v>0</v>
      </c>
      <c r="BQ22" s="91">
        <f t="shared" si="24"/>
        <v>0</v>
      </c>
      <c r="BR22" s="5">
        <f t="shared" si="25"/>
        <v>5000000</v>
      </c>
      <c r="BS22" s="5">
        <f t="shared" si="25"/>
        <v>0</v>
      </c>
      <c r="BT22" s="5">
        <f t="shared" si="25"/>
        <v>5000000</v>
      </c>
      <c r="BU22" s="5" t="e">
        <f>+Y22-#REF!</f>
        <v>#REF!</v>
      </c>
      <c r="BV22" s="5" t="e">
        <f>+Z22-#REF!</f>
        <v>#REF!</v>
      </c>
      <c r="BW22" s="5" t="e">
        <f>+AA22-#REF!</f>
        <v>#REF!</v>
      </c>
      <c r="BX22" s="5" t="e">
        <f>+AN22-#REF!</f>
        <v>#REF!</v>
      </c>
      <c r="BY22" s="5" t="e">
        <f>+AO22-#REF!</f>
        <v>#REF!</v>
      </c>
      <c r="BZ22" s="5" t="e">
        <f>+AP22-#REF!</f>
        <v>#REF!</v>
      </c>
      <c r="CA22" s="5" t="e">
        <f>+BC22-#REF!</f>
        <v>#REF!</v>
      </c>
      <c r="CB22" s="5" t="e">
        <f>+BD22-#REF!</f>
        <v>#REF!</v>
      </c>
      <c r="CC22" s="5" t="e">
        <f>+BE22-#REF!</f>
        <v>#REF!</v>
      </c>
      <c r="CD22" s="5" t="e">
        <f>+BO22-#REF!</f>
        <v>#REF!</v>
      </c>
      <c r="CE22" s="5" t="e">
        <f>+BP22-#REF!</f>
        <v>#REF!</v>
      </c>
      <c r="CF22" s="5" t="e">
        <f>+BQ22-#REF!</f>
        <v>#REF!</v>
      </c>
      <c r="CG22" s="5">
        <f t="shared" si="26"/>
        <v>0</v>
      </c>
      <c r="CH22" s="5">
        <f t="shared" si="26"/>
        <v>0</v>
      </c>
      <c r="CI22" s="5">
        <f t="shared" si="26"/>
        <v>0</v>
      </c>
      <c r="CJ22" s="169" t="s">
        <v>120</v>
      </c>
    </row>
    <row r="23" spans="2:88" hidden="1" x14ac:dyDescent="0.25">
      <c r="B23" s="169" t="s">
        <v>156</v>
      </c>
      <c r="C23" s="48" t="s">
        <v>162</v>
      </c>
      <c r="D23" s="169" t="s">
        <v>121</v>
      </c>
      <c r="E23" s="169"/>
      <c r="F23" s="169" t="s">
        <v>158</v>
      </c>
      <c r="G23" s="169"/>
      <c r="H23" s="169" t="s">
        <v>163</v>
      </c>
      <c r="I23" s="169">
        <v>40</v>
      </c>
      <c r="J23" s="5">
        <v>500000</v>
      </c>
      <c r="K23" s="5">
        <v>0</v>
      </c>
      <c r="L23" s="5">
        <v>500000</v>
      </c>
      <c r="M23" s="38"/>
      <c r="N23" s="38"/>
      <c r="O23" s="110">
        <f t="shared" si="2"/>
        <v>0</v>
      </c>
      <c r="P23" s="39"/>
      <c r="Q23" s="39"/>
      <c r="R23" s="110">
        <f t="shared" si="3"/>
        <v>0</v>
      </c>
      <c r="S23" s="39"/>
      <c r="T23" s="39"/>
      <c r="U23" s="110">
        <f t="shared" si="4"/>
        <v>0</v>
      </c>
      <c r="V23" s="39"/>
      <c r="W23" s="39"/>
      <c r="X23" s="110">
        <f t="shared" si="5"/>
        <v>0</v>
      </c>
      <c r="Y23" s="110">
        <f t="shared" si="6"/>
        <v>0</v>
      </c>
      <c r="Z23" s="110">
        <f t="shared" si="6"/>
        <v>0</v>
      </c>
      <c r="AA23" s="110">
        <f t="shared" si="7"/>
        <v>0</v>
      </c>
      <c r="AB23" s="39"/>
      <c r="AC23" s="39"/>
      <c r="AD23" s="110">
        <f t="shared" si="8"/>
        <v>0</v>
      </c>
      <c r="AE23" s="112">
        <v>83000</v>
      </c>
      <c r="AF23" s="39"/>
      <c r="AG23" s="110">
        <f t="shared" si="9"/>
        <v>83000</v>
      </c>
      <c r="AH23" s="112">
        <v>83000</v>
      </c>
      <c r="AI23" s="39"/>
      <c r="AJ23" s="110">
        <f t="shared" si="10"/>
        <v>83000</v>
      </c>
      <c r="AK23" s="112">
        <v>83000</v>
      </c>
      <c r="AL23" s="38"/>
      <c r="AM23" s="110">
        <f t="shared" si="11"/>
        <v>83000</v>
      </c>
      <c r="AN23" s="110">
        <f t="shared" si="12"/>
        <v>249000</v>
      </c>
      <c r="AO23" s="110">
        <f t="shared" si="12"/>
        <v>0</v>
      </c>
      <c r="AP23" s="110">
        <f t="shared" si="13"/>
        <v>249000</v>
      </c>
      <c r="AQ23" s="112">
        <v>84000</v>
      </c>
      <c r="AR23" s="39"/>
      <c r="AS23" s="110">
        <f t="shared" si="14"/>
        <v>84000</v>
      </c>
      <c r="AT23" s="112">
        <v>84000</v>
      </c>
      <c r="AU23" s="39"/>
      <c r="AV23" s="110">
        <f t="shared" si="15"/>
        <v>84000</v>
      </c>
      <c r="AW23" s="112">
        <v>83000</v>
      </c>
      <c r="AX23" s="39"/>
      <c r="AY23" s="110">
        <f t="shared" si="16"/>
        <v>83000</v>
      </c>
      <c r="AZ23" s="89"/>
      <c r="BA23" s="89"/>
      <c r="BB23" s="91">
        <f t="shared" si="17"/>
        <v>0</v>
      </c>
      <c r="BC23" s="110">
        <f t="shared" si="18"/>
        <v>251000</v>
      </c>
      <c r="BD23" s="110">
        <f t="shared" si="18"/>
        <v>0</v>
      </c>
      <c r="BE23" s="110">
        <f t="shared" si="19"/>
        <v>251000</v>
      </c>
      <c r="BF23" s="89"/>
      <c r="BG23" s="89"/>
      <c r="BH23" s="90">
        <f t="shared" si="20"/>
        <v>0</v>
      </c>
      <c r="BI23" s="89"/>
      <c r="BJ23" s="89"/>
      <c r="BK23" s="90">
        <f t="shared" si="21"/>
        <v>0</v>
      </c>
      <c r="BL23" s="89"/>
      <c r="BM23" s="89"/>
      <c r="BN23" s="90">
        <f t="shared" si="22"/>
        <v>0</v>
      </c>
      <c r="BO23" s="91">
        <f t="shared" si="23"/>
        <v>0</v>
      </c>
      <c r="BP23" s="91">
        <f t="shared" si="23"/>
        <v>0</v>
      </c>
      <c r="BQ23" s="91">
        <f t="shared" si="24"/>
        <v>0</v>
      </c>
      <c r="BR23" s="5">
        <f t="shared" si="25"/>
        <v>500000</v>
      </c>
      <c r="BS23" s="5">
        <f t="shared" si="25"/>
        <v>0</v>
      </c>
      <c r="BT23" s="5">
        <f t="shared" si="25"/>
        <v>500000</v>
      </c>
      <c r="BU23" s="5" t="e">
        <f>+Y23-#REF!</f>
        <v>#REF!</v>
      </c>
      <c r="BV23" s="5" t="e">
        <f>+Z23-#REF!</f>
        <v>#REF!</v>
      </c>
      <c r="BW23" s="5" t="e">
        <f>+AA23-#REF!</f>
        <v>#REF!</v>
      </c>
      <c r="BX23" s="5" t="e">
        <f>+AN23-#REF!</f>
        <v>#REF!</v>
      </c>
      <c r="BY23" s="5" t="e">
        <f>+AO23-#REF!</f>
        <v>#REF!</v>
      </c>
      <c r="BZ23" s="5" t="e">
        <f>+AP23-#REF!</f>
        <v>#REF!</v>
      </c>
      <c r="CA23" s="5" t="e">
        <f>+BC23-#REF!</f>
        <v>#REF!</v>
      </c>
      <c r="CB23" s="5" t="e">
        <f>+BD23-#REF!</f>
        <v>#REF!</v>
      </c>
      <c r="CC23" s="5" t="e">
        <f>+BE23-#REF!</f>
        <v>#REF!</v>
      </c>
      <c r="CD23" s="5" t="e">
        <f>+BO23-#REF!</f>
        <v>#REF!</v>
      </c>
      <c r="CE23" s="5" t="e">
        <f>+BP23-#REF!</f>
        <v>#REF!</v>
      </c>
      <c r="CF23" s="5" t="e">
        <f>+BQ23-#REF!</f>
        <v>#REF!</v>
      </c>
      <c r="CG23" s="5">
        <f t="shared" si="26"/>
        <v>0</v>
      </c>
      <c r="CH23" s="5">
        <f t="shared" si="26"/>
        <v>0</v>
      </c>
      <c r="CI23" s="5">
        <f t="shared" si="26"/>
        <v>0</v>
      </c>
      <c r="CJ23" s="169" t="s">
        <v>120</v>
      </c>
    </row>
    <row r="24" spans="2:88" hidden="1" x14ac:dyDescent="0.25">
      <c r="B24" s="169" t="s">
        <v>156</v>
      </c>
      <c r="C24" s="48" t="s">
        <v>162</v>
      </c>
      <c r="D24" s="169" t="s">
        <v>117</v>
      </c>
      <c r="E24" s="169"/>
      <c r="F24" s="169" t="s">
        <v>160</v>
      </c>
      <c r="G24" s="169"/>
      <c r="H24" s="169" t="s">
        <v>163</v>
      </c>
      <c r="I24" s="169">
        <v>40</v>
      </c>
      <c r="J24" s="5">
        <v>4500000</v>
      </c>
      <c r="K24" s="5">
        <v>0</v>
      </c>
      <c r="L24" s="5">
        <v>4500000</v>
      </c>
      <c r="M24" s="38"/>
      <c r="N24" s="38"/>
      <c r="O24" s="110">
        <f t="shared" si="2"/>
        <v>0</v>
      </c>
      <c r="P24" s="39"/>
      <c r="Q24" s="39"/>
      <c r="R24" s="110">
        <f t="shared" si="3"/>
        <v>0</v>
      </c>
      <c r="S24" s="39"/>
      <c r="T24" s="39"/>
      <c r="U24" s="110">
        <f t="shared" si="4"/>
        <v>0</v>
      </c>
      <c r="V24" s="39"/>
      <c r="W24" s="39"/>
      <c r="X24" s="110">
        <f t="shared" si="5"/>
        <v>0</v>
      </c>
      <c r="Y24" s="110">
        <f t="shared" si="6"/>
        <v>0</v>
      </c>
      <c r="Z24" s="110">
        <f t="shared" si="6"/>
        <v>0</v>
      </c>
      <c r="AA24" s="110">
        <f t="shared" si="7"/>
        <v>0</v>
      </c>
      <c r="AB24" s="39"/>
      <c r="AC24" s="39"/>
      <c r="AD24" s="110">
        <f t="shared" si="8"/>
        <v>0</v>
      </c>
      <c r="AE24" s="112">
        <v>900000</v>
      </c>
      <c r="AF24" s="39"/>
      <c r="AG24" s="110">
        <f t="shared" si="9"/>
        <v>900000</v>
      </c>
      <c r="AH24" s="112">
        <v>900000</v>
      </c>
      <c r="AI24" s="39"/>
      <c r="AJ24" s="110">
        <f t="shared" si="10"/>
        <v>900000</v>
      </c>
      <c r="AK24" s="112">
        <v>900000</v>
      </c>
      <c r="AL24" s="38"/>
      <c r="AM24" s="110">
        <f t="shared" si="11"/>
        <v>900000</v>
      </c>
      <c r="AN24" s="110">
        <f t="shared" si="12"/>
        <v>2700000</v>
      </c>
      <c r="AO24" s="110">
        <f t="shared" si="12"/>
        <v>0</v>
      </c>
      <c r="AP24" s="110">
        <f t="shared" si="13"/>
        <v>2700000</v>
      </c>
      <c r="AQ24" s="112">
        <v>900000</v>
      </c>
      <c r="AR24" s="39"/>
      <c r="AS24" s="110">
        <f t="shared" si="14"/>
        <v>900000</v>
      </c>
      <c r="AT24" s="112">
        <v>900000</v>
      </c>
      <c r="AU24" s="39"/>
      <c r="AV24" s="110">
        <f t="shared" si="15"/>
        <v>900000</v>
      </c>
      <c r="AW24" s="39" t="s">
        <v>123</v>
      </c>
      <c r="AX24" s="39"/>
      <c r="AY24" s="110">
        <f t="shared" si="16"/>
        <v>0</v>
      </c>
      <c r="AZ24" s="89"/>
      <c r="BA24" s="89"/>
      <c r="BB24" s="91">
        <f t="shared" si="17"/>
        <v>0</v>
      </c>
      <c r="BC24" s="110">
        <f t="shared" si="18"/>
        <v>1800000</v>
      </c>
      <c r="BD24" s="110">
        <f t="shared" si="18"/>
        <v>0</v>
      </c>
      <c r="BE24" s="110">
        <f t="shared" si="19"/>
        <v>1800000</v>
      </c>
      <c r="BF24" s="89"/>
      <c r="BG24" s="89"/>
      <c r="BH24" s="90">
        <f t="shared" si="20"/>
        <v>0</v>
      </c>
      <c r="BI24" s="89"/>
      <c r="BJ24" s="89"/>
      <c r="BK24" s="90">
        <f t="shared" si="21"/>
        <v>0</v>
      </c>
      <c r="BL24" s="89"/>
      <c r="BM24" s="89"/>
      <c r="BN24" s="90">
        <f t="shared" si="22"/>
        <v>0</v>
      </c>
      <c r="BO24" s="91">
        <f t="shared" si="23"/>
        <v>0</v>
      </c>
      <c r="BP24" s="91">
        <f t="shared" si="23"/>
        <v>0</v>
      </c>
      <c r="BQ24" s="91">
        <f t="shared" si="24"/>
        <v>0</v>
      </c>
      <c r="BR24" s="5">
        <f t="shared" si="25"/>
        <v>4500000</v>
      </c>
      <c r="BS24" s="5">
        <f t="shared" si="25"/>
        <v>0</v>
      </c>
      <c r="BT24" s="5">
        <f t="shared" si="25"/>
        <v>4500000</v>
      </c>
      <c r="BU24" s="5" t="e">
        <f>+Y24-#REF!</f>
        <v>#REF!</v>
      </c>
      <c r="BV24" s="5" t="e">
        <f>+Z24-#REF!</f>
        <v>#REF!</v>
      </c>
      <c r="BW24" s="5" t="e">
        <f>+AA24-#REF!</f>
        <v>#REF!</v>
      </c>
      <c r="BX24" s="5" t="e">
        <f>+AN24-#REF!</f>
        <v>#REF!</v>
      </c>
      <c r="BY24" s="5" t="e">
        <f>+AO24-#REF!</f>
        <v>#REF!</v>
      </c>
      <c r="BZ24" s="5" t="e">
        <f>+AP24-#REF!</f>
        <v>#REF!</v>
      </c>
      <c r="CA24" s="5" t="e">
        <f>+BC24-#REF!</f>
        <v>#REF!</v>
      </c>
      <c r="CB24" s="5" t="e">
        <f>+BD24-#REF!</f>
        <v>#REF!</v>
      </c>
      <c r="CC24" s="5" t="e">
        <f>+BE24-#REF!</f>
        <v>#REF!</v>
      </c>
      <c r="CD24" s="5" t="e">
        <f>+BO24-#REF!</f>
        <v>#REF!</v>
      </c>
      <c r="CE24" s="5" t="e">
        <f>+BP24-#REF!</f>
        <v>#REF!</v>
      </c>
      <c r="CF24" s="5" t="e">
        <f>+BQ24-#REF!</f>
        <v>#REF!</v>
      </c>
      <c r="CG24" s="5">
        <f t="shared" si="26"/>
        <v>0</v>
      </c>
      <c r="CH24" s="5">
        <f t="shared" si="26"/>
        <v>0</v>
      </c>
      <c r="CI24" s="5">
        <f t="shared" si="26"/>
        <v>0</v>
      </c>
      <c r="CJ24" s="169" t="s">
        <v>120</v>
      </c>
    </row>
    <row r="25" spans="2:88" hidden="1" x14ac:dyDescent="0.25">
      <c r="B25" s="169" t="s">
        <v>156</v>
      </c>
      <c r="C25" s="48" t="s">
        <v>164</v>
      </c>
      <c r="D25" s="169" t="s">
        <v>121</v>
      </c>
      <c r="E25" s="169" t="s">
        <v>165</v>
      </c>
      <c r="F25" s="169" t="s">
        <v>158</v>
      </c>
      <c r="G25" s="169"/>
      <c r="H25" s="169" t="s">
        <v>159</v>
      </c>
      <c r="I25" s="169">
        <v>30</v>
      </c>
      <c r="J25" s="5">
        <v>3700000</v>
      </c>
      <c r="K25" s="5">
        <v>0</v>
      </c>
      <c r="L25" s="5">
        <v>3700000</v>
      </c>
      <c r="M25" s="38"/>
      <c r="N25" s="38"/>
      <c r="O25" s="110">
        <f t="shared" si="2"/>
        <v>0</v>
      </c>
      <c r="P25" s="39"/>
      <c r="Q25" s="39"/>
      <c r="R25" s="110">
        <f t="shared" si="3"/>
        <v>0</v>
      </c>
      <c r="S25" s="39"/>
      <c r="T25" s="39"/>
      <c r="U25" s="110">
        <f t="shared" si="4"/>
        <v>0</v>
      </c>
      <c r="V25" s="39"/>
      <c r="W25" s="39"/>
      <c r="X25" s="110">
        <f t="shared" si="5"/>
        <v>0</v>
      </c>
      <c r="Y25" s="110">
        <f t="shared" si="6"/>
        <v>0</v>
      </c>
      <c r="Z25" s="110">
        <f t="shared" si="6"/>
        <v>0</v>
      </c>
      <c r="AA25" s="110">
        <f t="shared" si="7"/>
        <v>0</v>
      </c>
      <c r="AB25" s="39"/>
      <c r="AC25" s="39"/>
      <c r="AD25" s="110">
        <f t="shared" si="8"/>
        <v>0</v>
      </c>
      <c r="AE25" s="112">
        <v>616667</v>
      </c>
      <c r="AF25" s="39"/>
      <c r="AG25" s="110">
        <f t="shared" si="9"/>
        <v>616667</v>
      </c>
      <c r="AH25" s="112">
        <v>616667</v>
      </c>
      <c r="AI25" s="39"/>
      <c r="AJ25" s="110">
        <f t="shared" si="10"/>
        <v>616667</v>
      </c>
      <c r="AK25" s="112">
        <v>616666</v>
      </c>
      <c r="AL25" s="38"/>
      <c r="AM25" s="110">
        <f t="shared" si="11"/>
        <v>616666</v>
      </c>
      <c r="AN25" s="110">
        <f t="shared" si="12"/>
        <v>1850000</v>
      </c>
      <c r="AO25" s="110">
        <f t="shared" si="12"/>
        <v>0</v>
      </c>
      <c r="AP25" s="110">
        <f t="shared" si="13"/>
        <v>1850000</v>
      </c>
      <c r="AQ25" s="112">
        <v>616667</v>
      </c>
      <c r="AR25" s="39"/>
      <c r="AS25" s="110">
        <f t="shared" si="14"/>
        <v>616667</v>
      </c>
      <c r="AT25" s="112">
        <v>616667</v>
      </c>
      <c r="AU25" s="39"/>
      <c r="AV25" s="110">
        <f t="shared" si="15"/>
        <v>616667</v>
      </c>
      <c r="AW25" s="112">
        <v>616666</v>
      </c>
      <c r="AX25" s="39"/>
      <c r="AY25" s="110">
        <f t="shared" si="16"/>
        <v>616666</v>
      </c>
      <c r="AZ25" s="89"/>
      <c r="BA25" s="89"/>
      <c r="BB25" s="91">
        <f t="shared" si="17"/>
        <v>0</v>
      </c>
      <c r="BC25" s="110">
        <f t="shared" si="18"/>
        <v>1850000</v>
      </c>
      <c r="BD25" s="110">
        <f t="shared" si="18"/>
        <v>0</v>
      </c>
      <c r="BE25" s="110">
        <f t="shared" si="19"/>
        <v>1850000</v>
      </c>
      <c r="BF25" s="89"/>
      <c r="BG25" s="89"/>
      <c r="BH25" s="90">
        <f t="shared" si="20"/>
        <v>0</v>
      </c>
      <c r="BI25" s="89"/>
      <c r="BJ25" s="89"/>
      <c r="BK25" s="90">
        <f t="shared" si="21"/>
        <v>0</v>
      </c>
      <c r="BL25" s="89"/>
      <c r="BM25" s="89"/>
      <c r="BN25" s="90">
        <f t="shared" si="22"/>
        <v>0</v>
      </c>
      <c r="BO25" s="91">
        <f t="shared" si="23"/>
        <v>0</v>
      </c>
      <c r="BP25" s="91">
        <f t="shared" si="23"/>
        <v>0</v>
      </c>
      <c r="BQ25" s="91">
        <f t="shared" si="24"/>
        <v>0</v>
      </c>
      <c r="BR25" s="5">
        <f t="shared" si="25"/>
        <v>3700000</v>
      </c>
      <c r="BS25" s="5">
        <f t="shared" si="25"/>
        <v>0</v>
      </c>
      <c r="BT25" s="5">
        <f t="shared" si="25"/>
        <v>3700000</v>
      </c>
      <c r="BU25" s="5" t="e">
        <f>+Y25-#REF!</f>
        <v>#REF!</v>
      </c>
      <c r="BV25" s="5" t="e">
        <f>+Z25-#REF!</f>
        <v>#REF!</v>
      </c>
      <c r="BW25" s="5" t="e">
        <f>+AA25-#REF!</f>
        <v>#REF!</v>
      </c>
      <c r="BX25" s="5" t="e">
        <f>+AN25-#REF!</f>
        <v>#REF!</v>
      </c>
      <c r="BY25" s="5" t="e">
        <f>+AO25-#REF!</f>
        <v>#REF!</v>
      </c>
      <c r="BZ25" s="5" t="e">
        <f>+AP25-#REF!</f>
        <v>#REF!</v>
      </c>
      <c r="CA25" s="5" t="e">
        <f>+BC25-#REF!</f>
        <v>#REF!</v>
      </c>
      <c r="CB25" s="5" t="e">
        <f>+BD25-#REF!</f>
        <v>#REF!</v>
      </c>
      <c r="CC25" s="5" t="e">
        <f>+BE25-#REF!</f>
        <v>#REF!</v>
      </c>
      <c r="CD25" s="5" t="e">
        <f>+BO25-#REF!</f>
        <v>#REF!</v>
      </c>
      <c r="CE25" s="5" t="e">
        <f>+BP25-#REF!</f>
        <v>#REF!</v>
      </c>
      <c r="CF25" s="5" t="e">
        <f>+BQ25-#REF!</f>
        <v>#REF!</v>
      </c>
      <c r="CG25" s="5">
        <f t="shared" si="26"/>
        <v>0</v>
      </c>
      <c r="CH25" s="5">
        <f t="shared" si="26"/>
        <v>0</v>
      </c>
      <c r="CI25" s="5">
        <f t="shared" si="26"/>
        <v>0</v>
      </c>
      <c r="CJ25" s="169" t="s">
        <v>120</v>
      </c>
    </row>
    <row r="26" spans="2:88" hidden="1" x14ac:dyDescent="0.25">
      <c r="B26" s="169" t="s">
        <v>156</v>
      </c>
      <c r="C26" s="48" t="s">
        <v>164</v>
      </c>
      <c r="D26" s="169" t="s">
        <v>121</v>
      </c>
      <c r="E26" s="169" t="s">
        <v>165</v>
      </c>
      <c r="F26" s="169" t="s">
        <v>158</v>
      </c>
      <c r="G26" s="169"/>
      <c r="H26" s="169" t="s">
        <v>166</v>
      </c>
      <c r="I26" s="169">
        <v>10</v>
      </c>
      <c r="J26" s="5">
        <v>1300000</v>
      </c>
      <c r="K26" s="5">
        <v>0</v>
      </c>
      <c r="L26" s="5">
        <v>1300000</v>
      </c>
      <c r="M26" s="38"/>
      <c r="N26" s="38"/>
      <c r="O26" s="110">
        <f t="shared" si="2"/>
        <v>0</v>
      </c>
      <c r="P26" s="39"/>
      <c r="Q26" s="39"/>
      <c r="R26" s="110">
        <f t="shared" si="3"/>
        <v>0</v>
      </c>
      <c r="S26" s="39"/>
      <c r="T26" s="39"/>
      <c r="U26" s="110">
        <f t="shared" si="4"/>
        <v>0</v>
      </c>
      <c r="V26" s="39"/>
      <c r="W26" s="39"/>
      <c r="X26" s="110">
        <f t="shared" si="5"/>
        <v>0</v>
      </c>
      <c r="Y26" s="110">
        <f t="shared" si="6"/>
        <v>0</v>
      </c>
      <c r="Z26" s="110">
        <f t="shared" si="6"/>
        <v>0</v>
      </c>
      <c r="AA26" s="110">
        <f t="shared" si="7"/>
        <v>0</v>
      </c>
      <c r="AB26" s="39"/>
      <c r="AC26" s="39"/>
      <c r="AD26" s="110">
        <f t="shared" si="8"/>
        <v>0</v>
      </c>
      <c r="AE26" s="112">
        <v>216667</v>
      </c>
      <c r="AF26" s="39"/>
      <c r="AG26" s="110">
        <f t="shared" si="9"/>
        <v>216667</v>
      </c>
      <c r="AH26" s="112">
        <v>216667</v>
      </c>
      <c r="AI26" s="39"/>
      <c r="AJ26" s="110">
        <f t="shared" si="10"/>
        <v>216667</v>
      </c>
      <c r="AK26" s="112">
        <v>216666</v>
      </c>
      <c r="AL26" s="38"/>
      <c r="AM26" s="110">
        <f t="shared" si="11"/>
        <v>216666</v>
      </c>
      <c r="AN26" s="110">
        <f t="shared" si="12"/>
        <v>650000</v>
      </c>
      <c r="AO26" s="110">
        <f t="shared" si="12"/>
        <v>0</v>
      </c>
      <c r="AP26" s="110">
        <f t="shared" si="13"/>
        <v>650000</v>
      </c>
      <c r="AQ26" s="112">
        <v>216667</v>
      </c>
      <c r="AR26" s="39"/>
      <c r="AS26" s="110">
        <f t="shared" si="14"/>
        <v>216667</v>
      </c>
      <c r="AT26" s="112">
        <v>216667</v>
      </c>
      <c r="AU26" s="39"/>
      <c r="AV26" s="110">
        <f t="shared" si="15"/>
        <v>216667</v>
      </c>
      <c r="AW26" s="112">
        <v>216666</v>
      </c>
      <c r="AX26" s="39"/>
      <c r="AY26" s="110">
        <f t="shared" si="16"/>
        <v>216666</v>
      </c>
      <c r="AZ26" s="89"/>
      <c r="BA26" s="89"/>
      <c r="BB26" s="91">
        <f t="shared" si="17"/>
        <v>0</v>
      </c>
      <c r="BC26" s="110">
        <f t="shared" si="18"/>
        <v>650000</v>
      </c>
      <c r="BD26" s="110">
        <f t="shared" si="18"/>
        <v>0</v>
      </c>
      <c r="BE26" s="110">
        <f t="shared" si="19"/>
        <v>650000</v>
      </c>
      <c r="BF26" s="89"/>
      <c r="BG26" s="89"/>
      <c r="BH26" s="90">
        <f t="shared" si="20"/>
        <v>0</v>
      </c>
      <c r="BI26" s="89"/>
      <c r="BJ26" s="89"/>
      <c r="BK26" s="90">
        <f t="shared" si="21"/>
        <v>0</v>
      </c>
      <c r="BL26" s="89"/>
      <c r="BM26" s="89"/>
      <c r="BN26" s="90">
        <f t="shared" si="22"/>
        <v>0</v>
      </c>
      <c r="BO26" s="91">
        <f t="shared" si="23"/>
        <v>0</v>
      </c>
      <c r="BP26" s="91">
        <f t="shared" si="23"/>
        <v>0</v>
      </c>
      <c r="BQ26" s="91">
        <f t="shared" si="24"/>
        <v>0</v>
      </c>
      <c r="BR26" s="5">
        <f t="shared" si="25"/>
        <v>1300000</v>
      </c>
      <c r="BS26" s="5">
        <f t="shared" si="25"/>
        <v>0</v>
      </c>
      <c r="BT26" s="5">
        <f t="shared" si="25"/>
        <v>1300000</v>
      </c>
      <c r="BU26" s="5" t="e">
        <f>+Y26-#REF!</f>
        <v>#REF!</v>
      </c>
      <c r="BV26" s="5" t="e">
        <f>+Z26-#REF!</f>
        <v>#REF!</v>
      </c>
      <c r="BW26" s="5" t="e">
        <f>+AA26-#REF!</f>
        <v>#REF!</v>
      </c>
      <c r="BX26" s="5" t="e">
        <f>+AN26-#REF!</f>
        <v>#REF!</v>
      </c>
      <c r="BY26" s="5" t="e">
        <f>+AO26-#REF!</f>
        <v>#REF!</v>
      </c>
      <c r="BZ26" s="5" t="e">
        <f>+AP26-#REF!</f>
        <v>#REF!</v>
      </c>
      <c r="CA26" s="5" t="e">
        <f>+BC26-#REF!</f>
        <v>#REF!</v>
      </c>
      <c r="CB26" s="5" t="e">
        <f>+BD26-#REF!</f>
        <v>#REF!</v>
      </c>
      <c r="CC26" s="5" t="e">
        <f>+BE26-#REF!</f>
        <v>#REF!</v>
      </c>
      <c r="CD26" s="5" t="e">
        <f>+BO26-#REF!</f>
        <v>#REF!</v>
      </c>
      <c r="CE26" s="5" t="e">
        <f>+BP26-#REF!</f>
        <v>#REF!</v>
      </c>
      <c r="CF26" s="5" t="e">
        <f>+BQ26-#REF!</f>
        <v>#REF!</v>
      </c>
      <c r="CG26" s="5">
        <f t="shared" si="26"/>
        <v>0</v>
      </c>
      <c r="CH26" s="5">
        <f t="shared" si="26"/>
        <v>0</v>
      </c>
      <c r="CI26" s="5">
        <f t="shared" si="26"/>
        <v>0</v>
      </c>
      <c r="CJ26" s="169" t="s">
        <v>120</v>
      </c>
    </row>
    <row r="27" spans="2:88" hidden="1" x14ac:dyDescent="0.25">
      <c r="B27" s="169" t="s">
        <v>156</v>
      </c>
      <c r="C27" s="48" t="s">
        <v>164</v>
      </c>
      <c r="D27" s="169" t="s">
        <v>121</v>
      </c>
      <c r="E27" s="169" t="s">
        <v>165</v>
      </c>
      <c r="F27" s="169" t="s">
        <v>158</v>
      </c>
      <c r="G27" s="169"/>
      <c r="H27" s="169" t="s">
        <v>167</v>
      </c>
      <c r="I27" s="169">
        <v>20</v>
      </c>
      <c r="J27" s="5">
        <v>1000000</v>
      </c>
      <c r="K27" s="5">
        <v>0</v>
      </c>
      <c r="L27" s="5">
        <v>1000000</v>
      </c>
      <c r="M27" s="38"/>
      <c r="N27" s="38"/>
      <c r="O27" s="110">
        <f t="shared" si="2"/>
        <v>0</v>
      </c>
      <c r="P27" s="39"/>
      <c r="Q27" s="39"/>
      <c r="R27" s="110">
        <f t="shared" si="3"/>
        <v>0</v>
      </c>
      <c r="S27" s="39"/>
      <c r="T27" s="39"/>
      <c r="U27" s="110">
        <f t="shared" si="4"/>
        <v>0</v>
      </c>
      <c r="V27" s="39"/>
      <c r="W27" s="39"/>
      <c r="X27" s="110">
        <f t="shared" si="5"/>
        <v>0</v>
      </c>
      <c r="Y27" s="110">
        <f t="shared" si="6"/>
        <v>0</v>
      </c>
      <c r="Z27" s="110">
        <f t="shared" si="6"/>
        <v>0</v>
      </c>
      <c r="AA27" s="110">
        <f t="shared" si="7"/>
        <v>0</v>
      </c>
      <c r="AB27" s="39"/>
      <c r="AC27" s="39"/>
      <c r="AD27" s="110">
        <f t="shared" si="8"/>
        <v>0</v>
      </c>
      <c r="AE27" s="112">
        <v>166667</v>
      </c>
      <c r="AF27" s="39"/>
      <c r="AG27" s="110">
        <f t="shared" si="9"/>
        <v>166667</v>
      </c>
      <c r="AH27" s="112">
        <v>166667</v>
      </c>
      <c r="AI27" s="39"/>
      <c r="AJ27" s="110">
        <f t="shared" si="10"/>
        <v>166667</v>
      </c>
      <c r="AK27" s="112">
        <v>166666</v>
      </c>
      <c r="AL27" s="38"/>
      <c r="AM27" s="110">
        <f t="shared" si="11"/>
        <v>166666</v>
      </c>
      <c r="AN27" s="110">
        <f t="shared" si="12"/>
        <v>500000</v>
      </c>
      <c r="AO27" s="110">
        <f t="shared" si="12"/>
        <v>0</v>
      </c>
      <c r="AP27" s="110">
        <f t="shared" si="13"/>
        <v>500000</v>
      </c>
      <c r="AQ27" s="112">
        <v>166667</v>
      </c>
      <c r="AR27" s="39"/>
      <c r="AS27" s="110">
        <f t="shared" si="14"/>
        <v>166667</v>
      </c>
      <c r="AT27" s="112">
        <v>166667</v>
      </c>
      <c r="AU27" s="39"/>
      <c r="AV27" s="110">
        <f t="shared" si="15"/>
        <v>166667</v>
      </c>
      <c r="AW27" s="112">
        <v>166666</v>
      </c>
      <c r="AX27" s="39"/>
      <c r="AY27" s="110">
        <f t="shared" si="16"/>
        <v>166666</v>
      </c>
      <c r="AZ27" s="89"/>
      <c r="BA27" s="89"/>
      <c r="BB27" s="91">
        <f t="shared" si="17"/>
        <v>0</v>
      </c>
      <c r="BC27" s="110">
        <f t="shared" si="18"/>
        <v>500000</v>
      </c>
      <c r="BD27" s="110">
        <f t="shared" si="18"/>
        <v>0</v>
      </c>
      <c r="BE27" s="110">
        <f t="shared" si="19"/>
        <v>500000</v>
      </c>
      <c r="BF27" s="89"/>
      <c r="BG27" s="89"/>
      <c r="BH27" s="90">
        <f t="shared" si="20"/>
        <v>0</v>
      </c>
      <c r="BI27" s="89"/>
      <c r="BJ27" s="89"/>
      <c r="BK27" s="90">
        <f t="shared" si="21"/>
        <v>0</v>
      </c>
      <c r="BL27" s="89"/>
      <c r="BM27" s="89"/>
      <c r="BN27" s="90">
        <f t="shared" si="22"/>
        <v>0</v>
      </c>
      <c r="BO27" s="91">
        <f t="shared" si="23"/>
        <v>0</v>
      </c>
      <c r="BP27" s="91">
        <f t="shared" si="23"/>
        <v>0</v>
      </c>
      <c r="BQ27" s="91">
        <f t="shared" si="24"/>
        <v>0</v>
      </c>
      <c r="BR27" s="5">
        <f t="shared" si="25"/>
        <v>1000000</v>
      </c>
      <c r="BS27" s="5">
        <f t="shared" si="25"/>
        <v>0</v>
      </c>
      <c r="BT27" s="5">
        <f t="shared" si="25"/>
        <v>1000000</v>
      </c>
      <c r="BU27" s="5" t="e">
        <f>+Y27-#REF!</f>
        <v>#REF!</v>
      </c>
      <c r="BV27" s="5" t="e">
        <f>+Z27-#REF!</f>
        <v>#REF!</v>
      </c>
      <c r="BW27" s="5" t="e">
        <f>+AA27-#REF!</f>
        <v>#REF!</v>
      </c>
      <c r="BX27" s="5" t="e">
        <f>+AN27-#REF!</f>
        <v>#REF!</v>
      </c>
      <c r="BY27" s="5" t="e">
        <f>+AO27-#REF!</f>
        <v>#REF!</v>
      </c>
      <c r="BZ27" s="5" t="e">
        <f>+AP27-#REF!</f>
        <v>#REF!</v>
      </c>
      <c r="CA27" s="5" t="e">
        <f>+BC27-#REF!</f>
        <v>#REF!</v>
      </c>
      <c r="CB27" s="5" t="e">
        <f>+BD27-#REF!</f>
        <v>#REF!</v>
      </c>
      <c r="CC27" s="5" t="e">
        <f>+BE27-#REF!</f>
        <v>#REF!</v>
      </c>
      <c r="CD27" s="5" t="e">
        <f>+BO27-#REF!</f>
        <v>#REF!</v>
      </c>
      <c r="CE27" s="5" t="e">
        <f>+BP27-#REF!</f>
        <v>#REF!</v>
      </c>
      <c r="CF27" s="5" t="e">
        <f>+BQ27-#REF!</f>
        <v>#REF!</v>
      </c>
      <c r="CG27" s="5">
        <f t="shared" si="26"/>
        <v>0</v>
      </c>
      <c r="CH27" s="5">
        <f t="shared" si="26"/>
        <v>0</v>
      </c>
      <c r="CI27" s="5">
        <f t="shared" si="26"/>
        <v>0</v>
      </c>
      <c r="CJ27" s="169" t="s">
        <v>120</v>
      </c>
    </row>
    <row r="28" spans="2:88" hidden="1" x14ac:dyDescent="0.25">
      <c r="B28" s="169" t="s">
        <v>156</v>
      </c>
      <c r="C28" s="48" t="s">
        <v>164</v>
      </c>
      <c r="D28" s="169" t="s">
        <v>117</v>
      </c>
      <c r="E28" s="169" t="s">
        <v>165</v>
      </c>
      <c r="F28" s="169" t="s">
        <v>160</v>
      </c>
      <c r="G28" s="169"/>
      <c r="H28" s="169" t="s">
        <v>159</v>
      </c>
      <c r="I28" s="169">
        <v>30</v>
      </c>
      <c r="J28" s="5">
        <v>62300000</v>
      </c>
      <c r="K28" s="5">
        <v>0</v>
      </c>
      <c r="L28" s="5">
        <v>62300000</v>
      </c>
      <c r="M28" s="38"/>
      <c r="N28" s="38"/>
      <c r="O28" s="110">
        <f t="shared" si="2"/>
        <v>0</v>
      </c>
      <c r="P28" s="39"/>
      <c r="Q28" s="39"/>
      <c r="R28" s="110">
        <f t="shared" si="3"/>
        <v>0</v>
      </c>
      <c r="S28" s="112">
        <v>474286</v>
      </c>
      <c r="T28" s="39"/>
      <c r="U28" s="110">
        <f t="shared" si="4"/>
        <v>474286</v>
      </c>
      <c r="V28" s="39"/>
      <c r="W28" s="39"/>
      <c r="X28" s="110">
        <f t="shared" si="5"/>
        <v>0</v>
      </c>
      <c r="Y28" s="110">
        <f t="shared" si="6"/>
        <v>474286</v>
      </c>
      <c r="Z28" s="110">
        <f t="shared" si="6"/>
        <v>0</v>
      </c>
      <c r="AA28" s="110">
        <f t="shared" si="7"/>
        <v>474286</v>
      </c>
      <c r="AB28" s="39"/>
      <c r="AC28" s="39"/>
      <c r="AD28" s="110">
        <f t="shared" si="8"/>
        <v>0</v>
      </c>
      <c r="AE28" s="112">
        <v>10304286</v>
      </c>
      <c r="AF28" s="39"/>
      <c r="AG28" s="110">
        <f t="shared" si="9"/>
        <v>10304286</v>
      </c>
      <c r="AH28" s="112">
        <v>10304286</v>
      </c>
      <c r="AI28" s="39"/>
      <c r="AJ28" s="110">
        <f t="shared" si="10"/>
        <v>10304286</v>
      </c>
      <c r="AK28" s="112">
        <v>10304286</v>
      </c>
      <c r="AL28" s="38"/>
      <c r="AM28" s="110">
        <f t="shared" si="11"/>
        <v>10304286</v>
      </c>
      <c r="AN28" s="110">
        <f t="shared" si="12"/>
        <v>30912858</v>
      </c>
      <c r="AO28" s="110">
        <f t="shared" si="12"/>
        <v>0</v>
      </c>
      <c r="AP28" s="110">
        <f t="shared" si="13"/>
        <v>30912858</v>
      </c>
      <c r="AQ28" s="112">
        <v>10304286</v>
      </c>
      <c r="AR28" s="39"/>
      <c r="AS28" s="110">
        <f t="shared" si="14"/>
        <v>10304286</v>
      </c>
      <c r="AT28" s="112">
        <v>10304286</v>
      </c>
      <c r="AU28" s="39"/>
      <c r="AV28" s="110">
        <f t="shared" si="15"/>
        <v>10304286</v>
      </c>
      <c r="AW28" s="112">
        <v>10304284</v>
      </c>
      <c r="AX28" s="39"/>
      <c r="AY28" s="110">
        <f t="shared" si="16"/>
        <v>10304284</v>
      </c>
      <c r="AZ28" s="89"/>
      <c r="BA28" s="89"/>
      <c r="BB28" s="91">
        <f t="shared" si="17"/>
        <v>0</v>
      </c>
      <c r="BC28" s="110">
        <f t="shared" si="18"/>
        <v>30912856</v>
      </c>
      <c r="BD28" s="110">
        <f t="shared" si="18"/>
        <v>0</v>
      </c>
      <c r="BE28" s="110">
        <f t="shared" si="19"/>
        <v>30912856</v>
      </c>
      <c r="BF28" s="89"/>
      <c r="BG28" s="89"/>
      <c r="BH28" s="90">
        <f t="shared" si="20"/>
        <v>0</v>
      </c>
      <c r="BI28" s="89"/>
      <c r="BJ28" s="89"/>
      <c r="BK28" s="90">
        <f t="shared" si="21"/>
        <v>0</v>
      </c>
      <c r="BL28" s="89"/>
      <c r="BM28" s="89"/>
      <c r="BN28" s="90">
        <f t="shared" si="22"/>
        <v>0</v>
      </c>
      <c r="BO28" s="91">
        <f t="shared" si="23"/>
        <v>0</v>
      </c>
      <c r="BP28" s="91">
        <f t="shared" si="23"/>
        <v>0</v>
      </c>
      <c r="BQ28" s="91">
        <f t="shared" si="24"/>
        <v>0</v>
      </c>
      <c r="BR28" s="5">
        <f t="shared" si="25"/>
        <v>62300000</v>
      </c>
      <c r="BS28" s="5">
        <f t="shared" si="25"/>
        <v>0</v>
      </c>
      <c r="BT28" s="5">
        <f t="shared" si="25"/>
        <v>62300000</v>
      </c>
      <c r="BU28" s="5" t="e">
        <f>+Y28-#REF!</f>
        <v>#REF!</v>
      </c>
      <c r="BV28" s="5" t="e">
        <f>+Z28-#REF!</f>
        <v>#REF!</v>
      </c>
      <c r="BW28" s="5" t="e">
        <f>+AA28-#REF!</f>
        <v>#REF!</v>
      </c>
      <c r="BX28" s="5" t="e">
        <f>+AN28-#REF!</f>
        <v>#REF!</v>
      </c>
      <c r="BY28" s="5" t="e">
        <f>+AO28-#REF!</f>
        <v>#REF!</v>
      </c>
      <c r="BZ28" s="5" t="e">
        <f>+AP28-#REF!</f>
        <v>#REF!</v>
      </c>
      <c r="CA28" s="5" t="e">
        <f>+BC28-#REF!</f>
        <v>#REF!</v>
      </c>
      <c r="CB28" s="5" t="e">
        <f>+BD28-#REF!</f>
        <v>#REF!</v>
      </c>
      <c r="CC28" s="5" t="e">
        <f>+BE28-#REF!</f>
        <v>#REF!</v>
      </c>
      <c r="CD28" s="5" t="e">
        <f>+BO28-#REF!</f>
        <v>#REF!</v>
      </c>
      <c r="CE28" s="5" t="e">
        <f>+BP28-#REF!</f>
        <v>#REF!</v>
      </c>
      <c r="CF28" s="5" t="e">
        <f>+BQ28-#REF!</f>
        <v>#REF!</v>
      </c>
      <c r="CG28" s="5">
        <f t="shared" si="26"/>
        <v>0</v>
      </c>
      <c r="CH28" s="5">
        <f t="shared" si="26"/>
        <v>0</v>
      </c>
      <c r="CI28" s="5">
        <f t="shared" si="26"/>
        <v>0</v>
      </c>
      <c r="CJ28" s="169" t="s">
        <v>120</v>
      </c>
    </row>
    <row r="29" spans="2:88" hidden="1" x14ac:dyDescent="0.25">
      <c r="B29" s="169" t="s">
        <v>156</v>
      </c>
      <c r="C29" s="48" t="s">
        <v>164</v>
      </c>
      <c r="D29" s="169" t="s">
        <v>117</v>
      </c>
      <c r="E29" s="169" t="s">
        <v>165</v>
      </c>
      <c r="F29" s="169" t="s">
        <v>160</v>
      </c>
      <c r="G29" s="169"/>
      <c r="H29" s="169" t="s">
        <v>166</v>
      </c>
      <c r="I29" s="169">
        <v>10</v>
      </c>
      <c r="J29" s="5">
        <v>20700000</v>
      </c>
      <c r="K29" s="5">
        <v>0</v>
      </c>
      <c r="L29" s="5">
        <v>20700000</v>
      </c>
      <c r="M29" s="38"/>
      <c r="N29" s="38"/>
      <c r="O29" s="110">
        <f t="shared" si="2"/>
        <v>0</v>
      </c>
      <c r="P29" s="39"/>
      <c r="Q29" s="39"/>
      <c r="R29" s="110">
        <f t="shared" si="3"/>
        <v>0</v>
      </c>
      <c r="S29" s="39"/>
      <c r="T29" s="39"/>
      <c r="U29" s="110">
        <f t="shared" si="4"/>
        <v>0</v>
      </c>
      <c r="V29" s="39"/>
      <c r="W29" s="39"/>
      <c r="X29" s="110">
        <f t="shared" si="5"/>
        <v>0</v>
      </c>
      <c r="Y29" s="110">
        <f t="shared" si="6"/>
        <v>0</v>
      </c>
      <c r="Z29" s="110">
        <f t="shared" si="6"/>
        <v>0</v>
      </c>
      <c r="AA29" s="110">
        <f t="shared" si="7"/>
        <v>0</v>
      </c>
      <c r="AB29" s="39"/>
      <c r="AC29" s="39"/>
      <c r="AD29" s="110">
        <f t="shared" si="8"/>
        <v>0</v>
      </c>
      <c r="AE29" s="112">
        <v>3450000</v>
      </c>
      <c r="AF29" s="39"/>
      <c r="AG29" s="110">
        <f t="shared" si="9"/>
        <v>3450000</v>
      </c>
      <c r="AH29" s="112">
        <v>3450000</v>
      </c>
      <c r="AI29" s="39"/>
      <c r="AJ29" s="110">
        <f t="shared" si="10"/>
        <v>3450000</v>
      </c>
      <c r="AK29" s="112">
        <v>3450000</v>
      </c>
      <c r="AL29" s="38"/>
      <c r="AM29" s="110">
        <f t="shared" si="11"/>
        <v>3450000</v>
      </c>
      <c r="AN29" s="110">
        <f t="shared" si="12"/>
        <v>10350000</v>
      </c>
      <c r="AO29" s="110">
        <f t="shared" si="12"/>
        <v>0</v>
      </c>
      <c r="AP29" s="110">
        <f t="shared" si="13"/>
        <v>10350000</v>
      </c>
      <c r="AQ29" s="112">
        <v>3450000</v>
      </c>
      <c r="AR29" s="39"/>
      <c r="AS29" s="110">
        <f t="shared" si="14"/>
        <v>3450000</v>
      </c>
      <c r="AT29" s="112">
        <v>3450000</v>
      </c>
      <c r="AU29" s="39"/>
      <c r="AV29" s="110">
        <f t="shared" si="15"/>
        <v>3450000</v>
      </c>
      <c r="AW29" s="112">
        <v>3450000</v>
      </c>
      <c r="AX29" s="39"/>
      <c r="AY29" s="110">
        <f t="shared" si="16"/>
        <v>3450000</v>
      </c>
      <c r="AZ29" s="89"/>
      <c r="BA29" s="89"/>
      <c r="BB29" s="91">
        <f t="shared" si="17"/>
        <v>0</v>
      </c>
      <c r="BC29" s="110">
        <f t="shared" si="18"/>
        <v>10350000</v>
      </c>
      <c r="BD29" s="110">
        <f t="shared" si="18"/>
        <v>0</v>
      </c>
      <c r="BE29" s="110">
        <f t="shared" si="19"/>
        <v>10350000</v>
      </c>
      <c r="BF29" s="89"/>
      <c r="BG29" s="89"/>
      <c r="BH29" s="90">
        <f t="shared" si="20"/>
        <v>0</v>
      </c>
      <c r="BI29" s="89"/>
      <c r="BJ29" s="89"/>
      <c r="BK29" s="90">
        <f t="shared" si="21"/>
        <v>0</v>
      </c>
      <c r="BL29" s="89"/>
      <c r="BM29" s="89"/>
      <c r="BN29" s="90">
        <f t="shared" si="22"/>
        <v>0</v>
      </c>
      <c r="BO29" s="91">
        <f t="shared" si="23"/>
        <v>0</v>
      </c>
      <c r="BP29" s="91">
        <f t="shared" si="23"/>
        <v>0</v>
      </c>
      <c r="BQ29" s="91">
        <f t="shared" si="24"/>
        <v>0</v>
      </c>
      <c r="BR29" s="5">
        <f t="shared" si="25"/>
        <v>20700000</v>
      </c>
      <c r="BS29" s="5">
        <f t="shared" si="25"/>
        <v>0</v>
      </c>
      <c r="BT29" s="5">
        <f t="shared" si="25"/>
        <v>20700000</v>
      </c>
      <c r="BU29" s="5" t="e">
        <f>+Y29-#REF!</f>
        <v>#REF!</v>
      </c>
      <c r="BV29" s="5" t="e">
        <f>+Z29-#REF!</f>
        <v>#REF!</v>
      </c>
      <c r="BW29" s="5" t="e">
        <f>+AA29-#REF!</f>
        <v>#REF!</v>
      </c>
      <c r="BX29" s="5" t="e">
        <f>+AN29-#REF!</f>
        <v>#REF!</v>
      </c>
      <c r="BY29" s="5" t="e">
        <f>+AO29-#REF!</f>
        <v>#REF!</v>
      </c>
      <c r="BZ29" s="5" t="e">
        <f>+AP29-#REF!</f>
        <v>#REF!</v>
      </c>
      <c r="CA29" s="5" t="e">
        <f>+BC29-#REF!</f>
        <v>#REF!</v>
      </c>
      <c r="CB29" s="5" t="e">
        <f>+BD29-#REF!</f>
        <v>#REF!</v>
      </c>
      <c r="CC29" s="5" t="e">
        <f>+BE29-#REF!</f>
        <v>#REF!</v>
      </c>
      <c r="CD29" s="5" t="e">
        <f>+BO29-#REF!</f>
        <v>#REF!</v>
      </c>
      <c r="CE29" s="5" t="e">
        <f>+BP29-#REF!</f>
        <v>#REF!</v>
      </c>
      <c r="CF29" s="5" t="e">
        <f>+BQ29-#REF!</f>
        <v>#REF!</v>
      </c>
      <c r="CG29" s="5">
        <f t="shared" si="26"/>
        <v>0</v>
      </c>
      <c r="CH29" s="5">
        <f t="shared" si="26"/>
        <v>0</v>
      </c>
      <c r="CI29" s="5">
        <f t="shared" si="26"/>
        <v>0</v>
      </c>
      <c r="CJ29" s="169" t="s">
        <v>120</v>
      </c>
    </row>
    <row r="30" spans="2:88" hidden="1" x14ac:dyDescent="0.25">
      <c r="B30" s="169" t="s">
        <v>156</v>
      </c>
      <c r="C30" s="48" t="s">
        <v>164</v>
      </c>
      <c r="D30" s="169" t="s">
        <v>117</v>
      </c>
      <c r="E30" s="169" t="s">
        <v>165</v>
      </c>
      <c r="F30" s="169" t="s">
        <v>160</v>
      </c>
      <c r="G30" s="169"/>
      <c r="H30" s="169" t="s">
        <v>167</v>
      </c>
      <c r="I30" s="169">
        <v>20</v>
      </c>
      <c r="J30" s="5">
        <v>17000000</v>
      </c>
      <c r="K30" s="5">
        <v>0</v>
      </c>
      <c r="L30" s="5">
        <v>17000000</v>
      </c>
      <c r="M30" s="38"/>
      <c r="N30" s="38"/>
      <c r="O30" s="110">
        <f t="shared" si="2"/>
        <v>0</v>
      </c>
      <c r="P30" s="39"/>
      <c r="Q30" s="39"/>
      <c r="R30" s="110">
        <f t="shared" si="3"/>
        <v>0</v>
      </c>
      <c r="S30" s="39"/>
      <c r="T30" s="39"/>
      <c r="U30" s="110">
        <f t="shared" si="4"/>
        <v>0</v>
      </c>
      <c r="V30" s="39"/>
      <c r="W30" s="39"/>
      <c r="X30" s="110">
        <f t="shared" si="5"/>
        <v>0</v>
      </c>
      <c r="Y30" s="110">
        <f t="shared" si="6"/>
        <v>0</v>
      </c>
      <c r="Z30" s="110">
        <f t="shared" si="6"/>
        <v>0</v>
      </c>
      <c r="AA30" s="110">
        <f t="shared" si="7"/>
        <v>0</v>
      </c>
      <c r="AB30" s="39"/>
      <c r="AC30" s="39"/>
      <c r="AD30" s="110">
        <f t="shared" si="8"/>
        <v>0</v>
      </c>
      <c r="AE30" s="112">
        <v>2833333</v>
      </c>
      <c r="AF30" s="39"/>
      <c r="AG30" s="110">
        <f t="shared" si="9"/>
        <v>2833333</v>
      </c>
      <c r="AH30" s="112">
        <v>2833333</v>
      </c>
      <c r="AI30" s="39"/>
      <c r="AJ30" s="110">
        <f t="shared" si="10"/>
        <v>2833333</v>
      </c>
      <c r="AK30" s="112">
        <v>2833334</v>
      </c>
      <c r="AL30" s="38"/>
      <c r="AM30" s="110">
        <f t="shared" si="11"/>
        <v>2833334</v>
      </c>
      <c r="AN30" s="110">
        <f t="shared" si="12"/>
        <v>8500000</v>
      </c>
      <c r="AO30" s="110">
        <f t="shared" si="12"/>
        <v>0</v>
      </c>
      <c r="AP30" s="110">
        <f t="shared" si="13"/>
        <v>8500000</v>
      </c>
      <c r="AQ30" s="112">
        <v>2833333</v>
      </c>
      <c r="AR30" s="39"/>
      <c r="AS30" s="110">
        <f t="shared" si="14"/>
        <v>2833333</v>
      </c>
      <c r="AT30" s="112">
        <v>2833333</v>
      </c>
      <c r="AU30" s="39"/>
      <c r="AV30" s="110">
        <f t="shared" si="15"/>
        <v>2833333</v>
      </c>
      <c r="AW30" s="112">
        <v>2833334</v>
      </c>
      <c r="AX30" s="39"/>
      <c r="AY30" s="110">
        <f t="shared" si="16"/>
        <v>2833334</v>
      </c>
      <c r="AZ30" s="89"/>
      <c r="BA30" s="89"/>
      <c r="BB30" s="91">
        <f t="shared" si="17"/>
        <v>0</v>
      </c>
      <c r="BC30" s="110">
        <f t="shared" si="18"/>
        <v>8500000</v>
      </c>
      <c r="BD30" s="110">
        <f t="shared" si="18"/>
        <v>0</v>
      </c>
      <c r="BE30" s="110">
        <f t="shared" si="19"/>
        <v>8500000</v>
      </c>
      <c r="BF30" s="89"/>
      <c r="BG30" s="89"/>
      <c r="BH30" s="90">
        <f t="shared" si="20"/>
        <v>0</v>
      </c>
      <c r="BI30" s="89"/>
      <c r="BJ30" s="89"/>
      <c r="BK30" s="90">
        <f t="shared" si="21"/>
        <v>0</v>
      </c>
      <c r="BL30" s="89"/>
      <c r="BM30" s="89"/>
      <c r="BN30" s="90">
        <f t="shared" si="22"/>
        <v>0</v>
      </c>
      <c r="BO30" s="91">
        <f t="shared" si="23"/>
        <v>0</v>
      </c>
      <c r="BP30" s="91">
        <f t="shared" si="23"/>
        <v>0</v>
      </c>
      <c r="BQ30" s="91">
        <f t="shared" si="24"/>
        <v>0</v>
      </c>
      <c r="BR30" s="5">
        <f t="shared" si="25"/>
        <v>17000000</v>
      </c>
      <c r="BS30" s="5">
        <f t="shared" si="25"/>
        <v>0</v>
      </c>
      <c r="BT30" s="5">
        <f t="shared" si="25"/>
        <v>17000000</v>
      </c>
      <c r="BU30" s="5" t="e">
        <f>+Y30-#REF!</f>
        <v>#REF!</v>
      </c>
      <c r="BV30" s="5" t="e">
        <f>+Z30-#REF!</f>
        <v>#REF!</v>
      </c>
      <c r="BW30" s="5" t="e">
        <f>+AA30-#REF!</f>
        <v>#REF!</v>
      </c>
      <c r="BX30" s="5" t="e">
        <f>+AN30-#REF!</f>
        <v>#REF!</v>
      </c>
      <c r="BY30" s="5" t="e">
        <f>+AO30-#REF!</f>
        <v>#REF!</v>
      </c>
      <c r="BZ30" s="5" t="e">
        <f>+AP30-#REF!</f>
        <v>#REF!</v>
      </c>
      <c r="CA30" s="5" t="e">
        <f>+BC30-#REF!</f>
        <v>#REF!</v>
      </c>
      <c r="CB30" s="5" t="e">
        <f>+BD30-#REF!</f>
        <v>#REF!</v>
      </c>
      <c r="CC30" s="5" t="e">
        <f>+BE30-#REF!</f>
        <v>#REF!</v>
      </c>
      <c r="CD30" s="5" t="e">
        <f>+BO30-#REF!</f>
        <v>#REF!</v>
      </c>
      <c r="CE30" s="5" t="e">
        <f>+BP30-#REF!</f>
        <v>#REF!</v>
      </c>
      <c r="CF30" s="5" t="e">
        <f>+BQ30-#REF!</f>
        <v>#REF!</v>
      </c>
      <c r="CG30" s="5">
        <f t="shared" si="26"/>
        <v>0</v>
      </c>
      <c r="CH30" s="5">
        <f t="shared" si="26"/>
        <v>0</v>
      </c>
      <c r="CI30" s="5">
        <f t="shared" si="26"/>
        <v>0</v>
      </c>
      <c r="CJ30" s="169" t="s">
        <v>120</v>
      </c>
    </row>
    <row r="31" spans="2:88" hidden="1" x14ac:dyDescent="0.25">
      <c r="B31" s="169" t="s">
        <v>156</v>
      </c>
      <c r="C31" s="48" t="s">
        <v>168</v>
      </c>
      <c r="D31" s="169" t="s">
        <v>121</v>
      </c>
      <c r="E31" s="169"/>
      <c r="F31" s="169" t="s">
        <v>158</v>
      </c>
      <c r="G31" s="169"/>
      <c r="H31" s="169" t="s">
        <v>159</v>
      </c>
      <c r="I31" s="169">
        <v>30</v>
      </c>
      <c r="J31" s="5">
        <v>2955000</v>
      </c>
      <c r="K31" s="5">
        <v>0</v>
      </c>
      <c r="L31" s="5">
        <v>2955000</v>
      </c>
      <c r="M31" s="38"/>
      <c r="N31" s="38"/>
      <c r="O31" s="110">
        <f t="shared" si="2"/>
        <v>0</v>
      </c>
      <c r="P31" s="39"/>
      <c r="Q31" s="39"/>
      <c r="R31" s="110">
        <f t="shared" si="3"/>
        <v>0</v>
      </c>
      <c r="S31" s="39"/>
      <c r="T31" s="39"/>
      <c r="U31" s="110">
        <f t="shared" si="4"/>
        <v>0</v>
      </c>
      <c r="V31" s="39"/>
      <c r="W31" s="39"/>
      <c r="X31" s="110">
        <f t="shared" si="5"/>
        <v>0</v>
      </c>
      <c r="Y31" s="110">
        <f t="shared" si="6"/>
        <v>0</v>
      </c>
      <c r="Z31" s="110">
        <f t="shared" si="6"/>
        <v>0</v>
      </c>
      <c r="AA31" s="110">
        <f t="shared" si="7"/>
        <v>0</v>
      </c>
      <c r="AB31" s="39"/>
      <c r="AC31" s="39"/>
      <c r="AD31" s="110">
        <f t="shared" si="8"/>
        <v>0</v>
      </c>
      <c r="AE31" s="112">
        <v>0</v>
      </c>
      <c r="AF31" s="39"/>
      <c r="AG31" s="110">
        <f t="shared" si="9"/>
        <v>0</v>
      </c>
      <c r="AH31" s="112">
        <v>0</v>
      </c>
      <c r="AI31" s="39"/>
      <c r="AJ31" s="110">
        <f t="shared" si="10"/>
        <v>0</v>
      </c>
      <c r="AK31" s="112">
        <v>0</v>
      </c>
      <c r="AL31" s="38"/>
      <c r="AM31" s="110">
        <f t="shared" si="11"/>
        <v>0</v>
      </c>
      <c r="AN31" s="110">
        <f t="shared" si="12"/>
        <v>0</v>
      </c>
      <c r="AO31" s="110">
        <f t="shared" si="12"/>
        <v>0</v>
      </c>
      <c r="AP31" s="110">
        <f t="shared" si="13"/>
        <v>0</v>
      </c>
      <c r="AQ31" s="112">
        <v>0</v>
      </c>
      <c r="AR31" s="39"/>
      <c r="AS31" s="110">
        <f t="shared" si="14"/>
        <v>0</v>
      </c>
      <c r="AT31" s="112">
        <v>0</v>
      </c>
      <c r="AU31" s="39"/>
      <c r="AV31" s="110">
        <f t="shared" si="15"/>
        <v>0</v>
      </c>
      <c r="AW31" s="112">
        <v>0</v>
      </c>
      <c r="AX31" s="39"/>
      <c r="AY31" s="110">
        <f t="shared" si="16"/>
        <v>0</v>
      </c>
      <c r="AZ31" s="89"/>
      <c r="BA31" s="89"/>
      <c r="BB31" s="91">
        <f t="shared" si="17"/>
        <v>0</v>
      </c>
      <c r="BC31" s="110">
        <f t="shared" si="18"/>
        <v>0</v>
      </c>
      <c r="BD31" s="110">
        <f t="shared" si="18"/>
        <v>0</v>
      </c>
      <c r="BE31" s="110">
        <f t="shared" si="19"/>
        <v>0</v>
      </c>
      <c r="BF31" s="89"/>
      <c r="BG31" s="89"/>
      <c r="BH31" s="90">
        <f t="shared" si="20"/>
        <v>0</v>
      </c>
      <c r="BI31" s="89"/>
      <c r="BJ31" s="89"/>
      <c r="BK31" s="90">
        <f t="shared" si="21"/>
        <v>0</v>
      </c>
      <c r="BL31" s="89"/>
      <c r="BM31" s="89"/>
      <c r="BN31" s="90">
        <f t="shared" si="22"/>
        <v>0</v>
      </c>
      <c r="BO31" s="91">
        <f t="shared" si="23"/>
        <v>0</v>
      </c>
      <c r="BP31" s="91">
        <f t="shared" si="23"/>
        <v>0</v>
      </c>
      <c r="BQ31" s="91">
        <f t="shared" si="24"/>
        <v>0</v>
      </c>
      <c r="BR31" s="5">
        <f t="shared" si="25"/>
        <v>0</v>
      </c>
      <c r="BS31" s="5">
        <f t="shared" si="25"/>
        <v>0</v>
      </c>
      <c r="BT31" s="5">
        <f t="shared" si="25"/>
        <v>0</v>
      </c>
      <c r="BU31" s="5" t="e">
        <f>+Y31-#REF!</f>
        <v>#REF!</v>
      </c>
      <c r="BV31" s="5" t="e">
        <f>+Z31-#REF!</f>
        <v>#REF!</v>
      </c>
      <c r="BW31" s="5" t="e">
        <f>+AA31-#REF!</f>
        <v>#REF!</v>
      </c>
      <c r="BX31" s="5" t="e">
        <f>+AN31-#REF!</f>
        <v>#REF!</v>
      </c>
      <c r="BY31" s="5" t="e">
        <f>+AO31-#REF!</f>
        <v>#REF!</v>
      </c>
      <c r="BZ31" s="5" t="e">
        <f>+AP31-#REF!</f>
        <v>#REF!</v>
      </c>
      <c r="CA31" s="5" t="e">
        <f>+BC31-#REF!</f>
        <v>#REF!</v>
      </c>
      <c r="CB31" s="5" t="e">
        <f>+BD31-#REF!</f>
        <v>#REF!</v>
      </c>
      <c r="CC31" s="5" t="e">
        <f>+BE31-#REF!</f>
        <v>#REF!</v>
      </c>
      <c r="CD31" s="5" t="e">
        <f>+BO31-#REF!</f>
        <v>#REF!</v>
      </c>
      <c r="CE31" s="5" t="e">
        <f>+BP31-#REF!</f>
        <v>#REF!</v>
      </c>
      <c r="CF31" s="5" t="e">
        <f>+BQ31-#REF!</f>
        <v>#REF!</v>
      </c>
      <c r="CG31" s="5">
        <f t="shared" si="26"/>
        <v>-2955000</v>
      </c>
      <c r="CH31" s="5">
        <f t="shared" si="26"/>
        <v>0</v>
      </c>
      <c r="CI31" s="5">
        <f t="shared" si="26"/>
        <v>-2955000</v>
      </c>
      <c r="CJ31" s="169" t="s">
        <v>120</v>
      </c>
    </row>
    <row r="32" spans="2:88" hidden="1" x14ac:dyDescent="0.25">
      <c r="B32" s="169" t="s">
        <v>156</v>
      </c>
      <c r="C32" s="48" t="s">
        <v>168</v>
      </c>
      <c r="D32" s="169" t="s">
        <v>117</v>
      </c>
      <c r="E32" s="169"/>
      <c r="F32" s="169" t="s">
        <v>160</v>
      </c>
      <c r="G32" s="169"/>
      <c r="H32" s="169" t="s">
        <v>159</v>
      </c>
      <c r="I32" s="169">
        <v>30</v>
      </c>
      <c r="J32" s="5">
        <v>6045000</v>
      </c>
      <c r="K32" s="5">
        <v>0</v>
      </c>
      <c r="L32" s="5">
        <v>6045000</v>
      </c>
      <c r="M32" s="38"/>
      <c r="N32" s="38"/>
      <c r="O32" s="110">
        <f t="shared" si="2"/>
        <v>0</v>
      </c>
      <c r="P32" s="39"/>
      <c r="Q32" s="39"/>
      <c r="R32" s="110">
        <f t="shared" si="3"/>
        <v>0</v>
      </c>
      <c r="S32" s="39"/>
      <c r="T32" s="39"/>
      <c r="U32" s="110">
        <f t="shared" si="4"/>
        <v>0</v>
      </c>
      <c r="V32" s="39"/>
      <c r="W32" s="39"/>
      <c r="X32" s="110">
        <f t="shared" si="5"/>
        <v>0</v>
      </c>
      <c r="Y32" s="110">
        <f t="shared" si="6"/>
        <v>0</v>
      </c>
      <c r="Z32" s="110">
        <f t="shared" si="6"/>
        <v>0</v>
      </c>
      <c r="AA32" s="110">
        <f t="shared" si="7"/>
        <v>0</v>
      </c>
      <c r="AB32" s="39"/>
      <c r="AC32" s="39"/>
      <c r="AD32" s="110">
        <f t="shared" si="8"/>
        <v>0</v>
      </c>
      <c r="AE32" s="112">
        <v>0</v>
      </c>
      <c r="AF32" s="39"/>
      <c r="AG32" s="110">
        <f t="shared" si="9"/>
        <v>0</v>
      </c>
      <c r="AH32" s="112">
        <v>0</v>
      </c>
      <c r="AI32" s="39"/>
      <c r="AJ32" s="110">
        <f t="shared" si="10"/>
        <v>0</v>
      </c>
      <c r="AK32" s="112">
        <v>0</v>
      </c>
      <c r="AL32" s="38"/>
      <c r="AM32" s="110">
        <f t="shared" si="11"/>
        <v>0</v>
      </c>
      <c r="AN32" s="110">
        <f t="shared" si="12"/>
        <v>0</v>
      </c>
      <c r="AO32" s="110">
        <f t="shared" si="12"/>
        <v>0</v>
      </c>
      <c r="AP32" s="110">
        <f t="shared" si="13"/>
        <v>0</v>
      </c>
      <c r="AQ32" s="112">
        <v>0</v>
      </c>
      <c r="AR32" s="39"/>
      <c r="AS32" s="110">
        <f t="shared" si="14"/>
        <v>0</v>
      </c>
      <c r="AT32" s="112">
        <v>0</v>
      </c>
      <c r="AU32" s="39"/>
      <c r="AV32" s="110">
        <f t="shared" si="15"/>
        <v>0</v>
      </c>
      <c r="AW32" s="112">
        <v>0</v>
      </c>
      <c r="AX32" s="39"/>
      <c r="AY32" s="110">
        <f t="shared" si="16"/>
        <v>0</v>
      </c>
      <c r="AZ32" s="89"/>
      <c r="BA32" s="89"/>
      <c r="BB32" s="91">
        <f t="shared" si="17"/>
        <v>0</v>
      </c>
      <c r="BC32" s="110">
        <f t="shared" si="18"/>
        <v>0</v>
      </c>
      <c r="BD32" s="110">
        <f t="shared" si="18"/>
        <v>0</v>
      </c>
      <c r="BE32" s="110">
        <f t="shared" si="19"/>
        <v>0</v>
      </c>
      <c r="BF32" s="89"/>
      <c r="BG32" s="89"/>
      <c r="BH32" s="90">
        <f t="shared" si="20"/>
        <v>0</v>
      </c>
      <c r="BI32" s="89"/>
      <c r="BJ32" s="89"/>
      <c r="BK32" s="90">
        <f t="shared" si="21"/>
        <v>0</v>
      </c>
      <c r="BL32" s="89"/>
      <c r="BM32" s="89"/>
      <c r="BN32" s="90">
        <f t="shared" si="22"/>
        <v>0</v>
      </c>
      <c r="BO32" s="91">
        <f t="shared" si="23"/>
        <v>0</v>
      </c>
      <c r="BP32" s="91">
        <f t="shared" si="23"/>
        <v>0</v>
      </c>
      <c r="BQ32" s="91">
        <f t="shared" si="24"/>
        <v>0</v>
      </c>
      <c r="BR32" s="5">
        <f t="shared" si="25"/>
        <v>0</v>
      </c>
      <c r="BS32" s="5">
        <f t="shared" si="25"/>
        <v>0</v>
      </c>
      <c r="BT32" s="5">
        <f t="shared" si="25"/>
        <v>0</v>
      </c>
      <c r="BU32" s="5" t="e">
        <f>+Y32-#REF!</f>
        <v>#REF!</v>
      </c>
      <c r="BV32" s="5" t="e">
        <f>+Z32-#REF!</f>
        <v>#REF!</v>
      </c>
      <c r="BW32" s="5" t="e">
        <f>+AA32-#REF!</f>
        <v>#REF!</v>
      </c>
      <c r="BX32" s="5" t="e">
        <f>+AN32-#REF!</f>
        <v>#REF!</v>
      </c>
      <c r="BY32" s="5" t="e">
        <f>+AO32-#REF!</f>
        <v>#REF!</v>
      </c>
      <c r="BZ32" s="5" t="e">
        <f>+AP32-#REF!</f>
        <v>#REF!</v>
      </c>
      <c r="CA32" s="5" t="e">
        <f>+BC32-#REF!</f>
        <v>#REF!</v>
      </c>
      <c r="CB32" s="5" t="e">
        <f>+BD32-#REF!</f>
        <v>#REF!</v>
      </c>
      <c r="CC32" s="5" t="e">
        <f>+BE32-#REF!</f>
        <v>#REF!</v>
      </c>
      <c r="CD32" s="5" t="e">
        <f>+BO32-#REF!</f>
        <v>#REF!</v>
      </c>
      <c r="CE32" s="5" t="e">
        <f>+BP32-#REF!</f>
        <v>#REF!</v>
      </c>
      <c r="CF32" s="5" t="e">
        <f>+BQ32-#REF!</f>
        <v>#REF!</v>
      </c>
      <c r="CG32" s="5">
        <f t="shared" si="26"/>
        <v>-6045000</v>
      </c>
      <c r="CH32" s="5">
        <f t="shared" si="26"/>
        <v>0</v>
      </c>
      <c r="CI32" s="5">
        <f t="shared" si="26"/>
        <v>-6045000</v>
      </c>
      <c r="CJ32" s="169" t="s">
        <v>120</v>
      </c>
    </row>
    <row r="33" spans="1:88" hidden="1" x14ac:dyDescent="0.25">
      <c r="A33" s="169"/>
      <c r="B33" s="169" t="s">
        <v>156</v>
      </c>
      <c r="C33" s="48" t="s">
        <v>170</v>
      </c>
      <c r="D33" s="169" t="s">
        <v>121</v>
      </c>
      <c r="E33" s="169" t="s">
        <v>165</v>
      </c>
      <c r="F33" s="169" t="s">
        <v>158</v>
      </c>
      <c r="G33" s="169"/>
      <c r="H33" s="169" t="s">
        <v>159</v>
      </c>
      <c r="I33" s="169">
        <v>30</v>
      </c>
      <c r="J33" s="5">
        <v>1500000</v>
      </c>
      <c r="K33" s="5">
        <v>0</v>
      </c>
      <c r="L33" s="5">
        <v>1500000</v>
      </c>
      <c r="M33" s="38"/>
      <c r="N33" s="38"/>
      <c r="O33" s="110">
        <f t="shared" si="2"/>
        <v>0</v>
      </c>
      <c r="P33" s="39"/>
      <c r="Q33" s="39"/>
      <c r="R33" s="110">
        <f t="shared" si="3"/>
        <v>0</v>
      </c>
      <c r="S33" s="39"/>
      <c r="T33" s="39"/>
      <c r="U33" s="110">
        <f t="shared" si="4"/>
        <v>0</v>
      </c>
      <c r="V33" s="39"/>
      <c r="W33" s="39"/>
      <c r="X33" s="110">
        <f t="shared" si="5"/>
        <v>0</v>
      </c>
      <c r="Y33" s="110">
        <f t="shared" si="6"/>
        <v>0</v>
      </c>
      <c r="Z33" s="110">
        <f t="shared" si="6"/>
        <v>0</v>
      </c>
      <c r="AA33" s="110">
        <f t="shared" si="7"/>
        <v>0</v>
      </c>
      <c r="AB33" s="39"/>
      <c r="AC33" s="39"/>
      <c r="AD33" s="110">
        <f t="shared" si="8"/>
        <v>0</v>
      </c>
      <c r="AE33" s="112">
        <v>250000</v>
      </c>
      <c r="AF33" s="39"/>
      <c r="AG33" s="110">
        <f t="shared" si="9"/>
        <v>250000</v>
      </c>
      <c r="AH33" s="112">
        <v>250000</v>
      </c>
      <c r="AI33" s="39"/>
      <c r="AJ33" s="110">
        <f t="shared" si="10"/>
        <v>250000</v>
      </c>
      <c r="AK33" s="112">
        <v>250000</v>
      </c>
      <c r="AL33" s="38"/>
      <c r="AM33" s="110">
        <f t="shared" si="11"/>
        <v>250000</v>
      </c>
      <c r="AN33" s="110">
        <f t="shared" si="12"/>
        <v>750000</v>
      </c>
      <c r="AO33" s="110">
        <f t="shared" si="12"/>
        <v>0</v>
      </c>
      <c r="AP33" s="110">
        <f t="shared" si="13"/>
        <v>750000</v>
      </c>
      <c r="AQ33" s="112">
        <v>250000</v>
      </c>
      <c r="AR33" s="39"/>
      <c r="AS33" s="110">
        <f t="shared" si="14"/>
        <v>250000</v>
      </c>
      <c r="AT33" s="112">
        <v>250000</v>
      </c>
      <c r="AU33" s="39"/>
      <c r="AV33" s="110">
        <f t="shared" si="15"/>
        <v>250000</v>
      </c>
      <c r="AW33" s="112">
        <v>250000</v>
      </c>
      <c r="AX33" s="39"/>
      <c r="AY33" s="110">
        <f t="shared" si="16"/>
        <v>250000</v>
      </c>
      <c r="AZ33" s="89"/>
      <c r="BA33" s="89"/>
      <c r="BB33" s="91">
        <f t="shared" si="17"/>
        <v>0</v>
      </c>
      <c r="BC33" s="110">
        <f t="shared" si="18"/>
        <v>750000</v>
      </c>
      <c r="BD33" s="110">
        <f t="shared" si="18"/>
        <v>0</v>
      </c>
      <c r="BE33" s="110">
        <f t="shared" si="19"/>
        <v>750000</v>
      </c>
      <c r="BF33" s="89"/>
      <c r="BG33" s="89"/>
      <c r="BH33" s="90">
        <f t="shared" si="20"/>
        <v>0</v>
      </c>
      <c r="BI33" s="89"/>
      <c r="BJ33" s="89"/>
      <c r="BK33" s="90">
        <f t="shared" si="21"/>
        <v>0</v>
      </c>
      <c r="BL33" s="89"/>
      <c r="BM33" s="89"/>
      <c r="BN33" s="90">
        <f t="shared" si="22"/>
        <v>0</v>
      </c>
      <c r="BO33" s="91">
        <f t="shared" si="23"/>
        <v>0</v>
      </c>
      <c r="BP33" s="91">
        <f t="shared" si="23"/>
        <v>0</v>
      </c>
      <c r="BQ33" s="91">
        <f t="shared" si="24"/>
        <v>0</v>
      </c>
      <c r="BR33" s="5">
        <f t="shared" si="25"/>
        <v>1500000</v>
      </c>
      <c r="BS33" s="5">
        <f t="shared" si="25"/>
        <v>0</v>
      </c>
      <c r="BT33" s="5">
        <f t="shared" si="25"/>
        <v>1500000</v>
      </c>
      <c r="BU33" s="5" t="e">
        <f>+Y33-#REF!</f>
        <v>#REF!</v>
      </c>
      <c r="BV33" s="5" t="e">
        <f>+Z33-#REF!</f>
        <v>#REF!</v>
      </c>
      <c r="BW33" s="5" t="e">
        <f>+AA33-#REF!</f>
        <v>#REF!</v>
      </c>
      <c r="BX33" s="5" t="e">
        <f>+AN33-#REF!</f>
        <v>#REF!</v>
      </c>
      <c r="BY33" s="5" t="e">
        <f>+AO33-#REF!</f>
        <v>#REF!</v>
      </c>
      <c r="BZ33" s="5" t="e">
        <f>+AP33-#REF!</f>
        <v>#REF!</v>
      </c>
      <c r="CA33" s="5" t="e">
        <f>+BC33-#REF!</f>
        <v>#REF!</v>
      </c>
      <c r="CB33" s="5" t="e">
        <f>+BD33-#REF!</f>
        <v>#REF!</v>
      </c>
      <c r="CC33" s="5" t="e">
        <f>+BE33-#REF!</f>
        <v>#REF!</v>
      </c>
      <c r="CD33" s="5" t="e">
        <f>+BO33-#REF!</f>
        <v>#REF!</v>
      </c>
      <c r="CE33" s="5" t="e">
        <f>+BP33-#REF!</f>
        <v>#REF!</v>
      </c>
      <c r="CF33" s="5" t="e">
        <f>+BQ33-#REF!</f>
        <v>#REF!</v>
      </c>
      <c r="CG33" s="5">
        <f t="shared" si="26"/>
        <v>0</v>
      </c>
      <c r="CH33" s="5">
        <f t="shared" si="26"/>
        <v>0</v>
      </c>
      <c r="CI33" s="5">
        <f t="shared" si="26"/>
        <v>0</v>
      </c>
      <c r="CJ33" s="169" t="s">
        <v>120</v>
      </c>
    </row>
    <row r="34" spans="1:88" hidden="1" x14ac:dyDescent="0.25">
      <c r="A34" s="169"/>
      <c r="B34" s="169" t="s">
        <v>156</v>
      </c>
      <c r="C34" s="48" t="s">
        <v>170</v>
      </c>
      <c r="D34" s="169" t="s">
        <v>117</v>
      </c>
      <c r="E34" s="169" t="s">
        <v>165</v>
      </c>
      <c r="F34" s="169" t="s">
        <v>160</v>
      </c>
      <c r="G34" s="169"/>
      <c r="H34" s="169" t="s">
        <v>159</v>
      </c>
      <c r="I34" s="169">
        <v>30</v>
      </c>
      <c r="J34" s="5">
        <v>48500000</v>
      </c>
      <c r="K34" s="5">
        <v>0</v>
      </c>
      <c r="L34" s="5">
        <v>48500000</v>
      </c>
      <c r="M34" s="38"/>
      <c r="N34" s="38"/>
      <c r="O34" s="110">
        <f t="shared" si="2"/>
        <v>0</v>
      </c>
      <c r="P34" s="39"/>
      <c r="Q34" s="39"/>
      <c r="R34" s="110">
        <f t="shared" si="3"/>
        <v>0</v>
      </c>
      <c r="S34" s="39"/>
      <c r="T34" s="39"/>
      <c r="U34" s="110">
        <f t="shared" si="4"/>
        <v>0</v>
      </c>
      <c r="V34" s="39"/>
      <c r="W34" s="39"/>
      <c r="X34" s="110">
        <f t="shared" si="5"/>
        <v>0</v>
      </c>
      <c r="Y34" s="110">
        <f t="shared" si="6"/>
        <v>0</v>
      </c>
      <c r="Z34" s="110">
        <f t="shared" si="6"/>
        <v>0</v>
      </c>
      <c r="AA34" s="110">
        <f t="shared" si="7"/>
        <v>0</v>
      </c>
      <c r="AB34" s="39"/>
      <c r="AC34" s="39"/>
      <c r="AD34" s="110">
        <f t="shared" si="8"/>
        <v>0</v>
      </c>
      <c r="AE34" s="112">
        <v>9700000</v>
      </c>
      <c r="AF34" s="39"/>
      <c r="AG34" s="110">
        <f t="shared" si="9"/>
        <v>9700000</v>
      </c>
      <c r="AH34" s="112">
        <v>9700000</v>
      </c>
      <c r="AI34" s="39"/>
      <c r="AJ34" s="110">
        <f t="shared" si="10"/>
        <v>9700000</v>
      </c>
      <c r="AK34" s="112">
        <v>9700000</v>
      </c>
      <c r="AL34" s="38"/>
      <c r="AM34" s="110">
        <f t="shared" si="11"/>
        <v>9700000</v>
      </c>
      <c r="AN34" s="110">
        <f t="shared" si="12"/>
        <v>29100000</v>
      </c>
      <c r="AO34" s="110">
        <f t="shared" si="12"/>
        <v>0</v>
      </c>
      <c r="AP34" s="110">
        <f t="shared" si="13"/>
        <v>29100000</v>
      </c>
      <c r="AQ34" s="112">
        <v>9700000</v>
      </c>
      <c r="AR34" s="39"/>
      <c r="AS34" s="110">
        <f t="shared" si="14"/>
        <v>9700000</v>
      </c>
      <c r="AT34" s="112">
        <v>9700000</v>
      </c>
      <c r="AU34" s="39"/>
      <c r="AV34" s="110">
        <f t="shared" si="15"/>
        <v>9700000</v>
      </c>
      <c r="AW34" s="39"/>
      <c r="AX34" s="39"/>
      <c r="AY34" s="110">
        <f t="shared" si="16"/>
        <v>0</v>
      </c>
      <c r="AZ34" s="89"/>
      <c r="BA34" s="89"/>
      <c r="BB34" s="91">
        <f t="shared" si="17"/>
        <v>0</v>
      </c>
      <c r="BC34" s="110">
        <f t="shared" si="18"/>
        <v>19400000</v>
      </c>
      <c r="BD34" s="110">
        <f t="shared" si="18"/>
        <v>0</v>
      </c>
      <c r="BE34" s="110">
        <f t="shared" si="19"/>
        <v>19400000</v>
      </c>
      <c r="BF34" s="89"/>
      <c r="BG34" s="89"/>
      <c r="BH34" s="90">
        <f t="shared" si="20"/>
        <v>0</v>
      </c>
      <c r="BI34" s="89"/>
      <c r="BJ34" s="89"/>
      <c r="BK34" s="90">
        <f t="shared" si="21"/>
        <v>0</v>
      </c>
      <c r="BL34" s="89"/>
      <c r="BM34" s="89"/>
      <c r="BN34" s="90">
        <f t="shared" si="22"/>
        <v>0</v>
      </c>
      <c r="BO34" s="91">
        <f t="shared" si="23"/>
        <v>0</v>
      </c>
      <c r="BP34" s="91">
        <f t="shared" si="23"/>
        <v>0</v>
      </c>
      <c r="BQ34" s="91">
        <f t="shared" si="24"/>
        <v>0</v>
      </c>
      <c r="BR34" s="5">
        <f t="shared" si="25"/>
        <v>48500000</v>
      </c>
      <c r="BS34" s="5">
        <f t="shared" si="25"/>
        <v>0</v>
      </c>
      <c r="BT34" s="5">
        <f t="shared" si="25"/>
        <v>48500000</v>
      </c>
      <c r="BU34" s="5" t="e">
        <f>+Y34-#REF!</f>
        <v>#REF!</v>
      </c>
      <c r="BV34" s="5" t="e">
        <f>+Z34-#REF!</f>
        <v>#REF!</v>
      </c>
      <c r="BW34" s="5" t="e">
        <f>+AA34-#REF!</f>
        <v>#REF!</v>
      </c>
      <c r="BX34" s="5" t="e">
        <f>+AN34-#REF!</f>
        <v>#REF!</v>
      </c>
      <c r="BY34" s="5" t="e">
        <f>+AO34-#REF!</f>
        <v>#REF!</v>
      </c>
      <c r="BZ34" s="5" t="e">
        <f>+AP34-#REF!</f>
        <v>#REF!</v>
      </c>
      <c r="CA34" s="5" t="e">
        <f>+BC34-#REF!</f>
        <v>#REF!</v>
      </c>
      <c r="CB34" s="5" t="e">
        <f>+BD34-#REF!</f>
        <v>#REF!</v>
      </c>
      <c r="CC34" s="5" t="e">
        <f>+BE34-#REF!</f>
        <v>#REF!</v>
      </c>
      <c r="CD34" s="5" t="e">
        <f>+BO34-#REF!</f>
        <v>#REF!</v>
      </c>
      <c r="CE34" s="5" t="e">
        <f>+BP34-#REF!</f>
        <v>#REF!</v>
      </c>
      <c r="CF34" s="5" t="e">
        <f>+BQ34-#REF!</f>
        <v>#REF!</v>
      </c>
      <c r="CG34" s="5">
        <f t="shared" si="26"/>
        <v>0</v>
      </c>
      <c r="CH34" s="5">
        <f t="shared" si="26"/>
        <v>0</v>
      </c>
      <c r="CI34" s="5">
        <f t="shared" si="26"/>
        <v>0</v>
      </c>
      <c r="CJ34" s="169" t="s">
        <v>120</v>
      </c>
    </row>
    <row r="35" spans="1:88" hidden="1" x14ac:dyDescent="0.25">
      <c r="A35" s="169"/>
      <c r="B35" s="169" t="s">
        <v>156</v>
      </c>
      <c r="C35" s="48" t="s">
        <v>171</v>
      </c>
      <c r="D35" s="169" t="s">
        <v>121</v>
      </c>
      <c r="E35" s="169" t="s">
        <v>165</v>
      </c>
      <c r="F35" s="169" t="s">
        <v>158</v>
      </c>
      <c r="G35" s="169"/>
      <c r="H35" s="169" t="s">
        <v>166</v>
      </c>
      <c r="I35" s="169">
        <v>10</v>
      </c>
      <c r="J35" s="5">
        <v>2000000</v>
      </c>
      <c r="K35" s="5">
        <v>0</v>
      </c>
      <c r="L35" s="5">
        <v>2000000</v>
      </c>
      <c r="M35" s="38"/>
      <c r="N35" s="38"/>
      <c r="O35" s="110">
        <f t="shared" si="2"/>
        <v>0</v>
      </c>
      <c r="P35" s="39"/>
      <c r="Q35" s="39"/>
      <c r="R35" s="110">
        <f t="shared" si="3"/>
        <v>0</v>
      </c>
      <c r="S35" s="39"/>
      <c r="T35" s="39"/>
      <c r="U35" s="110">
        <f t="shared" si="4"/>
        <v>0</v>
      </c>
      <c r="V35" s="39"/>
      <c r="W35" s="39"/>
      <c r="X35" s="110">
        <f t="shared" si="5"/>
        <v>0</v>
      </c>
      <c r="Y35" s="110">
        <f t="shared" si="6"/>
        <v>0</v>
      </c>
      <c r="Z35" s="110">
        <f t="shared" si="6"/>
        <v>0</v>
      </c>
      <c r="AA35" s="110">
        <f t="shared" si="7"/>
        <v>0</v>
      </c>
      <c r="AB35" s="39"/>
      <c r="AC35" s="39"/>
      <c r="AD35" s="110">
        <f t="shared" si="8"/>
        <v>0</v>
      </c>
      <c r="AE35" s="112">
        <v>333333</v>
      </c>
      <c r="AF35" s="39"/>
      <c r="AG35" s="110">
        <f t="shared" si="9"/>
        <v>333333</v>
      </c>
      <c r="AH35" s="112">
        <v>333333</v>
      </c>
      <c r="AI35" s="39"/>
      <c r="AJ35" s="110">
        <f t="shared" si="10"/>
        <v>333333</v>
      </c>
      <c r="AK35" s="112">
        <v>333334</v>
      </c>
      <c r="AL35" s="38"/>
      <c r="AM35" s="110">
        <f t="shared" si="11"/>
        <v>333334</v>
      </c>
      <c r="AN35" s="110">
        <f t="shared" si="12"/>
        <v>1000000</v>
      </c>
      <c r="AO35" s="110">
        <f t="shared" si="12"/>
        <v>0</v>
      </c>
      <c r="AP35" s="110">
        <f t="shared" si="13"/>
        <v>1000000</v>
      </c>
      <c r="AQ35" s="112">
        <v>333333</v>
      </c>
      <c r="AR35" s="39"/>
      <c r="AS35" s="110">
        <f t="shared" si="14"/>
        <v>333333</v>
      </c>
      <c r="AT35" s="112">
        <v>333333</v>
      </c>
      <c r="AU35" s="39"/>
      <c r="AV35" s="110">
        <f t="shared" si="15"/>
        <v>333333</v>
      </c>
      <c r="AW35" s="112">
        <v>333334</v>
      </c>
      <c r="AX35" s="39"/>
      <c r="AY35" s="110">
        <f t="shared" si="16"/>
        <v>333334</v>
      </c>
      <c r="AZ35" s="89"/>
      <c r="BA35" s="89"/>
      <c r="BB35" s="91">
        <f t="shared" si="17"/>
        <v>0</v>
      </c>
      <c r="BC35" s="110">
        <f t="shared" si="18"/>
        <v>1000000</v>
      </c>
      <c r="BD35" s="110">
        <f t="shared" si="18"/>
        <v>0</v>
      </c>
      <c r="BE35" s="110">
        <f t="shared" si="19"/>
        <v>1000000</v>
      </c>
      <c r="BF35" s="89"/>
      <c r="BG35" s="89"/>
      <c r="BH35" s="90">
        <f t="shared" si="20"/>
        <v>0</v>
      </c>
      <c r="BI35" s="89"/>
      <c r="BJ35" s="89"/>
      <c r="BK35" s="90">
        <f t="shared" si="21"/>
        <v>0</v>
      </c>
      <c r="BL35" s="89"/>
      <c r="BM35" s="89"/>
      <c r="BN35" s="90">
        <f t="shared" si="22"/>
        <v>0</v>
      </c>
      <c r="BO35" s="91">
        <f t="shared" si="23"/>
        <v>0</v>
      </c>
      <c r="BP35" s="91">
        <f t="shared" si="23"/>
        <v>0</v>
      </c>
      <c r="BQ35" s="91">
        <f t="shared" si="24"/>
        <v>0</v>
      </c>
      <c r="BR35" s="5">
        <f t="shared" si="25"/>
        <v>2000000</v>
      </c>
      <c r="BS35" s="5">
        <f t="shared" si="25"/>
        <v>0</v>
      </c>
      <c r="BT35" s="5">
        <f t="shared" si="25"/>
        <v>2000000</v>
      </c>
      <c r="BU35" s="5" t="e">
        <f>+Y35-#REF!</f>
        <v>#REF!</v>
      </c>
      <c r="BV35" s="5" t="e">
        <f>+Z35-#REF!</f>
        <v>#REF!</v>
      </c>
      <c r="BW35" s="5" t="e">
        <f>+AA35-#REF!</f>
        <v>#REF!</v>
      </c>
      <c r="BX35" s="5" t="e">
        <f>+AN35-#REF!</f>
        <v>#REF!</v>
      </c>
      <c r="BY35" s="5" t="e">
        <f>+AO35-#REF!</f>
        <v>#REF!</v>
      </c>
      <c r="BZ35" s="5" t="e">
        <f>+AP35-#REF!</f>
        <v>#REF!</v>
      </c>
      <c r="CA35" s="5" t="e">
        <f>+BC35-#REF!</f>
        <v>#REF!</v>
      </c>
      <c r="CB35" s="5" t="e">
        <f>+BD35-#REF!</f>
        <v>#REF!</v>
      </c>
      <c r="CC35" s="5" t="e">
        <f>+BE35-#REF!</f>
        <v>#REF!</v>
      </c>
      <c r="CD35" s="5" t="e">
        <f>+BO35-#REF!</f>
        <v>#REF!</v>
      </c>
      <c r="CE35" s="5" t="e">
        <f>+BP35-#REF!</f>
        <v>#REF!</v>
      </c>
      <c r="CF35" s="5" t="e">
        <f>+BQ35-#REF!</f>
        <v>#REF!</v>
      </c>
      <c r="CG35" s="5">
        <f t="shared" si="26"/>
        <v>0</v>
      </c>
      <c r="CH35" s="5">
        <f t="shared" si="26"/>
        <v>0</v>
      </c>
      <c r="CI35" s="5">
        <f t="shared" si="26"/>
        <v>0</v>
      </c>
      <c r="CJ35" s="169" t="s">
        <v>120</v>
      </c>
    </row>
    <row r="36" spans="1:88" hidden="1" x14ac:dyDescent="0.25">
      <c r="A36" s="169"/>
      <c r="B36" s="169" t="s">
        <v>156</v>
      </c>
      <c r="C36" s="48" t="s">
        <v>171</v>
      </c>
      <c r="D36" s="169" t="s">
        <v>117</v>
      </c>
      <c r="E36" s="169" t="s">
        <v>165</v>
      </c>
      <c r="F36" s="169" t="s">
        <v>160</v>
      </c>
      <c r="G36" s="169"/>
      <c r="H36" s="169" t="s">
        <v>166</v>
      </c>
      <c r="I36" s="169">
        <v>10</v>
      </c>
      <c r="J36" s="5">
        <v>38000000</v>
      </c>
      <c r="K36" s="5">
        <v>0</v>
      </c>
      <c r="L36" s="5">
        <v>38000000</v>
      </c>
      <c r="M36" s="38"/>
      <c r="N36" s="38"/>
      <c r="O36" s="110">
        <f t="shared" si="2"/>
        <v>0</v>
      </c>
      <c r="P36" s="39"/>
      <c r="Q36" s="39"/>
      <c r="R36" s="110">
        <f t="shared" si="3"/>
        <v>0</v>
      </c>
      <c r="S36" s="39"/>
      <c r="T36" s="39"/>
      <c r="U36" s="110">
        <f t="shared" si="4"/>
        <v>0</v>
      </c>
      <c r="V36" s="39"/>
      <c r="W36" s="39"/>
      <c r="X36" s="110">
        <f t="shared" si="5"/>
        <v>0</v>
      </c>
      <c r="Y36" s="110">
        <f t="shared" si="6"/>
        <v>0</v>
      </c>
      <c r="Z36" s="110">
        <f t="shared" si="6"/>
        <v>0</v>
      </c>
      <c r="AA36" s="110">
        <f t="shared" si="7"/>
        <v>0</v>
      </c>
      <c r="AB36" s="39"/>
      <c r="AC36" s="39"/>
      <c r="AD36" s="110">
        <f t="shared" si="8"/>
        <v>0</v>
      </c>
      <c r="AE36" s="112">
        <v>7600000</v>
      </c>
      <c r="AF36" s="39"/>
      <c r="AG36" s="110">
        <f t="shared" si="9"/>
        <v>7600000</v>
      </c>
      <c r="AH36" s="112">
        <v>7600000</v>
      </c>
      <c r="AI36" s="39"/>
      <c r="AJ36" s="110">
        <f t="shared" si="10"/>
        <v>7600000</v>
      </c>
      <c r="AK36" s="112">
        <v>7600000</v>
      </c>
      <c r="AL36" s="38"/>
      <c r="AM36" s="110">
        <f t="shared" si="11"/>
        <v>7600000</v>
      </c>
      <c r="AN36" s="110">
        <f t="shared" si="12"/>
        <v>22800000</v>
      </c>
      <c r="AO36" s="110">
        <f t="shared" si="12"/>
        <v>0</v>
      </c>
      <c r="AP36" s="110">
        <f t="shared" si="13"/>
        <v>22800000</v>
      </c>
      <c r="AQ36" s="112">
        <v>7600000</v>
      </c>
      <c r="AR36" s="39"/>
      <c r="AS36" s="110">
        <f t="shared" si="14"/>
        <v>7600000</v>
      </c>
      <c r="AT36" s="112">
        <v>7600000</v>
      </c>
      <c r="AU36" s="39"/>
      <c r="AV36" s="110">
        <f t="shared" si="15"/>
        <v>7600000</v>
      </c>
      <c r="AW36" s="39" t="s">
        <v>123</v>
      </c>
      <c r="AX36" s="39"/>
      <c r="AY36" s="110">
        <f t="shared" si="16"/>
        <v>0</v>
      </c>
      <c r="AZ36" s="89"/>
      <c r="BA36" s="89"/>
      <c r="BB36" s="91">
        <f t="shared" si="17"/>
        <v>0</v>
      </c>
      <c r="BC36" s="110">
        <f t="shared" si="18"/>
        <v>15200000</v>
      </c>
      <c r="BD36" s="110">
        <f t="shared" si="18"/>
        <v>0</v>
      </c>
      <c r="BE36" s="110">
        <f t="shared" si="19"/>
        <v>15200000</v>
      </c>
      <c r="BF36" s="89"/>
      <c r="BG36" s="89"/>
      <c r="BH36" s="90">
        <f t="shared" si="20"/>
        <v>0</v>
      </c>
      <c r="BI36" s="89"/>
      <c r="BJ36" s="89"/>
      <c r="BK36" s="90">
        <f t="shared" si="21"/>
        <v>0</v>
      </c>
      <c r="BL36" s="89"/>
      <c r="BM36" s="89"/>
      <c r="BN36" s="90">
        <f t="shared" si="22"/>
        <v>0</v>
      </c>
      <c r="BO36" s="91">
        <f t="shared" si="23"/>
        <v>0</v>
      </c>
      <c r="BP36" s="91">
        <f t="shared" si="23"/>
        <v>0</v>
      </c>
      <c r="BQ36" s="91">
        <f t="shared" si="24"/>
        <v>0</v>
      </c>
      <c r="BR36" s="5">
        <f t="shared" si="25"/>
        <v>38000000</v>
      </c>
      <c r="BS36" s="5">
        <f t="shared" si="25"/>
        <v>0</v>
      </c>
      <c r="BT36" s="5">
        <f t="shared" si="25"/>
        <v>38000000</v>
      </c>
      <c r="BU36" s="5" t="e">
        <f>+Y36-#REF!</f>
        <v>#REF!</v>
      </c>
      <c r="BV36" s="5" t="e">
        <f>+Z36-#REF!</f>
        <v>#REF!</v>
      </c>
      <c r="BW36" s="5" t="e">
        <f>+AA36-#REF!</f>
        <v>#REF!</v>
      </c>
      <c r="BX36" s="5" t="e">
        <f>+AN36-#REF!</f>
        <v>#REF!</v>
      </c>
      <c r="BY36" s="5" t="e">
        <f>+AO36-#REF!</f>
        <v>#REF!</v>
      </c>
      <c r="BZ36" s="5" t="e">
        <f>+AP36-#REF!</f>
        <v>#REF!</v>
      </c>
      <c r="CA36" s="5" t="e">
        <f>+BC36-#REF!</f>
        <v>#REF!</v>
      </c>
      <c r="CB36" s="5" t="e">
        <f>+BD36-#REF!</f>
        <v>#REF!</v>
      </c>
      <c r="CC36" s="5" t="e">
        <f>+BE36-#REF!</f>
        <v>#REF!</v>
      </c>
      <c r="CD36" s="5" t="e">
        <f>+BO36-#REF!</f>
        <v>#REF!</v>
      </c>
      <c r="CE36" s="5" t="e">
        <f>+BP36-#REF!</f>
        <v>#REF!</v>
      </c>
      <c r="CF36" s="5" t="e">
        <f>+BQ36-#REF!</f>
        <v>#REF!</v>
      </c>
      <c r="CG36" s="5">
        <f t="shared" si="26"/>
        <v>0</v>
      </c>
      <c r="CH36" s="5">
        <f t="shared" si="26"/>
        <v>0</v>
      </c>
      <c r="CI36" s="5">
        <f t="shared" si="26"/>
        <v>0</v>
      </c>
      <c r="CJ36" s="169" t="s">
        <v>120</v>
      </c>
    </row>
    <row r="37" spans="1:88" hidden="1" x14ac:dyDescent="0.25">
      <c r="A37" s="169" t="s">
        <v>172</v>
      </c>
      <c r="B37" s="169" t="s">
        <v>173</v>
      </c>
      <c r="C37" s="48" t="s">
        <v>174</v>
      </c>
      <c r="D37" s="169" t="s">
        <v>121</v>
      </c>
      <c r="E37" s="169"/>
      <c r="F37" s="169" t="s">
        <v>175</v>
      </c>
      <c r="G37" s="169" t="s">
        <v>176</v>
      </c>
      <c r="H37" s="169" t="s">
        <v>177</v>
      </c>
      <c r="I37" s="169">
        <v>20</v>
      </c>
      <c r="J37" s="5">
        <v>125000</v>
      </c>
      <c r="K37" s="5">
        <v>125000</v>
      </c>
      <c r="L37" s="5">
        <v>250000</v>
      </c>
      <c r="M37" s="38"/>
      <c r="N37" s="38"/>
      <c r="O37" s="110">
        <f t="shared" si="2"/>
        <v>0</v>
      </c>
      <c r="P37" s="39" t="s">
        <v>123</v>
      </c>
      <c r="Q37" s="39" t="s">
        <v>123</v>
      </c>
      <c r="R37" s="110">
        <f t="shared" si="3"/>
        <v>0</v>
      </c>
      <c r="S37" s="39"/>
      <c r="T37" s="39"/>
      <c r="U37" s="110">
        <f t="shared" si="4"/>
        <v>0</v>
      </c>
      <c r="V37" s="39"/>
      <c r="W37" s="39"/>
      <c r="X37" s="110">
        <f t="shared" si="5"/>
        <v>0</v>
      </c>
      <c r="Y37" s="110">
        <f t="shared" si="6"/>
        <v>0</v>
      </c>
      <c r="Z37" s="110">
        <f t="shared" si="6"/>
        <v>0</v>
      </c>
      <c r="AA37" s="110">
        <f t="shared" si="7"/>
        <v>0</v>
      </c>
      <c r="AB37" s="112">
        <v>62500</v>
      </c>
      <c r="AC37" s="112">
        <v>62500</v>
      </c>
      <c r="AD37" s="110">
        <f t="shared" si="8"/>
        <v>125000</v>
      </c>
      <c r="AE37" s="112">
        <v>62500</v>
      </c>
      <c r="AF37" s="112">
        <v>62500</v>
      </c>
      <c r="AG37" s="110">
        <f t="shared" si="9"/>
        <v>125000</v>
      </c>
      <c r="AH37" s="39"/>
      <c r="AI37" s="39"/>
      <c r="AJ37" s="110">
        <f t="shared" si="10"/>
        <v>0</v>
      </c>
      <c r="AK37" s="38" t="s">
        <v>123</v>
      </c>
      <c r="AL37" s="38" t="s">
        <v>123</v>
      </c>
      <c r="AM37" s="110">
        <f t="shared" si="11"/>
        <v>0</v>
      </c>
      <c r="AN37" s="110">
        <f t="shared" si="12"/>
        <v>125000</v>
      </c>
      <c r="AO37" s="110">
        <f t="shared" si="12"/>
        <v>125000</v>
      </c>
      <c r="AP37" s="110">
        <f t="shared" si="13"/>
        <v>250000</v>
      </c>
      <c r="AQ37" s="39" t="s">
        <v>123</v>
      </c>
      <c r="AR37" s="39" t="s">
        <v>123</v>
      </c>
      <c r="AS37" s="110">
        <f t="shared" si="14"/>
        <v>0</v>
      </c>
      <c r="AT37" s="39" t="s">
        <v>123</v>
      </c>
      <c r="AU37" s="39" t="s">
        <v>123</v>
      </c>
      <c r="AV37" s="110">
        <f t="shared" si="15"/>
        <v>0</v>
      </c>
      <c r="AW37" s="39" t="s">
        <v>123</v>
      </c>
      <c r="AX37" s="39" t="s">
        <v>123</v>
      </c>
      <c r="AY37" s="110">
        <f t="shared" si="16"/>
        <v>0</v>
      </c>
      <c r="AZ37" s="89"/>
      <c r="BA37" s="89"/>
      <c r="BB37" s="91">
        <f t="shared" si="17"/>
        <v>0</v>
      </c>
      <c r="BC37" s="110">
        <f t="shared" si="18"/>
        <v>0</v>
      </c>
      <c r="BD37" s="110">
        <f t="shared" si="18"/>
        <v>0</v>
      </c>
      <c r="BE37" s="110">
        <f t="shared" si="19"/>
        <v>0</v>
      </c>
      <c r="BF37" s="89"/>
      <c r="BG37" s="89"/>
      <c r="BH37" s="90">
        <f t="shared" si="20"/>
        <v>0</v>
      </c>
      <c r="BI37" s="89"/>
      <c r="BJ37" s="89"/>
      <c r="BK37" s="90">
        <f t="shared" si="21"/>
        <v>0</v>
      </c>
      <c r="BL37" s="89"/>
      <c r="BM37" s="89"/>
      <c r="BN37" s="90">
        <f t="shared" si="22"/>
        <v>0</v>
      </c>
      <c r="BO37" s="91">
        <f t="shared" si="23"/>
        <v>0</v>
      </c>
      <c r="BP37" s="91">
        <f t="shared" si="23"/>
        <v>0</v>
      </c>
      <c r="BQ37" s="91">
        <f t="shared" si="24"/>
        <v>0</v>
      </c>
      <c r="BR37" s="5">
        <f t="shared" si="25"/>
        <v>125000</v>
      </c>
      <c r="BS37" s="5">
        <f t="shared" si="25"/>
        <v>125000</v>
      </c>
      <c r="BT37" s="5">
        <f t="shared" si="25"/>
        <v>250000</v>
      </c>
      <c r="BU37" s="5" t="e">
        <f>+Y37-#REF!</f>
        <v>#REF!</v>
      </c>
      <c r="BV37" s="5" t="e">
        <f>+Z37-#REF!</f>
        <v>#REF!</v>
      </c>
      <c r="BW37" s="5" t="e">
        <f>+AA37-#REF!</f>
        <v>#REF!</v>
      </c>
      <c r="BX37" s="5" t="e">
        <f>+AN37-#REF!</f>
        <v>#REF!</v>
      </c>
      <c r="BY37" s="5" t="e">
        <f>+AO37-#REF!</f>
        <v>#REF!</v>
      </c>
      <c r="BZ37" s="5" t="e">
        <f>+AP37-#REF!</f>
        <v>#REF!</v>
      </c>
      <c r="CA37" s="5" t="e">
        <f>+BC37-#REF!</f>
        <v>#REF!</v>
      </c>
      <c r="CB37" s="5" t="e">
        <f>+BD37-#REF!</f>
        <v>#REF!</v>
      </c>
      <c r="CC37" s="5" t="e">
        <f>+BE37-#REF!</f>
        <v>#REF!</v>
      </c>
      <c r="CD37" s="5" t="e">
        <f>+BO37-#REF!</f>
        <v>#REF!</v>
      </c>
      <c r="CE37" s="5" t="e">
        <f>+BP37-#REF!</f>
        <v>#REF!</v>
      </c>
      <c r="CF37" s="5" t="e">
        <f>+BQ37-#REF!</f>
        <v>#REF!</v>
      </c>
      <c r="CG37" s="5">
        <f t="shared" si="26"/>
        <v>0</v>
      </c>
      <c r="CH37" s="5">
        <f t="shared" si="26"/>
        <v>0</v>
      </c>
      <c r="CI37" s="5">
        <f t="shared" si="26"/>
        <v>0</v>
      </c>
      <c r="CJ37" s="169" t="s">
        <v>178</v>
      </c>
    </row>
    <row r="38" spans="1:88" hidden="1" x14ac:dyDescent="0.25">
      <c r="A38" s="169" t="s">
        <v>179</v>
      </c>
      <c r="B38" s="169" t="s">
        <v>173</v>
      </c>
      <c r="C38" s="48" t="s">
        <v>180</v>
      </c>
      <c r="D38" s="169" t="s">
        <v>121</v>
      </c>
      <c r="E38" s="169"/>
      <c r="F38" s="169" t="s">
        <v>175</v>
      </c>
      <c r="G38" s="169" t="s">
        <v>176</v>
      </c>
      <c r="H38" s="169" t="s">
        <v>177</v>
      </c>
      <c r="I38" s="169">
        <v>20</v>
      </c>
      <c r="J38" s="5">
        <v>5765000</v>
      </c>
      <c r="K38" s="5">
        <v>5765000</v>
      </c>
      <c r="L38" s="5">
        <v>11530000</v>
      </c>
      <c r="M38" s="38">
        <v>0</v>
      </c>
      <c r="N38" s="38">
        <v>0</v>
      </c>
      <c r="O38" s="110">
        <f t="shared" si="2"/>
        <v>0</v>
      </c>
      <c r="P38" s="39">
        <v>0</v>
      </c>
      <c r="Q38" s="39">
        <v>0</v>
      </c>
      <c r="R38" s="110">
        <f t="shared" si="3"/>
        <v>0</v>
      </c>
      <c r="S38" s="112">
        <v>0</v>
      </c>
      <c r="T38" s="112">
        <v>0</v>
      </c>
      <c r="U38" s="110">
        <f t="shared" si="4"/>
        <v>0</v>
      </c>
      <c r="V38" s="112">
        <v>0</v>
      </c>
      <c r="W38" s="112">
        <v>0</v>
      </c>
      <c r="X38" s="110">
        <f t="shared" si="5"/>
        <v>0</v>
      </c>
      <c r="Y38" s="110">
        <f t="shared" si="6"/>
        <v>0</v>
      </c>
      <c r="Z38" s="110">
        <f t="shared" si="6"/>
        <v>0</v>
      </c>
      <c r="AA38" s="110">
        <f t="shared" si="7"/>
        <v>0</v>
      </c>
      <c r="AB38" s="112">
        <v>0</v>
      </c>
      <c r="AC38" s="112">
        <v>0</v>
      </c>
      <c r="AD38" s="110">
        <f t="shared" si="8"/>
        <v>0</v>
      </c>
      <c r="AE38" s="112">
        <f>ROUNDUP(1921666.66666667,-3)</f>
        <v>1922000</v>
      </c>
      <c r="AF38" s="112">
        <f>ROUNDUP(1921666.66666667,-3)</f>
        <v>1922000</v>
      </c>
      <c r="AG38" s="110">
        <f t="shared" si="9"/>
        <v>3844000</v>
      </c>
      <c r="AH38" s="112">
        <f>ROUNDUP(1921666.66666667,-3)</f>
        <v>1922000</v>
      </c>
      <c r="AI38" s="112">
        <f>ROUND(1921666.66666667,-3)</f>
        <v>1922000</v>
      </c>
      <c r="AJ38" s="110">
        <f t="shared" si="10"/>
        <v>3844000</v>
      </c>
      <c r="AK38" s="112">
        <f>ROUNDDOWN(1921666.66666667,-3)</f>
        <v>1921000</v>
      </c>
      <c r="AL38" s="112">
        <f>ROUNDDOWN(1921666.66666667,-3)</f>
        <v>1921000</v>
      </c>
      <c r="AM38" s="110">
        <f t="shared" si="11"/>
        <v>3842000</v>
      </c>
      <c r="AN38" s="110">
        <f t="shared" si="12"/>
        <v>5765000</v>
      </c>
      <c r="AO38" s="110">
        <f t="shared" si="12"/>
        <v>5765000</v>
      </c>
      <c r="AP38" s="110">
        <f t="shared" si="13"/>
        <v>11530000</v>
      </c>
      <c r="AQ38" s="39"/>
      <c r="AR38" s="39"/>
      <c r="AS38" s="110">
        <f t="shared" si="14"/>
        <v>0</v>
      </c>
      <c r="AT38" s="39"/>
      <c r="AU38" s="39"/>
      <c r="AV38" s="110">
        <f t="shared" si="15"/>
        <v>0</v>
      </c>
      <c r="AW38" s="39"/>
      <c r="AX38" s="39"/>
      <c r="AY38" s="110">
        <f t="shared" si="16"/>
        <v>0</v>
      </c>
      <c r="AZ38" s="89"/>
      <c r="BA38" s="89"/>
      <c r="BB38" s="91">
        <f t="shared" si="17"/>
        <v>0</v>
      </c>
      <c r="BC38" s="110">
        <f t="shared" si="18"/>
        <v>0</v>
      </c>
      <c r="BD38" s="110">
        <f t="shared" si="18"/>
        <v>0</v>
      </c>
      <c r="BE38" s="110">
        <f t="shared" si="19"/>
        <v>0</v>
      </c>
      <c r="BF38" s="89"/>
      <c r="BG38" s="89"/>
      <c r="BH38" s="90">
        <f t="shared" si="20"/>
        <v>0</v>
      </c>
      <c r="BI38" s="89"/>
      <c r="BJ38" s="89"/>
      <c r="BK38" s="90">
        <f t="shared" si="21"/>
        <v>0</v>
      </c>
      <c r="BL38" s="89"/>
      <c r="BM38" s="89"/>
      <c r="BN38" s="90">
        <f t="shared" si="22"/>
        <v>0</v>
      </c>
      <c r="BO38" s="91">
        <f t="shared" si="23"/>
        <v>0</v>
      </c>
      <c r="BP38" s="91">
        <f t="shared" si="23"/>
        <v>0</v>
      </c>
      <c r="BQ38" s="91">
        <f t="shared" si="24"/>
        <v>0</v>
      </c>
      <c r="BR38" s="5">
        <f t="shared" si="25"/>
        <v>5765000</v>
      </c>
      <c r="BS38" s="5">
        <f t="shared" si="25"/>
        <v>5765000</v>
      </c>
      <c r="BT38" s="5">
        <f t="shared" si="25"/>
        <v>11530000</v>
      </c>
      <c r="BU38" s="5" t="e">
        <f>+Y38-#REF!</f>
        <v>#REF!</v>
      </c>
      <c r="BV38" s="5" t="e">
        <f>+Z38-#REF!</f>
        <v>#REF!</v>
      </c>
      <c r="BW38" s="5" t="e">
        <f>+AA38-#REF!</f>
        <v>#REF!</v>
      </c>
      <c r="BX38" s="5" t="e">
        <f>+AN38-#REF!</f>
        <v>#REF!</v>
      </c>
      <c r="BY38" s="5" t="e">
        <f>+AO38-#REF!</f>
        <v>#REF!</v>
      </c>
      <c r="BZ38" s="5" t="e">
        <f>+AP38-#REF!</f>
        <v>#REF!</v>
      </c>
      <c r="CA38" s="5" t="e">
        <f>+BC38-#REF!</f>
        <v>#REF!</v>
      </c>
      <c r="CB38" s="5" t="e">
        <f>+BD38-#REF!</f>
        <v>#REF!</v>
      </c>
      <c r="CC38" s="5" t="e">
        <f>+BE38-#REF!</f>
        <v>#REF!</v>
      </c>
      <c r="CD38" s="5" t="e">
        <f>+BO38-#REF!</f>
        <v>#REF!</v>
      </c>
      <c r="CE38" s="5" t="e">
        <f>+BP38-#REF!</f>
        <v>#REF!</v>
      </c>
      <c r="CF38" s="5" t="e">
        <f>+BQ38-#REF!</f>
        <v>#REF!</v>
      </c>
      <c r="CG38" s="5">
        <f t="shared" si="26"/>
        <v>0</v>
      </c>
      <c r="CH38" s="5">
        <f t="shared" si="26"/>
        <v>0</v>
      </c>
      <c r="CI38" s="5">
        <f t="shared" si="26"/>
        <v>0</v>
      </c>
      <c r="CJ38" s="169" t="s">
        <v>181</v>
      </c>
    </row>
    <row r="39" spans="1:88" hidden="1" x14ac:dyDescent="0.25">
      <c r="A39" s="169" t="s">
        <v>182</v>
      </c>
      <c r="B39" s="169" t="s">
        <v>173</v>
      </c>
      <c r="C39" s="48" t="s">
        <v>183</v>
      </c>
      <c r="D39" s="169" t="s">
        <v>121</v>
      </c>
      <c r="E39" s="169"/>
      <c r="F39" s="169" t="s">
        <v>175</v>
      </c>
      <c r="G39" s="169" t="s">
        <v>176</v>
      </c>
      <c r="H39" s="169" t="s">
        <v>177</v>
      </c>
      <c r="I39" s="169">
        <v>20</v>
      </c>
      <c r="J39" s="5">
        <v>25000000</v>
      </c>
      <c r="K39" s="5">
        <v>0</v>
      </c>
      <c r="L39" s="5">
        <v>25000000</v>
      </c>
      <c r="M39" s="38"/>
      <c r="N39" s="38"/>
      <c r="O39" s="110">
        <f t="shared" si="2"/>
        <v>0</v>
      </c>
      <c r="P39" s="39" t="s">
        <v>123</v>
      </c>
      <c r="Q39" s="39" t="s">
        <v>123</v>
      </c>
      <c r="R39" s="110">
        <f t="shared" si="3"/>
        <v>0</v>
      </c>
      <c r="S39" s="39"/>
      <c r="T39" s="39"/>
      <c r="U39" s="110">
        <f t="shared" si="4"/>
        <v>0</v>
      </c>
      <c r="V39" s="112">
        <v>2248000</v>
      </c>
      <c r="W39" s="39"/>
      <c r="X39" s="110">
        <f t="shared" si="5"/>
        <v>2248000</v>
      </c>
      <c r="Y39" s="110">
        <f t="shared" si="6"/>
        <v>2248000</v>
      </c>
      <c r="Z39" s="110">
        <f t="shared" si="6"/>
        <v>0</v>
      </c>
      <c r="AA39" s="110">
        <f t="shared" si="7"/>
        <v>2248000</v>
      </c>
      <c r="AB39" s="112">
        <v>3205000</v>
      </c>
      <c r="AC39" s="39"/>
      <c r="AD39" s="110">
        <f t="shared" si="8"/>
        <v>3205000</v>
      </c>
      <c r="AE39" s="112">
        <v>3205000</v>
      </c>
      <c r="AF39" s="39"/>
      <c r="AG39" s="110">
        <f t="shared" si="9"/>
        <v>3205000</v>
      </c>
      <c r="AH39" s="112">
        <v>3205000</v>
      </c>
      <c r="AI39" s="39"/>
      <c r="AJ39" s="110">
        <f t="shared" si="10"/>
        <v>3205000</v>
      </c>
      <c r="AK39" s="112">
        <v>3205000</v>
      </c>
      <c r="AL39" s="38"/>
      <c r="AM39" s="110">
        <f t="shared" si="11"/>
        <v>3205000</v>
      </c>
      <c r="AN39" s="110">
        <f t="shared" si="12"/>
        <v>12820000</v>
      </c>
      <c r="AO39" s="110">
        <f t="shared" si="12"/>
        <v>0</v>
      </c>
      <c r="AP39" s="110">
        <f t="shared" si="13"/>
        <v>12820000</v>
      </c>
      <c r="AQ39" s="112">
        <v>3310667</v>
      </c>
      <c r="AR39" s="39"/>
      <c r="AS39" s="110">
        <f t="shared" si="14"/>
        <v>3310667</v>
      </c>
      <c r="AT39" s="112">
        <v>3310667</v>
      </c>
      <c r="AU39" s="39"/>
      <c r="AV39" s="110">
        <f t="shared" si="15"/>
        <v>3310667</v>
      </c>
      <c r="AW39" s="112">
        <v>3310666</v>
      </c>
      <c r="AX39" s="39"/>
      <c r="AY39" s="110">
        <f t="shared" si="16"/>
        <v>3310666</v>
      </c>
      <c r="AZ39" s="89"/>
      <c r="BA39" s="89"/>
      <c r="BB39" s="91">
        <f t="shared" si="17"/>
        <v>0</v>
      </c>
      <c r="BC39" s="110">
        <f t="shared" si="18"/>
        <v>9932000</v>
      </c>
      <c r="BD39" s="110">
        <f t="shared" si="18"/>
        <v>0</v>
      </c>
      <c r="BE39" s="110">
        <f t="shared" si="19"/>
        <v>9932000</v>
      </c>
      <c r="BF39" s="89"/>
      <c r="BG39" s="89"/>
      <c r="BH39" s="90">
        <f t="shared" si="20"/>
        <v>0</v>
      </c>
      <c r="BI39" s="89"/>
      <c r="BJ39" s="89"/>
      <c r="BK39" s="90">
        <f t="shared" si="21"/>
        <v>0</v>
      </c>
      <c r="BL39" s="89"/>
      <c r="BM39" s="89"/>
      <c r="BN39" s="90">
        <f t="shared" si="22"/>
        <v>0</v>
      </c>
      <c r="BO39" s="91">
        <f t="shared" si="23"/>
        <v>0</v>
      </c>
      <c r="BP39" s="91">
        <f t="shared" si="23"/>
        <v>0</v>
      </c>
      <c r="BQ39" s="91">
        <f t="shared" si="24"/>
        <v>0</v>
      </c>
      <c r="BR39" s="5">
        <f t="shared" si="25"/>
        <v>25000000</v>
      </c>
      <c r="BS39" s="5">
        <f t="shared" si="25"/>
        <v>0</v>
      </c>
      <c r="BT39" s="5">
        <f t="shared" si="25"/>
        <v>25000000</v>
      </c>
      <c r="BU39" s="5" t="e">
        <f>+Y39-#REF!</f>
        <v>#REF!</v>
      </c>
      <c r="BV39" s="5" t="e">
        <f>+Z39-#REF!</f>
        <v>#REF!</v>
      </c>
      <c r="BW39" s="5" t="e">
        <f>+AA39-#REF!</f>
        <v>#REF!</v>
      </c>
      <c r="BX39" s="5" t="e">
        <f>+AN39-#REF!</f>
        <v>#REF!</v>
      </c>
      <c r="BY39" s="5" t="e">
        <f>+AO39-#REF!</f>
        <v>#REF!</v>
      </c>
      <c r="BZ39" s="5" t="e">
        <f>+AP39-#REF!</f>
        <v>#REF!</v>
      </c>
      <c r="CA39" s="5" t="e">
        <f>+BC39-#REF!</f>
        <v>#REF!</v>
      </c>
      <c r="CB39" s="5" t="e">
        <f>+BD39-#REF!</f>
        <v>#REF!</v>
      </c>
      <c r="CC39" s="5" t="e">
        <f>+BE39-#REF!</f>
        <v>#REF!</v>
      </c>
      <c r="CD39" s="5" t="e">
        <f>+BO39-#REF!</f>
        <v>#REF!</v>
      </c>
      <c r="CE39" s="5" t="e">
        <f>+BP39-#REF!</f>
        <v>#REF!</v>
      </c>
      <c r="CF39" s="5" t="e">
        <f>+BQ39-#REF!</f>
        <v>#REF!</v>
      </c>
      <c r="CG39" s="5">
        <f t="shared" si="26"/>
        <v>0</v>
      </c>
      <c r="CH39" s="5">
        <f t="shared" si="26"/>
        <v>0</v>
      </c>
      <c r="CI39" s="5">
        <f t="shared" si="26"/>
        <v>0</v>
      </c>
      <c r="CJ39" s="169"/>
    </row>
    <row r="40" spans="1:88" hidden="1" x14ac:dyDescent="0.25">
      <c r="A40" s="95" t="s">
        <v>184</v>
      </c>
      <c r="B40" s="95" t="s">
        <v>173</v>
      </c>
      <c r="C40" s="96" t="s">
        <v>185</v>
      </c>
      <c r="D40" s="95" t="s">
        <v>121</v>
      </c>
      <c r="E40" s="169"/>
      <c r="F40" s="169" t="s">
        <v>175</v>
      </c>
      <c r="G40" s="169" t="s">
        <v>176</v>
      </c>
      <c r="H40" s="169" t="s">
        <v>177</v>
      </c>
      <c r="I40" s="169">
        <v>20</v>
      </c>
      <c r="J40" s="5">
        <v>0</v>
      </c>
      <c r="K40" s="5">
        <v>0</v>
      </c>
      <c r="L40" s="5">
        <v>0</v>
      </c>
      <c r="M40" s="38"/>
      <c r="N40" s="38"/>
      <c r="O40" s="110">
        <f t="shared" si="2"/>
        <v>0</v>
      </c>
      <c r="P40" s="39" t="s">
        <v>123</v>
      </c>
      <c r="Q40" s="39" t="s">
        <v>123</v>
      </c>
      <c r="R40" s="110">
        <f t="shared" si="3"/>
        <v>0</v>
      </c>
      <c r="S40" s="39"/>
      <c r="T40" s="39"/>
      <c r="U40" s="110">
        <f t="shared" si="4"/>
        <v>0</v>
      </c>
      <c r="V40" s="39"/>
      <c r="W40" s="39"/>
      <c r="X40" s="110">
        <f t="shared" si="5"/>
        <v>0</v>
      </c>
      <c r="Y40" s="97">
        <f t="shared" si="6"/>
        <v>0</v>
      </c>
      <c r="Z40" s="97">
        <f t="shared" si="6"/>
        <v>0</v>
      </c>
      <c r="AA40" s="97">
        <f t="shared" si="7"/>
        <v>0</v>
      </c>
      <c r="AB40" s="39"/>
      <c r="AC40" s="39"/>
      <c r="AD40" s="110">
        <f t="shared" si="8"/>
        <v>0</v>
      </c>
      <c r="AE40" s="39"/>
      <c r="AF40" s="39"/>
      <c r="AG40" s="110">
        <f t="shared" si="9"/>
        <v>0</v>
      </c>
      <c r="AH40" s="39"/>
      <c r="AI40" s="39"/>
      <c r="AJ40" s="110">
        <f t="shared" si="10"/>
        <v>0</v>
      </c>
      <c r="AK40" s="38"/>
      <c r="AL40" s="38" t="s">
        <v>123</v>
      </c>
      <c r="AM40" s="110">
        <f t="shared" si="11"/>
        <v>0</v>
      </c>
      <c r="AN40" s="97">
        <f t="shared" si="12"/>
        <v>0</v>
      </c>
      <c r="AO40" s="97">
        <f t="shared" si="12"/>
        <v>0</v>
      </c>
      <c r="AP40" s="97">
        <f t="shared" si="13"/>
        <v>0</v>
      </c>
      <c r="AQ40" s="39" t="s">
        <v>123</v>
      </c>
      <c r="AR40" s="39" t="s">
        <v>123</v>
      </c>
      <c r="AS40" s="110">
        <f t="shared" si="14"/>
        <v>0</v>
      </c>
      <c r="AT40" s="39" t="s">
        <v>123</v>
      </c>
      <c r="AU40" s="39" t="s">
        <v>123</v>
      </c>
      <c r="AV40" s="110">
        <f t="shared" si="15"/>
        <v>0</v>
      </c>
      <c r="AW40" s="39" t="s">
        <v>123</v>
      </c>
      <c r="AX40" s="39" t="s">
        <v>123</v>
      </c>
      <c r="AY40" s="110">
        <f t="shared" si="16"/>
        <v>0</v>
      </c>
      <c r="AZ40" s="89"/>
      <c r="BA40" s="89"/>
      <c r="BB40" s="91">
        <f t="shared" si="17"/>
        <v>0</v>
      </c>
      <c r="BC40" s="97">
        <f t="shared" si="18"/>
        <v>0</v>
      </c>
      <c r="BD40" s="97">
        <f t="shared" si="18"/>
        <v>0</v>
      </c>
      <c r="BE40" s="97">
        <f t="shared" si="19"/>
        <v>0</v>
      </c>
      <c r="BF40" s="89"/>
      <c r="BG40" s="89"/>
      <c r="BH40" s="90">
        <f t="shared" si="20"/>
        <v>0</v>
      </c>
      <c r="BI40" s="89"/>
      <c r="BJ40" s="89"/>
      <c r="BK40" s="90">
        <f t="shared" si="21"/>
        <v>0</v>
      </c>
      <c r="BL40" s="89"/>
      <c r="BM40" s="89"/>
      <c r="BN40" s="90">
        <f t="shared" si="22"/>
        <v>0</v>
      </c>
      <c r="BO40" s="107">
        <f t="shared" si="23"/>
        <v>0</v>
      </c>
      <c r="BP40" s="107">
        <f t="shared" si="23"/>
        <v>0</v>
      </c>
      <c r="BQ40" s="107">
        <f t="shared" si="24"/>
        <v>0</v>
      </c>
      <c r="BR40" s="98">
        <f t="shared" si="25"/>
        <v>0</v>
      </c>
      <c r="BS40" s="98">
        <f t="shared" si="25"/>
        <v>0</v>
      </c>
      <c r="BT40" s="98">
        <f t="shared" si="25"/>
        <v>0</v>
      </c>
      <c r="BU40" s="98" t="e">
        <f>+Y40-#REF!</f>
        <v>#REF!</v>
      </c>
      <c r="BV40" s="98" t="e">
        <f>+Z40-#REF!</f>
        <v>#REF!</v>
      </c>
      <c r="BW40" s="98" t="e">
        <f>+AA40-#REF!</f>
        <v>#REF!</v>
      </c>
      <c r="BX40" s="98" t="e">
        <f>+AN40-#REF!</f>
        <v>#REF!</v>
      </c>
      <c r="BY40" s="98" t="e">
        <f>+AO40-#REF!</f>
        <v>#REF!</v>
      </c>
      <c r="BZ40" s="98" t="e">
        <f>+AP40-#REF!</f>
        <v>#REF!</v>
      </c>
      <c r="CA40" s="98" t="e">
        <f>+BC40-#REF!</f>
        <v>#REF!</v>
      </c>
      <c r="CB40" s="98" t="e">
        <f>+BD40-#REF!</f>
        <v>#REF!</v>
      </c>
      <c r="CC40" s="98" t="e">
        <f>+BE40-#REF!</f>
        <v>#REF!</v>
      </c>
      <c r="CD40" s="98" t="e">
        <f>+BO40-#REF!</f>
        <v>#REF!</v>
      </c>
      <c r="CE40" s="98" t="e">
        <f>+BP40-#REF!</f>
        <v>#REF!</v>
      </c>
      <c r="CF40" s="98" t="e">
        <f>+BQ40-#REF!</f>
        <v>#REF!</v>
      </c>
      <c r="CG40" s="98">
        <f t="shared" si="26"/>
        <v>0</v>
      </c>
      <c r="CH40" s="98">
        <f t="shared" si="26"/>
        <v>0</v>
      </c>
      <c r="CI40" s="98">
        <f t="shared" si="26"/>
        <v>0</v>
      </c>
      <c r="CJ40" s="95"/>
    </row>
    <row r="41" spans="1:88" hidden="1" x14ac:dyDescent="0.25">
      <c r="A41" s="169" t="s">
        <v>172</v>
      </c>
      <c r="B41" s="169" t="s">
        <v>173</v>
      </c>
      <c r="C41" s="48" t="s">
        <v>186</v>
      </c>
      <c r="D41" s="169" t="s">
        <v>121</v>
      </c>
      <c r="E41" s="169"/>
      <c r="F41" s="169" t="s">
        <v>175</v>
      </c>
      <c r="G41" s="169" t="s">
        <v>176</v>
      </c>
      <c r="H41" s="169" t="s">
        <v>177</v>
      </c>
      <c r="I41" s="169">
        <v>20</v>
      </c>
      <c r="J41" s="5">
        <v>2699000</v>
      </c>
      <c r="K41" s="5">
        <v>5479000</v>
      </c>
      <c r="L41" s="5">
        <v>8178000</v>
      </c>
      <c r="M41" s="38"/>
      <c r="N41" s="38"/>
      <c r="O41" s="110">
        <f t="shared" si="2"/>
        <v>0</v>
      </c>
      <c r="P41" s="39" t="s">
        <v>123</v>
      </c>
      <c r="Q41" s="39" t="s">
        <v>123</v>
      </c>
      <c r="R41" s="110">
        <f t="shared" si="3"/>
        <v>0</v>
      </c>
      <c r="S41" s="39"/>
      <c r="T41" s="39"/>
      <c r="U41" s="110">
        <f t="shared" si="4"/>
        <v>0</v>
      </c>
      <c r="V41" s="112">
        <v>337000</v>
      </c>
      <c r="W41" s="112">
        <v>685000</v>
      </c>
      <c r="X41" s="110">
        <f t="shared" si="5"/>
        <v>1022000</v>
      </c>
      <c r="Y41" s="110">
        <f t="shared" si="6"/>
        <v>337000</v>
      </c>
      <c r="Z41" s="110">
        <f t="shared" si="6"/>
        <v>685000</v>
      </c>
      <c r="AA41" s="110">
        <f t="shared" si="7"/>
        <v>1022000</v>
      </c>
      <c r="AB41" s="112">
        <v>337000</v>
      </c>
      <c r="AC41" s="112">
        <v>685000</v>
      </c>
      <c r="AD41" s="110">
        <f t="shared" si="8"/>
        <v>1022000</v>
      </c>
      <c r="AE41" s="112">
        <v>337000</v>
      </c>
      <c r="AF41" s="112">
        <v>685000</v>
      </c>
      <c r="AG41" s="110">
        <f t="shared" si="9"/>
        <v>1022000</v>
      </c>
      <c r="AH41" s="112">
        <v>337000</v>
      </c>
      <c r="AI41" s="112">
        <v>685000</v>
      </c>
      <c r="AJ41" s="110">
        <f t="shared" si="10"/>
        <v>1022000</v>
      </c>
      <c r="AK41" s="112">
        <v>337000</v>
      </c>
      <c r="AL41" s="112">
        <v>685000</v>
      </c>
      <c r="AM41" s="110">
        <f t="shared" si="11"/>
        <v>1022000</v>
      </c>
      <c r="AN41" s="110">
        <f t="shared" si="12"/>
        <v>1348000</v>
      </c>
      <c r="AO41" s="110">
        <f t="shared" si="12"/>
        <v>2740000</v>
      </c>
      <c r="AP41" s="110">
        <f t="shared" si="13"/>
        <v>4088000</v>
      </c>
      <c r="AQ41" s="112">
        <v>338000</v>
      </c>
      <c r="AR41" s="112">
        <v>685000</v>
      </c>
      <c r="AS41" s="110">
        <f t="shared" si="14"/>
        <v>1023000</v>
      </c>
      <c r="AT41" s="112">
        <v>338000</v>
      </c>
      <c r="AU41" s="112">
        <v>685000</v>
      </c>
      <c r="AV41" s="110">
        <f t="shared" si="15"/>
        <v>1023000</v>
      </c>
      <c r="AW41" s="112">
        <v>338000</v>
      </c>
      <c r="AX41" s="112">
        <v>684000</v>
      </c>
      <c r="AY41" s="110">
        <f t="shared" si="16"/>
        <v>1022000</v>
      </c>
      <c r="AZ41" s="89"/>
      <c r="BA41" s="89"/>
      <c r="BB41" s="91">
        <f t="shared" si="17"/>
        <v>0</v>
      </c>
      <c r="BC41" s="110">
        <f t="shared" si="18"/>
        <v>1014000</v>
      </c>
      <c r="BD41" s="110">
        <f t="shared" si="18"/>
        <v>2054000</v>
      </c>
      <c r="BE41" s="110">
        <f t="shared" si="19"/>
        <v>3068000</v>
      </c>
      <c r="BF41" s="89"/>
      <c r="BG41" s="89"/>
      <c r="BH41" s="90">
        <f t="shared" si="20"/>
        <v>0</v>
      </c>
      <c r="BI41" s="89"/>
      <c r="BJ41" s="89"/>
      <c r="BK41" s="90">
        <f t="shared" si="21"/>
        <v>0</v>
      </c>
      <c r="BL41" s="89"/>
      <c r="BM41" s="89"/>
      <c r="BN41" s="90">
        <f t="shared" si="22"/>
        <v>0</v>
      </c>
      <c r="BO41" s="91">
        <f t="shared" si="23"/>
        <v>0</v>
      </c>
      <c r="BP41" s="91">
        <f t="shared" si="23"/>
        <v>0</v>
      </c>
      <c r="BQ41" s="91">
        <f t="shared" si="24"/>
        <v>0</v>
      </c>
      <c r="BR41" s="5">
        <f t="shared" si="25"/>
        <v>2699000</v>
      </c>
      <c r="BS41" s="5">
        <f t="shared" si="25"/>
        <v>5479000</v>
      </c>
      <c r="BT41" s="5">
        <f t="shared" si="25"/>
        <v>8178000</v>
      </c>
      <c r="BU41" s="5" t="e">
        <f>+Y41-#REF!</f>
        <v>#REF!</v>
      </c>
      <c r="BV41" s="5" t="e">
        <f>+Z41-#REF!</f>
        <v>#REF!</v>
      </c>
      <c r="BW41" s="5" t="e">
        <f>+AA41-#REF!</f>
        <v>#REF!</v>
      </c>
      <c r="BX41" s="5" t="e">
        <f>+AN41-#REF!</f>
        <v>#REF!</v>
      </c>
      <c r="BY41" s="5" t="e">
        <f>+AO41-#REF!</f>
        <v>#REF!</v>
      </c>
      <c r="BZ41" s="5" t="e">
        <f>+AP41-#REF!</f>
        <v>#REF!</v>
      </c>
      <c r="CA41" s="5" t="e">
        <f>+BC41-#REF!</f>
        <v>#REF!</v>
      </c>
      <c r="CB41" s="5" t="e">
        <f>+BD41-#REF!</f>
        <v>#REF!</v>
      </c>
      <c r="CC41" s="5" t="e">
        <f>+BE41-#REF!</f>
        <v>#REF!</v>
      </c>
      <c r="CD41" s="5" t="e">
        <f>+BO41-#REF!</f>
        <v>#REF!</v>
      </c>
      <c r="CE41" s="5" t="e">
        <f>+BP41-#REF!</f>
        <v>#REF!</v>
      </c>
      <c r="CF41" s="5" t="e">
        <f>+BQ41-#REF!</f>
        <v>#REF!</v>
      </c>
      <c r="CG41" s="5">
        <f t="shared" si="26"/>
        <v>0</v>
      </c>
      <c r="CH41" s="5">
        <f t="shared" si="26"/>
        <v>0</v>
      </c>
      <c r="CI41" s="5">
        <f t="shared" si="26"/>
        <v>0</v>
      </c>
      <c r="CJ41" s="169" t="s">
        <v>178</v>
      </c>
    </row>
    <row r="42" spans="1:88" hidden="1" x14ac:dyDescent="0.25">
      <c r="A42" s="169" t="s">
        <v>187</v>
      </c>
      <c r="B42" s="169" t="s">
        <v>173</v>
      </c>
      <c r="C42" s="48" t="s">
        <v>188</v>
      </c>
      <c r="D42" s="169" t="s">
        <v>121</v>
      </c>
      <c r="E42" s="169"/>
      <c r="F42" s="169" t="s">
        <v>175</v>
      </c>
      <c r="G42" s="169" t="s">
        <v>176</v>
      </c>
      <c r="H42" s="169" t="s">
        <v>177</v>
      </c>
      <c r="I42" s="169">
        <v>20</v>
      </c>
      <c r="J42" s="5">
        <v>5810000</v>
      </c>
      <c r="K42" s="5">
        <v>5810000</v>
      </c>
      <c r="L42" s="5">
        <v>11620000</v>
      </c>
      <c r="M42" s="38"/>
      <c r="N42" s="38"/>
      <c r="O42" s="110">
        <f t="shared" si="2"/>
        <v>0</v>
      </c>
      <c r="P42" s="39" t="s">
        <v>123</v>
      </c>
      <c r="Q42" s="39" t="s">
        <v>123</v>
      </c>
      <c r="R42" s="110">
        <f t="shared" si="3"/>
        <v>0</v>
      </c>
      <c r="S42" s="39"/>
      <c r="T42" s="39"/>
      <c r="U42" s="110">
        <f t="shared" si="4"/>
        <v>0</v>
      </c>
      <c r="V42" s="112">
        <v>214000</v>
      </c>
      <c r="W42" s="112">
        <v>214000</v>
      </c>
      <c r="X42" s="110">
        <f t="shared" si="5"/>
        <v>428000</v>
      </c>
      <c r="Y42" s="110">
        <f t="shared" si="6"/>
        <v>214000</v>
      </c>
      <c r="Z42" s="110">
        <f t="shared" si="6"/>
        <v>214000</v>
      </c>
      <c r="AA42" s="110">
        <f t="shared" si="7"/>
        <v>428000</v>
      </c>
      <c r="AB42" s="112">
        <v>385875</v>
      </c>
      <c r="AC42" s="112">
        <v>385875</v>
      </c>
      <c r="AD42" s="110">
        <f t="shared" si="8"/>
        <v>771750</v>
      </c>
      <c r="AE42" s="112">
        <v>868375</v>
      </c>
      <c r="AF42" s="112">
        <v>868375</v>
      </c>
      <c r="AG42" s="110">
        <f t="shared" si="9"/>
        <v>1736750</v>
      </c>
      <c r="AH42" s="112">
        <v>868375</v>
      </c>
      <c r="AI42" s="112">
        <v>868375</v>
      </c>
      <c r="AJ42" s="110">
        <f t="shared" si="10"/>
        <v>1736750</v>
      </c>
      <c r="AK42" s="112">
        <v>868375</v>
      </c>
      <c r="AL42" s="112">
        <v>868375</v>
      </c>
      <c r="AM42" s="110">
        <f t="shared" si="11"/>
        <v>1736750</v>
      </c>
      <c r="AN42" s="110">
        <f t="shared" si="12"/>
        <v>2991000</v>
      </c>
      <c r="AO42" s="110">
        <f t="shared" si="12"/>
        <v>2991000</v>
      </c>
      <c r="AP42" s="110">
        <f t="shared" si="13"/>
        <v>5982000</v>
      </c>
      <c r="AQ42" s="112">
        <v>868375</v>
      </c>
      <c r="AR42" s="112">
        <v>868375</v>
      </c>
      <c r="AS42" s="110">
        <f t="shared" si="14"/>
        <v>1736750</v>
      </c>
      <c r="AT42" s="112">
        <v>868375</v>
      </c>
      <c r="AU42" s="112">
        <v>868375</v>
      </c>
      <c r="AV42" s="110">
        <f t="shared" si="15"/>
        <v>1736750</v>
      </c>
      <c r="AW42" s="112">
        <v>868250</v>
      </c>
      <c r="AX42" s="112">
        <v>868250</v>
      </c>
      <c r="AY42" s="110">
        <f t="shared" si="16"/>
        <v>1736500</v>
      </c>
      <c r="AZ42" s="89"/>
      <c r="BA42" s="89"/>
      <c r="BB42" s="91">
        <f t="shared" si="17"/>
        <v>0</v>
      </c>
      <c r="BC42" s="110">
        <f t="shared" si="18"/>
        <v>2605000</v>
      </c>
      <c r="BD42" s="110">
        <f t="shared" si="18"/>
        <v>2605000</v>
      </c>
      <c r="BE42" s="110">
        <f t="shared" si="19"/>
        <v>5210000</v>
      </c>
      <c r="BF42" s="89"/>
      <c r="BG42" s="89"/>
      <c r="BH42" s="90">
        <f t="shared" si="20"/>
        <v>0</v>
      </c>
      <c r="BI42" s="89"/>
      <c r="BJ42" s="89"/>
      <c r="BK42" s="90">
        <f t="shared" si="21"/>
        <v>0</v>
      </c>
      <c r="BL42" s="89"/>
      <c r="BM42" s="89"/>
      <c r="BN42" s="90">
        <f t="shared" si="22"/>
        <v>0</v>
      </c>
      <c r="BO42" s="91">
        <f t="shared" si="23"/>
        <v>0</v>
      </c>
      <c r="BP42" s="91">
        <f t="shared" si="23"/>
        <v>0</v>
      </c>
      <c r="BQ42" s="91">
        <f t="shared" si="24"/>
        <v>0</v>
      </c>
      <c r="BR42" s="5">
        <f t="shared" si="25"/>
        <v>5810000</v>
      </c>
      <c r="BS42" s="5">
        <f t="shared" si="25"/>
        <v>5810000</v>
      </c>
      <c r="BT42" s="5">
        <f t="shared" si="25"/>
        <v>11620000</v>
      </c>
      <c r="BU42" s="5" t="e">
        <f>+Y42-#REF!</f>
        <v>#REF!</v>
      </c>
      <c r="BV42" s="5" t="e">
        <f>+Z42-#REF!</f>
        <v>#REF!</v>
      </c>
      <c r="BW42" s="5" t="e">
        <f>+AA42-#REF!</f>
        <v>#REF!</v>
      </c>
      <c r="BX42" s="5" t="e">
        <f>+AN42-#REF!</f>
        <v>#REF!</v>
      </c>
      <c r="BY42" s="5" t="e">
        <f>+AO42-#REF!</f>
        <v>#REF!</v>
      </c>
      <c r="BZ42" s="5" t="e">
        <f>+AP42-#REF!</f>
        <v>#REF!</v>
      </c>
      <c r="CA42" s="5" t="e">
        <f>+BC42-#REF!</f>
        <v>#REF!</v>
      </c>
      <c r="CB42" s="5" t="e">
        <f>+BD42-#REF!</f>
        <v>#REF!</v>
      </c>
      <c r="CC42" s="5" t="e">
        <f>+BE42-#REF!</f>
        <v>#REF!</v>
      </c>
      <c r="CD42" s="5" t="e">
        <f>+BO42-#REF!</f>
        <v>#REF!</v>
      </c>
      <c r="CE42" s="5" t="e">
        <f>+BP42-#REF!</f>
        <v>#REF!</v>
      </c>
      <c r="CF42" s="5" t="e">
        <f>+BQ42-#REF!</f>
        <v>#REF!</v>
      </c>
      <c r="CG42" s="5">
        <f t="shared" si="26"/>
        <v>0</v>
      </c>
      <c r="CH42" s="5">
        <f t="shared" si="26"/>
        <v>0</v>
      </c>
      <c r="CI42" s="5">
        <f t="shared" si="26"/>
        <v>0</v>
      </c>
      <c r="CJ42" s="169" t="s">
        <v>189</v>
      </c>
    </row>
    <row r="43" spans="1:88" hidden="1" x14ac:dyDescent="0.25">
      <c r="A43" s="169" t="s">
        <v>190</v>
      </c>
      <c r="B43" s="169" t="s">
        <v>173</v>
      </c>
      <c r="C43" s="48" t="s">
        <v>191</v>
      </c>
      <c r="D43" s="169" t="s">
        <v>121</v>
      </c>
      <c r="E43" s="169"/>
      <c r="F43" s="169" t="s">
        <v>175</v>
      </c>
      <c r="G43" s="169" t="s">
        <v>176</v>
      </c>
      <c r="H43" s="169" t="s">
        <v>177</v>
      </c>
      <c r="I43" s="169">
        <v>20</v>
      </c>
      <c r="J43" s="5">
        <v>1401000</v>
      </c>
      <c r="K43" s="5">
        <v>1401000</v>
      </c>
      <c r="L43" s="5">
        <v>2802000</v>
      </c>
      <c r="M43" s="38"/>
      <c r="N43" s="38"/>
      <c r="O43" s="110">
        <f t="shared" si="2"/>
        <v>0</v>
      </c>
      <c r="P43" s="39" t="s">
        <v>123</v>
      </c>
      <c r="Q43" s="39" t="s">
        <v>123</v>
      </c>
      <c r="R43" s="110">
        <f t="shared" si="3"/>
        <v>0</v>
      </c>
      <c r="S43" s="39"/>
      <c r="T43" s="39"/>
      <c r="U43" s="110">
        <f t="shared" si="4"/>
        <v>0</v>
      </c>
      <c r="V43" s="112"/>
      <c r="W43" s="112"/>
      <c r="X43" s="110">
        <f t="shared" si="5"/>
        <v>0</v>
      </c>
      <c r="Y43" s="110">
        <f t="shared" ref="Y43:Z43" si="27">+SUM(M43,P43,S43,V43)</f>
        <v>0</v>
      </c>
      <c r="Z43" s="110">
        <f t="shared" si="27"/>
        <v>0</v>
      </c>
      <c r="AA43" s="110">
        <f t="shared" si="7"/>
        <v>0</v>
      </c>
      <c r="AB43" s="112"/>
      <c r="AC43" s="112"/>
      <c r="AD43" s="110">
        <f t="shared" si="8"/>
        <v>0</v>
      </c>
      <c r="AE43" s="112"/>
      <c r="AF43" s="112"/>
      <c r="AG43" s="110">
        <f t="shared" si="9"/>
        <v>0</v>
      </c>
      <c r="AH43" s="112">
        <v>1500000</v>
      </c>
      <c r="AI43" s="112">
        <v>1500000</v>
      </c>
      <c r="AJ43" s="110">
        <f t="shared" si="10"/>
        <v>3000000</v>
      </c>
      <c r="AK43" s="38"/>
      <c r="AL43" s="38"/>
      <c r="AM43" s="110">
        <f t="shared" si="11"/>
        <v>0</v>
      </c>
      <c r="AN43" s="110">
        <f t="shared" ref="AN43:AO43" si="28">+SUM(AB43,AE43,AH43,AK43)</f>
        <v>1500000</v>
      </c>
      <c r="AO43" s="110">
        <f t="shared" si="28"/>
        <v>1500000</v>
      </c>
      <c r="AP43" s="110">
        <f t="shared" si="13"/>
        <v>3000000</v>
      </c>
      <c r="AQ43" s="112"/>
      <c r="AR43" s="112"/>
      <c r="AS43" s="110">
        <f t="shared" si="14"/>
        <v>0</v>
      </c>
      <c r="AT43" s="112"/>
      <c r="AU43" s="112"/>
      <c r="AV43" s="110">
        <f t="shared" si="15"/>
        <v>0</v>
      </c>
      <c r="AW43" s="112"/>
      <c r="AX43" s="112"/>
      <c r="AY43" s="110">
        <f t="shared" si="16"/>
        <v>0</v>
      </c>
      <c r="AZ43" s="89"/>
      <c r="BA43" s="89"/>
      <c r="BB43" s="91">
        <f t="shared" si="17"/>
        <v>0</v>
      </c>
      <c r="BC43" s="110">
        <f t="shared" ref="BC43:BD54" si="29">+SUM(AQ43,AT43,AW43,AZ43)</f>
        <v>0</v>
      </c>
      <c r="BD43" s="110">
        <f t="shared" si="29"/>
        <v>0</v>
      </c>
      <c r="BE43" s="110">
        <f t="shared" si="19"/>
        <v>0</v>
      </c>
      <c r="BF43" s="89"/>
      <c r="BG43" s="89"/>
      <c r="BH43" s="90">
        <f t="shared" si="20"/>
        <v>0</v>
      </c>
      <c r="BI43" s="89"/>
      <c r="BJ43" s="89"/>
      <c r="BK43" s="90">
        <f t="shared" si="21"/>
        <v>0</v>
      </c>
      <c r="BL43" s="89"/>
      <c r="BM43" s="89"/>
      <c r="BN43" s="90">
        <f t="shared" si="22"/>
        <v>0</v>
      </c>
      <c r="BO43" s="91">
        <f t="shared" ref="BO43:BP54" si="30">+SUM(BF43,BI43,BL43)</f>
        <v>0</v>
      </c>
      <c r="BP43" s="91">
        <f t="shared" si="30"/>
        <v>0</v>
      </c>
      <c r="BQ43" s="91">
        <f t="shared" si="24"/>
        <v>0</v>
      </c>
      <c r="BR43" s="5">
        <f t="shared" ref="BR43:BT54" si="31">+SUM(BO43,BC43,AN43,Y43)</f>
        <v>1500000</v>
      </c>
      <c r="BS43" s="5">
        <f t="shared" si="31"/>
        <v>1500000</v>
      </c>
      <c r="BT43" s="5">
        <f t="shared" si="31"/>
        <v>3000000</v>
      </c>
      <c r="BU43" s="5" t="e">
        <f>+Y43-#REF!</f>
        <v>#REF!</v>
      </c>
      <c r="BV43" s="5" t="e">
        <f>+Z43-#REF!</f>
        <v>#REF!</v>
      </c>
      <c r="BW43" s="5" t="e">
        <f>+AA43-#REF!</f>
        <v>#REF!</v>
      </c>
      <c r="BX43" s="5" t="e">
        <f>+AN43-#REF!</f>
        <v>#REF!</v>
      </c>
      <c r="BY43" s="5" t="e">
        <f>+AO43-#REF!</f>
        <v>#REF!</v>
      </c>
      <c r="BZ43" s="5" t="e">
        <f>+AP43-#REF!</f>
        <v>#REF!</v>
      </c>
      <c r="CA43" s="5" t="e">
        <f>+BC43-#REF!</f>
        <v>#REF!</v>
      </c>
      <c r="CB43" s="5" t="e">
        <f>+BD43-#REF!</f>
        <v>#REF!</v>
      </c>
      <c r="CC43" s="5" t="e">
        <f>+BE43-#REF!</f>
        <v>#REF!</v>
      </c>
      <c r="CD43" s="5" t="e">
        <f>+BO43-#REF!</f>
        <v>#REF!</v>
      </c>
      <c r="CE43" s="5" t="e">
        <f>+BP43-#REF!</f>
        <v>#REF!</v>
      </c>
      <c r="CF43" s="5" t="e">
        <f>+BQ43-#REF!</f>
        <v>#REF!</v>
      </c>
      <c r="CG43" s="5">
        <f t="shared" si="26"/>
        <v>99000</v>
      </c>
      <c r="CH43" s="5">
        <f t="shared" si="26"/>
        <v>99000</v>
      </c>
      <c r="CI43" s="5">
        <f t="shared" si="26"/>
        <v>198000</v>
      </c>
      <c r="CJ43" s="169" t="s">
        <v>178</v>
      </c>
    </row>
    <row r="44" spans="1:88" hidden="1" x14ac:dyDescent="0.25">
      <c r="A44" s="169" t="s">
        <v>182</v>
      </c>
      <c r="B44" s="169" t="s">
        <v>173</v>
      </c>
      <c r="C44" s="48" t="s">
        <v>192</v>
      </c>
      <c r="D44" s="169" t="s">
        <v>121</v>
      </c>
      <c r="E44" s="169"/>
      <c r="F44" s="169" t="s">
        <v>175</v>
      </c>
      <c r="G44" s="169" t="s">
        <v>176</v>
      </c>
      <c r="H44" s="169" t="s">
        <v>177</v>
      </c>
      <c r="I44" s="169">
        <v>20</v>
      </c>
      <c r="J44" s="5">
        <v>4000000</v>
      </c>
      <c r="K44" s="5">
        <v>0</v>
      </c>
      <c r="L44" s="5">
        <v>4000000</v>
      </c>
      <c r="M44" s="38"/>
      <c r="N44" s="38"/>
      <c r="O44" s="110">
        <f t="shared" si="2"/>
        <v>0</v>
      </c>
      <c r="P44" s="39" t="s">
        <v>123</v>
      </c>
      <c r="Q44" s="39" t="s">
        <v>123</v>
      </c>
      <c r="R44" s="110">
        <f t="shared" si="3"/>
        <v>0</v>
      </c>
      <c r="S44" s="39"/>
      <c r="T44" s="39"/>
      <c r="U44" s="110">
        <f t="shared" si="4"/>
        <v>0</v>
      </c>
      <c r="V44" s="112">
        <v>500000</v>
      </c>
      <c r="W44" s="39"/>
      <c r="X44" s="110">
        <f t="shared" si="5"/>
        <v>500000</v>
      </c>
      <c r="Y44" s="110">
        <f t="shared" ref="Y44:Z54" si="32">+SUM(M44,P44,S44,V44)</f>
        <v>500000</v>
      </c>
      <c r="Z44" s="110">
        <f t="shared" si="32"/>
        <v>0</v>
      </c>
      <c r="AA44" s="110">
        <f t="shared" si="7"/>
        <v>500000</v>
      </c>
      <c r="AB44" s="112">
        <v>500000</v>
      </c>
      <c r="AC44" s="39"/>
      <c r="AD44" s="110">
        <f t="shared" si="8"/>
        <v>500000</v>
      </c>
      <c r="AE44" s="112">
        <v>500000</v>
      </c>
      <c r="AF44" s="39"/>
      <c r="AG44" s="110">
        <f t="shared" si="9"/>
        <v>500000</v>
      </c>
      <c r="AH44" s="112">
        <v>500000</v>
      </c>
      <c r="AI44" s="39"/>
      <c r="AJ44" s="110">
        <f t="shared" si="10"/>
        <v>500000</v>
      </c>
      <c r="AK44" s="112">
        <v>500000</v>
      </c>
      <c r="AL44" s="38" t="s">
        <v>123</v>
      </c>
      <c r="AM44" s="110">
        <f t="shared" si="11"/>
        <v>500000</v>
      </c>
      <c r="AN44" s="110">
        <f t="shared" ref="AN44:AO54" si="33">+SUM(AB44,AE44,AH44,AK44)</f>
        <v>2000000</v>
      </c>
      <c r="AO44" s="110">
        <f t="shared" si="33"/>
        <v>0</v>
      </c>
      <c r="AP44" s="110">
        <f t="shared" si="13"/>
        <v>2000000</v>
      </c>
      <c r="AQ44" s="112">
        <v>500000</v>
      </c>
      <c r="AR44" s="39" t="s">
        <v>123</v>
      </c>
      <c r="AS44" s="110">
        <f t="shared" si="14"/>
        <v>500000</v>
      </c>
      <c r="AT44" s="112">
        <v>500000</v>
      </c>
      <c r="AU44" s="39" t="s">
        <v>123</v>
      </c>
      <c r="AV44" s="110">
        <f t="shared" si="15"/>
        <v>500000</v>
      </c>
      <c r="AW44" s="112">
        <v>500000</v>
      </c>
      <c r="AX44" s="39" t="s">
        <v>123</v>
      </c>
      <c r="AY44" s="110">
        <f t="shared" si="16"/>
        <v>500000</v>
      </c>
      <c r="AZ44" s="89"/>
      <c r="BA44" s="89"/>
      <c r="BB44" s="91">
        <f t="shared" si="17"/>
        <v>0</v>
      </c>
      <c r="BC44" s="110">
        <f t="shared" si="29"/>
        <v>1500000</v>
      </c>
      <c r="BD44" s="110">
        <f t="shared" si="29"/>
        <v>0</v>
      </c>
      <c r="BE44" s="110">
        <f t="shared" si="19"/>
        <v>1500000</v>
      </c>
      <c r="BF44" s="89"/>
      <c r="BG44" s="89"/>
      <c r="BH44" s="90">
        <f t="shared" si="20"/>
        <v>0</v>
      </c>
      <c r="BI44" s="89"/>
      <c r="BJ44" s="89"/>
      <c r="BK44" s="90">
        <f t="shared" si="21"/>
        <v>0</v>
      </c>
      <c r="BL44" s="89"/>
      <c r="BM44" s="89"/>
      <c r="BN44" s="90">
        <f t="shared" si="22"/>
        <v>0</v>
      </c>
      <c r="BO44" s="91">
        <f t="shared" si="30"/>
        <v>0</v>
      </c>
      <c r="BP44" s="91">
        <f t="shared" si="30"/>
        <v>0</v>
      </c>
      <c r="BQ44" s="91">
        <f t="shared" si="24"/>
        <v>0</v>
      </c>
      <c r="BR44" s="5">
        <f t="shared" si="31"/>
        <v>4000000</v>
      </c>
      <c r="BS44" s="5">
        <f t="shared" si="31"/>
        <v>0</v>
      </c>
      <c r="BT44" s="5">
        <f t="shared" si="31"/>
        <v>4000000</v>
      </c>
      <c r="BU44" s="5" t="e">
        <f>+Y44-#REF!</f>
        <v>#REF!</v>
      </c>
      <c r="BV44" s="5" t="e">
        <f>+Z44-#REF!</f>
        <v>#REF!</v>
      </c>
      <c r="BW44" s="5" t="e">
        <f>+AA44-#REF!</f>
        <v>#REF!</v>
      </c>
      <c r="BX44" s="5" t="e">
        <f>+AN44-#REF!</f>
        <v>#REF!</v>
      </c>
      <c r="BY44" s="5" t="e">
        <f>+AO44-#REF!</f>
        <v>#REF!</v>
      </c>
      <c r="BZ44" s="5" t="e">
        <f>+AP44-#REF!</f>
        <v>#REF!</v>
      </c>
      <c r="CA44" s="5" t="e">
        <f>+BC44-#REF!</f>
        <v>#REF!</v>
      </c>
      <c r="CB44" s="5" t="e">
        <f>+BD44-#REF!</f>
        <v>#REF!</v>
      </c>
      <c r="CC44" s="5" t="e">
        <f>+BE44-#REF!</f>
        <v>#REF!</v>
      </c>
      <c r="CD44" s="5" t="e">
        <f>+BO44-#REF!</f>
        <v>#REF!</v>
      </c>
      <c r="CE44" s="5" t="e">
        <f>+BP44-#REF!</f>
        <v>#REF!</v>
      </c>
      <c r="CF44" s="5" t="e">
        <f>+BQ44-#REF!</f>
        <v>#REF!</v>
      </c>
      <c r="CG44" s="5">
        <f t="shared" si="26"/>
        <v>0</v>
      </c>
      <c r="CH44" s="5">
        <f t="shared" si="26"/>
        <v>0</v>
      </c>
      <c r="CI44" s="5">
        <f t="shared" si="26"/>
        <v>0</v>
      </c>
      <c r="CJ44" s="169"/>
    </row>
    <row r="45" spans="1:88" hidden="1" x14ac:dyDescent="0.25">
      <c r="A45" s="169" t="s">
        <v>172</v>
      </c>
      <c r="B45" s="169" t="s">
        <v>173</v>
      </c>
      <c r="C45" s="48" t="s">
        <v>174</v>
      </c>
      <c r="D45" s="169" t="s">
        <v>117</v>
      </c>
      <c r="E45" s="169"/>
      <c r="F45" s="169" t="s">
        <v>193</v>
      </c>
      <c r="G45" s="169" t="s">
        <v>194</v>
      </c>
      <c r="H45" s="169" t="s">
        <v>195</v>
      </c>
      <c r="I45" s="169" t="s">
        <v>196</v>
      </c>
      <c r="J45" s="5">
        <v>6125000</v>
      </c>
      <c r="K45" s="5">
        <v>6125000</v>
      </c>
      <c r="L45" s="5">
        <v>12250000</v>
      </c>
      <c r="M45" s="38"/>
      <c r="N45" s="38"/>
      <c r="O45" s="110">
        <f t="shared" si="2"/>
        <v>0</v>
      </c>
      <c r="P45" s="39" t="s">
        <v>123</v>
      </c>
      <c r="Q45" s="39" t="s">
        <v>123</v>
      </c>
      <c r="R45" s="110">
        <f t="shared" si="3"/>
        <v>0</v>
      </c>
      <c r="S45" s="39"/>
      <c r="T45" s="39"/>
      <c r="U45" s="110">
        <f t="shared" si="4"/>
        <v>0</v>
      </c>
      <c r="V45" s="39"/>
      <c r="W45" s="39"/>
      <c r="X45" s="110">
        <f t="shared" si="5"/>
        <v>0</v>
      </c>
      <c r="Y45" s="110">
        <f t="shared" si="32"/>
        <v>0</v>
      </c>
      <c r="Z45" s="110">
        <f t="shared" si="32"/>
        <v>0</v>
      </c>
      <c r="AA45" s="110">
        <f t="shared" si="7"/>
        <v>0</v>
      </c>
      <c r="AB45" s="112">
        <v>0</v>
      </c>
      <c r="AC45" s="112">
        <v>0</v>
      </c>
      <c r="AD45" s="110">
        <f t="shared" si="8"/>
        <v>0</v>
      </c>
      <c r="AE45" s="112">
        <v>0</v>
      </c>
      <c r="AF45" s="112">
        <v>0</v>
      </c>
      <c r="AG45" s="110">
        <f t="shared" si="9"/>
        <v>0</v>
      </c>
      <c r="AH45" s="112">
        <v>5365000</v>
      </c>
      <c r="AI45" s="112">
        <v>6885000</v>
      </c>
      <c r="AJ45" s="110">
        <f t="shared" si="10"/>
        <v>12250000</v>
      </c>
      <c r="AK45" s="39">
        <v>0</v>
      </c>
      <c r="AL45" s="39">
        <v>0</v>
      </c>
      <c r="AM45" s="110">
        <f t="shared" si="11"/>
        <v>0</v>
      </c>
      <c r="AN45" s="110">
        <f t="shared" si="33"/>
        <v>5365000</v>
      </c>
      <c r="AO45" s="110">
        <f t="shared" si="33"/>
        <v>6885000</v>
      </c>
      <c r="AP45" s="110">
        <f t="shared" si="13"/>
        <v>12250000</v>
      </c>
      <c r="AQ45" s="39">
        <v>0</v>
      </c>
      <c r="AR45" s="39">
        <v>0</v>
      </c>
      <c r="AS45" s="110">
        <f t="shared" si="14"/>
        <v>0</v>
      </c>
      <c r="AT45" s="39">
        <v>0</v>
      </c>
      <c r="AU45" s="39">
        <v>0</v>
      </c>
      <c r="AV45" s="110">
        <f t="shared" si="15"/>
        <v>0</v>
      </c>
      <c r="AW45" s="39">
        <v>0</v>
      </c>
      <c r="AX45" s="39">
        <v>0</v>
      </c>
      <c r="AY45" s="110">
        <f t="shared" si="16"/>
        <v>0</v>
      </c>
      <c r="AZ45" s="89"/>
      <c r="BA45" s="89"/>
      <c r="BB45" s="91">
        <f t="shared" si="17"/>
        <v>0</v>
      </c>
      <c r="BC45" s="110">
        <f t="shared" si="29"/>
        <v>0</v>
      </c>
      <c r="BD45" s="110">
        <f t="shared" si="29"/>
        <v>0</v>
      </c>
      <c r="BE45" s="110">
        <f t="shared" si="19"/>
        <v>0</v>
      </c>
      <c r="BF45" s="89"/>
      <c r="BG45" s="89"/>
      <c r="BH45" s="90">
        <f t="shared" si="20"/>
        <v>0</v>
      </c>
      <c r="BI45" s="89"/>
      <c r="BJ45" s="89"/>
      <c r="BK45" s="90">
        <f t="shared" si="21"/>
        <v>0</v>
      </c>
      <c r="BL45" s="89"/>
      <c r="BM45" s="89"/>
      <c r="BN45" s="90">
        <f t="shared" si="22"/>
        <v>0</v>
      </c>
      <c r="BO45" s="91">
        <f t="shared" si="30"/>
        <v>0</v>
      </c>
      <c r="BP45" s="91">
        <f t="shared" si="30"/>
        <v>0</v>
      </c>
      <c r="BQ45" s="91">
        <f t="shared" si="24"/>
        <v>0</v>
      </c>
      <c r="BR45" s="5">
        <f t="shared" si="31"/>
        <v>5365000</v>
      </c>
      <c r="BS45" s="5">
        <f t="shared" si="31"/>
        <v>6885000</v>
      </c>
      <c r="BT45" s="5">
        <f t="shared" si="31"/>
        <v>12250000</v>
      </c>
      <c r="BU45" s="5" t="e">
        <f>+Y45-#REF!</f>
        <v>#REF!</v>
      </c>
      <c r="BV45" s="5" t="e">
        <f>+Z45-#REF!</f>
        <v>#REF!</v>
      </c>
      <c r="BW45" s="5" t="e">
        <f>+AA45-#REF!</f>
        <v>#REF!</v>
      </c>
      <c r="BX45" s="5" t="e">
        <f>+AN45-#REF!</f>
        <v>#REF!</v>
      </c>
      <c r="BY45" s="5" t="e">
        <f>+AO45-#REF!</f>
        <v>#REF!</v>
      </c>
      <c r="BZ45" s="5" t="e">
        <f>+AP45-#REF!</f>
        <v>#REF!</v>
      </c>
      <c r="CA45" s="5" t="e">
        <f>+BC45-#REF!</f>
        <v>#REF!</v>
      </c>
      <c r="CB45" s="5" t="e">
        <f>+BD45-#REF!</f>
        <v>#REF!</v>
      </c>
      <c r="CC45" s="5" t="e">
        <f>+BE45-#REF!</f>
        <v>#REF!</v>
      </c>
      <c r="CD45" s="5" t="e">
        <f>+BO45-#REF!</f>
        <v>#REF!</v>
      </c>
      <c r="CE45" s="5" t="e">
        <f>+BP45-#REF!</f>
        <v>#REF!</v>
      </c>
      <c r="CF45" s="5" t="e">
        <f>+BQ45-#REF!</f>
        <v>#REF!</v>
      </c>
      <c r="CG45" s="5">
        <f t="shared" si="26"/>
        <v>-760000</v>
      </c>
      <c r="CH45" s="5">
        <f t="shared" si="26"/>
        <v>760000</v>
      </c>
      <c r="CI45" s="5">
        <f t="shared" si="26"/>
        <v>0</v>
      </c>
      <c r="CJ45" s="169" t="s">
        <v>197</v>
      </c>
    </row>
    <row r="46" spans="1:88" hidden="1" x14ac:dyDescent="0.25">
      <c r="A46" s="169" t="s">
        <v>179</v>
      </c>
      <c r="B46" s="169" t="s">
        <v>173</v>
      </c>
      <c r="C46" s="48" t="s">
        <v>180</v>
      </c>
      <c r="D46" s="169" t="s">
        <v>117</v>
      </c>
      <c r="E46" s="169"/>
      <c r="F46" s="169" t="s">
        <v>193</v>
      </c>
      <c r="G46" s="169" t="s">
        <v>194</v>
      </c>
      <c r="H46" s="169" t="s">
        <v>198</v>
      </c>
      <c r="I46" s="169" t="s">
        <v>196</v>
      </c>
      <c r="J46" s="5">
        <v>44235000</v>
      </c>
      <c r="K46" s="5">
        <v>44235000</v>
      </c>
      <c r="L46" s="5">
        <v>88470000</v>
      </c>
      <c r="M46" s="38">
        <v>0</v>
      </c>
      <c r="N46" s="38">
        <v>0</v>
      </c>
      <c r="O46" s="110">
        <f t="shared" si="2"/>
        <v>0</v>
      </c>
      <c r="P46" s="39">
        <v>0</v>
      </c>
      <c r="Q46" s="39">
        <v>0</v>
      </c>
      <c r="R46" s="110">
        <f t="shared" si="3"/>
        <v>0</v>
      </c>
      <c r="S46" s="112">
        <v>0</v>
      </c>
      <c r="T46" s="112">
        <v>0</v>
      </c>
      <c r="U46" s="110">
        <f t="shared" si="4"/>
        <v>0</v>
      </c>
      <c r="V46" s="112">
        <v>0</v>
      </c>
      <c r="W46" s="112">
        <v>0</v>
      </c>
      <c r="X46" s="110">
        <f t="shared" si="5"/>
        <v>0</v>
      </c>
      <c r="Y46" s="110">
        <f t="shared" si="32"/>
        <v>0</v>
      </c>
      <c r="Z46" s="110">
        <f t="shared" si="32"/>
        <v>0</v>
      </c>
      <c r="AA46" s="110">
        <f t="shared" si="7"/>
        <v>0</v>
      </c>
      <c r="AB46" s="112">
        <v>0</v>
      </c>
      <c r="AC46" s="112">
        <v>0</v>
      </c>
      <c r="AD46" s="110">
        <f t="shared" si="8"/>
        <v>0</v>
      </c>
      <c r="AE46" s="112">
        <v>14745000</v>
      </c>
      <c r="AF46" s="112">
        <v>14745000</v>
      </c>
      <c r="AG46" s="110">
        <f t="shared" si="9"/>
        <v>29490000</v>
      </c>
      <c r="AH46" s="112">
        <v>14745000</v>
      </c>
      <c r="AI46" s="112">
        <v>14745000</v>
      </c>
      <c r="AJ46" s="110">
        <f t="shared" si="10"/>
        <v>29490000</v>
      </c>
      <c r="AK46" s="112">
        <v>14745000</v>
      </c>
      <c r="AL46" s="112">
        <v>14745000</v>
      </c>
      <c r="AM46" s="110">
        <f t="shared" si="11"/>
        <v>29490000</v>
      </c>
      <c r="AN46" s="110">
        <f t="shared" si="33"/>
        <v>44235000</v>
      </c>
      <c r="AO46" s="110">
        <f t="shared" si="33"/>
        <v>44235000</v>
      </c>
      <c r="AP46" s="110">
        <f t="shared" si="13"/>
        <v>88470000</v>
      </c>
      <c r="AQ46" s="39">
        <v>0</v>
      </c>
      <c r="AR46" s="39">
        <v>0</v>
      </c>
      <c r="AS46" s="110">
        <f t="shared" si="14"/>
        <v>0</v>
      </c>
      <c r="AT46" s="39">
        <v>0</v>
      </c>
      <c r="AU46" s="39">
        <v>0</v>
      </c>
      <c r="AV46" s="110">
        <f t="shared" si="15"/>
        <v>0</v>
      </c>
      <c r="AW46" s="39">
        <v>0</v>
      </c>
      <c r="AX46" s="39">
        <v>0</v>
      </c>
      <c r="AY46" s="110">
        <f t="shared" si="16"/>
        <v>0</v>
      </c>
      <c r="AZ46" s="89"/>
      <c r="BA46" s="89"/>
      <c r="BB46" s="91">
        <f t="shared" si="17"/>
        <v>0</v>
      </c>
      <c r="BC46" s="110">
        <f t="shared" si="29"/>
        <v>0</v>
      </c>
      <c r="BD46" s="110">
        <f t="shared" si="29"/>
        <v>0</v>
      </c>
      <c r="BE46" s="110">
        <f t="shared" si="19"/>
        <v>0</v>
      </c>
      <c r="BF46" s="89"/>
      <c r="BG46" s="89"/>
      <c r="BH46" s="90">
        <f t="shared" si="20"/>
        <v>0</v>
      </c>
      <c r="BI46" s="89"/>
      <c r="BJ46" s="89"/>
      <c r="BK46" s="90">
        <f t="shared" si="21"/>
        <v>0</v>
      </c>
      <c r="BL46" s="89"/>
      <c r="BM46" s="89"/>
      <c r="BN46" s="90">
        <f t="shared" si="22"/>
        <v>0</v>
      </c>
      <c r="BO46" s="91">
        <f t="shared" si="30"/>
        <v>0</v>
      </c>
      <c r="BP46" s="91">
        <f t="shared" si="30"/>
        <v>0</v>
      </c>
      <c r="BQ46" s="91">
        <f t="shared" si="24"/>
        <v>0</v>
      </c>
      <c r="BR46" s="5">
        <f t="shared" si="31"/>
        <v>44235000</v>
      </c>
      <c r="BS46" s="5">
        <f t="shared" si="31"/>
        <v>44235000</v>
      </c>
      <c r="BT46" s="5">
        <f t="shared" si="31"/>
        <v>88470000</v>
      </c>
      <c r="BU46" s="5" t="e">
        <f>+Y46-#REF!</f>
        <v>#REF!</v>
      </c>
      <c r="BV46" s="5" t="e">
        <f>+Z46-#REF!</f>
        <v>#REF!</v>
      </c>
      <c r="BW46" s="5" t="e">
        <f>+AA46-#REF!</f>
        <v>#REF!</v>
      </c>
      <c r="BX46" s="5" t="e">
        <f>+AN46-#REF!</f>
        <v>#REF!</v>
      </c>
      <c r="BY46" s="5" t="e">
        <f>+AO46-#REF!</f>
        <v>#REF!</v>
      </c>
      <c r="BZ46" s="5" t="e">
        <f>+AP46-#REF!</f>
        <v>#REF!</v>
      </c>
      <c r="CA46" s="5" t="e">
        <f>+BC46-#REF!</f>
        <v>#REF!</v>
      </c>
      <c r="CB46" s="5" t="e">
        <f>+BD46-#REF!</f>
        <v>#REF!</v>
      </c>
      <c r="CC46" s="5" t="e">
        <f>+BE46-#REF!</f>
        <v>#REF!</v>
      </c>
      <c r="CD46" s="5" t="e">
        <f>+BO46-#REF!</f>
        <v>#REF!</v>
      </c>
      <c r="CE46" s="5" t="e">
        <f>+BP46-#REF!</f>
        <v>#REF!</v>
      </c>
      <c r="CF46" s="5" t="e">
        <f>+BQ46-#REF!</f>
        <v>#REF!</v>
      </c>
      <c r="CG46" s="5">
        <f t="shared" si="26"/>
        <v>0</v>
      </c>
      <c r="CH46" s="5">
        <f t="shared" si="26"/>
        <v>0</v>
      </c>
      <c r="CI46" s="5">
        <f t="shared" si="26"/>
        <v>0</v>
      </c>
      <c r="CJ46" s="169" t="s">
        <v>197</v>
      </c>
    </row>
    <row r="47" spans="1:88" hidden="1" x14ac:dyDescent="0.25">
      <c r="A47" s="169" t="s">
        <v>199</v>
      </c>
      <c r="B47" s="169" t="s">
        <v>173</v>
      </c>
      <c r="C47" s="48" t="s">
        <v>200</v>
      </c>
      <c r="D47" s="169" t="s">
        <v>117</v>
      </c>
      <c r="E47" s="169"/>
      <c r="F47" s="169" t="s">
        <v>193</v>
      </c>
      <c r="G47" s="169" t="s">
        <v>194</v>
      </c>
      <c r="H47" s="169" t="s">
        <v>195</v>
      </c>
      <c r="I47" s="169" t="s">
        <v>196</v>
      </c>
      <c r="J47" s="5">
        <v>40000000</v>
      </c>
      <c r="K47" s="5">
        <v>0</v>
      </c>
      <c r="L47" s="5">
        <v>40000000</v>
      </c>
      <c r="M47" s="38"/>
      <c r="N47" s="38"/>
      <c r="O47" s="110">
        <f t="shared" si="2"/>
        <v>0</v>
      </c>
      <c r="P47" s="39" t="s">
        <v>123</v>
      </c>
      <c r="Q47" s="39" t="s">
        <v>123</v>
      </c>
      <c r="R47" s="110">
        <f t="shared" si="3"/>
        <v>0</v>
      </c>
      <c r="S47" s="39"/>
      <c r="T47" s="39"/>
      <c r="U47" s="110">
        <f t="shared" si="4"/>
        <v>0</v>
      </c>
      <c r="V47" s="112">
        <f>ROUND(9052769,-3)</f>
        <v>9053000</v>
      </c>
      <c r="W47" s="39"/>
      <c r="X47" s="110">
        <f t="shared" si="5"/>
        <v>9053000</v>
      </c>
      <c r="Y47" s="110">
        <f t="shared" si="32"/>
        <v>9053000</v>
      </c>
      <c r="Z47" s="110">
        <f t="shared" si="32"/>
        <v>0</v>
      </c>
      <c r="AA47" s="110">
        <f t="shared" si="7"/>
        <v>9053000</v>
      </c>
      <c r="AB47" s="112"/>
      <c r="AC47" s="39"/>
      <c r="AD47" s="110">
        <f t="shared" si="8"/>
        <v>0</v>
      </c>
      <c r="AE47" s="112">
        <v>19118000</v>
      </c>
      <c r="AF47" s="39"/>
      <c r="AG47" s="110">
        <f t="shared" si="9"/>
        <v>19118000</v>
      </c>
      <c r="AH47" s="112">
        <v>682000</v>
      </c>
      <c r="AI47" s="39"/>
      <c r="AJ47" s="110">
        <f t="shared" si="10"/>
        <v>682000</v>
      </c>
      <c r="AK47" s="112">
        <v>9851000</v>
      </c>
      <c r="AL47" s="38" t="s">
        <v>123</v>
      </c>
      <c r="AM47" s="110">
        <f t="shared" si="11"/>
        <v>9851000</v>
      </c>
      <c r="AN47" s="110">
        <f t="shared" si="33"/>
        <v>29651000</v>
      </c>
      <c r="AO47" s="110">
        <f t="shared" si="33"/>
        <v>0</v>
      </c>
      <c r="AP47" s="110">
        <f t="shared" si="13"/>
        <v>29651000</v>
      </c>
      <c r="AQ47" s="112">
        <v>475000</v>
      </c>
      <c r="AR47" s="39" t="s">
        <v>123</v>
      </c>
      <c r="AS47" s="110">
        <f t="shared" si="14"/>
        <v>475000</v>
      </c>
      <c r="AT47" s="94">
        <f>ROUNDUP(219433,-3)</f>
        <v>220000</v>
      </c>
      <c r="AU47" s="39" t="s">
        <v>123</v>
      </c>
      <c r="AV47" s="110">
        <f t="shared" si="15"/>
        <v>220000</v>
      </c>
      <c r="AW47" s="94">
        <f>ROUND(601109,-3)</f>
        <v>601000</v>
      </c>
      <c r="AX47" s="39" t="s">
        <v>123</v>
      </c>
      <c r="AY47" s="110">
        <f t="shared" si="16"/>
        <v>601000</v>
      </c>
      <c r="AZ47" s="89"/>
      <c r="BA47" s="89"/>
      <c r="BB47" s="91">
        <f t="shared" si="17"/>
        <v>0</v>
      </c>
      <c r="BC47" s="110">
        <f t="shared" si="29"/>
        <v>1296000</v>
      </c>
      <c r="BD47" s="110">
        <f t="shared" si="29"/>
        <v>0</v>
      </c>
      <c r="BE47" s="110">
        <f t="shared" si="19"/>
        <v>1296000</v>
      </c>
      <c r="BF47" s="89"/>
      <c r="BG47" s="89"/>
      <c r="BH47" s="90">
        <f t="shared" si="20"/>
        <v>0</v>
      </c>
      <c r="BI47" s="89"/>
      <c r="BJ47" s="89"/>
      <c r="BK47" s="90">
        <f t="shared" si="21"/>
        <v>0</v>
      </c>
      <c r="BL47" s="89"/>
      <c r="BM47" s="89"/>
      <c r="BN47" s="90">
        <f t="shared" si="22"/>
        <v>0</v>
      </c>
      <c r="BO47" s="91">
        <f t="shared" si="30"/>
        <v>0</v>
      </c>
      <c r="BP47" s="91">
        <f t="shared" si="30"/>
        <v>0</v>
      </c>
      <c r="BQ47" s="91">
        <f t="shared" si="24"/>
        <v>0</v>
      </c>
      <c r="BR47" s="5">
        <f t="shared" si="31"/>
        <v>40000000</v>
      </c>
      <c r="BS47" s="5">
        <f t="shared" si="31"/>
        <v>0</v>
      </c>
      <c r="BT47" s="5">
        <f t="shared" si="31"/>
        <v>40000000</v>
      </c>
      <c r="BU47" s="5" t="e">
        <f>+Y47-#REF!</f>
        <v>#REF!</v>
      </c>
      <c r="BV47" s="5" t="e">
        <f>+Z47-#REF!</f>
        <v>#REF!</v>
      </c>
      <c r="BW47" s="5" t="e">
        <f>+AA47-#REF!</f>
        <v>#REF!</v>
      </c>
      <c r="BX47" s="5" t="e">
        <f>+AN47-#REF!</f>
        <v>#REF!</v>
      </c>
      <c r="BY47" s="5" t="e">
        <f>+AO47-#REF!</f>
        <v>#REF!</v>
      </c>
      <c r="BZ47" s="5" t="e">
        <f>+AP47-#REF!</f>
        <v>#REF!</v>
      </c>
      <c r="CA47" s="5" t="e">
        <f>+BC47-#REF!</f>
        <v>#REF!</v>
      </c>
      <c r="CB47" s="5" t="e">
        <f>+BD47-#REF!</f>
        <v>#REF!</v>
      </c>
      <c r="CC47" s="5" t="e">
        <f>+BE47-#REF!</f>
        <v>#REF!</v>
      </c>
      <c r="CD47" s="5" t="e">
        <f>+BO47-#REF!</f>
        <v>#REF!</v>
      </c>
      <c r="CE47" s="5" t="e">
        <f>+BP47-#REF!</f>
        <v>#REF!</v>
      </c>
      <c r="CF47" s="5" t="e">
        <f>+BQ47-#REF!</f>
        <v>#REF!</v>
      </c>
      <c r="CG47" s="5">
        <f t="shared" si="26"/>
        <v>0</v>
      </c>
      <c r="CH47" s="5">
        <f t="shared" si="26"/>
        <v>0</v>
      </c>
      <c r="CI47" s="5">
        <f t="shared" si="26"/>
        <v>0</v>
      </c>
      <c r="CJ47" s="169" t="s">
        <v>197</v>
      </c>
    </row>
    <row r="48" spans="1:88" hidden="1" x14ac:dyDescent="0.25">
      <c r="A48" s="95" t="s">
        <v>184</v>
      </c>
      <c r="B48" s="95" t="s">
        <v>173</v>
      </c>
      <c r="C48" s="96" t="s">
        <v>185</v>
      </c>
      <c r="D48" s="95" t="s">
        <v>117</v>
      </c>
      <c r="E48" s="169"/>
      <c r="F48" s="169" t="s">
        <v>193</v>
      </c>
      <c r="G48" s="169" t="s">
        <v>194</v>
      </c>
      <c r="H48" s="95" t="s">
        <v>195</v>
      </c>
      <c r="I48" s="169" t="s">
        <v>196</v>
      </c>
      <c r="J48" s="5">
        <v>0</v>
      </c>
      <c r="K48" s="5">
        <v>0</v>
      </c>
      <c r="L48" s="5">
        <v>0</v>
      </c>
      <c r="M48" s="38"/>
      <c r="N48" s="38"/>
      <c r="O48" s="110">
        <f t="shared" si="2"/>
        <v>0</v>
      </c>
      <c r="P48" s="39" t="s">
        <v>123</v>
      </c>
      <c r="Q48" s="39" t="s">
        <v>123</v>
      </c>
      <c r="R48" s="110">
        <f t="shared" si="3"/>
        <v>0</v>
      </c>
      <c r="S48" s="39"/>
      <c r="T48" s="39"/>
      <c r="U48" s="110">
        <f t="shared" si="4"/>
        <v>0</v>
      </c>
      <c r="V48" s="39"/>
      <c r="W48" s="39"/>
      <c r="X48" s="110">
        <f t="shared" si="5"/>
        <v>0</v>
      </c>
      <c r="Y48" s="110">
        <f t="shared" si="32"/>
        <v>0</v>
      </c>
      <c r="Z48" s="110">
        <f t="shared" si="32"/>
        <v>0</v>
      </c>
      <c r="AA48" s="110">
        <f t="shared" si="7"/>
        <v>0</v>
      </c>
      <c r="AB48" s="39"/>
      <c r="AC48" s="39"/>
      <c r="AD48" s="110">
        <f t="shared" si="8"/>
        <v>0</v>
      </c>
      <c r="AE48" s="39"/>
      <c r="AF48" s="39"/>
      <c r="AG48" s="110">
        <f t="shared" si="9"/>
        <v>0</v>
      </c>
      <c r="AH48" s="39"/>
      <c r="AI48" s="39"/>
      <c r="AJ48" s="110">
        <f t="shared" si="10"/>
        <v>0</v>
      </c>
      <c r="AK48" s="38" t="s">
        <v>123</v>
      </c>
      <c r="AL48" s="38" t="s">
        <v>123</v>
      </c>
      <c r="AM48" s="110">
        <f t="shared" si="11"/>
        <v>0</v>
      </c>
      <c r="AN48" s="97">
        <f t="shared" si="33"/>
        <v>0</v>
      </c>
      <c r="AO48" s="97">
        <f t="shared" si="33"/>
        <v>0</v>
      </c>
      <c r="AP48" s="97">
        <f t="shared" si="13"/>
        <v>0</v>
      </c>
      <c r="AQ48" s="39" t="s">
        <v>123</v>
      </c>
      <c r="AR48" s="39" t="s">
        <v>123</v>
      </c>
      <c r="AS48" s="110">
        <f t="shared" si="14"/>
        <v>0</v>
      </c>
      <c r="AT48" s="39" t="s">
        <v>123</v>
      </c>
      <c r="AU48" s="39" t="s">
        <v>123</v>
      </c>
      <c r="AV48" s="110">
        <f t="shared" si="15"/>
        <v>0</v>
      </c>
      <c r="AW48" s="39" t="s">
        <v>123</v>
      </c>
      <c r="AX48" s="39" t="s">
        <v>123</v>
      </c>
      <c r="AY48" s="110">
        <f t="shared" si="16"/>
        <v>0</v>
      </c>
      <c r="AZ48" s="89"/>
      <c r="BA48" s="89"/>
      <c r="BB48" s="91">
        <f t="shared" si="17"/>
        <v>0</v>
      </c>
      <c r="BC48" s="97">
        <f t="shared" si="29"/>
        <v>0</v>
      </c>
      <c r="BD48" s="97">
        <f t="shared" si="29"/>
        <v>0</v>
      </c>
      <c r="BE48" s="97">
        <f t="shared" si="19"/>
        <v>0</v>
      </c>
      <c r="BF48" s="89"/>
      <c r="BG48" s="89"/>
      <c r="BH48" s="90">
        <f t="shared" si="20"/>
        <v>0</v>
      </c>
      <c r="BI48" s="89"/>
      <c r="BJ48" s="89"/>
      <c r="BK48" s="90">
        <f t="shared" si="21"/>
        <v>0</v>
      </c>
      <c r="BL48" s="89"/>
      <c r="BM48" s="89"/>
      <c r="BN48" s="90">
        <f t="shared" si="22"/>
        <v>0</v>
      </c>
      <c r="BO48" s="91">
        <f t="shared" si="30"/>
        <v>0</v>
      </c>
      <c r="BP48" s="91">
        <f t="shared" si="30"/>
        <v>0</v>
      </c>
      <c r="BQ48" s="91">
        <f t="shared" si="24"/>
        <v>0</v>
      </c>
      <c r="BR48" s="98">
        <f t="shared" si="31"/>
        <v>0</v>
      </c>
      <c r="BS48" s="98">
        <f t="shared" si="31"/>
        <v>0</v>
      </c>
      <c r="BT48" s="98">
        <f t="shared" si="31"/>
        <v>0</v>
      </c>
      <c r="BU48" s="98" t="e">
        <f>+Y48-#REF!</f>
        <v>#REF!</v>
      </c>
      <c r="BV48" s="98" t="e">
        <f>+Z48-#REF!</f>
        <v>#REF!</v>
      </c>
      <c r="BW48" s="98" t="e">
        <f>+AA48-#REF!</f>
        <v>#REF!</v>
      </c>
      <c r="BX48" s="98" t="e">
        <f>+AN48-#REF!</f>
        <v>#REF!</v>
      </c>
      <c r="BY48" s="98" t="e">
        <f>+AO48-#REF!</f>
        <v>#REF!</v>
      </c>
      <c r="BZ48" s="98" t="e">
        <f>+AP48-#REF!</f>
        <v>#REF!</v>
      </c>
      <c r="CA48" s="98" t="e">
        <f>+BC48-#REF!</f>
        <v>#REF!</v>
      </c>
      <c r="CB48" s="98" t="e">
        <f>+BD48-#REF!</f>
        <v>#REF!</v>
      </c>
      <c r="CC48" s="98" t="e">
        <f>+BE48-#REF!</f>
        <v>#REF!</v>
      </c>
      <c r="CD48" s="98" t="e">
        <f>+BO48-#REF!</f>
        <v>#REF!</v>
      </c>
      <c r="CE48" s="98" t="e">
        <f>+BP48-#REF!</f>
        <v>#REF!</v>
      </c>
      <c r="CF48" s="98" t="e">
        <f>+BQ48-#REF!</f>
        <v>#REF!</v>
      </c>
      <c r="CG48" s="98">
        <f t="shared" si="26"/>
        <v>0</v>
      </c>
      <c r="CH48" s="98">
        <f t="shared" si="26"/>
        <v>0</v>
      </c>
      <c r="CI48" s="98">
        <f t="shared" si="26"/>
        <v>0</v>
      </c>
      <c r="CJ48" s="169"/>
    </row>
    <row r="49" spans="1:88" hidden="1" x14ac:dyDescent="0.25">
      <c r="A49" s="169" t="s">
        <v>172</v>
      </c>
      <c r="B49" s="169" t="s">
        <v>173</v>
      </c>
      <c r="C49" s="48" t="s">
        <v>186</v>
      </c>
      <c r="D49" s="169" t="s">
        <v>117</v>
      </c>
      <c r="E49" s="169"/>
      <c r="F49" s="169" t="s">
        <v>193</v>
      </c>
      <c r="G49" s="169" t="s">
        <v>194</v>
      </c>
      <c r="H49" s="169" t="s">
        <v>195</v>
      </c>
      <c r="I49" s="169" t="s">
        <v>196</v>
      </c>
      <c r="J49" s="5">
        <v>104224000</v>
      </c>
      <c r="K49" s="5">
        <v>104219000</v>
      </c>
      <c r="L49" s="5">
        <v>208443000</v>
      </c>
      <c r="M49" s="112">
        <v>951000</v>
      </c>
      <c r="N49" s="112">
        <v>951000</v>
      </c>
      <c r="O49" s="110">
        <f t="shared" si="2"/>
        <v>1902000</v>
      </c>
      <c r="P49" s="112">
        <v>2323000</v>
      </c>
      <c r="Q49" s="112">
        <v>2323000</v>
      </c>
      <c r="R49" s="110">
        <f t="shared" si="3"/>
        <v>4646000</v>
      </c>
      <c r="S49" s="112">
        <v>5242000</v>
      </c>
      <c r="T49" s="112">
        <v>5242000</v>
      </c>
      <c r="U49" s="110">
        <f t="shared" si="4"/>
        <v>10484000</v>
      </c>
      <c r="V49" s="112">
        <v>3737000</v>
      </c>
      <c r="W49" s="112">
        <v>3737000</v>
      </c>
      <c r="X49" s="110">
        <f t="shared" si="5"/>
        <v>7474000</v>
      </c>
      <c r="Y49" s="110">
        <f t="shared" si="32"/>
        <v>12253000</v>
      </c>
      <c r="Z49" s="110">
        <f t="shared" si="32"/>
        <v>12253000</v>
      </c>
      <c r="AA49" s="110">
        <f t="shared" si="7"/>
        <v>24506000</v>
      </c>
      <c r="AB49" s="112">
        <v>2670000</v>
      </c>
      <c r="AC49" s="112">
        <v>3425000</v>
      </c>
      <c r="AD49" s="110">
        <f t="shared" si="8"/>
        <v>6095000</v>
      </c>
      <c r="AE49" s="112">
        <v>3426000</v>
      </c>
      <c r="AF49" s="112">
        <v>4395000</v>
      </c>
      <c r="AG49" s="110">
        <f t="shared" si="9"/>
        <v>7821000</v>
      </c>
      <c r="AH49" s="112">
        <v>4182000</v>
      </c>
      <c r="AI49" s="112">
        <v>5366000</v>
      </c>
      <c r="AJ49" s="110">
        <f t="shared" si="10"/>
        <v>9548000</v>
      </c>
      <c r="AK49" s="112">
        <v>5637000</v>
      </c>
      <c r="AL49" s="112">
        <v>5637000</v>
      </c>
      <c r="AM49" s="110">
        <f t="shared" si="11"/>
        <v>11274000</v>
      </c>
      <c r="AN49" s="110">
        <f t="shared" si="33"/>
        <v>15915000</v>
      </c>
      <c r="AO49" s="110">
        <f t="shared" si="33"/>
        <v>18823000</v>
      </c>
      <c r="AP49" s="110">
        <f t="shared" si="13"/>
        <v>34738000</v>
      </c>
      <c r="AQ49" s="112">
        <v>3632000</v>
      </c>
      <c r="AR49" s="112">
        <v>3632000</v>
      </c>
      <c r="AS49" s="110">
        <f t="shared" si="14"/>
        <v>7264000</v>
      </c>
      <c r="AT49" s="112">
        <v>4114000</v>
      </c>
      <c r="AU49" s="112">
        <v>4114000</v>
      </c>
      <c r="AV49" s="110">
        <f t="shared" si="15"/>
        <v>8228000</v>
      </c>
      <c r="AW49" s="112">
        <v>4597000</v>
      </c>
      <c r="AX49" s="112">
        <v>4596000</v>
      </c>
      <c r="AY49" s="110">
        <f t="shared" si="16"/>
        <v>9193000</v>
      </c>
      <c r="AZ49" s="89"/>
      <c r="BA49" s="89"/>
      <c r="BB49" s="91">
        <f t="shared" si="17"/>
        <v>0</v>
      </c>
      <c r="BC49" s="110">
        <f t="shared" si="29"/>
        <v>12343000</v>
      </c>
      <c r="BD49" s="110">
        <f t="shared" si="29"/>
        <v>12342000</v>
      </c>
      <c r="BE49" s="110">
        <f t="shared" si="19"/>
        <v>24685000</v>
      </c>
      <c r="BF49" s="89"/>
      <c r="BG49" s="89"/>
      <c r="BH49" s="90">
        <f t="shared" si="20"/>
        <v>0</v>
      </c>
      <c r="BI49" s="89"/>
      <c r="BJ49" s="89"/>
      <c r="BK49" s="90">
        <f t="shared" si="21"/>
        <v>0</v>
      </c>
      <c r="BL49" s="89"/>
      <c r="BM49" s="89"/>
      <c r="BN49" s="90">
        <f t="shared" si="22"/>
        <v>0</v>
      </c>
      <c r="BO49" s="91">
        <f t="shared" si="30"/>
        <v>0</v>
      </c>
      <c r="BP49" s="91">
        <f t="shared" si="30"/>
        <v>0</v>
      </c>
      <c r="BQ49" s="91">
        <f t="shared" si="24"/>
        <v>0</v>
      </c>
      <c r="BR49" s="5">
        <f t="shared" si="31"/>
        <v>40511000</v>
      </c>
      <c r="BS49" s="5">
        <f t="shared" si="31"/>
        <v>43418000</v>
      </c>
      <c r="BT49" s="5">
        <f t="shared" si="31"/>
        <v>83929000</v>
      </c>
      <c r="BU49" s="5" t="e">
        <f>+Y49-#REF!</f>
        <v>#REF!</v>
      </c>
      <c r="BV49" s="5" t="e">
        <f>+Z49-#REF!</f>
        <v>#REF!</v>
      </c>
      <c r="BW49" s="5" t="e">
        <f>+AA49-#REF!</f>
        <v>#REF!</v>
      </c>
      <c r="BX49" s="5" t="e">
        <f>+AN49-#REF!</f>
        <v>#REF!</v>
      </c>
      <c r="BY49" s="5" t="e">
        <f>+AO49-#REF!</f>
        <v>#REF!</v>
      </c>
      <c r="BZ49" s="5" t="e">
        <f>+AP49-#REF!</f>
        <v>#REF!</v>
      </c>
      <c r="CA49" s="5" t="e">
        <f>+BC49-#REF!</f>
        <v>#REF!</v>
      </c>
      <c r="CB49" s="5" t="e">
        <f>+BD49-#REF!</f>
        <v>#REF!</v>
      </c>
      <c r="CC49" s="5" t="e">
        <f>+BE49-#REF!</f>
        <v>#REF!</v>
      </c>
      <c r="CD49" s="5" t="e">
        <f>+BO49-#REF!</f>
        <v>#REF!</v>
      </c>
      <c r="CE49" s="5" t="e">
        <f>+BP49-#REF!</f>
        <v>#REF!</v>
      </c>
      <c r="CF49" s="5" t="e">
        <f>+BQ49-#REF!</f>
        <v>#REF!</v>
      </c>
      <c r="CG49" s="5">
        <f t="shared" si="26"/>
        <v>-63713000</v>
      </c>
      <c r="CH49" s="5">
        <f t="shared" si="26"/>
        <v>-60801000</v>
      </c>
      <c r="CI49" s="5">
        <f t="shared" si="26"/>
        <v>-124514000</v>
      </c>
      <c r="CJ49" s="100" t="s">
        <v>201</v>
      </c>
    </row>
    <row r="50" spans="1:88" hidden="1" x14ac:dyDescent="0.25">
      <c r="A50" s="169" t="s">
        <v>187</v>
      </c>
      <c r="B50" s="169" t="s">
        <v>173</v>
      </c>
      <c r="C50" s="48" t="s">
        <v>188</v>
      </c>
      <c r="D50" s="169" t="s">
        <v>117</v>
      </c>
      <c r="E50" s="169"/>
      <c r="F50" s="169" t="s">
        <v>193</v>
      </c>
      <c r="G50" s="169" t="s">
        <v>194</v>
      </c>
      <c r="H50" s="169" t="s">
        <v>195</v>
      </c>
      <c r="I50" s="169" t="s">
        <v>196</v>
      </c>
      <c r="J50" s="5">
        <v>644190000</v>
      </c>
      <c r="K50" s="5">
        <v>644190000</v>
      </c>
      <c r="L50" s="5">
        <v>1288380000</v>
      </c>
      <c r="M50" s="38">
        <v>0</v>
      </c>
      <c r="N50" s="38">
        <v>0</v>
      </c>
      <c r="O50" s="110">
        <f t="shared" si="2"/>
        <v>0</v>
      </c>
      <c r="P50" s="39">
        <v>0</v>
      </c>
      <c r="Q50" s="39">
        <v>0</v>
      </c>
      <c r="R50" s="110">
        <f t="shared" si="3"/>
        <v>0</v>
      </c>
      <c r="S50" s="39">
        <v>0</v>
      </c>
      <c r="T50" s="39">
        <v>0</v>
      </c>
      <c r="U50" s="110">
        <f t="shared" si="4"/>
        <v>0</v>
      </c>
      <c r="V50" s="39">
        <v>0</v>
      </c>
      <c r="W50" s="39">
        <v>0</v>
      </c>
      <c r="X50" s="110">
        <f t="shared" si="5"/>
        <v>0</v>
      </c>
      <c r="Y50" s="110">
        <f t="shared" si="32"/>
        <v>0</v>
      </c>
      <c r="Z50" s="110">
        <f t="shared" si="32"/>
        <v>0</v>
      </c>
      <c r="AA50" s="110">
        <f t="shared" si="7"/>
        <v>0</v>
      </c>
      <c r="AB50" s="112">
        <v>0</v>
      </c>
      <c r="AC50" s="112">
        <v>0</v>
      </c>
      <c r="AD50" s="110">
        <f t="shared" si="8"/>
        <v>0</v>
      </c>
      <c r="AE50" s="112">
        <f>28032000+56502000</f>
        <v>84534000</v>
      </c>
      <c r="AF50" s="112">
        <f>35968000+72498000</f>
        <v>108466000</v>
      </c>
      <c r="AG50" s="110">
        <f t="shared" si="9"/>
        <v>193000000</v>
      </c>
      <c r="AH50" s="39">
        <v>0</v>
      </c>
      <c r="AI50" s="39">
        <v>0</v>
      </c>
      <c r="AJ50" s="110">
        <f t="shared" si="10"/>
        <v>0</v>
      </c>
      <c r="AK50" s="112">
        <v>197538000</v>
      </c>
      <c r="AL50" s="112">
        <v>253462000</v>
      </c>
      <c r="AM50" s="110">
        <f t="shared" si="11"/>
        <v>451000000</v>
      </c>
      <c r="AN50" s="110">
        <f t="shared" si="33"/>
        <v>282072000</v>
      </c>
      <c r="AO50" s="110">
        <f t="shared" si="33"/>
        <v>361928000</v>
      </c>
      <c r="AP50" s="110">
        <f t="shared" si="13"/>
        <v>644000000</v>
      </c>
      <c r="AQ50" s="39">
        <v>0</v>
      </c>
      <c r="AR50" s="39">
        <v>0</v>
      </c>
      <c r="AS50" s="110">
        <f t="shared" si="14"/>
        <v>0</v>
      </c>
      <c r="AT50" s="39">
        <v>0</v>
      </c>
      <c r="AU50" s="39">
        <v>0</v>
      </c>
      <c r="AV50" s="110">
        <f t="shared" si="15"/>
        <v>0</v>
      </c>
      <c r="AW50" s="112">
        <v>314014000</v>
      </c>
      <c r="AX50" s="112">
        <f>322000000+7986000</f>
        <v>329986000</v>
      </c>
      <c r="AY50" s="110">
        <f t="shared" si="16"/>
        <v>644000000</v>
      </c>
      <c r="AZ50" s="89"/>
      <c r="BA50" s="89"/>
      <c r="BB50" s="91">
        <f t="shared" si="17"/>
        <v>0</v>
      </c>
      <c r="BC50" s="110">
        <f t="shared" si="29"/>
        <v>314014000</v>
      </c>
      <c r="BD50" s="110">
        <f t="shared" si="29"/>
        <v>329986000</v>
      </c>
      <c r="BE50" s="110">
        <f t="shared" si="19"/>
        <v>644000000</v>
      </c>
      <c r="BF50" s="89"/>
      <c r="BG50" s="89"/>
      <c r="BH50" s="90">
        <f t="shared" si="20"/>
        <v>0</v>
      </c>
      <c r="BI50" s="89"/>
      <c r="BJ50" s="89"/>
      <c r="BK50" s="90">
        <f t="shared" si="21"/>
        <v>0</v>
      </c>
      <c r="BL50" s="89"/>
      <c r="BM50" s="89"/>
      <c r="BN50" s="90">
        <f t="shared" si="22"/>
        <v>0</v>
      </c>
      <c r="BO50" s="91">
        <f t="shared" si="30"/>
        <v>0</v>
      </c>
      <c r="BP50" s="91">
        <f t="shared" si="30"/>
        <v>0</v>
      </c>
      <c r="BQ50" s="91">
        <f t="shared" si="24"/>
        <v>0</v>
      </c>
      <c r="BR50" s="5">
        <f t="shared" si="31"/>
        <v>596086000</v>
      </c>
      <c r="BS50" s="5">
        <f t="shared" si="31"/>
        <v>691914000</v>
      </c>
      <c r="BT50" s="5">
        <f t="shared" si="31"/>
        <v>1288000000</v>
      </c>
      <c r="BU50" s="5" t="e">
        <f>+Y50-#REF!</f>
        <v>#REF!</v>
      </c>
      <c r="BV50" s="5" t="e">
        <f>+Z50-#REF!</f>
        <v>#REF!</v>
      </c>
      <c r="BW50" s="5" t="e">
        <f>+AA50-#REF!</f>
        <v>#REF!</v>
      </c>
      <c r="BX50" s="5" t="e">
        <f>+AN50-#REF!</f>
        <v>#REF!</v>
      </c>
      <c r="BY50" s="5" t="e">
        <f>+AO50-#REF!</f>
        <v>#REF!</v>
      </c>
      <c r="BZ50" s="5" t="e">
        <f>+AP50-#REF!</f>
        <v>#REF!</v>
      </c>
      <c r="CA50" s="5" t="e">
        <f>+BC50-#REF!</f>
        <v>#REF!</v>
      </c>
      <c r="CB50" s="5" t="e">
        <f>+BD50-#REF!</f>
        <v>#REF!</v>
      </c>
      <c r="CC50" s="5" t="e">
        <f>+BE50-#REF!</f>
        <v>#REF!</v>
      </c>
      <c r="CD50" s="5" t="e">
        <f>+BO50-#REF!</f>
        <v>#REF!</v>
      </c>
      <c r="CE50" s="5" t="e">
        <f>+BP50-#REF!</f>
        <v>#REF!</v>
      </c>
      <c r="CF50" s="5" t="e">
        <f>+BQ50-#REF!</f>
        <v>#REF!</v>
      </c>
      <c r="CG50" s="5">
        <f t="shared" si="26"/>
        <v>-48104000</v>
      </c>
      <c r="CH50" s="5">
        <f t="shared" si="26"/>
        <v>47724000</v>
      </c>
      <c r="CI50" s="5">
        <f t="shared" si="26"/>
        <v>-380000</v>
      </c>
      <c r="CJ50" s="100" t="s">
        <v>201</v>
      </c>
    </row>
    <row r="51" spans="1:88" ht="14.1" hidden="1" customHeight="1" x14ac:dyDescent="0.25">
      <c r="A51" s="169" t="s">
        <v>190</v>
      </c>
      <c r="B51" s="169" t="s">
        <v>173</v>
      </c>
      <c r="C51" s="48" t="s">
        <v>191</v>
      </c>
      <c r="D51" s="169" t="s">
        <v>117</v>
      </c>
      <c r="E51" s="169"/>
      <c r="F51" s="169" t="s">
        <v>193</v>
      </c>
      <c r="G51" s="169" t="s">
        <v>194</v>
      </c>
      <c r="H51" s="169" t="s">
        <v>195</v>
      </c>
      <c r="I51" s="169" t="s">
        <v>196</v>
      </c>
      <c r="J51" s="5">
        <v>21260000</v>
      </c>
      <c r="K51" s="5">
        <v>43195000</v>
      </c>
      <c r="L51" s="5">
        <v>64455000</v>
      </c>
      <c r="M51" s="38">
        <v>0</v>
      </c>
      <c r="N51" s="38"/>
      <c r="O51" s="110">
        <f t="shared" si="2"/>
        <v>0</v>
      </c>
      <c r="P51" s="39" t="s">
        <v>123</v>
      </c>
      <c r="Q51" s="39" t="s">
        <v>123</v>
      </c>
      <c r="R51" s="110">
        <f t="shared" si="3"/>
        <v>0</v>
      </c>
      <c r="S51" s="39" t="s">
        <v>123</v>
      </c>
      <c r="T51" s="39" t="s">
        <v>123</v>
      </c>
      <c r="U51" s="110">
        <f t="shared" si="4"/>
        <v>0</v>
      </c>
      <c r="V51" s="112">
        <v>3535000</v>
      </c>
      <c r="W51" s="39"/>
      <c r="X51" s="110">
        <f t="shared" si="5"/>
        <v>3535000</v>
      </c>
      <c r="Y51" s="110">
        <f t="shared" si="32"/>
        <v>3535000</v>
      </c>
      <c r="Z51" s="110">
        <f t="shared" si="32"/>
        <v>0</v>
      </c>
      <c r="AA51" s="110">
        <f t="shared" si="7"/>
        <v>3535000</v>
      </c>
      <c r="AB51" s="112">
        <v>0</v>
      </c>
      <c r="AC51" s="112">
        <v>0</v>
      </c>
      <c r="AD51" s="110">
        <f t="shared" si="8"/>
        <v>0</v>
      </c>
      <c r="AE51" s="112">
        <v>990000</v>
      </c>
      <c r="AF51" s="112">
        <v>858000</v>
      </c>
      <c r="AG51" s="110">
        <f t="shared" si="9"/>
        <v>1848000</v>
      </c>
      <c r="AH51" s="112">
        <v>1751000</v>
      </c>
      <c r="AI51" s="112">
        <v>2248000</v>
      </c>
      <c r="AJ51" s="110">
        <f t="shared" si="10"/>
        <v>3999000</v>
      </c>
      <c r="AK51" s="112">
        <v>1751000</v>
      </c>
      <c r="AL51" s="112">
        <v>2248000</v>
      </c>
      <c r="AM51" s="110">
        <f t="shared" si="11"/>
        <v>3999000</v>
      </c>
      <c r="AN51" s="110">
        <f t="shared" si="33"/>
        <v>4492000</v>
      </c>
      <c r="AO51" s="110">
        <f t="shared" si="33"/>
        <v>5354000</v>
      </c>
      <c r="AP51" s="110">
        <f t="shared" si="13"/>
        <v>9846000</v>
      </c>
      <c r="AQ51" s="112">
        <v>2150000</v>
      </c>
      <c r="AR51" s="112">
        <v>7170000</v>
      </c>
      <c r="AS51" s="110">
        <f t="shared" si="14"/>
        <v>9320000</v>
      </c>
      <c r="AT51" s="112">
        <v>2149000</v>
      </c>
      <c r="AU51" s="112">
        <v>7170000</v>
      </c>
      <c r="AV51" s="110">
        <f t="shared" si="15"/>
        <v>9319000</v>
      </c>
      <c r="AW51" s="112">
        <v>2149000</v>
      </c>
      <c r="AX51" s="112">
        <v>7170000</v>
      </c>
      <c r="AY51" s="110">
        <f t="shared" si="16"/>
        <v>9319000</v>
      </c>
      <c r="AZ51" s="89"/>
      <c r="BA51" s="89"/>
      <c r="BB51" s="91">
        <f t="shared" si="17"/>
        <v>0</v>
      </c>
      <c r="BC51" s="110">
        <f t="shared" si="29"/>
        <v>6448000</v>
      </c>
      <c r="BD51" s="110">
        <f t="shared" si="29"/>
        <v>21510000</v>
      </c>
      <c r="BE51" s="110">
        <f t="shared" si="19"/>
        <v>27958000</v>
      </c>
      <c r="BF51" s="89"/>
      <c r="BG51" s="89"/>
      <c r="BH51" s="90">
        <f t="shared" si="20"/>
        <v>0</v>
      </c>
      <c r="BI51" s="89"/>
      <c r="BJ51" s="89"/>
      <c r="BK51" s="90">
        <f t="shared" si="21"/>
        <v>0</v>
      </c>
      <c r="BL51" s="89"/>
      <c r="BM51" s="89"/>
      <c r="BN51" s="90">
        <f t="shared" si="22"/>
        <v>0</v>
      </c>
      <c r="BO51" s="91">
        <f t="shared" si="30"/>
        <v>0</v>
      </c>
      <c r="BP51" s="91">
        <f t="shared" si="30"/>
        <v>0</v>
      </c>
      <c r="BQ51" s="91">
        <f t="shared" si="24"/>
        <v>0</v>
      </c>
      <c r="BR51" s="5">
        <f t="shared" si="31"/>
        <v>14475000</v>
      </c>
      <c r="BS51" s="5">
        <f t="shared" si="31"/>
        <v>26864000</v>
      </c>
      <c r="BT51" s="5">
        <f t="shared" si="31"/>
        <v>41339000</v>
      </c>
      <c r="BU51" s="5" t="e">
        <f>+Y51-#REF!</f>
        <v>#REF!</v>
      </c>
      <c r="BV51" s="5" t="e">
        <f>+Z51-#REF!</f>
        <v>#REF!</v>
      </c>
      <c r="BW51" s="5" t="e">
        <f>+AA51-#REF!</f>
        <v>#REF!</v>
      </c>
      <c r="BX51" s="5" t="e">
        <f>+AN51-#REF!</f>
        <v>#REF!</v>
      </c>
      <c r="BY51" s="5" t="e">
        <f>+AO51-#REF!</f>
        <v>#REF!</v>
      </c>
      <c r="BZ51" s="5" t="e">
        <f>+AP51-#REF!</f>
        <v>#REF!</v>
      </c>
      <c r="CA51" s="5" t="e">
        <f>+BC51-#REF!</f>
        <v>#REF!</v>
      </c>
      <c r="CB51" s="5" t="e">
        <f>+BD51-#REF!</f>
        <v>#REF!</v>
      </c>
      <c r="CC51" s="5" t="e">
        <f>+BE51-#REF!</f>
        <v>#REF!</v>
      </c>
      <c r="CD51" s="5" t="e">
        <f>+BO51-#REF!</f>
        <v>#REF!</v>
      </c>
      <c r="CE51" s="5" t="e">
        <f>+BP51-#REF!</f>
        <v>#REF!</v>
      </c>
      <c r="CF51" s="5" t="e">
        <f>+BQ51-#REF!</f>
        <v>#REF!</v>
      </c>
      <c r="CG51" s="5">
        <f t="shared" si="26"/>
        <v>-6785000</v>
      </c>
      <c r="CH51" s="5">
        <f t="shared" si="26"/>
        <v>-16331000</v>
      </c>
      <c r="CI51" s="5">
        <f t="shared" si="26"/>
        <v>-23116000</v>
      </c>
      <c r="CJ51" s="169" t="s">
        <v>197</v>
      </c>
    </row>
    <row r="52" spans="1:88" hidden="1" x14ac:dyDescent="0.25">
      <c r="A52" s="95" t="s">
        <v>202</v>
      </c>
      <c r="B52" s="95" t="s">
        <v>173</v>
      </c>
      <c r="C52" s="96" t="s">
        <v>203</v>
      </c>
      <c r="D52" s="95" t="s">
        <v>117</v>
      </c>
      <c r="E52" s="95"/>
      <c r="F52" s="95" t="s">
        <v>193</v>
      </c>
      <c r="G52" s="95" t="s">
        <v>194</v>
      </c>
      <c r="H52" s="95" t="s">
        <v>195</v>
      </c>
      <c r="I52" s="95" t="s">
        <v>196</v>
      </c>
      <c r="J52" s="98">
        <v>0</v>
      </c>
      <c r="K52" s="98">
        <v>0</v>
      </c>
      <c r="L52" s="98">
        <v>0</v>
      </c>
      <c r="M52" s="104"/>
      <c r="N52" s="104"/>
      <c r="O52" s="97">
        <f t="shared" si="2"/>
        <v>0</v>
      </c>
      <c r="P52" s="105" t="s">
        <v>123</v>
      </c>
      <c r="Q52" s="105" t="s">
        <v>123</v>
      </c>
      <c r="R52" s="97">
        <f t="shared" si="3"/>
        <v>0</v>
      </c>
      <c r="S52" s="105" t="s">
        <v>123</v>
      </c>
      <c r="T52" s="105" t="s">
        <v>123</v>
      </c>
      <c r="U52" s="97">
        <f t="shared" si="4"/>
        <v>0</v>
      </c>
      <c r="V52" s="105" t="s">
        <v>123</v>
      </c>
      <c r="W52" s="105" t="s">
        <v>123</v>
      </c>
      <c r="X52" s="97">
        <f t="shared" si="5"/>
        <v>0</v>
      </c>
      <c r="Y52" s="97">
        <f t="shared" si="32"/>
        <v>0</v>
      </c>
      <c r="Z52" s="97">
        <f t="shared" si="32"/>
        <v>0</v>
      </c>
      <c r="AA52" s="97">
        <f t="shared" si="7"/>
        <v>0</v>
      </c>
      <c r="AB52" s="105"/>
      <c r="AC52" s="105"/>
      <c r="AD52" s="97">
        <f t="shared" si="8"/>
        <v>0</v>
      </c>
      <c r="AE52" s="105"/>
      <c r="AF52" s="105"/>
      <c r="AG52" s="97">
        <f t="shared" si="9"/>
        <v>0</v>
      </c>
      <c r="AH52" s="105"/>
      <c r="AI52" s="105"/>
      <c r="AJ52" s="97">
        <f t="shared" si="10"/>
        <v>0</v>
      </c>
      <c r="AK52" s="104" t="s">
        <v>123</v>
      </c>
      <c r="AL52" s="104" t="s">
        <v>123</v>
      </c>
      <c r="AM52" s="97">
        <f t="shared" si="11"/>
        <v>0</v>
      </c>
      <c r="AN52" s="97">
        <f t="shared" si="33"/>
        <v>0</v>
      </c>
      <c r="AO52" s="97">
        <f t="shared" si="33"/>
        <v>0</v>
      </c>
      <c r="AP52" s="97">
        <f t="shared" si="13"/>
        <v>0</v>
      </c>
      <c r="AQ52" s="105" t="s">
        <v>123</v>
      </c>
      <c r="AR52" s="105" t="s">
        <v>123</v>
      </c>
      <c r="AS52" s="97">
        <f t="shared" si="14"/>
        <v>0</v>
      </c>
      <c r="AT52" s="105" t="s">
        <v>123</v>
      </c>
      <c r="AU52" s="105" t="s">
        <v>123</v>
      </c>
      <c r="AV52" s="97">
        <f t="shared" si="15"/>
        <v>0</v>
      </c>
      <c r="AW52" s="105" t="s">
        <v>123</v>
      </c>
      <c r="AX52" s="105" t="s">
        <v>123</v>
      </c>
      <c r="AY52" s="97">
        <f t="shared" si="16"/>
        <v>0</v>
      </c>
      <c r="AZ52" s="106"/>
      <c r="BA52" s="106"/>
      <c r="BB52" s="107">
        <f t="shared" si="17"/>
        <v>0</v>
      </c>
      <c r="BC52" s="97">
        <f t="shared" si="29"/>
        <v>0</v>
      </c>
      <c r="BD52" s="97">
        <f t="shared" si="29"/>
        <v>0</v>
      </c>
      <c r="BE52" s="97">
        <f t="shared" si="19"/>
        <v>0</v>
      </c>
      <c r="BF52" s="106"/>
      <c r="BG52" s="106"/>
      <c r="BH52" s="108">
        <f t="shared" si="20"/>
        <v>0</v>
      </c>
      <c r="BI52" s="106"/>
      <c r="BJ52" s="106"/>
      <c r="BK52" s="108">
        <f t="shared" si="21"/>
        <v>0</v>
      </c>
      <c r="BL52" s="106"/>
      <c r="BM52" s="106"/>
      <c r="BN52" s="108">
        <f t="shared" si="22"/>
        <v>0</v>
      </c>
      <c r="BO52" s="107">
        <f t="shared" si="30"/>
        <v>0</v>
      </c>
      <c r="BP52" s="107">
        <f t="shared" si="30"/>
        <v>0</v>
      </c>
      <c r="BQ52" s="107">
        <f t="shared" si="24"/>
        <v>0</v>
      </c>
      <c r="BR52" s="98">
        <f t="shared" si="31"/>
        <v>0</v>
      </c>
      <c r="BS52" s="98">
        <f t="shared" si="31"/>
        <v>0</v>
      </c>
      <c r="BT52" s="98">
        <f t="shared" si="31"/>
        <v>0</v>
      </c>
      <c r="BU52" s="98" t="e">
        <f>+Y52-#REF!</f>
        <v>#REF!</v>
      </c>
      <c r="BV52" s="98" t="e">
        <f>+Z52-#REF!</f>
        <v>#REF!</v>
      </c>
      <c r="BW52" s="98" t="e">
        <f>+AA52-#REF!</f>
        <v>#REF!</v>
      </c>
      <c r="BX52" s="98" t="e">
        <f>+AN52-#REF!</f>
        <v>#REF!</v>
      </c>
      <c r="BY52" s="98" t="e">
        <f>+AO52-#REF!</f>
        <v>#REF!</v>
      </c>
      <c r="BZ52" s="98" t="e">
        <f>+AP52-#REF!</f>
        <v>#REF!</v>
      </c>
      <c r="CA52" s="98" t="e">
        <f>+BC52-#REF!</f>
        <v>#REF!</v>
      </c>
      <c r="CB52" s="98" t="e">
        <f>+BD52-#REF!</f>
        <v>#REF!</v>
      </c>
      <c r="CC52" s="98" t="e">
        <f>+BE52-#REF!</f>
        <v>#REF!</v>
      </c>
      <c r="CD52" s="98" t="e">
        <f>+BO52-#REF!</f>
        <v>#REF!</v>
      </c>
      <c r="CE52" s="98" t="e">
        <f>+BP52-#REF!</f>
        <v>#REF!</v>
      </c>
      <c r="CF52" s="98" t="e">
        <f>+BQ52-#REF!</f>
        <v>#REF!</v>
      </c>
      <c r="CG52" s="98">
        <f t="shared" si="26"/>
        <v>0</v>
      </c>
      <c r="CH52" s="98">
        <f t="shared" si="26"/>
        <v>0</v>
      </c>
      <c r="CI52" s="98">
        <f t="shared" si="26"/>
        <v>0</v>
      </c>
      <c r="CJ52" s="169"/>
    </row>
    <row r="53" spans="1:88" hidden="1" x14ac:dyDescent="0.25">
      <c r="A53" s="95" t="s">
        <v>202</v>
      </c>
      <c r="B53" s="95" t="s">
        <v>173</v>
      </c>
      <c r="C53" s="96" t="s">
        <v>203</v>
      </c>
      <c r="D53" s="95" t="s">
        <v>121</v>
      </c>
      <c r="E53" s="95"/>
      <c r="F53" s="95" t="s">
        <v>175</v>
      </c>
      <c r="G53" s="95" t="s">
        <v>176</v>
      </c>
      <c r="H53" s="95" t="s">
        <v>177</v>
      </c>
      <c r="I53" s="95">
        <v>20</v>
      </c>
      <c r="J53" s="98">
        <v>0</v>
      </c>
      <c r="K53" s="98">
        <v>0</v>
      </c>
      <c r="L53" s="98">
        <v>0</v>
      </c>
      <c r="M53" s="104"/>
      <c r="N53" s="104"/>
      <c r="O53" s="97">
        <f t="shared" si="2"/>
        <v>0</v>
      </c>
      <c r="P53" s="105"/>
      <c r="Q53" s="105"/>
      <c r="R53" s="97">
        <f t="shared" si="3"/>
        <v>0</v>
      </c>
      <c r="S53" s="105"/>
      <c r="T53" s="105"/>
      <c r="U53" s="97">
        <f t="shared" si="4"/>
        <v>0</v>
      </c>
      <c r="V53" s="105"/>
      <c r="W53" s="105"/>
      <c r="X53" s="97">
        <f t="shared" si="5"/>
        <v>0</v>
      </c>
      <c r="Y53" s="97">
        <f t="shared" si="32"/>
        <v>0</v>
      </c>
      <c r="Z53" s="97">
        <f t="shared" si="32"/>
        <v>0</v>
      </c>
      <c r="AA53" s="97">
        <f t="shared" si="7"/>
        <v>0</v>
      </c>
      <c r="AB53" s="105"/>
      <c r="AC53" s="105"/>
      <c r="AD53" s="97">
        <f t="shared" si="8"/>
        <v>0</v>
      </c>
      <c r="AE53" s="105"/>
      <c r="AF53" s="105"/>
      <c r="AG53" s="97">
        <f t="shared" si="9"/>
        <v>0</v>
      </c>
      <c r="AH53" s="105"/>
      <c r="AI53" s="105"/>
      <c r="AJ53" s="97">
        <f t="shared" si="10"/>
        <v>0</v>
      </c>
      <c r="AK53" s="104"/>
      <c r="AL53" s="104"/>
      <c r="AM53" s="97">
        <f t="shared" si="11"/>
        <v>0</v>
      </c>
      <c r="AN53" s="97">
        <f t="shared" si="33"/>
        <v>0</v>
      </c>
      <c r="AO53" s="97">
        <f t="shared" si="33"/>
        <v>0</v>
      </c>
      <c r="AP53" s="97">
        <f t="shared" si="13"/>
        <v>0</v>
      </c>
      <c r="AQ53" s="105"/>
      <c r="AR53" s="105"/>
      <c r="AS53" s="97">
        <f t="shared" si="14"/>
        <v>0</v>
      </c>
      <c r="AT53" s="105"/>
      <c r="AU53" s="105"/>
      <c r="AV53" s="97">
        <f t="shared" si="15"/>
        <v>0</v>
      </c>
      <c r="AW53" s="105"/>
      <c r="AX53" s="105"/>
      <c r="AY53" s="97">
        <f t="shared" si="16"/>
        <v>0</v>
      </c>
      <c r="AZ53" s="106"/>
      <c r="BA53" s="106"/>
      <c r="BB53" s="107">
        <f t="shared" si="17"/>
        <v>0</v>
      </c>
      <c r="BC53" s="97">
        <f t="shared" si="29"/>
        <v>0</v>
      </c>
      <c r="BD53" s="97">
        <f t="shared" si="29"/>
        <v>0</v>
      </c>
      <c r="BE53" s="97">
        <f t="shared" si="19"/>
        <v>0</v>
      </c>
      <c r="BF53" s="106"/>
      <c r="BG53" s="106"/>
      <c r="BH53" s="108">
        <f t="shared" si="20"/>
        <v>0</v>
      </c>
      <c r="BI53" s="106"/>
      <c r="BJ53" s="106"/>
      <c r="BK53" s="108">
        <f t="shared" si="21"/>
        <v>0</v>
      </c>
      <c r="BL53" s="106"/>
      <c r="BM53" s="106"/>
      <c r="BN53" s="108">
        <f t="shared" si="22"/>
        <v>0</v>
      </c>
      <c r="BO53" s="107">
        <f t="shared" si="30"/>
        <v>0</v>
      </c>
      <c r="BP53" s="107">
        <f t="shared" si="30"/>
        <v>0</v>
      </c>
      <c r="BQ53" s="107">
        <f t="shared" si="24"/>
        <v>0</v>
      </c>
      <c r="BR53" s="98">
        <f t="shared" si="31"/>
        <v>0</v>
      </c>
      <c r="BS53" s="98">
        <f t="shared" si="31"/>
        <v>0</v>
      </c>
      <c r="BT53" s="98">
        <f t="shared" si="31"/>
        <v>0</v>
      </c>
      <c r="BU53" s="98" t="e">
        <f>+Y53-#REF!</f>
        <v>#REF!</v>
      </c>
      <c r="BV53" s="98" t="e">
        <f>+Z53-#REF!</f>
        <v>#REF!</v>
      </c>
      <c r="BW53" s="98" t="e">
        <f>+AA53-#REF!</f>
        <v>#REF!</v>
      </c>
      <c r="BX53" s="98" t="e">
        <f>+AN53-#REF!</f>
        <v>#REF!</v>
      </c>
      <c r="BY53" s="98" t="e">
        <f>+AO53-#REF!</f>
        <v>#REF!</v>
      </c>
      <c r="BZ53" s="98" t="e">
        <f>+AP53-#REF!</f>
        <v>#REF!</v>
      </c>
      <c r="CA53" s="98" t="e">
        <f>+BC53-#REF!</f>
        <v>#REF!</v>
      </c>
      <c r="CB53" s="98" t="e">
        <f>+BD53-#REF!</f>
        <v>#REF!</v>
      </c>
      <c r="CC53" s="98" t="e">
        <f>+BE53-#REF!</f>
        <v>#REF!</v>
      </c>
      <c r="CD53" s="98" t="e">
        <f>+BO53-#REF!</f>
        <v>#REF!</v>
      </c>
      <c r="CE53" s="98" t="e">
        <f>+BP53-#REF!</f>
        <v>#REF!</v>
      </c>
      <c r="CF53" s="98" t="e">
        <f>+BQ53-#REF!</f>
        <v>#REF!</v>
      </c>
      <c r="CG53" s="98">
        <f t="shared" si="26"/>
        <v>0</v>
      </c>
      <c r="CH53" s="98">
        <f t="shared" si="26"/>
        <v>0</v>
      </c>
      <c r="CI53" s="98">
        <f t="shared" si="26"/>
        <v>0</v>
      </c>
      <c r="CJ53" s="169"/>
    </row>
    <row r="54" spans="1:88" hidden="1" x14ac:dyDescent="0.25">
      <c r="A54" s="169" t="s">
        <v>190</v>
      </c>
      <c r="B54" s="169" t="s">
        <v>173</v>
      </c>
      <c r="C54" s="48" t="s">
        <v>191</v>
      </c>
      <c r="D54" s="169" t="s">
        <v>117</v>
      </c>
      <c r="E54" s="169"/>
      <c r="F54" s="169" t="s">
        <v>193</v>
      </c>
      <c r="G54" s="169" t="s">
        <v>194</v>
      </c>
      <c r="H54" s="169" t="s">
        <v>198</v>
      </c>
      <c r="I54" s="169" t="s">
        <v>204</v>
      </c>
      <c r="J54" s="5">
        <v>9003000</v>
      </c>
      <c r="K54" s="5">
        <v>9003000</v>
      </c>
      <c r="L54" s="5">
        <v>18006000</v>
      </c>
      <c r="M54" s="38"/>
      <c r="N54" s="38"/>
      <c r="O54" s="110">
        <f t="shared" si="2"/>
        <v>0</v>
      </c>
      <c r="P54" s="39" t="s">
        <v>123</v>
      </c>
      <c r="Q54" s="39" t="s">
        <v>123</v>
      </c>
      <c r="R54" s="110">
        <f t="shared" si="3"/>
        <v>0</v>
      </c>
      <c r="S54" s="39" t="s">
        <v>123</v>
      </c>
      <c r="T54" s="39" t="s">
        <v>123</v>
      </c>
      <c r="U54" s="110">
        <f t="shared" si="4"/>
        <v>0</v>
      </c>
      <c r="V54" s="39" t="s">
        <v>123</v>
      </c>
      <c r="W54" s="39" t="s">
        <v>123</v>
      </c>
      <c r="X54" s="110">
        <f t="shared" si="5"/>
        <v>0</v>
      </c>
      <c r="Y54" s="110">
        <f t="shared" si="32"/>
        <v>0</v>
      </c>
      <c r="Z54" s="110">
        <f t="shared" si="32"/>
        <v>0</v>
      </c>
      <c r="AA54" s="110">
        <f t="shared" si="7"/>
        <v>0</v>
      </c>
      <c r="AB54" s="112">
        <v>0</v>
      </c>
      <c r="AC54" s="112">
        <v>0</v>
      </c>
      <c r="AD54" s="110">
        <f t="shared" si="8"/>
        <v>0</v>
      </c>
      <c r="AE54" s="112">
        <v>0</v>
      </c>
      <c r="AF54" s="112">
        <v>0</v>
      </c>
      <c r="AG54" s="110">
        <f t="shared" si="9"/>
        <v>0</v>
      </c>
      <c r="AH54" s="112">
        <v>417000</v>
      </c>
      <c r="AI54" s="112">
        <v>417000</v>
      </c>
      <c r="AJ54" s="110">
        <f t="shared" si="10"/>
        <v>834000</v>
      </c>
      <c r="AK54" s="112">
        <v>625000</v>
      </c>
      <c r="AL54" s="112">
        <v>625000</v>
      </c>
      <c r="AM54" s="110">
        <f t="shared" si="11"/>
        <v>1250000</v>
      </c>
      <c r="AN54" s="110">
        <f t="shared" si="33"/>
        <v>1042000</v>
      </c>
      <c r="AO54" s="110">
        <f t="shared" si="33"/>
        <v>1042000</v>
      </c>
      <c r="AP54" s="110">
        <f t="shared" si="13"/>
        <v>2084000</v>
      </c>
      <c r="AQ54" s="112">
        <v>625000</v>
      </c>
      <c r="AR54" s="112">
        <v>625000</v>
      </c>
      <c r="AS54" s="110">
        <f t="shared" si="14"/>
        <v>1250000</v>
      </c>
      <c r="AT54" s="112">
        <v>625000</v>
      </c>
      <c r="AU54" s="112">
        <v>625000</v>
      </c>
      <c r="AV54" s="110">
        <f t="shared" si="15"/>
        <v>1250000</v>
      </c>
      <c r="AW54" s="112">
        <v>625000</v>
      </c>
      <c r="AX54" s="112">
        <v>625000</v>
      </c>
      <c r="AY54" s="110">
        <f t="shared" si="16"/>
        <v>1250000</v>
      </c>
      <c r="AZ54" s="89"/>
      <c r="BA54" s="89"/>
      <c r="BB54" s="91">
        <f t="shared" si="17"/>
        <v>0</v>
      </c>
      <c r="BC54" s="110">
        <f t="shared" si="29"/>
        <v>1875000</v>
      </c>
      <c r="BD54" s="110">
        <f t="shared" si="29"/>
        <v>1875000</v>
      </c>
      <c r="BE54" s="110">
        <f t="shared" si="19"/>
        <v>3750000</v>
      </c>
      <c r="BF54" s="89"/>
      <c r="BG54" s="89"/>
      <c r="BH54" s="90">
        <f t="shared" si="20"/>
        <v>0</v>
      </c>
      <c r="BI54" s="89"/>
      <c r="BJ54" s="89"/>
      <c r="BK54" s="90">
        <f t="shared" si="21"/>
        <v>0</v>
      </c>
      <c r="BL54" s="89"/>
      <c r="BM54" s="89"/>
      <c r="BN54" s="90">
        <f t="shared" si="22"/>
        <v>0</v>
      </c>
      <c r="BO54" s="91">
        <f t="shared" si="30"/>
        <v>0</v>
      </c>
      <c r="BP54" s="91">
        <f t="shared" si="30"/>
        <v>0</v>
      </c>
      <c r="BQ54" s="91">
        <f t="shared" si="24"/>
        <v>0</v>
      </c>
      <c r="BR54" s="5">
        <f t="shared" si="31"/>
        <v>2917000</v>
      </c>
      <c r="BS54" s="5">
        <f t="shared" si="31"/>
        <v>2917000</v>
      </c>
      <c r="BT54" s="5">
        <f t="shared" si="31"/>
        <v>5834000</v>
      </c>
      <c r="BU54" s="5" t="e">
        <f>+Y54-#REF!</f>
        <v>#REF!</v>
      </c>
      <c r="BV54" s="5" t="e">
        <f>+Z54-#REF!</f>
        <v>#REF!</v>
      </c>
      <c r="BW54" s="5" t="e">
        <f>+AA54-#REF!</f>
        <v>#REF!</v>
      </c>
      <c r="BX54" s="5" t="e">
        <f>+AN54-#REF!</f>
        <v>#REF!</v>
      </c>
      <c r="BY54" s="5" t="e">
        <f>+AO54-#REF!</f>
        <v>#REF!</v>
      </c>
      <c r="BZ54" s="5" t="e">
        <f>+AP54-#REF!</f>
        <v>#REF!</v>
      </c>
      <c r="CA54" s="5" t="e">
        <f>+BC54-#REF!</f>
        <v>#REF!</v>
      </c>
      <c r="CB54" s="5" t="e">
        <f>+BD54-#REF!</f>
        <v>#REF!</v>
      </c>
      <c r="CC54" s="5" t="e">
        <f>+BE54-#REF!</f>
        <v>#REF!</v>
      </c>
      <c r="CD54" s="5" t="e">
        <f>+BO54-#REF!</f>
        <v>#REF!</v>
      </c>
      <c r="CE54" s="5" t="e">
        <f>+BP54-#REF!</f>
        <v>#REF!</v>
      </c>
      <c r="CF54" s="5" t="e">
        <f>+BQ54-#REF!</f>
        <v>#REF!</v>
      </c>
      <c r="CG54" s="5">
        <f t="shared" si="26"/>
        <v>-6086000</v>
      </c>
      <c r="CH54" s="5">
        <f t="shared" si="26"/>
        <v>-6086000</v>
      </c>
      <c r="CI54" s="5">
        <f t="shared" si="26"/>
        <v>-12172000</v>
      </c>
      <c r="CJ54" s="169" t="s">
        <v>197</v>
      </c>
    </row>
    <row r="55" spans="1:88" hidden="1" x14ac:dyDescent="0.25">
      <c r="A55" s="48" t="s">
        <v>172</v>
      </c>
      <c r="B55" s="48" t="s">
        <v>173</v>
      </c>
      <c r="C55" s="48" t="s">
        <v>205</v>
      </c>
      <c r="D55" s="48" t="s">
        <v>117</v>
      </c>
      <c r="E55" s="169"/>
      <c r="F55" s="169" t="s">
        <v>193</v>
      </c>
      <c r="G55" s="169"/>
      <c r="H55" s="169" t="s">
        <v>195</v>
      </c>
      <c r="I55" s="169" t="s">
        <v>196</v>
      </c>
      <c r="J55" s="5">
        <v>0</v>
      </c>
      <c r="K55" s="5">
        <v>0</v>
      </c>
      <c r="L55" s="5">
        <v>0</v>
      </c>
      <c r="M55" s="38"/>
      <c r="N55" s="38"/>
      <c r="O55" s="110">
        <f t="shared" ref="O55" si="34">+SUM(M55:N55)</f>
        <v>0</v>
      </c>
      <c r="P55" s="39" t="s">
        <v>123</v>
      </c>
      <c r="Q55" s="39" t="s">
        <v>123</v>
      </c>
      <c r="R55" s="110">
        <f t="shared" ref="R55" si="35">+SUM(P55:Q55)</f>
        <v>0</v>
      </c>
      <c r="S55" s="39" t="s">
        <v>123</v>
      </c>
      <c r="T55" s="39" t="s">
        <v>123</v>
      </c>
      <c r="U55" s="110">
        <f t="shared" ref="U55" si="36">+SUM(S55:T55)</f>
        <v>0</v>
      </c>
      <c r="V55" s="39" t="s">
        <v>123</v>
      </c>
      <c r="W55" s="39" t="s">
        <v>123</v>
      </c>
      <c r="X55" s="110">
        <f t="shared" ref="X55" si="37">+SUM(V55:W55)</f>
        <v>0</v>
      </c>
      <c r="Y55" s="110">
        <f t="shared" ref="Y55" si="38">+SUM(M55,P55,S55,V55)</f>
        <v>0</v>
      </c>
      <c r="Z55" s="110">
        <f t="shared" ref="Z55" si="39">+SUM(N55,Q55,T55,W55)</f>
        <v>0</v>
      </c>
      <c r="AA55" s="110">
        <f t="shared" ref="AA55" si="40">+SUM(Y55:Z55)</f>
        <v>0</v>
      </c>
      <c r="AB55" s="112">
        <v>60000</v>
      </c>
      <c r="AC55" s="112">
        <v>0</v>
      </c>
      <c r="AD55" s="110">
        <f t="shared" si="8"/>
        <v>60000</v>
      </c>
      <c r="AE55" s="112">
        <v>180000</v>
      </c>
      <c r="AF55" s="112">
        <v>0</v>
      </c>
      <c r="AG55" s="110">
        <f t="shared" si="9"/>
        <v>180000</v>
      </c>
      <c r="AH55" s="112">
        <v>180000</v>
      </c>
      <c r="AI55" s="112">
        <v>0</v>
      </c>
      <c r="AJ55" s="110">
        <f t="shared" si="10"/>
        <v>180000</v>
      </c>
      <c r="AK55" s="112">
        <v>180000</v>
      </c>
      <c r="AL55" s="112">
        <v>0</v>
      </c>
      <c r="AM55" s="110">
        <f t="shared" ref="AM55" si="41">+SUM(AK55:AL55)</f>
        <v>180000</v>
      </c>
      <c r="AN55" s="110">
        <f t="shared" ref="AN55" si="42">+SUM(AB55,AE55,AH55,AK55)</f>
        <v>600000</v>
      </c>
      <c r="AO55" s="110">
        <f t="shared" ref="AO55" si="43">+SUM(AC55,AF55,AI55,AL55)</f>
        <v>0</v>
      </c>
      <c r="AP55" s="110">
        <f t="shared" ref="AP55" si="44">+SUM(AN55:AO55)</f>
        <v>600000</v>
      </c>
      <c r="AQ55" s="112">
        <v>0</v>
      </c>
      <c r="AR55" s="112">
        <v>0</v>
      </c>
      <c r="AS55" s="110">
        <f t="shared" si="14"/>
        <v>0</v>
      </c>
      <c r="AT55" s="112">
        <v>0</v>
      </c>
      <c r="AU55" s="112">
        <v>0</v>
      </c>
      <c r="AV55" s="110">
        <f t="shared" si="15"/>
        <v>0</v>
      </c>
      <c r="AW55" s="112">
        <v>0</v>
      </c>
      <c r="AX55" s="112">
        <v>0</v>
      </c>
      <c r="AY55" s="110">
        <f t="shared" si="16"/>
        <v>0</v>
      </c>
      <c r="AZ55" s="89"/>
      <c r="BA55" s="89"/>
      <c r="BB55" s="91">
        <f t="shared" ref="BB55" si="45">+SUM(AZ55:BA55)</f>
        <v>0</v>
      </c>
      <c r="BC55" s="110">
        <f t="shared" ref="BC55" si="46">+SUM(AQ55,AT55,AW55,AZ55)</f>
        <v>0</v>
      </c>
      <c r="BD55" s="110">
        <f t="shared" ref="BD55" si="47">+SUM(AR55,AU55,AX55,BA55)</f>
        <v>0</v>
      </c>
      <c r="BE55" s="110">
        <f t="shared" ref="BE55" si="48">+SUM(BC55:BD55)</f>
        <v>0</v>
      </c>
      <c r="BF55" s="89"/>
      <c r="BG55" s="89"/>
      <c r="BH55" s="90">
        <f t="shared" ref="BH55" si="49">+SUM(BF55:BG55)</f>
        <v>0</v>
      </c>
      <c r="BI55" s="89"/>
      <c r="BJ55" s="89"/>
      <c r="BK55" s="90">
        <f t="shared" ref="BK55" si="50">+SUM(BI55:BJ55)</f>
        <v>0</v>
      </c>
      <c r="BL55" s="89"/>
      <c r="BM55" s="89"/>
      <c r="BN55" s="90">
        <f t="shared" ref="BN55" si="51">+SUM(BL55:BM55)</f>
        <v>0</v>
      </c>
      <c r="BO55" s="91">
        <f t="shared" ref="BO55" si="52">+SUM(BF55,BI55,BL55)</f>
        <v>0</v>
      </c>
      <c r="BP55" s="91">
        <f t="shared" ref="BP55" si="53">+SUM(BG55,BJ55,BM55)</f>
        <v>0</v>
      </c>
      <c r="BQ55" s="91">
        <f t="shared" ref="BQ55" si="54">+SUM(BO55:BP55)</f>
        <v>0</v>
      </c>
      <c r="BR55" s="5">
        <f t="shared" ref="BR55" si="55">+SUM(BO55,BC55,AN55,Y55)</f>
        <v>600000</v>
      </c>
      <c r="BS55" s="5">
        <f t="shared" ref="BS55" si="56">+SUM(BP55,BD55,AO55,Z55)</f>
        <v>0</v>
      </c>
      <c r="BT55" s="5">
        <f t="shared" ref="BT55" si="57">+SUM(BQ55,BE55,AP55,AA55)</f>
        <v>600000</v>
      </c>
      <c r="BU55" s="5" t="e">
        <f>+Y55-#REF!</f>
        <v>#REF!</v>
      </c>
      <c r="BV55" s="5" t="e">
        <f>+Z55-#REF!</f>
        <v>#REF!</v>
      </c>
      <c r="BW55" s="5" t="e">
        <f>+AA55-#REF!</f>
        <v>#REF!</v>
      </c>
      <c r="BX55" s="5" t="e">
        <f>+AN55-#REF!</f>
        <v>#REF!</v>
      </c>
      <c r="BY55" s="5" t="e">
        <f>+AO55-#REF!</f>
        <v>#REF!</v>
      </c>
      <c r="BZ55" s="5" t="e">
        <f>+AP55-#REF!</f>
        <v>#REF!</v>
      </c>
      <c r="CA55" s="5" t="e">
        <f>+BC55-#REF!</f>
        <v>#REF!</v>
      </c>
      <c r="CB55" s="5" t="e">
        <f>+BD55-#REF!</f>
        <v>#REF!</v>
      </c>
      <c r="CC55" s="5" t="e">
        <f>+BE55-#REF!</f>
        <v>#REF!</v>
      </c>
      <c r="CD55" s="5" t="e">
        <f>+BO55-#REF!</f>
        <v>#REF!</v>
      </c>
      <c r="CE55" s="5" t="e">
        <f>+BP55-#REF!</f>
        <v>#REF!</v>
      </c>
      <c r="CF55" s="5" t="e">
        <f>+BQ55-#REF!</f>
        <v>#REF!</v>
      </c>
      <c r="CG55" s="5">
        <f t="shared" ref="CG55" si="58">+BR55-J55</f>
        <v>600000</v>
      </c>
      <c r="CH55" s="5">
        <f t="shared" ref="CH55" si="59">+BS55-K55</f>
        <v>0</v>
      </c>
      <c r="CI55" s="5">
        <f t="shared" ref="CI55" si="60">+BT55-L55</f>
        <v>600000</v>
      </c>
      <c r="CJ55" s="169" t="s">
        <v>197</v>
      </c>
    </row>
    <row r="57" spans="1:88" x14ac:dyDescent="0.25">
      <c r="A57" s="169"/>
      <c r="B57" s="169"/>
      <c r="C57" s="169"/>
      <c r="D57" s="169"/>
      <c r="E57" s="169"/>
      <c r="F57" s="169"/>
      <c r="G57" s="169"/>
      <c r="H57" s="169"/>
      <c r="I57" s="169"/>
      <c r="J57" s="169"/>
      <c r="K57" s="169"/>
      <c r="L57" s="169"/>
      <c r="M57" s="169"/>
      <c r="N57" s="169"/>
      <c r="O57" s="169"/>
      <c r="P57" s="169"/>
      <c r="Q57" s="169"/>
      <c r="R57" s="169"/>
      <c r="S57" s="169"/>
      <c r="T57" s="169"/>
      <c r="U57" s="169"/>
      <c r="V57" s="169"/>
      <c r="W57" s="169"/>
      <c r="X57" s="169"/>
      <c r="Y57" s="114"/>
      <c r="Z57" s="114"/>
      <c r="AA57" s="114"/>
      <c r="AB57" s="114"/>
      <c r="AC57" s="121"/>
      <c r="AD57" s="114"/>
      <c r="AE57" s="114"/>
      <c r="AF57" s="114"/>
      <c r="AG57" s="114"/>
      <c r="AH57" s="114"/>
      <c r="AI57" s="114"/>
      <c r="AJ57" s="114"/>
      <c r="AK57" s="114"/>
      <c r="AL57" s="114"/>
      <c r="AM57" s="114"/>
      <c r="AN57" s="114"/>
      <c r="AO57" s="114"/>
      <c r="AP57" s="114"/>
      <c r="AQ57" s="169"/>
      <c r="AR57" s="169"/>
      <c r="AS57" s="169"/>
      <c r="AT57" s="169"/>
      <c r="AU57" s="169"/>
      <c r="AV57" s="169"/>
      <c r="AW57" s="169"/>
      <c r="AX57" s="169"/>
      <c r="AY57" s="169"/>
      <c r="AZ57" s="169"/>
      <c r="BA57" s="169"/>
      <c r="BB57" s="169"/>
      <c r="BC57" s="169"/>
      <c r="BD57" s="169"/>
      <c r="BE57" s="169"/>
      <c r="BF57" s="169"/>
      <c r="BG57" s="169"/>
      <c r="BH57" s="169"/>
      <c r="BI57" s="169"/>
      <c r="BJ57" s="169"/>
      <c r="BK57" s="169"/>
      <c r="BL57" s="169"/>
      <c r="BM57" s="169"/>
      <c r="BN57" s="169"/>
      <c r="BO57" s="169"/>
      <c r="BP57" s="169"/>
      <c r="BQ57" s="169"/>
      <c r="BR57" s="169"/>
      <c r="BS57" s="169"/>
      <c r="BT57" s="169"/>
      <c r="BU57" s="169"/>
      <c r="BV57" s="169"/>
      <c r="BW57" s="169"/>
      <c r="BX57" s="169"/>
      <c r="BY57" s="169"/>
      <c r="BZ57" s="169"/>
      <c r="CA57" s="169"/>
      <c r="CB57" s="169"/>
      <c r="CC57" s="169"/>
      <c r="CD57" s="169"/>
      <c r="CE57" s="169"/>
      <c r="CF57" s="169"/>
      <c r="CG57" s="169"/>
      <c r="CH57" s="169"/>
      <c r="CI57" s="169"/>
      <c r="CJ57" s="169"/>
    </row>
    <row r="58" spans="1:88" x14ac:dyDescent="0.25">
      <c r="A58" s="169"/>
      <c r="B58" s="169"/>
      <c r="C58" s="169"/>
      <c r="D58" s="169"/>
      <c r="E58" s="169"/>
      <c r="F58" s="169"/>
      <c r="G58" s="169"/>
      <c r="H58" s="169"/>
      <c r="I58" s="169"/>
      <c r="J58" s="169"/>
      <c r="K58" s="169"/>
      <c r="L58" s="169"/>
      <c r="M58" s="169"/>
      <c r="N58" s="169"/>
      <c r="O58" s="169"/>
      <c r="P58" s="169"/>
      <c r="Q58" s="169"/>
      <c r="R58" s="169"/>
      <c r="S58" s="169"/>
      <c r="T58" s="114"/>
      <c r="U58" s="114"/>
      <c r="V58" s="139" t="s">
        <v>206</v>
      </c>
      <c r="W58" s="114"/>
      <c r="X58" s="114"/>
      <c r="Y58" s="114"/>
      <c r="Z58" s="114"/>
      <c r="AA58" s="114"/>
      <c r="AB58" s="114"/>
      <c r="AC58" s="122"/>
      <c r="AD58" s="114"/>
      <c r="AE58" s="114"/>
      <c r="AF58" s="114"/>
      <c r="AG58" s="114"/>
      <c r="AH58" s="114"/>
      <c r="AI58" s="114"/>
      <c r="AJ58" s="114"/>
      <c r="AK58" s="114"/>
      <c r="AL58" s="114"/>
      <c r="AM58" s="114"/>
      <c r="AN58" s="114"/>
      <c r="AO58" s="114"/>
      <c r="AP58" s="114"/>
      <c r="AQ58" s="114"/>
      <c r="AR58" s="114"/>
      <c r="AS58" s="114"/>
      <c r="AT58" s="114"/>
      <c r="AU58" s="114"/>
      <c r="AV58" s="114"/>
      <c r="AW58" s="114"/>
      <c r="AX58" s="114"/>
      <c r="AY58" s="114"/>
      <c r="AZ58" s="169"/>
      <c r="BA58" s="169"/>
      <c r="BB58" s="169"/>
      <c r="BC58" s="169"/>
      <c r="BD58" s="169"/>
      <c r="BE58" s="169"/>
      <c r="BF58" s="169"/>
      <c r="BG58" s="169"/>
      <c r="BH58" s="169"/>
      <c r="BI58" s="169"/>
      <c r="BJ58" s="169"/>
      <c r="BK58" s="169"/>
      <c r="BL58" s="169"/>
      <c r="BM58" s="169"/>
      <c r="BN58" s="169"/>
      <c r="BO58" s="169"/>
      <c r="BP58" s="169"/>
      <c r="BQ58" s="169"/>
      <c r="BR58" s="169"/>
      <c r="BS58" s="169"/>
      <c r="BT58" s="169"/>
      <c r="BU58" s="169"/>
      <c r="BV58" s="169"/>
      <c r="BW58" s="169"/>
      <c r="BX58" s="169"/>
      <c r="BY58" s="169"/>
      <c r="BZ58" s="169"/>
      <c r="CA58" s="169"/>
      <c r="CB58" s="169"/>
      <c r="CC58" s="169"/>
      <c r="CD58" s="169"/>
      <c r="CE58" s="169"/>
      <c r="CF58" s="169"/>
      <c r="CG58" s="169"/>
      <c r="CH58" s="169"/>
      <c r="CI58" s="169"/>
      <c r="CJ58" s="169"/>
    </row>
    <row r="59" spans="1:88" x14ac:dyDescent="0.25">
      <c r="A59" s="169"/>
      <c r="B59" s="169"/>
      <c r="C59" s="169"/>
      <c r="D59" s="169"/>
      <c r="E59" s="169"/>
      <c r="F59" s="169"/>
      <c r="G59" s="169"/>
      <c r="H59" s="169"/>
      <c r="I59" s="169"/>
      <c r="J59" s="169"/>
      <c r="K59" s="169"/>
      <c r="L59" s="169"/>
      <c r="M59" s="169"/>
      <c r="N59" s="169"/>
      <c r="O59" s="169"/>
      <c r="P59" s="169"/>
      <c r="Q59" s="169"/>
      <c r="R59" s="169"/>
      <c r="S59" s="169"/>
      <c r="T59" s="114"/>
      <c r="U59" s="114"/>
      <c r="V59" s="139" t="s">
        <v>207</v>
      </c>
      <c r="W59" s="114"/>
      <c r="X59" s="114"/>
      <c r="Y59" s="114"/>
      <c r="Z59" s="114"/>
      <c r="AA59" s="114"/>
      <c r="AB59" s="115"/>
      <c r="AC59" s="123"/>
      <c r="AD59" s="124"/>
      <c r="AE59" s="115"/>
      <c r="AF59" s="115"/>
      <c r="AG59" s="115"/>
      <c r="AH59" s="115"/>
      <c r="AI59" s="115"/>
      <c r="AJ59" s="115"/>
      <c r="AK59" s="115"/>
      <c r="AL59" s="115"/>
      <c r="AM59" s="115"/>
      <c r="AN59" s="114"/>
      <c r="AO59" s="114"/>
      <c r="AP59" s="114"/>
      <c r="AQ59" s="115"/>
      <c r="AR59" s="115"/>
      <c r="AS59" s="115"/>
      <c r="AT59" s="115"/>
      <c r="AU59" s="115"/>
      <c r="AV59" s="115"/>
      <c r="AW59" s="115"/>
      <c r="AX59" s="115"/>
      <c r="AY59" s="115"/>
      <c r="AZ59" s="169"/>
      <c r="BA59" s="169"/>
      <c r="BB59" s="169"/>
      <c r="BC59" s="169"/>
      <c r="BD59" s="169"/>
      <c r="BE59" s="169"/>
      <c r="BF59" s="169"/>
      <c r="BG59" s="169"/>
      <c r="BH59" s="169"/>
      <c r="BI59" s="169"/>
      <c r="BJ59" s="169"/>
      <c r="BK59" s="169"/>
      <c r="BL59" s="169"/>
      <c r="BM59" s="169"/>
      <c r="BN59" s="169"/>
      <c r="BO59" s="169"/>
      <c r="BP59" s="169"/>
      <c r="BQ59" s="169"/>
      <c r="BR59" s="169"/>
      <c r="BS59" s="169"/>
      <c r="BT59" s="169"/>
      <c r="BU59" s="169"/>
      <c r="BV59" s="169"/>
      <c r="BW59" s="169"/>
      <c r="BX59" s="169"/>
      <c r="BY59" s="169"/>
      <c r="BZ59" s="169"/>
      <c r="CA59" s="169"/>
      <c r="CB59" s="169"/>
      <c r="CC59" s="169"/>
      <c r="CD59" s="169"/>
      <c r="CE59" s="169"/>
      <c r="CF59" s="169"/>
      <c r="CG59" s="169"/>
      <c r="CH59" s="169"/>
      <c r="CI59" s="169"/>
      <c r="CJ59" s="169"/>
    </row>
    <row r="60" spans="1:88" s="109" customFormat="1" x14ac:dyDescent="0.25">
      <c r="A60" s="169"/>
      <c r="B60" s="169"/>
      <c r="C60" s="169"/>
      <c r="D60" s="169"/>
      <c r="E60" s="169"/>
      <c r="F60" s="169"/>
      <c r="G60" s="169"/>
      <c r="H60" s="169"/>
      <c r="I60" s="169"/>
      <c r="J60" s="169"/>
      <c r="K60" s="169"/>
      <c r="L60" s="169"/>
      <c r="M60" s="169"/>
      <c r="N60" s="169"/>
      <c r="O60" s="169"/>
      <c r="P60" s="169"/>
      <c r="Q60" s="169"/>
      <c r="R60" s="169"/>
      <c r="S60" s="169"/>
      <c r="T60" s="114"/>
      <c r="U60" s="114"/>
      <c r="V60" s="159" t="s">
        <v>208</v>
      </c>
      <c r="W60" s="114"/>
      <c r="X60" s="114"/>
      <c r="Y60" s="114"/>
      <c r="Z60" s="117"/>
      <c r="AA60" s="114"/>
      <c r="AB60" s="116"/>
      <c r="AC60" s="125"/>
      <c r="AD60" s="114"/>
      <c r="AE60" s="116"/>
      <c r="AF60" s="116"/>
      <c r="AG60" s="116"/>
      <c r="AH60" s="116"/>
      <c r="AI60" s="116"/>
      <c r="AJ60" s="116"/>
      <c r="AK60" s="116"/>
      <c r="AL60" s="116"/>
      <c r="AM60" s="116"/>
      <c r="AN60" s="114"/>
      <c r="AO60" s="114"/>
      <c r="AP60" s="114"/>
      <c r="AQ60" s="115"/>
      <c r="AR60" s="115"/>
      <c r="AS60" s="115"/>
      <c r="AT60" s="115"/>
      <c r="AU60" s="115"/>
      <c r="AV60" s="115"/>
      <c r="AW60" s="115"/>
      <c r="AX60" s="115"/>
      <c r="AY60" s="115"/>
      <c r="AZ60" s="169"/>
      <c r="BA60" s="169"/>
      <c r="BB60" s="169"/>
      <c r="BC60" s="169"/>
      <c r="BD60" s="169"/>
      <c r="BE60" s="169"/>
      <c r="BF60" s="169"/>
      <c r="BG60" s="169"/>
      <c r="BH60" s="169"/>
      <c r="BI60" s="169"/>
      <c r="BJ60" s="169"/>
      <c r="BK60" s="169"/>
      <c r="BL60" s="169"/>
      <c r="BM60" s="169"/>
      <c r="BN60" s="169"/>
      <c r="BO60" s="169"/>
      <c r="BP60" s="169"/>
      <c r="BQ60" s="169"/>
      <c r="BR60" s="169"/>
      <c r="BS60" s="169"/>
      <c r="BT60" s="169"/>
      <c r="BU60" s="169"/>
      <c r="BV60" s="169"/>
      <c r="BW60" s="169"/>
      <c r="BX60" s="169"/>
      <c r="BY60" s="169"/>
      <c r="BZ60" s="169"/>
      <c r="CA60" s="169"/>
      <c r="CB60" s="169"/>
      <c r="CC60" s="169"/>
      <c r="CD60" s="169"/>
      <c r="CE60" s="169"/>
      <c r="CF60" s="169"/>
      <c r="CG60" s="169"/>
      <c r="CH60" s="169"/>
      <c r="CI60" s="169"/>
      <c r="CJ60" s="169"/>
    </row>
    <row r="61" spans="1:88" x14ac:dyDescent="0.25">
      <c r="A61" s="169"/>
      <c r="B61" s="169"/>
      <c r="C61" s="169"/>
      <c r="D61" s="169"/>
      <c r="E61" s="169"/>
      <c r="F61" s="169"/>
      <c r="G61" s="169"/>
      <c r="H61" s="169"/>
      <c r="I61" s="169"/>
      <c r="J61" s="169"/>
      <c r="K61" s="169"/>
      <c r="L61" s="169"/>
      <c r="M61" s="169"/>
      <c r="N61" s="169"/>
      <c r="O61" s="169"/>
      <c r="P61" s="169"/>
      <c r="Q61" s="169"/>
      <c r="R61" s="169"/>
      <c r="S61" s="169"/>
      <c r="T61" s="114"/>
      <c r="U61" s="114"/>
      <c r="V61" s="159" t="s">
        <v>209</v>
      </c>
      <c r="W61" s="114"/>
      <c r="X61" s="114"/>
      <c r="Y61" s="114"/>
      <c r="Z61" s="117"/>
      <c r="AA61" s="114"/>
      <c r="AB61" s="116"/>
      <c r="AC61" s="116"/>
      <c r="AD61" s="116"/>
      <c r="AE61" s="116"/>
      <c r="AF61" s="116"/>
      <c r="AG61" s="116"/>
      <c r="AH61" s="116"/>
      <c r="AI61" s="116"/>
      <c r="AJ61" s="116"/>
      <c r="AK61" s="116"/>
      <c r="AL61" s="116"/>
      <c r="AM61" s="116"/>
      <c r="AN61" s="114"/>
      <c r="AO61" s="114"/>
      <c r="AP61" s="114"/>
      <c r="AQ61" s="116"/>
      <c r="AR61" s="116"/>
      <c r="AS61" s="116"/>
      <c r="AT61" s="116"/>
      <c r="AU61" s="116"/>
      <c r="AV61" s="116"/>
      <c r="AW61" s="116"/>
      <c r="AX61" s="116"/>
      <c r="AY61" s="116"/>
      <c r="AZ61" s="169"/>
      <c r="BA61" s="169"/>
      <c r="BB61" s="169"/>
      <c r="BC61" s="169"/>
      <c r="BD61" s="169"/>
      <c r="BE61" s="169"/>
      <c r="BF61" s="169"/>
      <c r="BG61" s="169"/>
      <c r="BH61" s="169"/>
      <c r="BI61" s="169"/>
      <c r="BJ61" s="169"/>
      <c r="BK61" s="169"/>
      <c r="BL61" s="169"/>
      <c r="BM61" s="169"/>
      <c r="BN61" s="169"/>
      <c r="BO61" s="169"/>
      <c r="BP61" s="169"/>
      <c r="BQ61" s="169"/>
      <c r="BR61" s="169"/>
      <c r="BS61" s="169"/>
      <c r="BT61" s="169"/>
      <c r="BU61" s="169"/>
      <c r="BV61" s="169"/>
      <c r="BW61" s="169"/>
      <c r="BX61" s="169"/>
      <c r="BY61" s="169"/>
      <c r="BZ61" s="169"/>
      <c r="CA61" s="169"/>
      <c r="CB61" s="169"/>
      <c r="CC61" s="169"/>
      <c r="CD61" s="169"/>
      <c r="CE61" s="169"/>
      <c r="CF61" s="169"/>
      <c r="CG61" s="169"/>
      <c r="CH61" s="169"/>
      <c r="CI61" s="169"/>
      <c r="CJ61" s="169"/>
    </row>
    <row r="62" spans="1:88" x14ac:dyDescent="0.25">
      <c r="A62" s="169"/>
      <c r="B62" s="169"/>
      <c r="C62" s="169"/>
      <c r="D62" s="169"/>
      <c r="E62" s="169"/>
      <c r="F62" s="169"/>
      <c r="G62" s="169"/>
      <c r="H62" s="169"/>
      <c r="I62" s="169"/>
      <c r="J62" s="169"/>
      <c r="K62" s="169"/>
      <c r="L62" s="169"/>
      <c r="M62" s="169"/>
      <c r="N62" s="169"/>
      <c r="O62" s="169"/>
      <c r="P62" s="169"/>
      <c r="Q62" s="169"/>
      <c r="R62" s="169"/>
      <c r="S62" s="169"/>
      <c r="T62" s="114"/>
      <c r="U62" s="114"/>
      <c r="V62" s="114"/>
      <c r="W62" s="114"/>
      <c r="X62" s="114"/>
      <c r="Y62" s="114"/>
      <c r="Z62" s="169"/>
      <c r="AA62" s="169"/>
      <c r="AB62" s="169"/>
      <c r="AC62" s="127" t="s">
        <v>210</v>
      </c>
      <c r="AD62" s="169"/>
      <c r="AE62" s="169"/>
      <c r="AF62" s="169"/>
      <c r="AG62" s="169"/>
      <c r="AH62" s="169"/>
      <c r="AI62" s="169"/>
      <c r="AJ62" s="169"/>
      <c r="AK62" s="169"/>
      <c r="AL62" s="169"/>
      <c r="AM62" s="169"/>
      <c r="AN62" s="169"/>
      <c r="AO62" s="169"/>
      <c r="AP62" s="114"/>
      <c r="AQ62" s="116"/>
      <c r="AR62" s="116"/>
      <c r="AS62" s="116"/>
      <c r="AT62" s="116"/>
      <c r="AU62" s="116"/>
      <c r="AV62" s="116"/>
      <c r="AW62" s="116"/>
      <c r="AX62" s="116"/>
      <c r="AY62" s="116"/>
      <c r="AZ62" s="169"/>
      <c r="BA62" s="169"/>
      <c r="BB62" s="169"/>
      <c r="BC62" s="169"/>
      <c r="BD62" s="169"/>
      <c r="BE62" s="169"/>
      <c r="BF62" s="169"/>
      <c r="BG62" s="169"/>
      <c r="BH62" s="169"/>
      <c r="BI62" s="169"/>
      <c r="BJ62" s="169"/>
      <c r="BK62" s="169"/>
      <c r="BL62" s="169"/>
      <c r="BM62" s="169"/>
      <c r="BN62" s="169"/>
      <c r="BO62" s="169"/>
      <c r="BP62" s="169"/>
      <c r="BQ62" s="169"/>
      <c r="BR62" s="169"/>
      <c r="BS62" s="169"/>
      <c r="BT62" s="169"/>
      <c r="BU62" s="169"/>
      <c r="BV62" s="169"/>
      <c r="BW62" s="169"/>
      <c r="BX62" s="169"/>
      <c r="BY62" s="169"/>
      <c r="BZ62" s="169"/>
      <c r="CA62" s="169"/>
      <c r="CB62" s="169"/>
      <c r="CC62" s="169"/>
      <c r="CD62" s="169"/>
      <c r="CE62" s="169"/>
      <c r="CF62" s="169"/>
      <c r="CG62" s="169"/>
      <c r="CH62" s="169"/>
      <c r="CI62" s="169"/>
      <c r="CJ62" s="169"/>
    </row>
    <row r="63" spans="1:88" x14ac:dyDescent="0.25">
      <c r="A63" s="169"/>
      <c r="B63" s="169"/>
      <c r="C63" s="169"/>
      <c r="D63" s="169"/>
      <c r="E63" s="169"/>
      <c r="F63" s="169"/>
      <c r="G63" s="169"/>
      <c r="H63" s="169"/>
      <c r="I63" s="169"/>
      <c r="J63" s="169"/>
      <c r="K63" s="169"/>
      <c r="L63" s="169"/>
      <c r="M63" s="169"/>
      <c r="N63" s="169"/>
      <c r="O63" s="169"/>
      <c r="P63" s="169"/>
      <c r="Q63" s="169"/>
      <c r="R63" s="169"/>
      <c r="S63" s="169"/>
      <c r="T63" s="114"/>
      <c r="U63" s="114"/>
      <c r="V63" s="114"/>
      <c r="W63" s="114"/>
      <c r="X63" s="114"/>
      <c r="Y63" s="114"/>
      <c r="Z63" s="169"/>
      <c r="AA63" s="169"/>
      <c r="AB63" s="169"/>
      <c r="AC63" s="128" t="s">
        <v>211</v>
      </c>
      <c r="AD63" s="169"/>
      <c r="AE63" s="169"/>
      <c r="AF63" s="169"/>
      <c r="AG63" s="169"/>
      <c r="AH63" s="169"/>
      <c r="AI63" s="169"/>
      <c r="AJ63" s="169"/>
      <c r="AK63" s="169"/>
      <c r="AL63" s="169"/>
      <c r="AM63" s="169"/>
      <c r="AN63" s="169"/>
      <c r="AO63" s="169"/>
      <c r="AP63" s="114"/>
      <c r="AQ63" s="116"/>
      <c r="AR63" s="116"/>
      <c r="AS63" s="116"/>
      <c r="AT63" s="116"/>
      <c r="AU63" s="116"/>
      <c r="AV63" s="116"/>
      <c r="AW63" s="116"/>
      <c r="AX63" s="116"/>
      <c r="AY63" s="116"/>
      <c r="AZ63" s="169"/>
      <c r="BA63" s="169"/>
      <c r="BB63" s="169"/>
      <c r="BC63" s="169"/>
      <c r="BD63" s="169"/>
      <c r="BE63" s="169"/>
      <c r="BF63" s="169"/>
      <c r="BG63" s="169"/>
      <c r="BH63" s="169"/>
      <c r="BI63" s="169"/>
      <c r="BJ63" s="169"/>
      <c r="BK63" s="169"/>
      <c r="BL63" s="169"/>
      <c r="BM63" s="169"/>
      <c r="BN63" s="169"/>
      <c r="BO63" s="169"/>
      <c r="BP63" s="169"/>
      <c r="BQ63" s="169"/>
      <c r="BR63" s="169"/>
      <c r="BS63" s="169"/>
      <c r="BT63" s="169"/>
      <c r="BU63" s="169"/>
      <c r="BV63" s="169"/>
      <c r="BW63" s="169"/>
      <c r="BX63" s="169"/>
      <c r="BY63" s="169"/>
      <c r="BZ63" s="169"/>
      <c r="CA63" s="169"/>
      <c r="CB63" s="169"/>
      <c r="CC63" s="169"/>
      <c r="CD63" s="169"/>
      <c r="CE63" s="169"/>
      <c r="CF63" s="169"/>
      <c r="CG63" s="169"/>
      <c r="CH63" s="169"/>
      <c r="CI63" s="169"/>
      <c r="CJ63" s="169"/>
    </row>
    <row r="64" spans="1:88" x14ac:dyDescent="0.25">
      <c r="A64" s="169"/>
      <c r="B64" s="169"/>
      <c r="C64" s="169"/>
      <c r="D64" s="169"/>
      <c r="E64" s="169"/>
      <c r="F64" s="169"/>
      <c r="G64" s="169"/>
      <c r="H64" s="169"/>
      <c r="I64" s="169"/>
      <c r="J64" s="169"/>
      <c r="K64" s="169"/>
      <c r="L64" s="169"/>
      <c r="M64" s="169"/>
      <c r="N64" s="169"/>
      <c r="O64" s="169"/>
      <c r="P64" s="169"/>
      <c r="Q64" s="169"/>
      <c r="R64" s="169"/>
      <c r="S64" s="169"/>
      <c r="T64" s="114"/>
      <c r="U64" s="114"/>
      <c r="V64" s="114"/>
      <c r="W64" s="114"/>
      <c r="X64" s="114"/>
      <c r="Y64" s="114"/>
      <c r="Z64" s="169"/>
      <c r="AA64" s="169"/>
      <c r="AB64" s="129"/>
      <c r="AC64" s="130" t="s">
        <v>212</v>
      </c>
      <c r="AD64" s="131"/>
      <c r="AE64" s="129"/>
      <c r="AF64" s="129"/>
      <c r="AG64" s="129"/>
      <c r="AH64" s="129"/>
      <c r="AI64" s="129"/>
      <c r="AJ64" s="129"/>
      <c r="AK64" s="129"/>
      <c r="AL64" s="129"/>
      <c r="AM64" s="129"/>
      <c r="AN64" s="169"/>
      <c r="AO64" s="169"/>
      <c r="AP64" s="114"/>
      <c r="AQ64" s="116"/>
      <c r="AR64" s="116"/>
      <c r="AS64" s="116"/>
      <c r="AT64" s="116"/>
      <c r="AU64" s="116"/>
      <c r="AV64" s="116"/>
      <c r="AW64" s="116"/>
      <c r="AX64" s="116"/>
      <c r="AY64" s="116"/>
      <c r="AZ64" s="169"/>
      <c r="BA64" s="169"/>
      <c r="BB64" s="169"/>
      <c r="BC64" s="169"/>
      <c r="BD64" s="169"/>
      <c r="BE64" s="169"/>
      <c r="BF64" s="169"/>
      <c r="BG64" s="169"/>
      <c r="BH64" s="169"/>
      <c r="BI64" s="169"/>
      <c r="BJ64" s="169"/>
      <c r="BK64" s="169"/>
      <c r="BL64" s="169"/>
      <c r="BM64" s="169"/>
      <c r="BN64" s="169"/>
      <c r="BO64" s="169"/>
      <c r="BP64" s="169"/>
      <c r="BQ64" s="169"/>
      <c r="BR64" s="169"/>
      <c r="BS64" s="169"/>
      <c r="BT64" s="169"/>
      <c r="BU64" s="169"/>
      <c r="BV64" s="169"/>
      <c r="BW64" s="169"/>
      <c r="BX64" s="169"/>
      <c r="BY64" s="169"/>
      <c r="BZ64" s="169"/>
      <c r="CA64" s="169"/>
      <c r="CB64" s="169"/>
      <c r="CC64" s="169"/>
      <c r="CD64" s="169"/>
      <c r="CE64" s="169"/>
      <c r="CF64" s="169"/>
      <c r="CG64" s="169"/>
      <c r="CH64" s="169"/>
      <c r="CI64" s="169"/>
      <c r="CJ64" s="169"/>
    </row>
    <row r="65" spans="20:51" s="109" customFormat="1" x14ac:dyDescent="0.25">
      <c r="T65" s="114"/>
      <c r="U65" s="114"/>
      <c r="V65" s="114"/>
      <c r="W65" s="114"/>
      <c r="X65" s="114"/>
      <c r="Y65" s="114"/>
      <c r="Z65" s="169"/>
      <c r="AA65" s="169"/>
      <c r="AB65" s="129"/>
      <c r="AC65" s="130"/>
      <c r="AD65" s="131" t="s">
        <v>213</v>
      </c>
      <c r="AE65" s="129"/>
      <c r="AF65" s="129"/>
      <c r="AG65" s="129"/>
      <c r="AH65" s="129"/>
      <c r="AI65" s="129"/>
      <c r="AJ65" s="129"/>
      <c r="AK65" s="129"/>
      <c r="AL65" s="129"/>
      <c r="AM65" s="129"/>
      <c r="AN65" s="169"/>
      <c r="AO65" s="169"/>
      <c r="AP65" s="114"/>
      <c r="AQ65" s="116"/>
      <c r="AR65" s="116"/>
      <c r="AS65" s="116"/>
      <c r="AT65" s="116"/>
      <c r="AU65" s="116"/>
      <c r="AV65" s="116"/>
      <c r="AW65" s="116"/>
      <c r="AX65" s="116"/>
      <c r="AY65" s="116"/>
    </row>
    <row r="66" spans="20:51" s="109" customFormat="1" x14ac:dyDescent="0.25">
      <c r="T66" s="114"/>
      <c r="U66" s="114"/>
      <c r="V66" s="114"/>
      <c r="W66" s="114"/>
      <c r="X66" s="114"/>
      <c r="Y66" s="114"/>
      <c r="Z66" s="169"/>
      <c r="AA66" s="169"/>
      <c r="AB66" s="129"/>
      <c r="AC66" s="130"/>
      <c r="AD66" s="131" t="s">
        <v>214</v>
      </c>
      <c r="AE66" s="129"/>
      <c r="AF66" s="129"/>
      <c r="AG66" s="129"/>
      <c r="AH66" s="129"/>
      <c r="AI66" s="129"/>
      <c r="AJ66" s="129"/>
      <c r="AK66" s="129"/>
      <c r="AL66" s="129"/>
      <c r="AM66" s="129"/>
      <c r="AN66" s="169"/>
      <c r="AO66" s="169"/>
      <c r="AP66" s="114"/>
      <c r="AQ66" s="116"/>
      <c r="AR66" s="116"/>
      <c r="AS66" s="116"/>
      <c r="AT66" s="116"/>
      <c r="AU66" s="116"/>
      <c r="AV66" s="116"/>
      <c r="AW66" s="116"/>
      <c r="AX66" s="116"/>
      <c r="AY66" s="116"/>
    </row>
    <row r="67" spans="20:51" s="109" customFormat="1" x14ac:dyDescent="0.25">
      <c r="T67" s="114"/>
      <c r="U67" s="114"/>
      <c r="V67" s="114"/>
      <c r="W67" s="114"/>
      <c r="X67" s="114"/>
      <c r="Y67" s="114"/>
      <c r="Z67" s="169"/>
      <c r="AA67" s="169"/>
      <c r="AB67" s="129"/>
      <c r="AC67" s="130"/>
      <c r="AD67" s="131" t="s">
        <v>215</v>
      </c>
      <c r="AE67" s="129"/>
      <c r="AF67" s="129"/>
      <c r="AG67" s="129"/>
      <c r="AH67" s="129"/>
      <c r="AI67" s="129"/>
      <c r="AJ67" s="129"/>
      <c r="AK67" s="129"/>
      <c r="AL67" s="129"/>
      <c r="AM67" s="129"/>
      <c r="AN67" s="169"/>
      <c r="AO67" s="169"/>
      <c r="AP67" s="114"/>
      <c r="AQ67" s="116"/>
      <c r="AR67" s="116"/>
      <c r="AS67" s="116"/>
      <c r="AT67" s="116"/>
      <c r="AU67" s="116"/>
      <c r="AV67" s="116"/>
      <c r="AW67" s="116"/>
      <c r="AX67" s="116"/>
      <c r="AY67" s="116"/>
    </row>
    <row r="68" spans="20:51" s="109" customFormat="1" x14ac:dyDescent="0.25">
      <c r="T68" s="114"/>
      <c r="U68" s="114"/>
      <c r="V68" s="114"/>
      <c r="W68" s="114"/>
      <c r="X68" s="114"/>
      <c r="Y68" s="114"/>
      <c r="Z68" s="169"/>
      <c r="AA68" s="169"/>
      <c r="AB68" s="129"/>
      <c r="AC68" s="130"/>
      <c r="AD68" s="131"/>
      <c r="AE68" s="129"/>
      <c r="AF68" s="129"/>
      <c r="AG68" s="129"/>
      <c r="AH68" s="129"/>
      <c r="AI68" s="129"/>
      <c r="AJ68" s="129"/>
      <c r="AK68" s="129"/>
      <c r="AL68" s="129"/>
      <c r="AM68" s="129"/>
      <c r="AN68" s="169"/>
      <c r="AO68" s="169"/>
      <c r="AP68" s="114"/>
      <c r="AQ68" s="116"/>
      <c r="AR68" s="116"/>
      <c r="AS68" s="116"/>
      <c r="AT68" s="116"/>
      <c r="AU68" s="116"/>
      <c r="AV68" s="116"/>
      <c r="AW68" s="116"/>
      <c r="AX68" s="116"/>
      <c r="AY68" s="116"/>
    </row>
    <row r="69" spans="20:51" x14ac:dyDescent="0.25">
      <c r="T69" s="114"/>
      <c r="U69" s="114"/>
      <c r="V69" s="114"/>
      <c r="W69" s="114"/>
      <c r="X69" s="114"/>
      <c r="Y69" s="114"/>
      <c r="Z69" s="132"/>
      <c r="AA69" s="169"/>
      <c r="AB69" s="116"/>
      <c r="AC69" s="116"/>
      <c r="AD69" s="116"/>
      <c r="AE69" s="116"/>
      <c r="AF69" s="116"/>
      <c r="AG69" s="116"/>
      <c r="AH69" s="116"/>
      <c r="AI69" s="116"/>
      <c r="AJ69" s="116"/>
      <c r="AK69" s="116"/>
      <c r="AL69" s="116"/>
      <c r="AM69" s="116"/>
      <c r="AN69" s="169"/>
      <c r="AO69" s="169"/>
      <c r="AP69" s="114"/>
      <c r="AQ69" s="116"/>
      <c r="AR69" s="116"/>
      <c r="AS69" s="116"/>
      <c r="AT69" s="116"/>
      <c r="AU69" s="116"/>
      <c r="AV69" s="116"/>
      <c r="AW69" s="116"/>
      <c r="AX69" s="116"/>
      <c r="AY69" s="116"/>
    </row>
    <row r="70" spans="20:51" s="109" customFormat="1" x14ac:dyDescent="0.25">
      <c r="T70" s="114"/>
      <c r="U70" s="114"/>
      <c r="V70" s="114"/>
      <c r="W70" s="114"/>
      <c r="X70" s="114"/>
      <c r="Y70" s="114"/>
      <c r="Z70" s="169"/>
      <c r="AA70" s="169"/>
      <c r="AB70" s="133" t="s">
        <v>216</v>
      </c>
      <c r="AC70" s="133" t="s">
        <v>217</v>
      </c>
      <c r="AD70" s="133" t="s">
        <v>218</v>
      </c>
      <c r="AE70" s="134" t="s">
        <v>216</v>
      </c>
      <c r="AF70" s="134" t="s">
        <v>217</v>
      </c>
      <c r="AG70" s="134" t="s">
        <v>218</v>
      </c>
      <c r="AH70" s="133" t="s">
        <v>216</v>
      </c>
      <c r="AI70" s="133" t="s">
        <v>217</v>
      </c>
      <c r="AJ70" s="133" t="s">
        <v>218</v>
      </c>
      <c r="AK70" s="134" t="s">
        <v>216</v>
      </c>
      <c r="AL70" s="134" t="s">
        <v>217</v>
      </c>
      <c r="AM70" s="134" t="s">
        <v>218</v>
      </c>
      <c r="AN70" s="169"/>
      <c r="AO70" s="169"/>
      <c r="AP70" s="114"/>
      <c r="AQ70" s="116"/>
      <c r="AR70" s="116"/>
      <c r="AS70" s="116"/>
      <c r="AT70" s="116"/>
      <c r="AU70" s="116"/>
      <c r="AV70" s="116"/>
      <c r="AW70" s="116"/>
      <c r="AX70" s="116"/>
      <c r="AY70" s="116"/>
    </row>
    <row r="71" spans="20:51" s="109" customFormat="1" x14ac:dyDescent="0.25">
      <c r="T71" s="114"/>
      <c r="U71" s="114"/>
      <c r="V71" s="114"/>
      <c r="W71" s="114"/>
      <c r="X71" s="114"/>
      <c r="Y71" s="114"/>
      <c r="Z71" s="132" t="s">
        <v>125</v>
      </c>
      <c r="AA71" s="129" t="s">
        <v>117</v>
      </c>
      <c r="AB71" s="135">
        <v>1667000</v>
      </c>
      <c r="AC71" s="135">
        <f>(AB71*2)*6.2%</f>
        <v>206708</v>
      </c>
      <c r="AD71" s="142">
        <f>AB71+AC71</f>
        <v>1873708</v>
      </c>
      <c r="AE71" s="143">
        <v>1667000</v>
      </c>
      <c r="AF71" s="143">
        <f>(AE71*2)*6.2%</f>
        <v>206708</v>
      </c>
      <c r="AG71" s="143">
        <f>AE71+AF71</f>
        <v>1873708</v>
      </c>
      <c r="AH71" s="142">
        <v>1667000</v>
      </c>
      <c r="AI71" s="142">
        <f>(AH71*2)*6.2%</f>
        <v>206708</v>
      </c>
      <c r="AJ71" s="142">
        <f>AH71+AI71</f>
        <v>1873708</v>
      </c>
      <c r="AK71" s="143">
        <v>1667000</v>
      </c>
      <c r="AL71" s="143">
        <f>(AK71*2)*6.2%</f>
        <v>206708</v>
      </c>
      <c r="AM71" s="143">
        <f>AK71+AL71</f>
        <v>1873708</v>
      </c>
      <c r="AN71" s="169"/>
      <c r="AO71" s="169"/>
      <c r="AP71" s="114"/>
      <c r="AQ71" s="116"/>
      <c r="AR71" s="116"/>
      <c r="AS71" s="116"/>
      <c r="AT71" s="116"/>
      <c r="AU71" s="116"/>
      <c r="AV71" s="116"/>
      <c r="AW71" s="116"/>
      <c r="AX71" s="116"/>
      <c r="AY71" s="116"/>
    </row>
    <row r="72" spans="20:51" x14ac:dyDescent="0.25">
      <c r="T72" s="114"/>
      <c r="U72" s="114"/>
      <c r="V72" s="114"/>
      <c r="W72" s="114"/>
      <c r="X72" s="114"/>
      <c r="Y72" s="114"/>
      <c r="Z72" s="132" t="s">
        <v>130</v>
      </c>
      <c r="AA72" s="129" t="s">
        <v>117</v>
      </c>
      <c r="AB72" s="135">
        <v>0</v>
      </c>
      <c r="AC72" s="135">
        <f>(AB72*2)*6.2%</f>
        <v>0</v>
      </c>
      <c r="AD72" s="142">
        <f>AB72+AC72</f>
        <v>0</v>
      </c>
      <c r="AE72" s="143">
        <v>0</v>
      </c>
      <c r="AF72" s="143">
        <f>(AE72*2)*6.2%</f>
        <v>0</v>
      </c>
      <c r="AG72" s="143">
        <f>AE72+AF72</f>
        <v>0</v>
      </c>
      <c r="AH72" s="142">
        <v>3333000</v>
      </c>
      <c r="AI72" s="142">
        <f>(AH72*2)*6.2%</f>
        <v>413292</v>
      </c>
      <c r="AJ72" s="142">
        <f>AH72+AI72</f>
        <v>3746292</v>
      </c>
      <c r="AK72" s="143">
        <v>3333000</v>
      </c>
      <c r="AL72" s="143">
        <f>(AK72*2)*6.2%</f>
        <v>413292</v>
      </c>
      <c r="AM72" s="143">
        <f>AK72+AL72</f>
        <v>3746292</v>
      </c>
      <c r="AN72" s="169"/>
      <c r="AO72" s="169"/>
      <c r="AP72" s="114"/>
      <c r="AQ72" s="116"/>
      <c r="AR72" s="116"/>
      <c r="AS72" s="116"/>
      <c r="AT72" s="116"/>
      <c r="AU72" s="116"/>
      <c r="AV72" s="116"/>
      <c r="AW72" s="116"/>
      <c r="AX72" s="116"/>
      <c r="AY72" s="116"/>
    </row>
    <row r="73" spans="20:51" x14ac:dyDescent="0.25">
      <c r="T73" s="114"/>
      <c r="U73" s="114"/>
      <c r="V73" s="114"/>
      <c r="W73" s="114"/>
      <c r="X73" s="114"/>
      <c r="Y73" s="114"/>
      <c r="Z73" s="132" t="s">
        <v>133</v>
      </c>
      <c r="AA73" s="129" t="s">
        <v>121</v>
      </c>
      <c r="AB73" s="136" t="s">
        <v>219</v>
      </c>
      <c r="AC73" s="136" t="s">
        <v>219</v>
      </c>
      <c r="AD73" s="144" t="s">
        <v>219</v>
      </c>
      <c r="AE73" s="145" t="s">
        <v>219</v>
      </c>
      <c r="AF73" s="145" t="s">
        <v>219</v>
      </c>
      <c r="AG73" s="145" t="s">
        <v>219</v>
      </c>
      <c r="AH73" s="144" t="s">
        <v>219</v>
      </c>
      <c r="AI73" s="144" t="s">
        <v>219</v>
      </c>
      <c r="AJ73" s="144" t="s">
        <v>219</v>
      </c>
      <c r="AK73" s="145" t="s">
        <v>219</v>
      </c>
      <c r="AL73" s="145" t="s">
        <v>219</v>
      </c>
      <c r="AM73" s="145" t="s">
        <v>219</v>
      </c>
      <c r="AN73" s="169"/>
      <c r="AO73" s="169"/>
      <c r="AP73" s="114"/>
      <c r="AQ73" s="114"/>
      <c r="AR73" s="114"/>
      <c r="AS73" s="114"/>
      <c r="AT73" s="114"/>
      <c r="AU73" s="114"/>
      <c r="AV73" s="114"/>
      <c r="AW73" s="114"/>
      <c r="AX73" s="114"/>
      <c r="AY73" s="114"/>
    </row>
    <row r="74" spans="20:51" x14ac:dyDescent="0.25">
      <c r="T74" s="114"/>
      <c r="U74" s="114"/>
      <c r="V74" s="114"/>
      <c r="W74" s="114"/>
      <c r="X74" s="114"/>
      <c r="Y74" s="114"/>
      <c r="Z74" s="132" t="s">
        <v>133</v>
      </c>
      <c r="AA74" s="129" t="s">
        <v>121</v>
      </c>
      <c r="AB74" s="135">
        <v>0</v>
      </c>
      <c r="AC74" s="135">
        <f t="shared" ref="AC74:AC77" si="61">(AB74*2)*6.2%</f>
        <v>0</v>
      </c>
      <c r="AD74" s="142">
        <f t="shared" ref="AD74:AD77" si="62">AB74+AC74</f>
        <v>0</v>
      </c>
      <c r="AE74" s="143">
        <v>0</v>
      </c>
      <c r="AF74" s="143">
        <f t="shared" ref="AF74:AF77" si="63">(AE74*2)*6.2%</f>
        <v>0</v>
      </c>
      <c r="AG74" s="143">
        <f t="shared" ref="AG74:AG77" si="64">AE74+AF74</f>
        <v>0</v>
      </c>
      <c r="AH74" s="142">
        <v>0</v>
      </c>
      <c r="AI74" s="142">
        <f t="shared" ref="AI74:AI77" si="65">(AH74*2)*6.2%</f>
        <v>0</v>
      </c>
      <c r="AJ74" s="142">
        <f t="shared" ref="AJ74:AJ77" si="66">AH74+AI74</f>
        <v>0</v>
      </c>
      <c r="AK74" s="143">
        <v>0</v>
      </c>
      <c r="AL74" s="143">
        <f t="shared" ref="AL74:AL77" si="67">(AK74*2)*6.2%</f>
        <v>0</v>
      </c>
      <c r="AM74" s="143">
        <f t="shared" ref="AM74:AM77" si="68">AK74+AL74</f>
        <v>0</v>
      </c>
      <c r="AN74" s="169"/>
      <c r="AO74" s="169"/>
      <c r="AP74" s="114"/>
      <c r="AQ74" s="114"/>
      <c r="AR74" s="114"/>
      <c r="AS74" s="114"/>
      <c r="AT74" s="114"/>
      <c r="AU74" s="114"/>
      <c r="AV74" s="114"/>
      <c r="AW74" s="114"/>
      <c r="AX74" s="101"/>
      <c r="AY74" s="114"/>
    </row>
    <row r="75" spans="20:51" x14ac:dyDescent="0.25">
      <c r="T75" s="114"/>
      <c r="U75" s="114"/>
      <c r="V75" s="114"/>
      <c r="W75" s="114"/>
      <c r="X75" s="114"/>
      <c r="Y75" s="114"/>
      <c r="Z75" s="132" t="s">
        <v>137</v>
      </c>
      <c r="AA75" s="129" t="s">
        <v>117</v>
      </c>
      <c r="AB75" s="135">
        <v>4599000</v>
      </c>
      <c r="AC75" s="135">
        <f>(AB75*2)*6.2%</f>
        <v>570276</v>
      </c>
      <c r="AD75" s="142">
        <f t="shared" si="62"/>
        <v>5169276</v>
      </c>
      <c r="AE75" s="143">
        <v>4599000</v>
      </c>
      <c r="AF75" s="143">
        <f>(AE75*2)*6.2%</f>
        <v>570276</v>
      </c>
      <c r="AG75" s="143">
        <f t="shared" si="64"/>
        <v>5169276</v>
      </c>
      <c r="AH75" s="142">
        <v>4599000</v>
      </c>
      <c r="AI75" s="142">
        <f>(AH75*2)*6.2%</f>
        <v>570276</v>
      </c>
      <c r="AJ75" s="142">
        <f t="shared" si="66"/>
        <v>5169276</v>
      </c>
      <c r="AK75" s="143">
        <v>4599000</v>
      </c>
      <c r="AL75" s="143">
        <f>(AK75*2)*6.2%</f>
        <v>570276</v>
      </c>
      <c r="AM75" s="143">
        <f t="shared" si="68"/>
        <v>5169276</v>
      </c>
      <c r="AN75" s="169"/>
      <c r="AO75" s="169"/>
      <c r="AP75" s="114"/>
      <c r="AQ75" s="114"/>
      <c r="AR75" s="114"/>
      <c r="AS75" s="114"/>
      <c r="AT75" s="114"/>
      <c r="AU75" s="114"/>
      <c r="AV75" s="114"/>
      <c r="AW75" s="114"/>
      <c r="AX75" s="114"/>
      <c r="AY75" s="114"/>
    </row>
    <row r="76" spans="20:51" x14ac:dyDescent="0.25">
      <c r="T76" s="114"/>
      <c r="U76" s="114"/>
      <c r="V76" s="114"/>
      <c r="W76" s="114"/>
      <c r="X76" s="114"/>
      <c r="Y76" s="114"/>
      <c r="Z76" s="132" t="s">
        <v>138</v>
      </c>
      <c r="AA76" s="129" t="s">
        <v>117</v>
      </c>
      <c r="AB76" s="135">
        <v>55416750</v>
      </c>
      <c r="AC76" s="135">
        <f t="shared" si="61"/>
        <v>6871677</v>
      </c>
      <c r="AD76" s="142">
        <f t="shared" si="62"/>
        <v>62288427</v>
      </c>
      <c r="AE76" s="143">
        <v>55416750</v>
      </c>
      <c r="AF76" s="143">
        <f t="shared" si="63"/>
        <v>6871677</v>
      </c>
      <c r="AG76" s="143">
        <f t="shared" si="64"/>
        <v>62288427</v>
      </c>
      <c r="AH76" s="142">
        <v>55416750</v>
      </c>
      <c r="AI76" s="142">
        <f t="shared" si="65"/>
        <v>6871677</v>
      </c>
      <c r="AJ76" s="142">
        <f t="shared" si="66"/>
        <v>62288427</v>
      </c>
      <c r="AK76" s="143">
        <v>55416750</v>
      </c>
      <c r="AL76" s="143">
        <f t="shared" si="67"/>
        <v>6871677</v>
      </c>
      <c r="AM76" s="143">
        <f t="shared" si="68"/>
        <v>62288427</v>
      </c>
      <c r="AN76" s="169"/>
      <c r="AO76" s="169"/>
      <c r="AP76" s="114"/>
      <c r="AQ76" s="114"/>
      <c r="AR76" s="114"/>
      <c r="AS76" s="114"/>
      <c r="AT76" s="114"/>
      <c r="AU76" s="114"/>
      <c r="AV76" s="114"/>
      <c r="AW76" s="114"/>
      <c r="AX76" s="114"/>
      <c r="AY76" s="114"/>
    </row>
    <row r="77" spans="20:51" x14ac:dyDescent="0.25">
      <c r="T77" s="114"/>
      <c r="U77" s="114"/>
      <c r="V77" s="114"/>
      <c r="W77" s="114"/>
      <c r="X77" s="114"/>
      <c r="Y77" s="114"/>
      <c r="Z77" s="132" t="s">
        <v>138</v>
      </c>
      <c r="AA77" s="129" t="s">
        <v>117</v>
      </c>
      <c r="AB77" s="135">
        <v>1011750</v>
      </c>
      <c r="AC77" s="135">
        <f t="shared" si="61"/>
        <v>125457</v>
      </c>
      <c r="AD77" s="142">
        <f t="shared" si="62"/>
        <v>1137207</v>
      </c>
      <c r="AE77" s="143">
        <v>1011750</v>
      </c>
      <c r="AF77" s="143">
        <f t="shared" si="63"/>
        <v>125457</v>
      </c>
      <c r="AG77" s="143">
        <f t="shared" si="64"/>
        <v>1137207</v>
      </c>
      <c r="AH77" s="142">
        <v>1011750</v>
      </c>
      <c r="AI77" s="142">
        <f t="shared" si="65"/>
        <v>125457</v>
      </c>
      <c r="AJ77" s="142">
        <f t="shared" si="66"/>
        <v>1137207</v>
      </c>
      <c r="AK77" s="143">
        <v>1011750</v>
      </c>
      <c r="AL77" s="143">
        <f t="shared" si="67"/>
        <v>125457</v>
      </c>
      <c r="AM77" s="143">
        <f t="shared" si="68"/>
        <v>1137207</v>
      </c>
      <c r="AN77" s="169"/>
      <c r="AO77" s="169"/>
      <c r="AP77" s="114"/>
      <c r="AQ77" s="114"/>
      <c r="AR77" s="114"/>
      <c r="AS77" s="114"/>
      <c r="AT77" s="114"/>
      <c r="AU77" s="114"/>
      <c r="AV77" s="114"/>
      <c r="AW77" s="114"/>
      <c r="AX77" s="114"/>
      <c r="AY77" s="114"/>
    </row>
    <row r="78" spans="20:51" x14ac:dyDescent="0.25">
      <c r="T78" s="114"/>
      <c r="U78" s="114"/>
      <c r="V78" s="114"/>
      <c r="W78" s="114"/>
      <c r="X78" s="114"/>
      <c r="Y78" s="114"/>
      <c r="Z78" s="132" t="s">
        <v>138</v>
      </c>
      <c r="AA78" s="129" t="s">
        <v>121</v>
      </c>
      <c r="AB78" s="136" t="s">
        <v>219</v>
      </c>
      <c r="AC78" s="136" t="s">
        <v>219</v>
      </c>
      <c r="AD78" s="144" t="s">
        <v>219</v>
      </c>
      <c r="AE78" s="145" t="s">
        <v>219</v>
      </c>
      <c r="AF78" s="145" t="s">
        <v>219</v>
      </c>
      <c r="AG78" s="145" t="s">
        <v>219</v>
      </c>
      <c r="AH78" s="144" t="s">
        <v>219</v>
      </c>
      <c r="AI78" s="144" t="s">
        <v>219</v>
      </c>
      <c r="AJ78" s="144" t="s">
        <v>219</v>
      </c>
      <c r="AK78" s="145" t="s">
        <v>219</v>
      </c>
      <c r="AL78" s="145" t="s">
        <v>219</v>
      </c>
      <c r="AM78" s="145" t="s">
        <v>219</v>
      </c>
      <c r="AN78" s="169"/>
      <c r="AO78" s="169"/>
      <c r="AP78" s="114"/>
      <c r="AQ78" s="114"/>
      <c r="AR78" s="169"/>
      <c r="AS78" s="169"/>
      <c r="AT78" s="169"/>
      <c r="AU78" s="169"/>
      <c r="AV78" s="169"/>
      <c r="AW78" s="169"/>
      <c r="AX78" s="169"/>
      <c r="AY78" s="169"/>
    </row>
    <row r="79" spans="20:51" x14ac:dyDescent="0.25">
      <c r="T79" s="114"/>
      <c r="U79" s="114"/>
      <c r="V79" s="114"/>
      <c r="W79" s="114"/>
      <c r="X79" s="114"/>
      <c r="Y79" s="114"/>
      <c r="Z79" s="132" t="s">
        <v>140</v>
      </c>
      <c r="AA79" s="129" t="s">
        <v>121</v>
      </c>
      <c r="AB79" s="136" t="s">
        <v>219</v>
      </c>
      <c r="AC79" s="136" t="s">
        <v>219</v>
      </c>
      <c r="AD79" s="144" t="s">
        <v>219</v>
      </c>
      <c r="AE79" s="145" t="s">
        <v>219</v>
      </c>
      <c r="AF79" s="145" t="s">
        <v>219</v>
      </c>
      <c r="AG79" s="145" t="s">
        <v>219</v>
      </c>
      <c r="AH79" s="144" t="s">
        <v>219</v>
      </c>
      <c r="AI79" s="144" t="s">
        <v>219</v>
      </c>
      <c r="AJ79" s="144" t="s">
        <v>219</v>
      </c>
      <c r="AK79" s="145" t="s">
        <v>219</v>
      </c>
      <c r="AL79" s="145" t="s">
        <v>219</v>
      </c>
      <c r="AM79" s="145" t="s">
        <v>219</v>
      </c>
      <c r="AN79" s="169"/>
      <c r="AO79" s="169"/>
      <c r="AP79" s="114"/>
      <c r="AQ79" s="114"/>
      <c r="AR79" s="169"/>
      <c r="AS79" s="169"/>
      <c r="AT79" s="169"/>
      <c r="AU79" s="169"/>
      <c r="AV79" s="169"/>
      <c r="AW79" s="169"/>
      <c r="AX79" s="169"/>
      <c r="AY79" s="169"/>
    </row>
    <row r="80" spans="20:51" ht="15.75" thickBot="1" x14ac:dyDescent="0.3">
      <c r="T80" s="114"/>
      <c r="U80" s="114"/>
      <c r="V80" s="114"/>
      <c r="W80" s="114"/>
      <c r="X80" s="114"/>
      <c r="Y80" s="114"/>
      <c r="Z80" s="169"/>
      <c r="AA80" s="169"/>
      <c r="AB80" s="137">
        <f t="shared" ref="AB80:AM80" si="69">SUBTOTAL(9,AB71:AB79)</f>
        <v>62694500</v>
      </c>
      <c r="AC80" s="137">
        <f t="shared" si="69"/>
        <v>7774118</v>
      </c>
      <c r="AD80" s="137">
        <f t="shared" si="69"/>
        <v>70468618</v>
      </c>
      <c r="AE80" s="138">
        <f t="shared" si="69"/>
        <v>62694500</v>
      </c>
      <c r="AF80" s="138">
        <f t="shared" si="69"/>
        <v>7774118</v>
      </c>
      <c r="AG80" s="138">
        <f t="shared" si="69"/>
        <v>70468618</v>
      </c>
      <c r="AH80" s="137">
        <f t="shared" si="69"/>
        <v>66027500</v>
      </c>
      <c r="AI80" s="137">
        <f t="shared" si="69"/>
        <v>8187410</v>
      </c>
      <c r="AJ80" s="137">
        <f t="shared" si="69"/>
        <v>74214910</v>
      </c>
      <c r="AK80" s="138">
        <f t="shared" si="69"/>
        <v>66027500</v>
      </c>
      <c r="AL80" s="138">
        <f t="shared" si="69"/>
        <v>8187410</v>
      </c>
      <c r="AM80" s="138">
        <f t="shared" si="69"/>
        <v>74214910</v>
      </c>
      <c r="AN80" s="169"/>
      <c r="AO80" s="169"/>
      <c r="AP80" s="114"/>
      <c r="AQ80" s="114"/>
      <c r="AR80" s="169"/>
      <c r="AS80" s="169"/>
      <c r="AT80" s="169"/>
      <c r="AU80" s="169"/>
      <c r="AV80" s="169"/>
      <c r="AW80" s="169"/>
      <c r="AX80" s="169"/>
      <c r="AY80" s="169"/>
    </row>
    <row r="81" spans="20:43" ht="15.75" thickTop="1" x14ac:dyDescent="0.25">
      <c r="T81" s="114"/>
      <c r="U81" s="114"/>
      <c r="V81" s="114"/>
      <c r="W81" s="114"/>
      <c r="X81" s="114"/>
      <c r="Y81" s="114"/>
      <c r="Z81" s="169"/>
      <c r="AA81" s="169"/>
      <c r="AB81" s="169"/>
      <c r="AC81" s="169"/>
      <c r="AD81" s="169"/>
      <c r="AE81" s="169"/>
      <c r="AF81" s="169"/>
      <c r="AG81" s="169"/>
      <c r="AH81" s="169"/>
      <c r="AI81" s="169"/>
      <c r="AJ81" s="169"/>
      <c r="AK81" s="169"/>
      <c r="AL81" s="169"/>
      <c r="AM81" s="169"/>
      <c r="AN81" s="169"/>
      <c r="AO81" s="169"/>
      <c r="AP81" s="114"/>
      <c r="AQ81" s="114"/>
    </row>
    <row r="82" spans="20:43" x14ac:dyDescent="0.25">
      <c r="T82" s="114"/>
      <c r="U82" s="114"/>
      <c r="V82" s="114"/>
      <c r="W82" s="114"/>
      <c r="X82" s="114"/>
      <c r="Y82" s="114"/>
      <c r="Z82" s="169"/>
      <c r="AA82" s="169"/>
      <c r="AB82" s="169"/>
      <c r="AC82" s="169"/>
      <c r="AD82" s="169"/>
      <c r="AE82" s="169"/>
      <c r="AF82" s="169"/>
      <c r="AG82" s="169"/>
      <c r="AH82" s="169"/>
      <c r="AI82" s="169"/>
      <c r="AJ82" s="169"/>
      <c r="AK82" s="169" t="s">
        <v>220</v>
      </c>
      <c r="AL82" s="102">
        <f>AL80+AI80+AF80+AC80</f>
        <v>31923056</v>
      </c>
      <c r="AM82" s="169" t="s">
        <v>221</v>
      </c>
      <c r="AN82" s="169"/>
      <c r="AO82" s="169"/>
      <c r="AP82" s="114"/>
      <c r="AQ82" s="114"/>
    </row>
    <row r="83" spans="20:43" x14ac:dyDescent="0.25">
      <c r="T83" s="114"/>
      <c r="U83" s="114"/>
      <c r="V83" s="114"/>
      <c r="W83" s="114"/>
      <c r="X83" s="114"/>
      <c r="Y83" s="114"/>
      <c r="Z83" s="169"/>
      <c r="AA83" s="169"/>
      <c r="AB83" s="169"/>
      <c r="AC83" s="169"/>
      <c r="AD83" s="169"/>
      <c r="AE83" s="169"/>
      <c r="AF83" s="169"/>
      <c r="AG83" s="169"/>
      <c r="AH83" s="169"/>
      <c r="AI83" s="169"/>
      <c r="AJ83" s="169"/>
      <c r="AK83" s="169" t="s">
        <v>222</v>
      </c>
      <c r="AL83" s="169"/>
      <c r="AM83" s="169"/>
      <c r="AN83" s="169"/>
      <c r="AO83" s="169"/>
      <c r="AP83" s="114"/>
      <c r="AQ83" s="114"/>
    </row>
    <row r="84" spans="20:43" x14ac:dyDescent="0.25">
      <c r="T84" s="114"/>
      <c r="U84" s="114"/>
      <c r="V84" s="114"/>
      <c r="W84" s="114"/>
      <c r="X84" s="114"/>
      <c r="Y84" s="114"/>
      <c r="Z84" s="114"/>
      <c r="AA84" s="114"/>
      <c r="AB84" s="155" t="s">
        <v>223</v>
      </c>
      <c r="AC84" s="114"/>
      <c r="AD84" s="114"/>
      <c r="AE84" s="114"/>
      <c r="AF84" s="114"/>
      <c r="AG84" s="114"/>
      <c r="AH84" s="114"/>
      <c r="AI84" s="114"/>
      <c r="AJ84" s="114"/>
      <c r="AK84" s="114"/>
      <c r="AL84" s="114"/>
      <c r="AM84" s="114"/>
      <c r="AN84" s="114"/>
      <c r="AO84" s="114"/>
      <c r="AP84" s="114"/>
      <c r="AQ84" s="114"/>
    </row>
    <row r="85" spans="20:43" x14ac:dyDescent="0.25">
      <c r="T85" s="169"/>
      <c r="U85" s="169"/>
      <c r="V85" s="169"/>
      <c r="W85" s="169"/>
      <c r="X85" s="169"/>
      <c r="Y85" s="169"/>
      <c r="Z85" s="132"/>
      <c r="AA85" s="169"/>
      <c r="AB85" s="360" t="s">
        <v>224</v>
      </c>
      <c r="AC85" s="360"/>
      <c r="AD85" s="360"/>
      <c r="AE85" s="169"/>
      <c r="AF85" s="169"/>
      <c r="AG85" s="169"/>
      <c r="AH85" s="155" t="s">
        <v>223</v>
      </c>
      <c r="AI85" s="169"/>
      <c r="AJ85" s="169"/>
      <c r="AK85" s="169"/>
      <c r="AL85" s="169"/>
      <c r="AM85" s="169"/>
      <c r="AN85" s="161"/>
      <c r="AO85" s="169"/>
      <c r="AP85" s="169"/>
      <c r="AQ85" s="169"/>
    </row>
    <row r="86" spans="20:43" ht="45" x14ac:dyDescent="0.25">
      <c r="T86" s="169"/>
      <c r="U86" s="169"/>
      <c r="V86" s="169"/>
      <c r="W86" s="169"/>
      <c r="X86" s="169"/>
      <c r="Y86" s="169"/>
      <c r="Z86" s="152"/>
      <c r="AA86" s="132" t="s">
        <v>225</v>
      </c>
      <c r="AB86" s="150" t="s">
        <v>226</v>
      </c>
      <c r="AC86" s="150" t="s">
        <v>227</v>
      </c>
      <c r="AD86" s="150" t="s">
        <v>228</v>
      </c>
      <c r="AE86" s="169"/>
      <c r="AF86" s="169"/>
      <c r="AG86" s="169"/>
      <c r="AH86" s="156" t="s">
        <v>216</v>
      </c>
      <c r="AI86" s="156" t="s">
        <v>217</v>
      </c>
      <c r="AJ86" s="156" t="s">
        <v>218</v>
      </c>
      <c r="AK86" s="160" t="s">
        <v>216</v>
      </c>
      <c r="AL86" s="160" t="s">
        <v>217</v>
      </c>
      <c r="AM86" s="160" t="s">
        <v>218</v>
      </c>
      <c r="AN86" s="162"/>
      <c r="AO86" s="169"/>
      <c r="AP86" s="169"/>
      <c r="AQ86" s="169"/>
    </row>
    <row r="87" spans="20:43" x14ac:dyDescent="0.25">
      <c r="T87" s="169"/>
      <c r="U87" s="169"/>
      <c r="V87" s="169"/>
      <c r="W87" s="169"/>
      <c r="X87" s="169"/>
      <c r="Y87" s="169"/>
      <c r="Z87" s="153"/>
      <c r="AA87" s="146" t="s">
        <v>229</v>
      </c>
      <c r="AB87" s="102">
        <v>5780</v>
      </c>
      <c r="AC87" s="102">
        <v>2720</v>
      </c>
      <c r="AD87" s="102">
        <f>AB87+AC87</f>
        <v>8500</v>
      </c>
      <c r="AE87" s="169"/>
      <c r="AF87" s="169"/>
      <c r="AG87" s="169"/>
      <c r="AH87" s="142">
        <v>1360</v>
      </c>
      <c r="AI87" s="142">
        <f>AH87*2*6.2%</f>
        <v>169</v>
      </c>
      <c r="AJ87" s="142">
        <f>AH87+AI87</f>
        <v>1529</v>
      </c>
      <c r="AK87" s="143">
        <v>1360</v>
      </c>
      <c r="AL87" s="143">
        <f>AK87*2*6.2%</f>
        <v>169</v>
      </c>
      <c r="AM87" s="143">
        <f>AK87+AL87</f>
        <v>1529</v>
      </c>
      <c r="AN87" s="158"/>
      <c r="AO87" s="169"/>
      <c r="AP87" s="169"/>
      <c r="AQ87" s="169"/>
    </row>
    <row r="88" spans="20:43" x14ac:dyDescent="0.25">
      <c r="T88" s="169"/>
      <c r="U88" s="169"/>
      <c r="V88" s="169"/>
      <c r="W88" s="169"/>
      <c r="X88" s="169"/>
      <c r="Y88" s="169"/>
      <c r="Z88" s="153"/>
      <c r="AA88" s="147" t="s">
        <v>230</v>
      </c>
      <c r="AB88" s="102">
        <v>152500</v>
      </c>
      <c r="AC88" s="102">
        <v>101667</v>
      </c>
      <c r="AD88" s="102">
        <f>AB88+AC88</f>
        <v>254167</v>
      </c>
      <c r="AE88" s="169"/>
      <c r="AF88" s="169"/>
      <c r="AG88" s="169"/>
      <c r="AH88" s="142">
        <v>40075</v>
      </c>
      <c r="AI88" s="142">
        <f>AH88*2*6.2%</f>
        <v>4969</v>
      </c>
      <c r="AJ88" s="142">
        <f>AH88+AI88</f>
        <v>45044</v>
      </c>
      <c r="AK88" s="143">
        <v>40075</v>
      </c>
      <c r="AL88" s="143">
        <f>AK88*2*6.2%</f>
        <v>4969</v>
      </c>
      <c r="AM88" s="143">
        <f>AK88+AL88</f>
        <v>45044</v>
      </c>
      <c r="AN88" s="169" t="s">
        <v>231</v>
      </c>
      <c r="AO88" s="169"/>
      <c r="AP88" s="169"/>
      <c r="AQ88" s="169"/>
    </row>
    <row r="89" spans="20:43" x14ac:dyDescent="0.25">
      <c r="T89" s="169"/>
      <c r="U89" s="169"/>
      <c r="V89" s="169"/>
      <c r="W89" s="169"/>
      <c r="X89" s="169"/>
      <c r="Y89" s="169"/>
      <c r="Z89" s="153"/>
      <c r="AA89" s="148" t="s">
        <v>232</v>
      </c>
      <c r="AB89" s="102">
        <v>800</v>
      </c>
      <c r="AC89" s="102">
        <v>200</v>
      </c>
      <c r="AD89" s="102">
        <f>AB89+AC89</f>
        <v>1000</v>
      </c>
      <c r="AE89" s="169"/>
      <c r="AF89" s="169"/>
      <c r="AG89" s="169"/>
      <c r="AH89" s="144" t="s">
        <v>219</v>
      </c>
      <c r="AI89" s="144" t="s">
        <v>219</v>
      </c>
      <c r="AJ89" s="144" t="s">
        <v>219</v>
      </c>
      <c r="AK89" s="145" t="s">
        <v>219</v>
      </c>
      <c r="AL89" s="145" t="s">
        <v>219</v>
      </c>
      <c r="AM89" s="145" t="s">
        <v>219</v>
      </c>
      <c r="AN89" s="169"/>
      <c r="AO89" s="169"/>
      <c r="AP89" s="169"/>
      <c r="AQ89" s="169"/>
    </row>
    <row r="90" spans="20:43" ht="15.75" thickBot="1" x14ac:dyDescent="0.3">
      <c r="T90" s="169"/>
      <c r="U90" s="169"/>
      <c r="V90" s="169"/>
      <c r="W90" s="169"/>
      <c r="X90" s="169"/>
      <c r="Y90" s="169"/>
      <c r="Z90" s="154"/>
      <c r="AA90" s="149" t="s">
        <v>233</v>
      </c>
      <c r="AB90" s="151">
        <f t="shared" ref="AB90:AD90" si="70">SUM(AB87:AB89)</f>
        <v>159080</v>
      </c>
      <c r="AC90" s="151">
        <f t="shared" si="70"/>
        <v>104587</v>
      </c>
      <c r="AD90" s="151">
        <f t="shared" si="70"/>
        <v>263667</v>
      </c>
      <c r="AE90" s="169"/>
      <c r="AF90" s="169"/>
      <c r="AG90" s="169"/>
      <c r="AH90" s="137">
        <f>SUBTOTAL(9,AH87:AH89)</f>
        <v>41435</v>
      </c>
      <c r="AI90" s="137">
        <f t="shared" ref="AI90:AM90" si="71">SUBTOTAL(9,AI87:AI89)</f>
        <v>5138</v>
      </c>
      <c r="AJ90" s="137">
        <f t="shared" si="71"/>
        <v>46573</v>
      </c>
      <c r="AK90" s="138">
        <f t="shared" si="71"/>
        <v>41435</v>
      </c>
      <c r="AL90" s="138">
        <f t="shared" si="71"/>
        <v>5138</v>
      </c>
      <c r="AM90" s="138">
        <f t="shared" si="71"/>
        <v>46573</v>
      </c>
      <c r="AN90" s="169"/>
      <c r="AO90" s="169"/>
      <c r="AP90" s="169"/>
      <c r="AQ90" s="169"/>
    </row>
    <row r="91" spans="20:43" ht="15.75" thickTop="1" x14ac:dyDescent="0.25">
      <c r="T91" s="169"/>
      <c r="U91" s="169"/>
      <c r="V91" s="169"/>
      <c r="W91" s="169"/>
      <c r="X91" s="169"/>
      <c r="Y91" s="169"/>
      <c r="Z91" s="169"/>
      <c r="AA91" s="169"/>
      <c r="AB91" s="169"/>
      <c r="AC91" s="169"/>
      <c r="AD91" s="169"/>
      <c r="AE91" s="169"/>
      <c r="AF91" s="169"/>
      <c r="AG91" s="169"/>
      <c r="AH91" s="169"/>
      <c r="AI91" s="169"/>
      <c r="AJ91" s="169"/>
      <c r="AK91" s="169"/>
      <c r="AL91" s="169"/>
      <c r="AM91" s="169"/>
      <c r="AN91" s="169"/>
      <c r="AO91" s="169"/>
      <c r="AP91" s="169"/>
      <c r="AQ91" s="169"/>
    </row>
    <row r="92" spans="20:43" x14ac:dyDescent="0.25">
      <c r="T92" s="169"/>
      <c r="U92" s="169"/>
      <c r="V92" s="169"/>
      <c r="W92" s="169"/>
      <c r="X92" s="169"/>
      <c r="Y92" s="169"/>
      <c r="Z92" s="169"/>
      <c r="AA92" s="169"/>
      <c r="AB92" s="169"/>
      <c r="AC92" s="169"/>
      <c r="AD92" s="169"/>
      <c r="AE92" s="169"/>
      <c r="AF92" s="169"/>
      <c r="AG92" s="169"/>
      <c r="AH92" s="169"/>
      <c r="AI92" s="169"/>
      <c r="AJ92" s="169"/>
      <c r="AK92" s="169" t="s">
        <v>220</v>
      </c>
      <c r="AL92" s="102">
        <f>AI90</f>
        <v>5138</v>
      </c>
      <c r="AM92" s="169" t="s">
        <v>234</v>
      </c>
      <c r="AN92" s="169"/>
      <c r="AO92" s="169"/>
      <c r="AP92" s="169"/>
      <c r="AQ92" s="169"/>
    </row>
    <row r="93" spans="20:43" x14ac:dyDescent="0.25">
      <c r="T93" s="169"/>
      <c r="U93" s="169"/>
      <c r="V93" s="169"/>
      <c r="W93" s="169"/>
      <c r="X93" s="169"/>
      <c r="Y93" s="169"/>
      <c r="Z93" s="169"/>
      <c r="AA93" s="169"/>
      <c r="AB93" s="169"/>
      <c r="AC93" s="169"/>
      <c r="AD93" s="169"/>
      <c r="AE93" s="169"/>
      <c r="AF93" s="169"/>
      <c r="AG93" s="169"/>
      <c r="AH93" s="169"/>
      <c r="AI93" s="169"/>
      <c r="AJ93" s="169"/>
      <c r="AK93" s="169" t="s">
        <v>222</v>
      </c>
      <c r="AL93" s="165" t="s">
        <v>235</v>
      </c>
      <c r="AM93" s="169"/>
      <c r="AN93" s="169"/>
      <c r="AO93" s="169"/>
      <c r="AP93" s="169"/>
      <c r="AQ93" s="169"/>
    </row>
    <row r="95" spans="20:43" ht="15.75" thickBot="1" x14ac:dyDescent="0.3">
      <c r="T95" s="169"/>
      <c r="U95" s="169"/>
      <c r="V95" s="169"/>
      <c r="W95" s="169"/>
      <c r="X95" s="169"/>
      <c r="Y95" s="169"/>
      <c r="Z95" s="169"/>
      <c r="AA95" s="169"/>
      <c r="AB95" s="169"/>
      <c r="AC95" s="169"/>
      <c r="AD95" s="169"/>
      <c r="AE95" s="169"/>
      <c r="AF95" s="169"/>
      <c r="AG95" s="169"/>
      <c r="AH95" s="169"/>
      <c r="AI95" s="169"/>
      <c r="AJ95" s="169"/>
      <c r="AK95" s="163" t="s">
        <v>220</v>
      </c>
      <c r="AL95" s="164">
        <f>ROUND(AL82+(AL92*1000),-3)</f>
        <v>37061000</v>
      </c>
      <c r="AM95" s="165" t="s">
        <v>236</v>
      </c>
      <c r="AN95" s="169"/>
      <c r="AO95" s="169"/>
      <c r="AP95" s="169"/>
      <c r="AQ95" s="169"/>
    </row>
    <row r="96" spans="20:43" ht="15.75" thickTop="1" x14ac:dyDescent="0.25">
      <c r="T96" s="169"/>
      <c r="U96" s="169"/>
      <c r="V96" s="169"/>
      <c r="W96" s="169"/>
      <c r="X96" s="169"/>
      <c r="Y96" s="169"/>
      <c r="Z96" s="169"/>
      <c r="AA96" s="169"/>
      <c r="AB96" s="169"/>
      <c r="AC96" s="169"/>
      <c r="AD96" s="169"/>
      <c r="AE96" s="169"/>
      <c r="AF96" s="169"/>
      <c r="AG96" s="169"/>
      <c r="AH96" s="169"/>
      <c r="AI96" s="169"/>
      <c r="AJ96" s="169"/>
      <c r="AK96" s="169"/>
      <c r="AL96" s="169"/>
      <c r="AM96" s="169"/>
      <c r="AN96" s="169"/>
      <c r="AO96" s="169"/>
      <c r="AP96" s="169"/>
      <c r="AQ96" s="169"/>
    </row>
  </sheetData>
  <sheetProtection autoFilter="0" pivotTables="0"/>
  <autoFilter ref="A3:CI55" xr:uid="{00000000-0009-0000-0000-000001000000}">
    <filterColumn colId="1">
      <filters>
        <filter val="5180 DSS"/>
      </filters>
    </filterColumn>
  </autoFilter>
  <mergeCells count="1">
    <mergeCell ref="AB85:AD85"/>
  </mergeCells>
  <dataValidations count="1">
    <dataValidation type="whole" operator="greaterThanOrEqual" allowBlank="1" showInputMessage="1" showErrorMessage="1" sqref="BL4:BM55 AZ4:BA54 BF4:BG55 BI4:BJ55 S17:T55 AH17:AI54 M4:N55 AB17:AC54 V17:W55 AK17:AL54 AE4:AF15 P4:Q55 S4:T15 V4:W15 AE17:AF54 AB4:AC15 AK8:AK15 AT4:AU54 AQ4:AR54 AW4:AX54 AL4:AL15 AK4:AK6 AI4:AI15 AH4:AH6 AH8:AH15" xr:uid="{00000000-0002-0000-0100-000000000000}">
      <formula1>0</formula1>
    </dataValidation>
  </dataValidation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CI55"/>
  <sheetViews>
    <sheetView workbookViewId="0"/>
  </sheetViews>
  <sheetFormatPr defaultRowHeight="15" x14ac:dyDescent="0.25"/>
  <cols>
    <col min="1" max="1" width="13" bestFit="1" customWidth="1"/>
    <col min="2" max="2" width="9.85546875" bestFit="1" customWidth="1"/>
    <col min="3" max="3" width="81.42578125" bestFit="1" customWidth="1"/>
    <col min="4" max="5" width="8.7109375" customWidth="1"/>
    <col min="6" max="6" width="14.5703125" customWidth="1"/>
    <col min="7" max="7" width="13.140625" customWidth="1"/>
    <col min="8" max="8" width="40.42578125" customWidth="1"/>
    <col min="9" max="9" width="18.28515625" customWidth="1"/>
    <col min="10" max="12" width="13.42578125" customWidth="1"/>
    <col min="13" max="18" width="10.85546875" customWidth="1"/>
    <col min="19" max="24" width="12.28515625" customWidth="1"/>
    <col min="25" max="27" width="15.5703125" customWidth="1"/>
    <col min="28" max="30" width="13.140625" customWidth="1"/>
    <col min="31" max="33" width="12.85546875" customWidth="1"/>
    <col min="34" max="36" width="12.140625" customWidth="1"/>
    <col min="37" max="42" width="12.85546875" customWidth="1"/>
    <col min="43" max="51" width="12.5703125" customWidth="1"/>
    <col min="52" max="54" width="12.5703125" hidden="1" customWidth="1"/>
    <col min="55" max="57" width="12.5703125" customWidth="1"/>
    <col min="58" max="69" width="12.5703125" hidden="1" customWidth="1"/>
    <col min="70" max="71" width="12.5703125" customWidth="1"/>
    <col min="72" max="81" width="14.42578125" customWidth="1"/>
    <col min="82" max="84" width="14.42578125" hidden="1" customWidth="1"/>
    <col min="85" max="88" width="12.5703125" customWidth="1"/>
  </cols>
  <sheetData>
    <row r="1" spans="2:87" s="2" customFormat="1" x14ac:dyDescent="0.25">
      <c r="J1" s="6" t="s">
        <v>0</v>
      </c>
      <c r="K1" s="6"/>
      <c r="L1" s="6"/>
      <c r="M1" s="1" t="s">
        <v>1</v>
      </c>
      <c r="N1" s="1"/>
      <c r="O1" s="1"/>
      <c r="P1" s="1"/>
      <c r="Q1" s="1"/>
      <c r="R1" s="1"/>
      <c r="S1" s="1"/>
      <c r="T1" s="1"/>
      <c r="U1" s="1"/>
      <c r="V1" s="1"/>
      <c r="W1" s="1"/>
      <c r="X1" s="1"/>
      <c r="Y1" s="1"/>
      <c r="Z1" s="1"/>
      <c r="AA1" s="1"/>
      <c r="AB1" s="7" t="s">
        <v>2</v>
      </c>
      <c r="AC1" s="7"/>
      <c r="AD1" s="7"/>
      <c r="AE1" s="7"/>
      <c r="AF1" s="7"/>
      <c r="AG1" s="7"/>
      <c r="AH1" s="7"/>
      <c r="AI1" s="7"/>
      <c r="AJ1" s="7"/>
      <c r="AK1" s="7"/>
      <c r="AL1" s="7"/>
      <c r="AM1" s="7"/>
      <c r="AN1" s="7"/>
      <c r="AO1" s="7"/>
      <c r="AP1" s="7"/>
      <c r="AQ1" s="8" t="s">
        <v>3</v>
      </c>
      <c r="AR1" s="8"/>
      <c r="AS1" s="8"/>
      <c r="AT1" s="8"/>
      <c r="AU1" s="8"/>
      <c r="AV1" s="8"/>
      <c r="AW1" s="8"/>
      <c r="AX1" s="8"/>
      <c r="AY1" s="8"/>
      <c r="AZ1" s="8"/>
      <c r="BA1" s="8"/>
      <c r="BB1" s="8"/>
      <c r="BC1" s="8"/>
      <c r="BD1" s="8"/>
      <c r="BE1" s="8"/>
      <c r="BF1" s="9"/>
      <c r="BG1" s="9"/>
      <c r="BH1" s="9"/>
      <c r="BI1" s="9"/>
      <c r="BJ1" s="9"/>
      <c r="BK1" s="9"/>
      <c r="BL1" s="9"/>
      <c r="BM1" s="9"/>
      <c r="BN1" s="9"/>
      <c r="BO1" s="9"/>
      <c r="BP1" s="9"/>
      <c r="BQ1" s="9"/>
      <c r="BR1" s="10" t="s">
        <v>4</v>
      </c>
      <c r="BS1" s="10"/>
      <c r="BT1" s="10"/>
      <c r="BU1" s="11" t="s">
        <v>5</v>
      </c>
      <c r="BV1" s="11"/>
      <c r="BW1" s="11"/>
      <c r="BX1" s="11"/>
      <c r="BY1" s="11"/>
      <c r="BZ1" s="11"/>
      <c r="CA1" s="11"/>
      <c r="CB1" s="11"/>
      <c r="CC1" s="11"/>
      <c r="CD1" s="11"/>
      <c r="CE1" s="11"/>
      <c r="CF1" s="11"/>
      <c r="CG1" s="11"/>
      <c r="CH1" s="11"/>
      <c r="CI1" s="11"/>
    </row>
    <row r="2" spans="2:87" s="2" customFormat="1" x14ac:dyDescent="0.25">
      <c r="J2" s="6"/>
      <c r="K2" s="6"/>
      <c r="L2" s="6"/>
      <c r="M2" s="12" t="s">
        <v>261</v>
      </c>
      <c r="N2" s="12"/>
      <c r="O2" s="12"/>
      <c r="P2" s="13" t="s">
        <v>262</v>
      </c>
      <c r="Q2" s="13"/>
      <c r="R2" s="13"/>
      <c r="S2" s="14" t="s">
        <v>263</v>
      </c>
      <c r="T2" s="14"/>
      <c r="U2" s="14"/>
      <c r="V2" s="15" t="s">
        <v>264</v>
      </c>
      <c r="W2" s="16"/>
      <c r="X2" s="16"/>
      <c r="Y2" s="17" t="s">
        <v>10</v>
      </c>
      <c r="Z2" s="17"/>
      <c r="AA2" s="17"/>
      <c r="AB2" s="18" t="s">
        <v>11</v>
      </c>
      <c r="AC2" s="18"/>
      <c r="AD2" s="18"/>
      <c r="AE2" s="19" t="s">
        <v>12</v>
      </c>
      <c r="AF2" s="19"/>
      <c r="AG2" s="19"/>
      <c r="AH2" s="20" t="s">
        <v>13</v>
      </c>
      <c r="AI2" s="20"/>
      <c r="AJ2" s="20"/>
      <c r="AK2" s="21" t="s">
        <v>14</v>
      </c>
      <c r="AL2" s="22"/>
      <c r="AM2" s="22"/>
      <c r="AN2" s="23" t="s">
        <v>15</v>
      </c>
      <c r="AO2" s="24"/>
      <c r="AP2" s="24"/>
      <c r="AQ2" s="25" t="s">
        <v>16</v>
      </c>
      <c r="AR2" s="25"/>
      <c r="AS2" s="25"/>
      <c r="AT2" s="26" t="s">
        <v>17</v>
      </c>
      <c r="AU2" s="26"/>
      <c r="AV2" s="26"/>
      <c r="AW2" s="27" t="s">
        <v>18</v>
      </c>
      <c r="AX2" s="27"/>
      <c r="AY2" s="27"/>
      <c r="AZ2" s="28" t="s">
        <v>19</v>
      </c>
      <c r="BA2" s="29"/>
      <c r="BB2" s="29"/>
      <c r="BC2" s="30" t="s">
        <v>20</v>
      </c>
      <c r="BD2" s="31"/>
      <c r="BE2" s="31"/>
      <c r="BF2" s="32" t="s">
        <v>21</v>
      </c>
      <c r="BG2" s="32"/>
      <c r="BH2" s="32"/>
      <c r="BI2" s="33" t="s">
        <v>22</v>
      </c>
      <c r="BJ2" s="33"/>
      <c r="BK2" s="33"/>
      <c r="BL2" s="34" t="s">
        <v>23</v>
      </c>
      <c r="BM2" s="34"/>
      <c r="BN2" s="34"/>
      <c r="BO2" s="35" t="s">
        <v>24</v>
      </c>
      <c r="BP2" s="36"/>
      <c r="BQ2" s="36"/>
      <c r="BR2" s="10"/>
      <c r="BS2" s="10"/>
      <c r="BT2" s="10"/>
      <c r="BU2" s="11" t="s">
        <v>25</v>
      </c>
      <c r="BV2" s="11"/>
      <c r="BW2" s="11"/>
      <c r="BX2" s="11" t="s">
        <v>26</v>
      </c>
      <c r="BY2" s="11"/>
      <c r="BZ2" s="11"/>
      <c r="CA2" s="11" t="s">
        <v>27</v>
      </c>
      <c r="CB2" s="11"/>
      <c r="CC2" s="11"/>
      <c r="CD2" s="11" t="s">
        <v>28</v>
      </c>
      <c r="CE2" s="11"/>
      <c r="CF2" s="11"/>
      <c r="CG2" s="11" t="s">
        <v>29</v>
      </c>
      <c r="CH2" s="11"/>
      <c r="CI2" s="11"/>
    </row>
    <row r="3" spans="2:87" s="4" customFormat="1" ht="90" x14ac:dyDescent="0.25">
      <c r="B3" s="4" t="s">
        <v>31</v>
      </c>
      <c r="C3" s="4" t="s">
        <v>32</v>
      </c>
      <c r="D3" s="4" t="s">
        <v>33</v>
      </c>
      <c r="E3" s="4" t="s">
        <v>34</v>
      </c>
      <c r="F3" s="4" t="s">
        <v>35</v>
      </c>
      <c r="G3" s="4" t="s">
        <v>36</v>
      </c>
      <c r="H3" s="4" t="s">
        <v>37</v>
      </c>
      <c r="I3" s="4" t="s">
        <v>38</v>
      </c>
      <c r="J3" s="4" t="s">
        <v>39</v>
      </c>
      <c r="K3" s="4" t="s">
        <v>40</v>
      </c>
      <c r="L3" s="4" t="s">
        <v>41</v>
      </c>
      <c r="M3" s="37" t="s">
        <v>42</v>
      </c>
      <c r="N3" s="37" t="s">
        <v>43</v>
      </c>
      <c r="O3" s="4" t="s">
        <v>44</v>
      </c>
      <c r="P3" s="37" t="s">
        <v>45</v>
      </c>
      <c r="Q3" s="37" t="s">
        <v>46</v>
      </c>
      <c r="R3" s="4" t="s">
        <v>47</v>
      </c>
      <c r="S3" s="37" t="s">
        <v>48</v>
      </c>
      <c r="T3" s="37" t="s">
        <v>49</v>
      </c>
      <c r="U3" s="4" t="s">
        <v>50</v>
      </c>
      <c r="V3" s="37" t="s">
        <v>51</v>
      </c>
      <c r="W3" s="37" t="s">
        <v>52</v>
      </c>
      <c r="X3" s="40" t="s">
        <v>53</v>
      </c>
      <c r="Y3" s="40" t="s">
        <v>54</v>
      </c>
      <c r="Z3" s="40" t="s">
        <v>55</v>
      </c>
      <c r="AA3" s="40" t="s">
        <v>56</v>
      </c>
      <c r="AB3" s="41" t="s">
        <v>57</v>
      </c>
      <c r="AC3" s="41" t="s">
        <v>58</v>
      </c>
      <c r="AD3" s="41" t="s">
        <v>59</v>
      </c>
      <c r="AE3" s="41" t="s">
        <v>60</v>
      </c>
      <c r="AF3" s="41" t="s">
        <v>61</v>
      </c>
      <c r="AG3" s="41" t="s">
        <v>62</v>
      </c>
      <c r="AH3" s="41" t="s">
        <v>63</v>
      </c>
      <c r="AI3" s="41" t="s">
        <v>64</v>
      </c>
      <c r="AJ3" s="41" t="s">
        <v>65</v>
      </c>
      <c r="AK3" s="41" t="s">
        <v>66</v>
      </c>
      <c r="AL3" s="41" t="s">
        <v>67</v>
      </c>
      <c r="AM3" s="40" t="s">
        <v>68</v>
      </c>
      <c r="AN3" s="40" t="s">
        <v>69</v>
      </c>
      <c r="AO3" s="40" t="s">
        <v>70</v>
      </c>
      <c r="AP3" s="40" t="s">
        <v>71</v>
      </c>
      <c r="AQ3" s="41" t="s">
        <v>72</v>
      </c>
      <c r="AR3" s="41" t="s">
        <v>73</v>
      </c>
      <c r="AS3" s="41" t="s">
        <v>74</v>
      </c>
      <c r="AT3" s="41" t="s">
        <v>75</v>
      </c>
      <c r="AU3" s="41" t="s">
        <v>76</v>
      </c>
      <c r="AV3" s="41" t="s">
        <v>77</v>
      </c>
      <c r="AW3" s="41" t="s">
        <v>78</v>
      </c>
      <c r="AX3" s="41" t="s">
        <v>79</v>
      </c>
      <c r="AY3" s="40" t="s">
        <v>77</v>
      </c>
      <c r="AZ3" s="42" t="s">
        <v>80</v>
      </c>
      <c r="BA3" s="42" t="s">
        <v>81</v>
      </c>
      <c r="BB3" s="40" t="s">
        <v>82</v>
      </c>
      <c r="BC3" s="40" t="s">
        <v>83</v>
      </c>
      <c r="BD3" s="40" t="s">
        <v>84</v>
      </c>
      <c r="BE3" s="40" t="s">
        <v>85</v>
      </c>
      <c r="BF3" s="42" t="s">
        <v>86</v>
      </c>
      <c r="BG3" s="42" t="s">
        <v>87</v>
      </c>
      <c r="BH3" s="40" t="s">
        <v>88</v>
      </c>
      <c r="BI3" s="42" t="s">
        <v>89</v>
      </c>
      <c r="BJ3" s="42" t="s">
        <v>90</v>
      </c>
      <c r="BK3" s="40" t="s">
        <v>91</v>
      </c>
      <c r="BL3" s="42" t="s">
        <v>92</v>
      </c>
      <c r="BM3" s="42" t="s">
        <v>93</v>
      </c>
      <c r="BN3" s="40" t="s">
        <v>91</v>
      </c>
      <c r="BO3" s="40" t="s">
        <v>94</v>
      </c>
      <c r="BP3" s="40" t="s">
        <v>95</v>
      </c>
      <c r="BQ3" s="40" t="s">
        <v>96</v>
      </c>
      <c r="BR3" s="40" t="s">
        <v>97</v>
      </c>
      <c r="BS3" s="40" t="s">
        <v>98</v>
      </c>
      <c r="BT3" s="40" t="s">
        <v>99</v>
      </c>
      <c r="BU3" s="40" t="s">
        <v>100</v>
      </c>
      <c r="BV3" s="40" t="s">
        <v>101</v>
      </c>
      <c r="BW3" s="40" t="s">
        <v>102</v>
      </c>
      <c r="BX3" s="40" t="s">
        <v>103</v>
      </c>
      <c r="BY3" s="40" t="s">
        <v>104</v>
      </c>
      <c r="BZ3" s="40" t="s">
        <v>105</v>
      </c>
      <c r="CA3" s="40" t="s">
        <v>106</v>
      </c>
      <c r="CB3" s="40" t="s">
        <v>107</v>
      </c>
      <c r="CC3" s="40" t="s">
        <v>108</v>
      </c>
      <c r="CD3" s="40" t="s">
        <v>109</v>
      </c>
      <c r="CE3" s="40" t="s">
        <v>110</v>
      </c>
      <c r="CF3" s="40" t="s">
        <v>111</v>
      </c>
      <c r="CG3" s="40" t="s">
        <v>112</v>
      </c>
      <c r="CH3" s="40" t="s">
        <v>113</v>
      </c>
      <c r="CI3" s="40" t="s">
        <v>114</v>
      </c>
    </row>
    <row r="4" spans="2:87" x14ac:dyDescent="0.25">
      <c r="B4" s="169" t="s">
        <v>115</v>
      </c>
      <c r="C4" s="48" t="s">
        <v>116</v>
      </c>
      <c r="D4" s="169" t="s">
        <v>117</v>
      </c>
      <c r="E4" s="169"/>
      <c r="F4" s="169" t="s">
        <v>118</v>
      </c>
      <c r="G4" s="169"/>
      <c r="H4" s="169" t="s">
        <v>119</v>
      </c>
      <c r="I4" s="169">
        <v>30</v>
      </c>
      <c r="J4" s="5">
        <v>71250000</v>
      </c>
      <c r="K4" s="5">
        <v>0</v>
      </c>
      <c r="L4" s="5">
        <v>71250000</v>
      </c>
      <c r="M4" s="38"/>
      <c r="N4" s="38"/>
      <c r="O4" s="110">
        <f>+SUM(M4:N4)</f>
        <v>0</v>
      </c>
      <c r="P4" s="39"/>
      <c r="Q4" s="39"/>
      <c r="R4" s="110">
        <f>+SUM(P4:Q4)</f>
        <v>0</v>
      </c>
      <c r="S4" s="39"/>
      <c r="T4" s="39"/>
      <c r="U4" s="110">
        <f>+SUM(S4:T4)</f>
        <v>0</v>
      </c>
      <c r="V4" s="39"/>
      <c r="W4" s="39"/>
      <c r="X4" s="43">
        <f>+SUM(V4:W4)</f>
        <v>0</v>
      </c>
      <c r="Y4" s="43">
        <f>+SUM(M4,P4,S4,V4)</f>
        <v>0</v>
      </c>
      <c r="Z4" s="43">
        <f>+SUM(N4,Q4,T4,W4)</f>
        <v>0</v>
      </c>
      <c r="AA4" s="43">
        <f>+SUM(Y4:Z4)</f>
        <v>0</v>
      </c>
      <c r="AB4" s="44">
        <v>10179000</v>
      </c>
      <c r="AC4" s="45"/>
      <c r="AD4" s="46">
        <f>+SUM(AB4:AC4)</f>
        <v>10179000</v>
      </c>
      <c r="AE4" s="44">
        <v>10179000</v>
      </c>
      <c r="AF4" s="45"/>
      <c r="AG4" s="46">
        <f>+SUM(AE4:AF4)</f>
        <v>10179000</v>
      </c>
      <c r="AH4" s="44">
        <v>10178000</v>
      </c>
      <c r="AI4" s="45"/>
      <c r="AJ4" s="46">
        <f>+SUM(AH4:AI4)</f>
        <v>10178000</v>
      </c>
      <c r="AK4" s="44">
        <v>10178000</v>
      </c>
      <c r="AL4" s="45"/>
      <c r="AM4" s="43">
        <f>+SUM(AK4:AL4)</f>
        <v>10178000</v>
      </c>
      <c r="AN4" s="43">
        <f>+SUM(AB4,AE4,AH4,AK4)</f>
        <v>40714000</v>
      </c>
      <c r="AO4" s="43">
        <f>+SUM(AC4,AF4,AI4,AL4)</f>
        <v>0</v>
      </c>
      <c r="AP4" s="43">
        <f>+SUM(AN4:AO4)</f>
        <v>40714000</v>
      </c>
      <c r="AQ4" s="44" t="e">
        <f>+#REF!+ROUND((#REF!-$Y4)/3,0)</f>
        <v>#REF!</v>
      </c>
      <c r="AR4" s="44" t="e">
        <f>+#REF!+ROUND((#REF!-$Z4)/3,0)</f>
        <v>#REF!</v>
      </c>
      <c r="AS4" s="46" t="e">
        <f>+SUM(AQ4:AR4)</f>
        <v>#REF!</v>
      </c>
      <c r="AT4" s="44" t="e">
        <f>+#REF!+ROUND((#REF!-$Y4)/3,0)</f>
        <v>#REF!</v>
      </c>
      <c r="AU4" s="44" t="e">
        <f>+#REF!+ROUND((#REF!-$Z4)/3,0)</f>
        <v>#REF!</v>
      </c>
      <c r="AV4" s="46" t="e">
        <f>+SUM(AT4:AU4)</f>
        <v>#REF!</v>
      </c>
      <c r="AW4" s="44" t="e">
        <f>+#REF!+ROUND((#REF!-$Y4)/3,0)</f>
        <v>#REF!</v>
      </c>
      <c r="AX4" s="44" t="e">
        <f>+#REF!+ROUND((#REF!-$Z4)/3,0)</f>
        <v>#REF!</v>
      </c>
      <c r="AY4" s="43" t="e">
        <f>+SUM(AW4:AX4)</f>
        <v>#REF!</v>
      </c>
      <c r="AZ4" s="47"/>
      <c r="BA4" s="47"/>
      <c r="BB4" s="43">
        <f>+SUM(AZ4:BA4)</f>
        <v>0</v>
      </c>
      <c r="BC4" s="43" t="e">
        <f>+SUM(AQ4,AT4,AW4,AZ4)</f>
        <v>#REF!</v>
      </c>
      <c r="BD4" s="43" t="e">
        <f>+SUM(AR4,AU4,AX4,BA4)</f>
        <v>#REF!</v>
      </c>
      <c r="BE4" s="43" t="e">
        <f>+SUM(BC4:BD4)</f>
        <v>#REF!</v>
      </c>
      <c r="BF4" s="47"/>
      <c r="BG4" s="47"/>
      <c r="BH4" s="43">
        <f>+SUM(BF4:BG4)</f>
        <v>0</v>
      </c>
      <c r="BI4" s="47"/>
      <c r="BJ4" s="47"/>
      <c r="BK4" s="43">
        <f>+SUM(BI4:BJ4)</f>
        <v>0</v>
      </c>
      <c r="BL4" s="47"/>
      <c r="BM4" s="47"/>
      <c r="BN4" s="43">
        <f>+SUM(BL4:BM4)</f>
        <v>0</v>
      </c>
      <c r="BO4" s="43">
        <f>+SUM(BF4,BI4,BL4)</f>
        <v>0</v>
      </c>
      <c r="BP4" s="43">
        <f>+SUM(BG4,BJ4,BM4)</f>
        <v>0</v>
      </c>
      <c r="BQ4" s="43">
        <f>+SUM(BO4:BP4)</f>
        <v>0</v>
      </c>
      <c r="BR4" s="46" t="e">
        <f>+SUM(BO4,BC4,AN4,Y4)</f>
        <v>#REF!</v>
      </c>
      <c r="BS4" s="46" t="e">
        <f t="shared" ref="BS4:BT19" si="0">+SUM(BP4,BD4,AO4,Z4)</f>
        <v>#REF!</v>
      </c>
      <c r="BT4" s="46" t="e">
        <f t="shared" si="0"/>
        <v>#REF!</v>
      </c>
      <c r="BU4" s="46" t="e">
        <f>+Y4-#REF!</f>
        <v>#REF!</v>
      </c>
      <c r="BV4" s="46" t="e">
        <f>+Z4-#REF!</f>
        <v>#REF!</v>
      </c>
      <c r="BW4" s="46" t="e">
        <f>+AA4-#REF!</f>
        <v>#REF!</v>
      </c>
      <c r="BX4" s="46" t="e">
        <f>+AN4-#REF!</f>
        <v>#REF!</v>
      </c>
      <c r="BY4" s="46" t="e">
        <f>+AO4-#REF!</f>
        <v>#REF!</v>
      </c>
      <c r="BZ4" s="46" t="e">
        <f>+AP4-#REF!</f>
        <v>#REF!</v>
      </c>
      <c r="CA4" s="46" t="e">
        <f>+BC4-#REF!</f>
        <v>#REF!</v>
      </c>
      <c r="CB4" s="46" t="e">
        <f>+BD4-#REF!</f>
        <v>#REF!</v>
      </c>
      <c r="CC4" s="46" t="e">
        <f>+BE4-#REF!</f>
        <v>#REF!</v>
      </c>
      <c r="CD4" s="46" t="e">
        <f>+BO4-#REF!</f>
        <v>#REF!</v>
      </c>
      <c r="CE4" s="46" t="e">
        <f>+BP4-#REF!</f>
        <v>#REF!</v>
      </c>
      <c r="CF4" s="46" t="e">
        <f>+BQ4-#REF!</f>
        <v>#REF!</v>
      </c>
      <c r="CG4" s="46" t="e">
        <f>+BR4-J4</f>
        <v>#REF!</v>
      </c>
      <c r="CH4" s="46" t="e">
        <f t="shared" ref="CH4:CI19" si="1">+BS4-K4</f>
        <v>#REF!</v>
      </c>
      <c r="CI4" s="46" t="e">
        <f t="shared" si="1"/>
        <v>#REF!</v>
      </c>
    </row>
    <row r="5" spans="2:87" x14ac:dyDescent="0.25">
      <c r="B5" s="169" t="s">
        <v>115</v>
      </c>
      <c r="C5" s="48" t="s">
        <v>116</v>
      </c>
      <c r="D5" s="169" t="s">
        <v>121</v>
      </c>
      <c r="E5" s="169"/>
      <c r="F5" s="169" t="s">
        <v>122</v>
      </c>
      <c r="G5" s="169"/>
      <c r="H5" s="169" t="s">
        <v>119</v>
      </c>
      <c r="I5" s="169">
        <v>30</v>
      </c>
      <c r="J5" s="5">
        <v>3750000</v>
      </c>
      <c r="K5" s="5">
        <v>0</v>
      </c>
      <c r="L5" s="5">
        <v>3750000</v>
      </c>
      <c r="M5" s="38"/>
      <c r="N5" s="38"/>
      <c r="O5" s="110">
        <f t="shared" ref="O5:O55" si="2">+SUM(M5:N5)</f>
        <v>0</v>
      </c>
      <c r="P5" s="39"/>
      <c r="Q5" s="39"/>
      <c r="R5" s="110">
        <f t="shared" ref="R5:R55" si="3">+SUM(P5:Q5)</f>
        <v>0</v>
      </c>
      <c r="S5" s="112">
        <v>145000</v>
      </c>
      <c r="T5" s="39"/>
      <c r="U5" s="110">
        <f t="shared" ref="U5:U55" si="4">+SUM(S5:T5)</f>
        <v>145000</v>
      </c>
      <c r="V5" s="112">
        <v>386000</v>
      </c>
      <c r="W5" s="39"/>
      <c r="X5" s="43">
        <f t="shared" ref="X5:X55" si="5">+SUM(V5:W5)</f>
        <v>386000</v>
      </c>
      <c r="Y5" s="43">
        <f t="shared" ref="Y5:Z42" si="6">+SUM(M5,P5,S5,V5)</f>
        <v>531000</v>
      </c>
      <c r="Z5" s="43">
        <f t="shared" si="6"/>
        <v>0</v>
      </c>
      <c r="AA5" s="43">
        <f t="shared" ref="AA5:AA55" si="7">+SUM(Y5:Z5)</f>
        <v>531000</v>
      </c>
      <c r="AB5" s="44">
        <v>366000</v>
      </c>
      <c r="AC5" s="45"/>
      <c r="AD5" s="46">
        <f t="shared" ref="AD5:AD55" si="8">+SUM(AB5:AC5)</f>
        <v>366000</v>
      </c>
      <c r="AE5" s="44">
        <v>750000</v>
      </c>
      <c r="AF5" s="45"/>
      <c r="AG5" s="46">
        <f t="shared" ref="AG5:AG55" si="9">+SUM(AE5:AF5)</f>
        <v>750000</v>
      </c>
      <c r="AH5" s="44">
        <v>500000</v>
      </c>
      <c r="AI5" s="45"/>
      <c r="AJ5" s="46">
        <f t="shared" ref="AJ5:AJ55" si="10">+SUM(AH5:AI5)</f>
        <v>500000</v>
      </c>
      <c r="AK5" s="44">
        <v>500000</v>
      </c>
      <c r="AL5" s="45"/>
      <c r="AM5" s="43">
        <f t="shared" ref="AM5:AM55" si="11">+SUM(AK5:AL5)</f>
        <v>500000</v>
      </c>
      <c r="AN5" s="43">
        <f t="shared" ref="AN5:AO42" si="12">+SUM(AB5,AE5,AH5,AK5)</f>
        <v>2116000</v>
      </c>
      <c r="AO5" s="43">
        <f t="shared" si="12"/>
        <v>0</v>
      </c>
      <c r="AP5" s="43">
        <f t="shared" ref="AP5:AP55" si="13">+SUM(AN5:AO5)</f>
        <v>2116000</v>
      </c>
      <c r="AQ5" s="44" t="e">
        <f>+#REF!+ROUND((#REF!-$Y5)/3,0)</f>
        <v>#REF!</v>
      </c>
      <c r="AR5" s="44" t="e">
        <f>+#REF!+ROUND((#REF!-$Z5)/3,0)</f>
        <v>#REF!</v>
      </c>
      <c r="AS5" s="46" t="e">
        <f t="shared" ref="AS5:AS54" si="14">+SUM(AQ5:AR5)</f>
        <v>#REF!</v>
      </c>
      <c r="AT5" s="44" t="e">
        <f>+#REF!+ROUND((#REF!-$Y5)/3,0)</f>
        <v>#REF!</v>
      </c>
      <c r="AU5" s="44" t="e">
        <f>+#REF!+ROUND((#REF!-$Z5)/3,0)</f>
        <v>#REF!</v>
      </c>
      <c r="AV5" s="46" t="e">
        <f t="shared" ref="AV5:AV55" si="15">+SUM(AT5:AU5)</f>
        <v>#REF!</v>
      </c>
      <c r="AW5" s="44" t="e">
        <f>+#REF!+ROUND((#REF!-$Y5)/3,0)</f>
        <v>#REF!</v>
      </c>
      <c r="AX5" s="44" t="e">
        <f>+#REF!+ROUND((#REF!-$Z5)/3,0)</f>
        <v>#REF!</v>
      </c>
      <c r="AY5" s="43" t="e">
        <f t="shared" ref="AY5:AY55" si="16">+SUM(AW5:AX5)</f>
        <v>#REF!</v>
      </c>
      <c r="AZ5" s="47"/>
      <c r="BA5" s="47"/>
      <c r="BB5" s="43">
        <f t="shared" ref="BB5:BB55" si="17">+SUM(AZ5:BA5)</f>
        <v>0</v>
      </c>
      <c r="BC5" s="43" t="e">
        <f t="shared" ref="BC5:BD42" si="18">+SUM(AQ5,AT5,AW5,AZ5)</f>
        <v>#REF!</v>
      </c>
      <c r="BD5" s="43" t="e">
        <f t="shared" si="18"/>
        <v>#REF!</v>
      </c>
      <c r="BE5" s="43" t="e">
        <f t="shared" ref="BE5:BE55" si="19">+SUM(BC5:BD5)</f>
        <v>#REF!</v>
      </c>
      <c r="BF5" s="47"/>
      <c r="BG5" s="47"/>
      <c r="BH5" s="43">
        <f t="shared" ref="BH5:BH55" si="20">+SUM(BF5:BG5)</f>
        <v>0</v>
      </c>
      <c r="BI5" s="47"/>
      <c r="BJ5" s="47"/>
      <c r="BK5" s="43">
        <f t="shared" ref="BK5:BK55" si="21">+SUM(BI5:BJ5)</f>
        <v>0</v>
      </c>
      <c r="BL5" s="47"/>
      <c r="BM5" s="47"/>
      <c r="BN5" s="43">
        <f t="shared" ref="BN5:BN55" si="22">+SUM(BL5:BM5)</f>
        <v>0</v>
      </c>
      <c r="BO5" s="43">
        <f t="shared" ref="BO5:BP42" si="23">+SUM(BF5,BI5,BL5)</f>
        <v>0</v>
      </c>
      <c r="BP5" s="43">
        <f t="shared" si="23"/>
        <v>0</v>
      </c>
      <c r="BQ5" s="43">
        <f t="shared" ref="BQ5:BQ55" si="24">+SUM(BO5:BP5)</f>
        <v>0</v>
      </c>
      <c r="BR5" s="46" t="e">
        <f t="shared" ref="BR5:BT42" si="25">+SUM(BO5,BC5,AN5,Y5)</f>
        <v>#REF!</v>
      </c>
      <c r="BS5" s="46" t="e">
        <f t="shared" si="0"/>
        <v>#REF!</v>
      </c>
      <c r="BT5" s="46" t="e">
        <f t="shared" si="0"/>
        <v>#REF!</v>
      </c>
      <c r="BU5" s="46" t="e">
        <f>+Y5-#REF!</f>
        <v>#REF!</v>
      </c>
      <c r="BV5" s="46" t="e">
        <f>+Z5-#REF!</f>
        <v>#REF!</v>
      </c>
      <c r="BW5" s="46" t="e">
        <f>+AA5-#REF!</f>
        <v>#REF!</v>
      </c>
      <c r="BX5" s="46" t="e">
        <f>+AN5-#REF!</f>
        <v>#REF!</v>
      </c>
      <c r="BY5" s="46" t="e">
        <f>+AO5-#REF!</f>
        <v>#REF!</v>
      </c>
      <c r="BZ5" s="46" t="e">
        <f>+AP5-#REF!</f>
        <v>#REF!</v>
      </c>
      <c r="CA5" s="46" t="e">
        <f>+BC5-#REF!</f>
        <v>#REF!</v>
      </c>
      <c r="CB5" s="46" t="e">
        <f>+BD5-#REF!</f>
        <v>#REF!</v>
      </c>
      <c r="CC5" s="46" t="e">
        <f>+BE5-#REF!</f>
        <v>#REF!</v>
      </c>
      <c r="CD5" s="46" t="e">
        <f>+BO5-#REF!</f>
        <v>#REF!</v>
      </c>
      <c r="CE5" s="46" t="e">
        <f>+BP5-#REF!</f>
        <v>#REF!</v>
      </c>
      <c r="CF5" s="46" t="e">
        <f>+BQ5-#REF!</f>
        <v>#REF!</v>
      </c>
      <c r="CG5" s="46" t="e">
        <f t="shared" ref="CG5:CI54" si="26">+BR5-J5</f>
        <v>#REF!</v>
      </c>
      <c r="CH5" s="46" t="e">
        <f t="shared" si="1"/>
        <v>#REF!</v>
      </c>
      <c r="CI5" s="46" t="e">
        <f t="shared" si="1"/>
        <v>#REF!</v>
      </c>
    </row>
    <row r="6" spans="2:87" x14ac:dyDescent="0.25">
      <c r="B6" s="169" t="s">
        <v>124</v>
      </c>
      <c r="C6" s="48" t="s">
        <v>125</v>
      </c>
      <c r="D6" s="169" t="s">
        <v>117</v>
      </c>
      <c r="E6" s="169"/>
      <c r="F6" s="169" t="s">
        <v>126</v>
      </c>
      <c r="G6" s="169" t="s">
        <v>127</v>
      </c>
      <c r="H6" s="169" t="s">
        <v>128</v>
      </c>
      <c r="I6" s="169" t="s">
        <v>129</v>
      </c>
      <c r="J6" s="5">
        <v>27500000</v>
      </c>
      <c r="K6" s="5">
        <v>18300000</v>
      </c>
      <c r="L6" s="5">
        <v>45800000</v>
      </c>
      <c r="M6" s="38"/>
      <c r="N6" s="38"/>
      <c r="O6" s="110" t="s">
        <v>263</v>
      </c>
      <c r="P6" s="39"/>
      <c r="Q6" s="39"/>
      <c r="R6" s="110" t="s">
        <v>264</v>
      </c>
      <c r="S6" s="39"/>
      <c r="T6" s="39"/>
      <c r="U6" s="110">
        <f t="shared" si="4"/>
        <v>0</v>
      </c>
      <c r="V6" s="112">
        <v>7500000</v>
      </c>
      <c r="W6" s="112">
        <v>5000000</v>
      </c>
      <c r="X6" s="43">
        <f t="shared" si="5"/>
        <v>12500000</v>
      </c>
      <c r="Y6" s="43">
        <f t="shared" si="6"/>
        <v>7500000</v>
      </c>
      <c r="Z6" s="43">
        <f t="shared" si="6"/>
        <v>5000000</v>
      </c>
      <c r="AA6" s="43">
        <f t="shared" si="7"/>
        <v>12500000</v>
      </c>
      <c r="AB6" s="44">
        <v>2499500</v>
      </c>
      <c r="AC6" s="44">
        <v>1667250</v>
      </c>
      <c r="AD6" s="46">
        <f t="shared" si="8"/>
        <v>4166750</v>
      </c>
      <c r="AE6" s="44">
        <v>2499500</v>
      </c>
      <c r="AF6" s="44">
        <v>1667250</v>
      </c>
      <c r="AG6" s="46">
        <f t="shared" si="9"/>
        <v>4166750</v>
      </c>
      <c r="AH6" s="44">
        <v>2499500</v>
      </c>
      <c r="AI6" s="44">
        <v>1667250</v>
      </c>
      <c r="AJ6" s="46">
        <f t="shared" si="10"/>
        <v>4166750</v>
      </c>
      <c r="AK6" s="44">
        <v>2499500</v>
      </c>
      <c r="AL6" s="44">
        <v>1667250</v>
      </c>
      <c r="AM6" s="43">
        <f t="shared" si="11"/>
        <v>4166750</v>
      </c>
      <c r="AN6" s="43">
        <f t="shared" si="12"/>
        <v>9998000</v>
      </c>
      <c r="AO6" s="43">
        <f t="shared" si="12"/>
        <v>6669000</v>
      </c>
      <c r="AP6" s="43">
        <f t="shared" si="13"/>
        <v>16667000</v>
      </c>
      <c r="AQ6" s="44" t="e">
        <f>+#REF!+ROUND((#REF!-$Y6)/3,0)</f>
        <v>#REF!</v>
      </c>
      <c r="AR6" s="44" t="e">
        <f>+#REF!+ROUND((#REF!-$Z6)/3,0)</f>
        <v>#REF!</v>
      </c>
      <c r="AS6" s="46" t="e">
        <f t="shared" si="14"/>
        <v>#REF!</v>
      </c>
      <c r="AT6" s="44" t="e">
        <f>+#REF!+ROUND((#REF!-$Y6)/3,0)</f>
        <v>#REF!</v>
      </c>
      <c r="AU6" s="44" t="e">
        <f>+#REF!+ROUND((#REF!-$Z6)/3,0)</f>
        <v>#REF!</v>
      </c>
      <c r="AV6" s="46" t="e">
        <f t="shared" si="15"/>
        <v>#REF!</v>
      </c>
      <c r="AW6" s="44" t="e">
        <f>+#REF!+ROUND((#REF!-$Y6)/3,0)</f>
        <v>#REF!</v>
      </c>
      <c r="AX6" s="44" t="e">
        <f>+#REF!+ROUND((#REF!-$Z6)/3,0)</f>
        <v>#REF!</v>
      </c>
      <c r="AY6" s="43" t="e">
        <f t="shared" si="16"/>
        <v>#REF!</v>
      </c>
      <c r="AZ6" s="47"/>
      <c r="BA6" s="47"/>
      <c r="BB6" s="43">
        <f t="shared" si="17"/>
        <v>0</v>
      </c>
      <c r="BC6" s="43" t="e">
        <f t="shared" si="18"/>
        <v>#REF!</v>
      </c>
      <c r="BD6" s="43" t="e">
        <f t="shared" si="18"/>
        <v>#REF!</v>
      </c>
      <c r="BE6" s="43" t="e">
        <f t="shared" si="19"/>
        <v>#REF!</v>
      </c>
      <c r="BF6" s="47"/>
      <c r="BG6" s="47"/>
      <c r="BH6" s="43">
        <f t="shared" si="20"/>
        <v>0</v>
      </c>
      <c r="BI6" s="47"/>
      <c r="BJ6" s="47"/>
      <c r="BK6" s="43">
        <f t="shared" si="21"/>
        <v>0</v>
      </c>
      <c r="BL6" s="47"/>
      <c r="BM6" s="47"/>
      <c r="BN6" s="43">
        <f t="shared" si="22"/>
        <v>0</v>
      </c>
      <c r="BO6" s="43">
        <f t="shared" si="23"/>
        <v>0</v>
      </c>
      <c r="BP6" s="43">
        <f t="shared" si="23"/>
        <v>0</v>
      </c>
      <c r="BQ6" s="43">
        <f t="shared" si="24"/>
        <v>0</v>
      </c>
      <c r="BR6" s="46" t="e">
        <f t="shared" si="25"/>
        <v>#REF!</v>
      </c>
      <c r="BS6" s="46" t="e">
        <f t="shared" si="0"/>
        <v>#REF!</v>
      </c>
      <c r="BT6" s="46" t="e">
        <f t="shared" si="0"/>
        <v>#REF!</v>
      </c>
      <c r="BU6" s="46" t="e">
        <f>+Y6-#REF!</f>
        <v>#REF!</v>
      </c>
      <c r="BV6" s="46" t="e">
        <f>+Z6-#REF!</f>
        <v>#REF!</v>
      </c>
      <c r="BW6" s="46" t="e">
        <f>+AA6-#REF!</f>
        <v>#REF!</v>
      </c>
      <c r="BX6" s="46" t="e">
        <f>+AN6-#REF!</f>
        <v>#REF!</v>
      </c>
      <c r="BY6" s="46" t="e">
        <f>+AO6-#REF!</f>
        <v>#REF!</v>
      </c>
      <c r="BZ6" s="46" t="e">
        <f>+AP6-#REF!</f>
        <v>#REF!</v>
      </c>
      <c r="CA6" s="46" t="e">
        <f>+BC6-#REF!</f>
        <v>#REF!</v>
      </c>
      <c r="CB6" s="46" t="e">
        <f>+BD6-#REF!</f>
        <v>#REF!</v>
      </c>
      <c r="CC6" s="46" t="e">
        <f>+BE6-#REF!</f>
        <v>#REF!</v>
      </c>
      <c r="CD6" s="46" t="e">
        <f>+BO6-#REF!</f>
        <v>#REF!</v>
      </c>
      <c r="CE6" s="46" t="e">
        <f>+BP6-#REF!</f>
        <v>#REF!</v>
      </c>
      <c r="CF6" s="46" t="e">
        <f>+BQ6-#REF!</f>
        <v>#REF!</v>
      </c>
      <c r="CG6" s="46" t="e">
        <f t="shared" si="26"/>
        <v>#REF!</v>
      </c>
      <c r="CH6" s="46" t="e">
        <f t="shared" si="1"/>
        <v>#REF!</v>
      </c>
      <c r="CI6" s="46" t="e">
        <f t="shared" si="1"/>
        <v>#REF!</v>
      </c>
    </row>
    <row r="7" spans="2:87" x14ac:dyDescent="0.25">
      <c r="B7" s="169" t="s">
        <v>124</v>
      </c>
      <c r="C7" s="48" t="s">
        <v>130</v>
      </c>
      <c r="D7" s="169" t="s">
        <v>117</v>
      </c>
      <c r="E7" s="169"/>
      <c r="F7" s="169" t="s">
        <v>126</v>
      </c>
      <c r="G7" s="169" t="s">
        <v>127</v>
      </c>
      <c r="H7" s="169" t="s">
        <v>131</v>
      </c>
      <c r="I7" s="169" t="s">
        <v>132</v>
      </c>
      <c r="J7" s="5">
        <v>25000000</v>
      </c>
      <c r="K7" s="5">
        <v>16667000</v>
      </c>
      <c r="L7" s="5">
        <v>41667000</v>
      </c>
      <c r="M7" s="38"/>
      <c r="N7" s="38"/>
      <c r="O7" s="110">
        <f t="shared" si="2"/>
        <v>0</v>
      </c>
      <c r="P7" s="39"/>
      <c r="Q7" s="39"/>
      <c r="R7" s="110">
        <f t="shared" si="3"/>
        <v>0</v>
      </c>
      <c r="S7" s="39"/>
      <c r="T7" s="39"/>
      <c r="U7" s="110">
        <f t="shared" si="4"/>
        <v>0</v>
      </c>
      <c r="V7" s="112">
        <v>18750000</v>
      </c>
      <c r="W7" s="112">
        <v>12500000</v>
      </c>
      <c r="X7" s="43">
        <f t="shared" si="5"/>
        <v>31250000</v>
      </c>
      <c r="Y7" s="43">
        <f t="shared" si="6"/>
        <v>18750000</v>
      </c>
      <c r="Z7" s="43">
        <f t="shared" si="6"/>
        <v>12500000</v>
      </c>
      <c r="AA7" s="43">
        <f t="shared" si="7"/>
        <v>31250000</v>
      </c>
      <c r="AB7" s="44">
        <v>1562500</v>
      </c>
      <c r="AC7" s="44">
        <v>1041750</v>
      </c>
      <c r="AD7" s="46">
        <f t="shared" si="8"/>
        <v>2604250</v>
      </c>
      <c r="AE7" s="44">
        <v>1562500</v>
      </c>
      <c r="AF7" s="44">
        <v>1041750</v>
      </c>
      <c r="AG7" s="46">
        <f t="shared" si="9"/>
        <v>2604250</v>
      </c>
      <c r="AH7" s="44">
        <v>1562500</v>
      </c>
      <c r="AI7" s="44">
        <v>1041750</v>
      </c>
      <c r="AJ7" s="46">
        <f t="shared" si="10"/>
        <v>2604250</v>
      </c>
      <c r="AK7" s="44">
        <v>1562500</v>
      </c>
      <c r="AL7" s="44">
        <v>1041750</v>
      </c>
      <c r="AM7" s="43">
        <f t="shared" si="11"/>
        <v>2604250</v>
      </c>
      <c r="AN7" s="43">
        <f t="shared" si="12"/>
        <v>6250000</v>
      </c>
      <c r="AO7" s="43">
        <f t="shared" si="12"/>
        <v>4167000</v>
      </c>
      <c r="AP7" s="43">
        <f t="shared" si="13"/>
        <v>10417000</v>
      </c>
      <c r="AQ7" s="44" t="e">
        <f>+#REF!+ROUND((#REF!-$Y7)/3,0)</f>
        <v>#REF!</v>
      </c>
      <c r="AR7" s="44" t="e">
        <f>+#REF!+ROUND((#REF!-$Z7)/3,0)</f>
        <v>#REF!</v>
      </c>
      <c r="AS7" s="46" t="e">
        <f t="shared" si="14"/>
        <v>#REF!</v>
      </c>
      <c r="AT7" s="44" t="e">
        <f>+#REF!+ROUND((#REF!-$Y7)/3,0)</f>
        <v>#REF!</v>
      </c>
      <c r="AU7" s="44" t="e">
        <f>+#REF!+ROUND((#REF!-$Z7)/3,0)</f>
        <v>#REF!</v>
      </c>
      <c r="AV7" s="46" t="e">
        <f t="shared" si="15"/>
        <v>#REF!</v>
      </c>
      <c r="AW7" s="44" t="e">
        <f>+#REF!+ROUND((#REF!-$Y7)/3,0)</f>
        <v>#REF!</v>
      </c>
      <c r="AX7" s="44" t="e">
        <f>+#REF!+ROUND((#REF!-$Z7)/3,0)</f>
        <v>#REF!</v>
      </c>
      <c r="AY7" s="43" t="e">
        <f t="shared" si="16"/>
        <v>#REF!</v>
      </c>
      <c r="AZ7" s="47"/>
      <c r="BA7" s="47"/>
      <c r="BB7" s="43">
        <f t="shared" si="17"/>
        <v>0</v>
      </c>
      <c r="BC7" s="43" t="e">
        <f t="shared" si="18"/>
        <v>#REF!</v>
      </c>
      <c r="BD7" s="43" t="e">
        <f t="shared" si="18"/>
        <v>#REF!</v>
      </c>
      <c r="BE7" s="43" t="e">
        <f t="shared" si="19"/>
        <v>#REF!</v>
      </c>
      <c r="BF7" s="47"/>
      <c r="BG7" s="47"/>
      <c r="BH7" s="43">
        <f t="shared" si="20"/>
        <v>0</v>
      </c>
      <c r="BI7" s="47"/>
      <c r="BJ7" s="47"/>
      <c r="BK7" s="43">
        <f t="shared" si="21"/>
        <v>0</v>
      </c>
      <c r="BL7" s="47"/>
      <c r="BM7" s="47"/>
      <c r="BN7" s="43">
        <f t="shared" si="22"/>
        <v>0</v>
      </c>
      <c r="BO7" s="43">
        <f t="shared" si="23"/>
        <v>0</v>
      </c>
      <c r="BP7" s="43">
        <f t="shared" si="23"/>
        <v>0</v>
      </c>
      <c r="BQ7" s="43">
        <f t="shared" si="24"/>
        <v>0</v>
      </c>
      <c r="BR7" s="46" t="e">
        <f t="shared" si="25"/>
        <v>#REF!</v>
      </c>
      <c r="BS7" s="46" t="e">
        <f t="shared" si="0"/>
        <v>#REF!</v>
      </c>
      <c r="BT7" s="46" t="e">
        <f t="shared" si="0"/>
        <v>#REF!</v>
      </c>
      <c r="BU7" s="46" t="e">
        <f>+Y7-#REF!</f>
        <v>#REF!</v>
      </c>
      <c r="BV7" s="46" t="e">
        <f>+Z7-#REF!</f>
        <v>#REF!</v>
      </c>
      <c r="BW7" s="46" t="e">
        <f>+AA7-#REF!</f>
        <v>#REF!</v>
      </c>
      <c r="BX7" s="46" t="e">
        <f>+AN7-#REF!</f>
        <v>#REF!</v>
      </c>
      <c r="BY7" s="46" t="e">
        <f>+AO7-#REF!</f>
        <v>#REF!</v>
      </c>
      <c r="BZ7" s="46" t="e">
        <f>+AP7-#REF!</f>
        <v>#REF!</v>
      </c>
      <c r="CA7" s="46" t="e">
        <f>+BC7-#REF!</f>
        <v>#REF!</v>
      </c>
      <c r="CB7" s="46" t="e">
        <f>+BD7-#REF!</f>
        <v>#REF!</v>
      </c>
      <c r="CC7" s="46" t="e">
        <f>+BE7-#REF!</f>
        <v>#REF!</v>
      </c>
      <c r="CD7" s="46" t="e">
        <f>+BO7-#REF!</f>
        <v>#REF!</v>
      </c>
      <c r="CE7" s="46" t="e">
        <f>+BP7-#REF!</f>
        <v>#REF!</v>
      </c>
      <c r="CF7" s="46" t="e">
        <f>+BQ7-#REF!</f>
        <v>#REF!</v>
      </c>
      <c r="CG7" s="46" t="e">
        <f t="shared" si="26"/>
        <v>#REF!</v>
      </c>
      <c r="CH7" s="46" t="e">
        <f t="shared" si="1"/>
        <v>#REF!</v>
      </c>
      <c r="CI7" s="46" t="e">
        <f t="shared" si="1"/>
        <v>#REF!</v>
      </c>
    </row>
    <row r="8" spans="2:87" x14ac:dyDescent="0.25">
      <c r="B8" s="169" t="s">
        <v>124</v>
      </c>
      <c r="C8" s="48" t="s">
        <v>133</v>
      </c>
      <c r="D8" s="169" t="s">
        <v>121</v>
      </c>
      <c r="E8" s="169"/>
      <c r="F8" s="169" t="s">
        <v>134</v>
      </c>
      <c r="G8" s="169" t="s">
        <v>135</v>
      </c>
      <c r="H8" s="169" t="s">
        <v>136</v>
      </c>
      <c r="I8" s="169">
        <v>36</v>
      </c>
      <c r="J8" s="5">
        <v>0</v>
      </c>
      <c r="K8" s="5">
        <v>0</v>
      </c>
      <c r="L8" s="5">
        <v>0</v>
      </c>
      <c r="M8" s="38"/>
      <c r="N8" s="38"/>
      <c r="O8" s="110">
        <f t="shared" si="2"/>
        <v>0</v>
      </c>
      <c r="P8" s="39"/>
      <c r="Q8" s="39"/>
      <c r="R8" s="110">
        <f t="shared" si="3"/>
        <v>0</v>
      </c>
      <c r="S8" s="39"/>
      <c r="T8" s="39"/>
      <c r="U8" s="110">
        <f t="shared" si="4"/>
        <v>0</v>
      </c>
      <c r="V8" s="39"/>
      <c r="W8" s="39"/>
      <c r="X8" s="43">
        <f t="shared" si="5"/>
        <v>0</v>
      </c>
      <c r="Y8" s="43">
        <f t="shared" si="6"/>
        <v>0</v>
      </c>
      <c r="Z8" s="43">
        <f t="shared" si="6"/>
        <v>0</v>
      </c>
      <c r="AA8" s="43">
        <f t="shared" si="7"/>
        <v>0</v>
      </c>
      <c r="AB8" s="45" t="s">
        <v>123</v>
      </c>
      <c r="AC8" s="45" t="s">
        <v>123</v>
      </c>
      <c r="AD8" s="46">
        <f t="shared" si="8"/>
        <v>0</v>
      </c>
      <c r="AE8" s="45" t="s">
        <v>123</v>
      </c>
      <c r="AF8" s="45" t="s">
        <v>123</v>
      </c>
      <c r="AG8" s="46">
        <f t="shared" si="9"/>
        <v>0</v>
      </c>
      <c r="AH8" s="45" t="s">
        <v>123</v>
      </c>
      <c r="AI8" s="45" t="s">
        <v>123</v>
      </c>
      <c r="AJ8" s="46">
        <f t="shared" si="10"/>
        <v>0</v>
      </c>
      <c r="AK8" s="45" t="s">
        <v>123</v>
      </c>
      <c r="AL8" s="45" t="s">
        <v>123</v>
      </c>
      <c r="AM8" s="43">
        <f t="shared" si="11"/>
        <v>0</v>
      </c>
      <c r="AN8" s="43">
        <f t="shared" si="12"/>
        <v>0</v>
      </c>
      <c r="AO8" s="43">
        <f t="shared" si="12"/>
        <v>0</v>
      </c>
      <c r="AP8" s="43">
        <f t="shared" si="13"/>
        <v>0</v>
      </c>
      <c r="AQ8" s="44" t="e">
        <f>+#REF!+ROUND((#REF!-$Y8)/3,0)</f>
        <v>#REF!</v>
      </c>
      <c r="AR8" s="44" t="e">
        <f>+#REF!+ROUND((#REF!-$Z8)/3,0)</f>
        <v>#REF!</v>
      </c>
      <c r="AS8" s="46" t="e">
        <f t="shared" si="14"/>
        <v>#REF!</v>
      </c>
      <c r="AT8" s="44" t="e">
        <f>+#REF!+ROUND((#REF!-$Y8)/3,0)</f>
        <v>#REF!</v>
      </c>
      <c r="AU8" s="44" t="e">
        <f>+#REF!+ROUND((#REF!-$Z8)/3,0)</f>
        <v>#REF!</v>
      </c>
      <c r="AV8" s="46" t="e">
        <f t="shared" si="15"/>
        <v>#REF!</v>
      </c>
      <c r="AW8" s="44" t="e">
        <f>+#REF!+ROUND((#REF!-$Y8)/3,0)</f>
        <v>#REF!</v>
      </c>
      <c r="AX8" s="44" t="e">
        <f>+#REF!+ROUND((#REF!-$Z8)/3,0)</f>
        <v>#REF!</v>
      </c>
      <c r="AY8" s="43" t="e">
        <f t="shared" si="16"/>
        <v>#REF!</v>
      </c>
      <c r="AZ8" s="47"/>
      <c r="BA8" s="47"/>
      <c r="BB8" s="43">
        <f t="shared" si="17"/>
        <v>0</v>
      </c>
      <c r="BC8" s="43" t="e">
        <f t="shared" si="18"/>
        <v>#REF!</v>
      </c>
      <c r="BD8" s="43" t="e">
        <f t="shared" si="18"/>
        <v>#REF!</v>
      </c>
      <c r="BE8" s="43" t="e">
        <f t="shared" si="19"/>
        <v>#REF!</v>
      </c>
      <c r="BF8" s="47"/>
      <c r="BG8" s="47"/>
      <c r="BH8" s="43">
        <f t="shared" si="20"/>
        <v>0</v>
      </c>
      <c r="BI8" s="47"/>
      <c r="BJ8" s="47"/>
      <c r="BK8" s="43">
        <f t="shared" si="21"/>
        <v>0</v>
      </c>
      <c r="BL8" s="47"/>
      <c r="BM8" s="47"/>
      <c r="BN8" s="43">
        <f t="shared" si="22"/>
        <v>0</v>
      </c>
      <c r="BO8" s="43">
        <f t="shared" si="23"/>
        <v>0</v>
      </c>
      <c r="BP8" s="43">
        <f t="shared" si="23"/>
        <v>0</v>
      </c>
      <c r="BQ8" s="43">
        <f t="shared" si="24"/>
        <v>0</v>
      </c>
      <c r="BR8" s="46" t="e">
        <f t="shared" si="25"/>
        <v>#REF!</v>
      </c>
      <c r="BS8" s="46" t="e">
        <f t="shared" si="0"/>
        <v>#REF!</v>
      </c>
      <c r="BT8" s="46" t="e">
        <f t="shared" si="0"/>
        <v>#REF!</v>
      </c>
      <c r="BU8" s="46" t="e">
        <f>+Y8-#REF!</f>
        <v>#REF!</v>
      </c>
      <c r="BV8" s="46" t="e">
        <f>+Z8-#REF!</f>
        <v>#REF!</v>
      </c>
      <c r="BW8" s="46" t="e">
        <f>+AA8-#REF!</f>
        <v>#REF!</v>
      </c>
      <c r="BX8" s="46" t="e">
        <f>+AN8-#REF!</f>
        <v>#REF!</v>
      </c>
      <c r="BY8" s="46" t="e">
        <f>+AO8-#REF!</f>
        <v>#REF!</v>
      </c>
      <c r="BZ8" s="46" t="e">
        <f>+AP8-#REF!</f>
        <v>#REF!</v>
      </c>
      <c r="CA8" s="46" t="e">
        <f>+BC8-#REF!</f>
        <v>#REF!</v>
      </c>
      <c r="CB8" s="46" t="e">
        <f>+BD8-#REF!</f>
        <v>#REF!</v>
      </c>
      <c r="CC8" s="46" t="e">
        <f>+BE8-#REF!</f>
        <v>#REF!</v>
      </c>
      <c r="CD8" s="46" t="e">
        <f>+BO8-#REF!</f>
        <v>#REF!</v>
      </c>
      <c r="CE8" s="46" t="e">
        <f>+BP8-#REF!</f>
        <v>#REF!</v>
      </c>
      <c r="CF8" s="46" t="e">
        <f>+BQ8-#REF!</f>
        <v>#REF!</v>
      </c>
      <c r="CG8" s="46" t="e">
        <f t="shared" si="26"/>
        <v>#REF!</v>
      </c>
      <c r="CH8" s="46" t="e">
        <f t="shared" si="1"/>
        <v>#REF!</v>
      </c>
      <c r="CI8" s="46" t="e">
        <f t="shared" si="1"/>
        <v>#REF!</v>
      </c>
    </row>
    <row r="9" spans="2:87" x14ac:dyDescent="0.25">
      <c r="B9" s="169" t="s">
        <v>124</v>
      </c>
      <c r="C9" s="48" t="s">
        <v>133</v>
      </c>
      <c r="D9" s="169" t="s">
        <v>121</v>
      </c>
      <c r="E9" s="169"/>
      <c r="F9" s="169" t="s">
        <v>126</v>
      </c>
      <c r="G9" s="169" t="s">
        <v>127</v>
      </c>
      <c r="H9" s="169" t="s">
        <v>128</v>
      </c>
      <c r="I9" s="169" t="s">
        <v>129</v>
      </c>
      <c r="J9" s="5">
        <v>12500000</v>
      </c>
      <c r="K9" s="5">
        <v>0</v>
      </c>
      <c r="L9" s="5">
        <v>12500000</v>
      </c>
      <c r="M9" s="38"/>
      <c r="N9" s="38"/>
      <c r="O9" s="110">
        <f t="shared" si="2"/>
        <v>0</v>
      </c>
      <c r="P9" s="39"/>
      <c r="Q9" s="39"/>
      <c r="R9" s="110">
        <f t="shared" si="3"/>
        <v>0</v>
      </c>
      <c r="S9" s="39"/>
      <c r="T9" s="39"/>
      <c r="U9" s="110">
        <f t="shared" si="4"/>
        <v>0</v>
      </c>
      <c r="V9" s="39"/>
      <c r="W9" s="39"/>
      <c r="X9" s="43">
        <f t="shared" si="5"/>
        <v>0</v>
      </c>
      <c r="Y9" s="43">
        <f t="shared" si="6"/>
        <v>0</v>
      </c>
      <c r="Z9" s="43">
        <f t="shared" si="6"/>
        <v>0</v>
      </c>
      <c r="AA9" s="43">
        <f t="shared" si="7"/>
        <v>0</v>
      </c>
      <c r="AB9" s="44">
        <v>6250000</v>
      </c>
      <c r="AC9" s="45" t="s">
        <v>123</v>
      </c>
      <c r="AD9" s="46">
        <f t="shared" si="8"/>
        <v>6250000</v>
      </c>
      <c r="AE9" s="44">
        <v>6250000</v>
      </c>
      <c r="AF9" s="45" t="s">
        <v>123</v>
      </c>
      <c r="AG9" s="46">
        <f t="shared" si="9"/>
        <v>6250000</v>
      </c>
      <c r="AH9" s="45" t="s">
        <v>123</v>
      </c>
      <c r="AI9" s="45" t="s">
        <v>123</v>
      </c>
      <c r="AJ9" s="46">
        <f t="shared" si="10"/>
        <v>0</v>
      </c>
      <c r="AK9" s="45" t="s">
        <v>123</v>
      </c>
      <c r="AL9" s="45" t="s">
        <v>123</v>
      </c>
      <c r="AM9" s="43">
        <f t="shared" si="11"/>
        <v>0</v>
      </c>
      <c r="AN9" s="43">
        <f t="shared" si="12"/>
        <v>12500000</v>
      </c>
      <c r="AO9" s="43">
        <f t="shared" si="12"/>
        <v>0</v>
      </c>
      <c r="AP9" s="43">
        <f t="shared" si="13"/>
        <v>12500000</v>
      </c>
      <c r="AQ9" s="44" t="e">
        <f>+#REF!+ROUND((#REF!-$Y9)/3,0)</f>
        <v>#REF!</v>
      </c>
      <c r="AR9" s="44" t="e">
        <f>+#REF!+ROUND((#REF!-$Z9)/3,0)</f>
        <v>#REF!</v>
      </c>
      <c r="AS9" s="46" t="e">
        <f t="shared" si="14"/>
        <v>#REF!</v>
      </c>
      <c r="AT9" s="44" t="e">
        <f>+#REF!+ROUND((#REF!-$Y9)/3,0)</f>
        <v>#REF!</v>
      </c>
      <c r="AU9" s="44" t="e">
        <f>+#REF!+ROUND((#REF!-$Z9)/3,0)</f>
        <v>#REF!</v>
      </c>
      <c r="AV9" s="46" t="e">
        <f t="shared" si="15"/>
        <v>#REF!</v>
      </c>
      <c r="AW9" s="44" t="e">
        <f>+#REF!+ROUND((#REF!-$Y9)/3,0)</f>
        <v>#REF!</v>
      </c>
      <c r="AX9" s="44" t="e">
        <f>+#REF!+ROUND((#REF!-$Z9)/3,0)</f>
        <v>#REF!</v>
      </c>
      <c r="AY9" s="43" t="e">
        <f t="shared" si="16"/>
        <v>#REF!</v>
      </c>
      <c r="AZ9" s="47"/>
      <c r="BA9" s="47"/>
      <c r="BB9" s="43">
        <f t="shared" si="17"/>
        <v>0</v>
      </c>
      <c r="BC9" s="43" t="e">
        <f t="shared" si="18"/>
        <v>#REF!</v>
      </c>
      <c r="BD9" s="43" t="e">
        <f t="shared" si="18"/>
        <v>#REF!</v>
      </c>
      <c r="BE9" s="43" t="e">
        <f t="shared" si="19"/>
        <v>#REF!</v>
      </c>
      <c r="BF9" s="47"/>
      <c r="BG9" s="47"/>
      <c r="BH9" s="43">
        <f t="shared" si="20"/>
        <v>0</v>
      </c>
      <c r="BI9" s="47"/>
      <c r="BJ9" s="47"/>
      <c r="BK9" s="43">
        <f t="shared" si="21"/>
        <v>0</v>
      </c>
      <c r="BL9" s="47"/>
      <c r="BM9" s="47"/>
      <c r="BN9" s="43">
        <f t="shared" si="22"/>
        <v>0</v>
      </c>
      <c r="BO9" s="43">
        <f t="shared" si="23"/>
        <v>0</v>
      </c>
      <c r="BP9" s="43">
        <f t="shared" si="23"/>
        <v>0</v>
      </c>
      <c r="BQ9" s="43">
        <f t="shared" si="24"/>
        <v>0</v>
      </c>
      <c r="BR9" s="46" t="e">
        <f t="shared" si="25"/>
        <v>#REF!</v>
      </c>
      <c r="BS9" s="46" t="e">
        <f t="shared" si="0"/>
        <v>#REF!</v>
      </c>
      <c r="BT9" s="46" t="e">
        <f t="shared" si="0"/>
        <v>#REF!</v>
      </c>
      <c r="BU9" s="46" t="e">
        <f>+Y9-#REF!</f>
        <v>#REF!</v>
      </c>
      <c r="BV9" s="46" t="e">
        <f>+Z9-#REF!</f>
        <v>#REF!</v>
      </c>
      <c r="BW9" s="46" t="e">
        <f>+AA9-#REF!</f>
        <v>#REF!</v>
      </c>
      <c r="BX9" s="46" t="e">
        <f>+AN9-#REF!</f>
        <v>#REF!</v>
      </c>
      <c r="BY9" s="46" t="e">
        <f>+AO9-#REF!</f>
        <v>#REF!</v>
      </c>
      <c r="BZ9" s="46" t="e">
        <f>+AP9-#REF!</f>
        <v>#REF!</v>
      </c>
      <c r="CA9" s="46" t="e">
        <f>+BC9-#REF!</f>
        <v>#REF!</v>
      </c>
      <c r="CB9" s="46" t="e">
        <f>+BD9-#REF!</f>
        <v>#REF!</v>
      </c>
      <c r="CC9" s="46" t="e">
        <f>+BE9-#REF!</f>
        <v>#REF!</v>
      </c>
      <c r="CD9" s="46" t="e">
        <f>+BO9-#REF!</f>
        <v>#REF!</v>
      </c>
      <c r="CE9" s="46" t="e">
        <f>+BP9-#REF!</f>
        <v>#REF!</v>
      </c>
      <c r="CF9" s="46" t="e">
        <f>+BQ9-#REF!</f>
        <v>#REF!</v>
      </c>
      <c r="CG9" s="46" t="e">
        <f t="shared" si="26"/>
        <v>#REF!</v>
      </c>
      <c r="CH9" s="46" t="e">
        <f t="shared" si="1"/>
        <v>#REF!</v>
      </c>
      <c r="CI9" s="46" t="e">
        <f t="shared" si="1"/>
        <v>#REF!</v>
      </c>
    </row>
    <row r="10" spans="2:87" x14ac:dyDescent="0.25">
      <c r="B10" s="169" t="s">
        <v>124</v>
      </c>
      <c r="C10" s="48" t="s">
        <v>137</v>
      </c>
      <c r="D10" s="169" t="s">
        <v>117</v>
      </c>
      <c r="E10" s="169"/>
      <c r="F10" s="169" t="s">
        <v>126</v>
      </c>
      <c r="G10" s="169" t="s">
        <v>127</v>
      </c>
      <c r="H10" s="169" t="s">
        <v>131</v>
      </c>
      <c r="I10" s="169" t="s">
        <v>132</v>
      </c>
      <c r="J10" s="5">
        <v>78200000</v>
      </c>
      <c r="K10" s="5">
        <v>42900000</v>
      </c>
      <c r="L10" s="5">
        <v>121100000</v>
      </c>
      <c r="M10" s="38"/>
      <c r="N10" s="38"/>
      <c r="O10" s="110">
        <f t="shared" si="2"/>
        <v>0</v>
      </c>
      <c r="P10" s="39"/>
      <c r="Q10" s="39"/>
      <c r="R10" s="110">
        <f t="shared" si="3"/>
        <v>0</v>
      </c>
      <c r="S10" s="39"/>
      <c r="T10" s="39"/>
      <c r="U10" s="110">
        <f t="shared" si="4"/>
        <v>0</v>
      </c>
      <c r="V10" s="112">
        <v>12860000</v>
      </c>
      <c r="W10" s="112">
        <v>7046000</v>
      </c>
      <c r="X10" s="43">
        <f t="shared" si="5"/>
        <v>19906000</v>
      </c>
      <c r="Y10" s="43">
        <f t="shared" si="6"/>
        <v>12860000</v>
      </c>
      <c r="Z10" s="43">
        <f t="shared" si="6"/>
        <v>7046000</v>
      </c>
      <c r="AA10" s="43">
        <f t="shared" si="7"/>
        <v>19906000</v>
      </c>
      <c r="AB10" s="44">
        <v>7345000</v>
      </c>
      <c r="AC10" s="44">
        <v>4030000</v>
      </c>
      <c r="AD10" s="46">
        <f t="shared" si="8"/>
        <v>11375000</v>
      </c>
      <c r="AE10" s="44">
        <v>7345000</v>
      </c>
      <c r="AF10" s="44">
        <v>4030000</v>
      </c>
      <c r="AG10" s="46">
        <f t="shared" si="9"/>
        <v>11375000</v>
      </c>
      <c r="AH10" s="44">
        <v>7345000</v>
      </c>
      <c r="AI10" s="44">
        <v>4030000</v>
      </c>
      <c r="AJ10" s="46">
        <f t="shared" si="10"/>
        <v>11375000</v>
      </c>
      <c r="AK10" s="44">
        <v>7344000</v>
      </c>
      <c r="AL10" s="44">
        <v>4031000</v>
      </c>
      <c r="AM10" s="43">
        <f t="shared" si="11"/>
        <v>11375000</v>
      </c>
      <c r="AN10" s="43">
        <f t="shared" si="12"/>
        <v>29379000</v>
      </c>
      <c r="AO10" s="43">
        <f t="shared" si="12"/>
        <v>16121000</v>
      </c>
      <c r="AP10" s="43">
        <f t="shared" si="13"/>
        <v>45500000</v>
      </c>
      <c r="AQ10" s="44" t="e">
        <f>+#REF!+ROUND((#REF!-$Y10)/3,0)</f>
        <v>#REF!</v>
      </c>
      <c r="AR10" s="44" t="e">
        <f>+#REF!+ROUND((#REF!-$Z10)/3,0)</f>
        <v>#REF!</v>
      </c>
      <c r="AS10" s="46" t="e">
        <f t="shared" si="14"/>
        <v>#REF!</v>
      </c>
      <c r="AT10" s="44" t="e">
        <f>+#REF!+ROUND((#REF!-$Y10)/3,0)</f>
        <v>#REF!</v>
      </c>
      <c r="AU10" s="44" t="e">
        <f>+#REF!+ROUND((#REF!-$Z10)/3,0)</f>
        <v>#REF!</v>
      </c>
      <c r="AV10" s="46" t="e">
        <f t="shared" si="15"/>
        <v>#REF!</v>
      </c>
      <c r="AW10" s="44" t="e">
        <f>+#REF!+ROUND((#REF!-$Y10)/3,0)</f>
        <v>#REF!</v>
      </c>
      <c r="AX10" s="44" t="e">
        <f>+#REF!+ROUND((#REF!-$Z10)/3,0)</f>
        <v>#REF!</v>
      </c>
      <c r="AY10" s="43" t="e">
        <f t="shared" si="16"/>
        <v>#REF!</v>
      </c>
      <c r="AZ10" s="47"/>
      <c r="BA10" s="47"/>
      <c r="BB10" s="43">
        <f t="shared" si="17"/>
        <v>0</v>
      </c>
      <c r="BC10" s="43" t="e">
        <f t="shared" si="18"/>
        <v>#REF!</v>
      </c>
      <c r="BD10" s="43" t="e">
        <f t="shared" si="18"/>
        <v>#REF!</v>
      </c>
      <c r="BE10" s="43" t="e">
        <f t="shared" si="19"/>
        <v>#REF!</v>
      </c>
      <c r="BF10" s="47"/>
      <c r="BG10" s="47"/>
      <c r="BH10" s="43">
        <f t="shared" si="20"/>
        <v>0</v>
      </c>
      <c r="BI10" s="47"/>
      <c r="BJ10" s="47"/>
      <c r="BK10" s="43">
        <f t="shared" si="21"/>
        <v>0</v>
      </c>
      <c r="BL10" s="47"/>
      <c r="BM10" s="47"/>
      <c r="BN10" s="43">
        <f t="shared" si="22"/>
        <v>0</v>
      </c>
      <c r="BO10" s="43">
        <f t="shared" si="23"/>
        <v>0</v>
      </c>
      <c r="BP10" s="43">
        <f t="shared" si="23"/>
        <v>0</v>
      </c>
      <c r="BQ10" s="43">
        <f t="shared" si="24"/>
        <v>0</v>
      </c>
      <c r="BR10" s="46" t="e">
        <f t="shared" si="25"/>
        <v>#REF!</v>
      </c>
      <c r="BS10" s="46" t="e">
        <f t="shared" si="0"/>
        <v>#REF!</v>
      </c>
      <c r="BT10" s="46" t="e">
        <f t="shared" si="0"/>
        <v>#REF!</v>
      </c>
      <c r="BU10" s="46" t="e">
        <f>+Y10-#REF!</f>
        <v>#REF!</v>
      </c>
      <c r="BV10" s="46" t="e">
        <f>+Z10-#REF!</f>
        <v>#REF!</v>
      </c>
      <c r="BW10" s="46" t="e">
        <f>+AA10-#REF!</f>
        <v>#REF!</v>
      </c>
      <c r="BX10" s="46" t="e">
        <f>+AN10-#REF!</f>
        <v>#REF!</v>
      </c>
      <c r="BY10" s="46" t="e">
        <f>+AO10-#REF!</f>
        <v>#REF!</v>
      </c>
      <c r="BZ10" s="46" t="e">
        <f>+AP10-#REF!</f>
        <v>#REF!</v>
      </c>
      <c r="CA10" s="46" t="e">
        <f>+BC10-#REF!</f>
        <v>#REF!</v>
      </c>
      <c r="CB10" s="46" t="e">
        <f>+BD10-#REF!</f>
        <v>#REF!</v>
      </c>
      <c r="CC10" s="46" t="e">
        <f>+BE10-#REF!</f>
        <v>#REF!</v>
      </c>
      <c r="CD10" s="46" t="e">
        <f>+BO10-#REF!</f>
        <v>#REF!</v>
      </c>
      <c r="CE10" s="46" t="e">
        <f>+BP10-#REF!</f>
        <v>#REF!</v>
      </c>
      <c r="CF10" s="46" t="e">
        <f>+BQ10-#REF!</f>
        <v>#REF!</v>
      </c>
      <c r="CG10" s="46" t="e">
        <f t="shared" si="26"/>
        <v>#REF!</v>
      </c>
      <c r="CH10" s="46" t="e">
        <f t="shared" si="1"/>
        <v>#REF!</v>
      </c>
      <c r="CI10" s="46" t="e">
        <f t="shared" si="1"/>
        <v>#REF!</v>
      </c>
    </row>
    <row r="11" spans="2:87" x14ac:dyDescent="0.25">
      <c r="B11" s="169" t="s">
        <v>124</v>
      </c>
      <c r="C11" s="48" t="s">
        <v>138</v>
      </c>
      <c r="D11" s="169" t="s">
        <v>117</v>
      </c>
      <c r="E11" s="169" t="s">
        <v>139</v>
      </c>
      <c r="F11" s="169" t="s">
        <v>126</v>
      </c>
      <c r="G11" s="169" t="s">
        <v>127</v>
      </c>
      <c r="H11" s="169" t="s">
        <v>131</v>
      </c>
      <c r="I11" s="169" t="s">
        <v>132</v>
      </c>
      <c r="J11" s="5">
        <v>842994000</v>
      </c>
      <c r="K11" s="5">
        <v>440079000</v>
      </c>
      <c r="L11" s="5">
        <v>1283073000</v>
      </c>
      <c r="M11" s="38"/>
      <c r="N11" s="38"/>
      <c r="O11" s="110">
        <f t="shared" si="2"/>
        <v>0</v>
      </c>
      <c r="P11" s="39"/>
      <c r="Q11" s="39"/>
      <c r="R11" s="110">
        <f t="shared" si="3"/>
        <v>0</v>
      </c>
      <c r="S11" s="39"/>
      <c r="T11" s="39"/>
      <c r="U11" s="110">
        <f t="shared" si="4"/>
        <v>0</v>
      </c>
      <c r="V11" s="112">
        <v>24002000</v>
      </c>
      <c r="W11" s="112">
        <v>16567000</v>
      </c>
      <c r="X11" s="43">
        <f t="shared" si="5"/>
        <v>40569000</v>
      </c>
      <c r="Y11" s="43">
        <f t="shared" si="6"/>
        <v>24002000</v>
      </c>
      <c r="Z11" s="43">
        <f t="shared" si="6"/>
        <v>16567000</v>
      </c>
      <c r="AA11" s="43">
        <f t="shared" si="7"/>
        <v>40569000</v>
      </c>
      <c r="AB11" s="44">
        <v>54344000</v>
      </c>
      <c r="AC11" s="44">
        <v>35733000</v>
      </c>
      <c r="AD11" s="46">
        <f t="shared" si="8"/>
        <v>90077000</v>
      </c>
      <c r="AE11" s="44">
        <v>82104000</v>
      </c>
      <c r="AF11" s="44">
        <v>54928000</v>
      </c>
      <c r="AG11" s="46">
        <f t="shared" si="9"/>
        <v>137032000</v>
      </c>
      <c r="AH11" s="44">
        <v>82104000</v>
      </c>
      <c r="AI11" s="44">
        <v>54928000</v>
      </c>
      <c r="AJ11" s="46">
        <f t="shared" si="10"/>
        <v>137032000</v>
      </c>
      <c r="AK11" s="44">
        <v>82104000</v>
      </c>
      <c r="AL11" s="44">
        <v>54928000</v>
      </c>
      <c r="AM11" s="43">
        <f t="shared" si="11"/>
        <v>137032000</v>
      </c>
      <c r="AN11" s="43">
        <f t="shared" si="12"/>
        <v>300656000</v>
      </c>
      <c r="AO11" s="43">
        <f t="shared" si="12"/>
        <v>200517000</v>
      </c>
      <c r="AP11" s="43">
        <f t="shared" si="13"/>
        <v>501173000</v>
      </c>
      <c r="AQ11" s="44" t="e">
        <f>+#REF!+ROUND((#REF!-$Y11)/3,0)</f>
        <v>#REF!</v>
      </c>
      <c r="AR11" s="44" t="e">
        <f>+#REF!+ROUND((#REF!-$Z11)/3,0)</f>
        <v>#REF!</v>
      </c>
      <c r="AS11" s="46" t="e">
        <f t="shared" si="14"/>
        <v>#REF!</v>
      </c>
      <c r="AT11" s="44" t="e">
        <f>+#REF!+ROUND((#REF!-$Y11)/3,0)</f>
        <v>#REF!</v>
      </c>
      <c r="AU11" s="44" t="e">
        <f>+#REF!+ROUND((#REF!-$Z11)/3,0)</f>
        <v>#REF!</v>
      </c>
      <c r="AV11" s="46" t="e">
        <f t="shared" si="15"/>
        <v>#REF!</v>
      </c>
      <c r="AW11" s="44" t="e">
        <f>+#REF!+ROUND((#REF!-$Y11)/3,0)</f>
        <v>#REF!</v>
      </c>
      <c r="AX11" s="44" t="e">
        <f>+#REF!+ROUND((#REF!-$Z11)/3,0)</f>
        <v>#REF!</v>
      </c>
      <c r="AY11" s="43" t="e">
        <f t="shared" si="16"/>
        <v>#REF!</v>
      </c>
      <c r="AZ11" s="47"/>
      <c r="BA11" s="47"/>
      <c r="BB11" s="43">
        <f t="shared" si="17"/>
        <v>0</v>
      </c>
      <c r="BC11" s="43" t="e">
        <f t="shared" si="18"/>
        <v>#REF!</v>
      </c>
      <c r="BD11" s="43" t="e">
        <f t="shared" si="18"/>
        <v>#REF!</v>
      </c>
      <c r="BE11" s="43" t="e">
        <f t="shared" si="19"/>
        <v>#REF!</v>
      </c>
      <c r="BF11" s="47"/>
      <c r="BG11" s="47"/>
      <c r="BH11" s="43">
        <f t="shared" si="20"/>
        <v>0</v>
      </c>
      <c r="BI11" s="47"/>
      <c r="BJ11" s="47"/>
      <c r="BK11" s="43">
        <f t="shared" si="21"/>
        <v>0</v>
      </c>
      <c r="BL11" s="47"/>
      <c r="BM11" s="47"/>
      <c r="BN11" s="43">
        <f t="shared" si="22"/>
        <v>0</v>
      </c>
      <c r="BO11" s="43">
        <f t="shared" si="23"/>
        <v>0</v>
      </c>
      <c r="BP11" s="43">
        <f t="shared" si="23"/>
        <v>0</v>
      </c>
      <c r="BQ11" s="43">
        <f t="shared" si="24"/>
        <v>0</v>
      </c>
      <c r="BR11" s="46" t="e">
        <f t="shared" si="25"/>
        <v>#REF!</v>
      </c>
      <c r="BS11" s="46" t="e">
        <f t="shared" si="0"/>
        <v>#REF!</v>
      </c>
      <c r="BT11" s="46" t="e">
        <f t="shared" si="0"/>
        <v>#REF!</v>
      </c>
      <c r="BU11" s="46" t="e">
        <f>+Y11-#REF!</f>
        <v>#REF!</v>
      </c>
      <c r="BV11" s="46" t="e">
        <f>+Z11-#REF!</f>
        <v>#REF!</v>
      </c>
      <c r="BW11" s="46" t="e">
        <f>+AA11-#REF!</f>
        <v>#REF!</v>
      </c>
      <c r="BX11" s="46" t="e">
        <f>+AN11-#REF!</f>
        <v>#REF!</v>
      </c>
      <c r="BY11" s="46" t="e">
        <f>+AO11-#REF!</f>
        <v>#REF!</v>
      </c>
      <c r="BZ11" s="46" t="e">
        <f>+AP11-#REF!</f>
        <v>#REF!</v>
      </c>
      <c r="CA11" s="46" t="e">
        <f>+BC11-#REF!</f>
        <v>#REF!</v>
      </c>
      <c r="CB11" s="46" t="e">
        <f>+BD11-#REF!</f>
        <v>#REF!</v>
      </c>
      <c r="CC11" s="46" t="e">
        <f>+BE11-#REF!</f>
        <v>#REF!</v>
      </c>
      <c r="CD11" s="46" t="e">
        <f>+BO11-#REF!</f>
        <v>#REF!</v>
      </c>
      <c r="CE11" s="46" t="e">
        <f>+BP11-#REF!</f>
        <v>#REF!</v>
      </c>
      <c r="CF11" s="46" t="e">
        <f>+BQ11-#REF!</f>
        <v>#REF!</v>
      </c>
      <c r="CG11" s="46" t="e">
        <f t="shared" si="26"/>
        <v>#REF!</v>
      </c>
      <c r="CH11" s="46" t="e">
        <f t="shared" si="1"/>
        <v>#REF!</v>
      </c>
      <c r="CI11" s="46" t="e">
        <f t="shared" si="1"/>
        <v>#REF!</v>
      </c>
    </row>
    <row r="12" spans="2:87" x14ac:dyDescent="0.25">
      <c r="B12" s="169" t="s">
        <v>124</v>
      </c>
      <c r="C12" s="48" t="s">
        <v>138</v>
      </c>
      <c r="D12" s="169" t="s">
        <v>117</v>
      </c>
      <c r="E12" s="169" t="s">
        <v>139</v>
      </c>
      <c r="F12" s="169" t="s">
        <v>126</v>
      </c>
      <c r="G12" s="169" t="s">
        <v>127</v>
      </c>
      <c r="H12" s="169" t="s">
        <v>128</v>
      </c>
      <c r="I12" s="169" t="s">
        <v>129</v>
      </c>
      <c r="J12" s="5">
        <v>23650000</v>
      </c>
      <c r="K12" s="5">
        <v>9467000</v>
      </c>
      <c r="L12" s="5">
        <v>33117000</v>
      </c>
      <c r="M12" s="38"/>
      <c r="N12" s="38"/>
      <c r="O12" s="110">
        <f t="shared" si="2"/>
        <v>0</v>
      </c>
      <c r="P12" s="39"/>
      <c r="Q12" s="39"/>
      <c r="R12" s="110">
        <f t="shared" si="3"/>
        <v>0</v>
      </c>
      <c r="S12" s="39"/>
      <c r="T12" s="39"/>
      <c r="U12" s="110">
        <f t="shared" si="4"/>
        <v>0</v>
      </c>
      <c r="V12" s="112">
        <v>2707000</v>
      </c>
      <c r="W12" s="112">
        <v>1319000</v>
      </c>
      <c r="X12" s="43">
        <f t="shared" si="5"/>
        <v>4026000</v>
      </c>
      <c r="Y12" s="43">
        <f t="shared" si="6"/>
        <v>2707000</v>
      </c>
      <c r="Z12" s="43">
        <f t="shared" si="6"/>
        <v>1319000</v>
      </c>
      <c r="AA12" s="43">
        <f t="shared" si="7"/>
        <v>4026000</v>
      </c>
      <c r="AB12" s="44">
        <v>1406000</v>
      </c>
      <c r="AC12" s="44">
        <v>652000</v>
      </c>
      <c r="AD12" s="46">
        <f t="shared" si="8"/>
        <v>2058000</v>
      </c>
      <c r="AE12" s="44">
        <v>2124000</v>
      </c>
      <c r="AF12" s="44">
        <v>1003000</v>
      </c>
      <c r="AG12" s="46">
        <f t="shared" si="9"/>
        <v>3127000</v>
      </c>
      <c r="AH12" s="44">
        <v>2124000</v>
      </c>
      <c r="AI12" s="44">
        <v>1003000</v>
      </c>
      <c r="AJ12" s="46">
        <f t="shared" si="10"/>
        <v>3127000</v>
      </c>
      <c r="AK12" s="44">
        <v>2124000</v>
      </c>
      <c r="AL12" s="44">
        <v>1003000</v>
      </c>
      <c r="AM12" s="43">
        <f t="shared" si="11"/>
        <v>3127000</v>
      </c>
      <c r="AN12" s="43">
        <f t="shared" si="12"/>
        <v>7778000</v>
      </c>
      <c r="AO12" s="43">
        <f t="shared" si="12"/>
        <v>3661000</v>
      </c>
      <c r="AP12" s="43">
        <f t="shared" si="13"/>
        <v>11439000</v>
      </c>
      <c r="AQ12" s="44" t="e">
        <f>+#REF!+ROUND((#REF!-$Y12)/3,0)</f>
        <v>#REF!</v>
      </c>
      <c r="AR12" s="44" t="e">
        <f>+#REF!+ROUND((#REF!-$Z12)/3,0)</f>
        <v>#REF!</v>
      </c>
      <c r="AS12" s="46" t="e">
        <f t="shared" si="14"/>
        <v>#REF!</v>
      </c>
      <c r="AT12" s="44" t="e">
        <f>+#REF!+ROUND((#REF!-$Y12)/3,0)</f>
        <v>#REF!</v>
      </c>
      <c r="AU12" s="44" t="e">
        <f>+#REF!+ROUND((#REF!-$Z12)/3,0)</f>
        <v>#REF!</v>
      </c>
      <c r="AV12" s="46" t="e">
        <f t="shared" si="15"/>
        <v>#REF!</v>
      </c>
      <c r="AW12" s="44" t="e">
        <f>+#REF!+ROUND((#REF!-$Y12)/3,0)</f>
        <v>#REF!</v>
      </c>
      <c r="AX12" s="44" t="e">
        <f>+#REF!+ROUND((#REF!-$Z12)/3,0)</f>
        <v>#REF!</v>
      </c>
      <c r="AY12" s="43" t="e">
        <f t="shared" si="16"/>
        <v>#REF!</v>
      </c>
      <c r="AZ12" s="47"/>
      <c r="BA12" s="47"/>
      <c r="BB12" s="43">
        <f t="shared" si="17"/>
        <v>0</v>
      </c>
      <c r="BC12" s="43" t="e">
        <f t="shared" si="18"/>
        <v>#REF!</v>
      </c>
      <c r="BD12" s="43" t="e">
        <f t="shared" si="18"/>
        <v>#REF!</v>
      </c>
      <c r="BE12" s="43" t="e">
        <f t="shared" si="19"/>
        <v>#REF!</v>
      </c>
      <c r="BF12" s="47"/>
      <c r="BG12" s="47"/>
      <c r="BH12" s="43">
        <f t="shared" si="20"/>
        <v>0</v>
      </c>
      <c r="BI12" s="47"/>
      <c r="BJ12" s="47"/>
      <c r="BK12" s="43">
        <f t="shared" si="21"/>
        <v>0</v>
      </c>
      <c r="BL12" s="47"/>
      <c r="BM12" s="47"/>
      <c r="BN12" s="43">
        <f t="shared" si="22"/>
        <v>0</v>
      </c>
      <c r="BO12" s="43">
        <f t="shared" si="23"/>
        <v>0</v>
      </c>
      <c r="BP12" s="43">
        <f t="shared" si="23"/>
        <v>0</v>
      </c>
      <c r="BQ12" s="43">
        <f t="shared" si="24"/>
        <v>0</v>
      </c>
      <c r="BR12" s="46" t="e">
        <f t="shared" si="25"/>
        <v>#REF!</v>
      </c>
      <c r="BS12" s="46" t="e">
        <f t="shared" si="0"/>
        <v>#REF!</v>
      </c>
      <c r="BT12" s="46" t="e">
        <f t="shared" si="0"/>
        <v>#REF!</v>
      </c>
      <c r="BU12" s="46" t="e">
        <f>+Y12-#REF!</f>
        <v>#REF!</v>
      </c>
      <c r="BV12" s="46" t="e">
        <f>+Z12-#REF!</f>
        <v>#REF!</v>
      </c>
      <c r="BW12" s="46" t="e">
        <f>+AA12-#REF!</f>
        <v>#REF!</v>
      </c>
      <c r="BX12" s="46" t="e">
        <f>+AN12-#REF!</f>
        <v>#REF!</v>
      </c>
      <c r="BY12" s="46" t="e">
        <f>+AO12-#REF!</f>
        <v>#REF!</v>
      </c>
      <c r="BZ12" s="46" t="e">
        <f>+AP12-#REF!</f>
        <v>#REF!</v>
      </c>
      <c r="CA12" s="46" t="e">
        <f>+BC12-#REF!</f>
        <v>#REF!</v>
      </c>
      <c r="CB12" s="46" t="e">
        <f>+BD12-#REF!</f>
        <v>#REF!</v>
      </c>
      <c r="CC12" s="46" t="e">
        <f>+BE12-#REF!</f>
        <v>#REF!</v>
      </c>
      <c r="CD12" s="46" t="e">
        <f>+BO12-#REF!</f>
        <v>#REF!</v>
      </c>
      <c r="CE12" s="46" t="e">
        <f>+BP12-#REF!</f>
        <v>#REF!</v>
      </c>
      <c r="CF12" s="46" t="e">
        <f>+BQ12-#REF!</f>
        <v>#REF!</v>
      </c>
      <c r="CG12" s="46" t="e">
        <f t="shared" si="26"/>
        <v>#REF!</v>
      </c>
      <c r="CH12" s="46" t="e">
        <f t="shared" si="1"/>
        <v>#REF!</v>
      </c>
      <c r="CI12" s="46" t="e">
        <f t="shared" si="1"/>
        <v>#REF!</v>
      </c>
    </row>
    <row r="13" spans="2:87" x14ac:dyDescent="0.25">
      <c r="B13" s="169" t="s">
        <v>124</v>
      </c>
      <c r="C13" s="48" t="s">
        <v>138</v>
      </c>
      <c r="D13" s="169" t="s">
        <v>121</v>
      </c>
      <c r="E13" s="169" t="s">
        <v>139</v>
      </c>
      <c r="F13" s="169" t="s">
        <v>134</v>
      </c>
      <c r="G13" s="169" t="s">
        <v>135</v>
      </c>
      <c r="H13" s="169" t="s">
        <v>136</v>
      </c>
      <c r="I13" s="169">
        <v>36</v>
      </c>
      <c r="J13" s="5">
        <v>13750000</v>
      </c>
      <c r="K13" s="5">
        <v>3132000</v>
      </c>
      <c r="L13" s="5">
        <v>16882000</v>
      </c>
      <c r="M13" s="38"/>
      <c r="N13" s="38"/>
      <c r="O13" s="110">
        <f t="shared" si="2"/>
        <v>0</v>
      </c>
      <c r="P13" s="39"/>
      <c r="Q13" s="39"/>
      <c r="R13" s="110">
        <f t="shared" si="3"/>
        <v>0</v>
      </c>
      <c r="S13" s="39"/>
      <c r="T13" s="39"/>
      <c r="U13" s="110">
        <f t="shared" si="4"/>
        <v>0</v>
      </c>
      <c r="V13" s="112">
        <v>1574000</v>
      </c>
      <c r="W13" s="112">
        <v>407000</v>
      </c>
      <c r="X13" s="43">
        <f t="shared" si="5"/>
        <v>1981000</v>
      </c>
      <c r="Y13" s="43">
        <f t="shared" si="6"/>
        <v>1574000</v>
      </c>
      <c r="Z13" s="43">
        <f t="shared" si="6"/>
        <v>407000</v>
      </c>
      <c r="AA13" s="43">
        <f t="shared" si="7"/>
        <v>1981000</v>
      </c>
      <c r="AB13" s="44">
        <v>817000</v>
      </c>
      <c r="AC13" s="44">
        <v>202000</v>
      </c>
      <c r="AD13" s="46">
        <f t="shared" si="8"/>
        <v>1019000</v>
      </c>
      <c r="AE13" s="44">
        <v>1235000</v>
      </c>
      <c r="AF13" s="44">
        <v>310000</v>
      </c>
      <c r="AG13" s="46">
        <f t="shared" si="9"/>
        <v>1545000</v>
      </c>
      <c r="AH13" s="44">
        <v>1235000</v>
      </c>
      <c r="AI13" s="44">
        <v>310000</v>
      </c>
      <c r="AJ13" s="46">
        <f t="shared" si="10"/>
        <v>1545000</v>
      </c>
      <c r="AK13" s="44">
        <v>1235000</v>
      </c>
      <c r="AL13" s="44">
        <v>310000</v>
      </c>
      <c r="AM13" s="43">
        <f t="shared" si="11"/>
        <v>1545000</v>
      </c>
      <c r="AN13" s="43">
        <f t="shared" si="12"/>
        <v>4522000</v>
      </c>
      <c r="AO13" s="43">
        <f t="shared" si="12"/>
        <v>1132000</v>
      </c>
      <c r="AP13" s="43">
        <f t="shared" si="13"/>
        <v>5654000</v>
      </c>
      <c r="AQ13" s="44" t="e">
        <f>+#REF!+ROUND((#REF!-$Y13)/3,0)</f>
        <v>#REF!</v>
      </c>
      <c r="AR13" s="44" t="e">
        <f>+#REF!+ROUND((#REF!-$Z13)/3,0)</f>
        <v>#REF!</v>
      </c>
      <c r="AS13" s="46" t="e">
        <f t="shared" si="14"/>
        <v>#REF!</v>
      </c>
      <c r="AT13" s="44" t="e">
        <f>+#REF!+ROUND((#REF!-$Y13)/3,0)</f>
        <v>#REF!</v>
      </c>
      <c r="AU13" s="44" t="e">
        <f>+#REF!+ROUND((#REF!-$Z13)/3,0)</f>
        <v>#REF!</v>
      </c>
      <c r="AV13" s="46" t="e">
        <f t="shared" si="15"/>
        <v>#REF!</v>
      </c>
      <c r="AW13" s="44" t="e">
        <f>+#REF!+ROUND((#REF!-$Y13)/3,0)</f>
        <v>#REF!</v>
      </c>
      <c r="AX13" s="44" t="e">
        <f>+#REF!+ROUND((#REF!-$Z13)/3,0)</f>
        <v>#REF!</v>
      </c>
      <c r="AY13" s="43" t="e">
        <f t="shared" si="16"/>
        <v>#REF!</v>
      </c>
      <c r="AZ13" s="47"/>
      <c r="BA13" s="47"/>
      <c r="BB13" s="43">
        <f t="shared" si="17"/>
        <v>0</v>
      </c>
      <c r="BC13" s="43" t="e">
        <f t="shared" si="18"/>
        <v>#REF!</v>
      </c>
      <c r="BD13" s="43" t="e">
        <f t="shared" si="18"/>
        <v>#REF!</v>
      </c>
      <c r="BE13" s="43" t="e">
        <f t="shared" si="19"/>
        <v>#REF!</v>
      </c>
      <c r="BF13" s="47"/>
      <c r="BG13" s="47"/>
      <c r="BH13" s="43">
        <f t="shared" si="20"/>
        <v>0</v>
      </c>
      <c r="BI13" s="47"/>
      <c r="BJ13" s="47"/>
      <c r="BK13" s="43">
        <f t="shared" si="21"/>
        <v>0</v>
      </c>
      <c r="BL13" s="47"/>
      <c r="BM13" s="47"/>
      <c r="BN13" s="43">
        <f t="shared" si="22"/>
        <v>0</v>
      </c>
      <c r="BO13" s="43">
        <f t="shared" si="23"/>
        <v>0</v>
      </c>
      <c r="BP13" s="43">
        <f t="shared" si="23"/>
        <v>0</v>
      </c>
      <c r="BQ13" s="43">
        <f t="shared" si="24"/>
        <v>0</v>
      </c>
      <c r="BR13" s="46" t="e">
        <f t="shared" si="25"/>
        <v>#REF!</v>
      </c>
      <c r="BS13" s="46" t="e">
        <f t="shared" si="0"/>
        <v>#REF!</v>
      </c>
      <c r="BT13" s="46" t="e">
        <f t="shared" si="0"/>
        <v>#REF!</v>
      </c>
      <c r="BU13" s="46" t="e">
        <f>+Y13-#REF!</f>
        <v>#REF!</v>
      </c>
      <c r="BV13" s="46" t="e">
        <f>+Z13-#REF!</f>
        <v>#REF!</v>
      </c>
      <c r="BW13" s="46" t="e">
        <f>+AA13-#REF!</f>
        <v>#REF!</v>
      </c>
      <c r="BX13" s="46" t="e">
        <f>+AN13-#REF!</f>
        <v>#REF!</v>
      </c>
      <c r="BY13" s="46" t="e">
        <f>+AO13-#REF!</f>
        <v>#REF!</v>
      </c>
      <c r="BZ13" s="46" t="e">
        <f>+AP13-#REF!</f>
        <v>#REF!</v>
      </c>
      <c r="CA13" s="46" t="e">
        <f>+BC13-#REF!</f>
        <v>#REF!</v>
      </c>
      <c r="CB13" s="46" t="e">
        <f>+BD13-#REF!</f>
        <v>#REF!</v>
      </c>
      <c r="CC13" s="46" t="e">
        <f>+BE13-#REF!</f>
        <v>#REF!</v>
      </c>
      <c r="CD13" s="46" t="e">
        <f>+BO13-#REF!</f>
        <v>#REF!</v>
      </c>
      <c r="CE13" s="46" t="e">
        <f>+BP13-#REF!</f>
        <v>#REF!</v>
      </c>
      <c r="CF13" s="46" t="e">
        <f>+BQ13-#REF!</f>
        <v>#REF!</v>
      </c>
      <c r="CG13" s="46" t="e">
        <f t="shared" si="26"/>
        <v>#REF!</v>
      </c>
      <c r="CH13" s="46" t="e">
        <f t="shared" si="1"/>
        <v>#REF!</v>
      </c>
      <c r="CI13" s="46" t="e">
        <f t="shared" si="1"/>
        <v>#REF!</v>
      </c>
    </row>
    <row r="14" spans="2:87" x14ac:dyDescent="0.25">
      <c r="B14" s="169" t="s">
        <v>124</v>
      </c>
      <c r="C14" s="48" t="s">
        <v>140</v>
      </c>
      <c r="D14" s="169" t="s">
        <v>121</v>
      </c>
      <c r="E14" s="169"/>
      <c r="F14" s="169" t="s">
        <v>134</v>
      </c>
      <c r="G14" s="169" t="s">
        <v>135</v>
      </c>
      <c r="H14" s="169" t="s">
        <v>136</v>
      </c>
      <c r="I14" s="169">
        <v>36</v>
      </c>
      <c r="J14" s="5">
        <v>6000000</v>
      </c>
      <c r="K14" s="5">
        <v>1500000</v>
      </c>
      <c r="L14" s="5">
        <v>7500000</v>
      </c>
      <c r="M14" s="38"/>
      <c r="N14" s="38"/>
      <c r="O14" s="110">
        <f t="shared" si="2"/>
        <v>0</v>
      </c>
      <c r="P14" s="39"/>
      <c r="Q14" s="39"/>
      <c r="R14" s="110">
        <f t="shared" si="3"/>
        <v>0</v>
      </c>
      <c r="S14" s="39"/>
      <c r="T14" s="39"/>
      <c r="U14" s="110">
        <f t="shared" si="4"/>
        <v>0</v>
      </c>
      <c r="V14" s="112">
        <v>699000</v>
      </c>
      <c r="W14" s="112">
        <v>175000</v>
      </c>
      <c r="X14" s="43">
        <f t="shared" si="5"/>
        <v>874000</v>
      </c>
      <c r="Y14" s="43">
        <f t="shared" si="6"/>
        <v>699000</v>
      </c>
      <c r="Z14" s="43">
        <f t="shared" si="6"/>
        <v>175000</v>
      </c>
      <c r="AA14" s="43">
        <f t="shared" si="7"/>
        <v>874000</v>
      </c>
      <c r="AB14" s="44">
        <v>1184000</v>
      </c>
      <c r="AC14" s="44">
        <v>296000</v>
      </c>
      <c r="AD14" s="46">
        <f t="shared" si="8"/>
        <v>1480000</v>
      </c>
      <c r="AE14" s="44">
        <v>1546000</v>
      </c>
      <c r="AF14" s="44">
        <v>387000</v>
      </c>
      <c r="AG14" s="46">
        <f t="shared" si="9"/>
        <v>1933000</v>
      </c>
      <c r="AH14" s="44">
        <v>1019000</v>
      </c>
      <c r="AI14" s="44">
        <v>254000</v>
      </c>
      <c r="AJ14" s="46">
        <f t="shared" si="10"/>
        <v>1273000</v>
      </c>
      <c r="AK14" s="44">
        <v>1552000</v>
      </c>
      <c r="AL14" s="44">
        <v>388000</v>
      </c>
      <c r="AM14" s="43">
        <f t="shared" si="11"/>
        <v>1940000</v>
      </c>
      <c r="AN14" s="43">
        <f t="shared" si="12"/>
        <v>5301000</v>
      </c>
      <c r="AO14" s="43">
        <f t="shared" si="12"/>
        <v>1325000</v>
      </c>
      <c r="AP14" s="43">
        <f t="shared" si="13"/>
        <v>6626000</v>
      </c>
      <c r="AQ14" s="44" t="e">
        <f>+#REF!+ROUND((#REF!-$Y14)/3,0)</f>
        <v>#REF!</v>
      </c>
      <c r="AR14" s="44" t="e">
        <f>+#REF!+ROUND((#REF!-$Z14)/3,0)</f>
        <v>#REF!</v>
      </c>
      <c r="AS14" s="46" t="e">
        <f t="shared" si="14"/>
        <v>#REF!</v>
      </c>
      <c r="AT14" s="44" t="e">
        <f>+#REF!+ROUND((#REF!-$Y14)/3,0)</f>
        <v>#REF!</v>
      </c>
      <c r="AU14" s="44" t="e">
        <f>+#REF!+ROUND((#REF!-$Z14)/3,0)</f>
        <v>#REF!</v>
      </c>
      <c r="AV14" s="46" t="e">
        <f t="shared" si="15"/>
        <v>#REF!</v>
      </c>
      <c r="AW14" s="44" t="e">
        <f>+#REF!+ROUND((#REF!-$Y14)/3,0)</f>
        <v>#REF!</v>
      </c>
      <c r="AX14" s="44" t="e">
        <f>+#REF!+ROUND((#REF!-$Z14)/3,0)</f>
        <v>#REF!</v>
      </c>
      <c r="AY14" s="43" t="e">
        <f t="shared" si="16"/>
        <v>#REF!</v>
      </c>
      <c r="AZ14" s="47"/>
      <c r="BA14" s="47"/>
      <c r="BB14" s="43">
        <f t="shared" si="17"/>
        <v>0</v>
      </c>
      <c r="BC14" s="43" t="e">
        <f t="shared" si="18"/>
        <v>#REF!</v>
      </c>
      <c r="BD14" s="43" t="e">
        <f t="shared" si="18"/>
        <v>#REF!</v>
      </c>
      <c r="BE14" s="43" t="e">
        <f t="shared" si="19"/>
        <v>#REF!</v>
      </c>
      <c r="BF14" s="47"/>
      <c r="BG14" s="47"/>
      <c r="BH14" s="43">
        <f t="shared" si="20"/>
        <v>0</v>
      </c>
      <c r="BI14" s="47"/>
      <c r="BJ14" s="47"/>
      <c r="BK14" s="43">
        <f t="shared" si="21"/>
        <v>0</v>
      </c>
      <c r="BL14" s="47"/>
      <c r="BM14" s="47"/>
      <c r="BN14" s="43">
        <f t="shared" si="22"/>
        <v>0</v>
      </c>
      <c r="BO14" s="43">
        <f t="shared" si="23"/>
        <v>0</v>
      </c>
      <c r="BP14" s="43">
        <f t="shared" si="23"/>
        <v>0</v>
      </c>
      <c r="BQ14" s="43">
        <f t="shared" si="24"/>
        <v>0</v>
      </c>
      <c r="BR14" s="46" t="e">
        <f t="shared" si="25"/>
        <v>#REF!</v>
      </c>
      <c r="BS14" s="46" t="e">
        <f t="shared" si="0"/>
        <v>#REF!</v>
      </c>
      <c r="BT14" s="46" t="e">
        <f t="shared" si="0"/>
        <v>#REF!</v>
      </c>
      <c r="BU14" s="46" t="e">
        <f>+Y14-#REF!</f>
        <v>#REF!</v>
      </c>
      <c r="BV14" s="46" t="e">
        <f>+Z14-#REF!</f>
        <v>#REF!</v>
      </c>
      <c r="BW14" s="46" t="e">
        <f>+AA14-#REF!</f>
        <v>#REF!</v>
      </c>
      <c r="BX14" s="46" t="e">
        <f>+AN14-#REF!</f>
        <v>#REF!</v>
      </c>
      <c r="BY14" s="46" t="e">
        <f>+AO14-#REF!</f>
        <v>#REF!</v>
      </c>
      <c r="BZ14" s="46" t="e">
        <f>+AP14-#REF!</f>
        <v>#REF!</v>
      </c>
      <c r="CA14" s="46" t="e">
        <f>+BC14-#REF!</f>
        <v>#REF!</v>
      </c>
      <c r="CB14" s="46" t="e">
        <f>+BD14-#REF!</f>
        <v>#REF!</v>
      </c>
      <c r="CC14" s="46" t="e">
        <f>+BE14-#REF!</f>
        <v>#REF!</v>
      </c>
      <c r="CD14" s="46" t="e">
        <f>+BO14-#REF!</f>
        <v>#REF!</v>
      </c>
      <c r="CE14" s="46" t="e">
        <f>+BP14-#REF!</f>
        <v>#REF!</v>
      </c>
      <c r="CF14" s="46" t="e">
        <f>+BQ14-#REF!</f>
        <v>#REF!</v>
      </c>
      <c r="CG14" s="46" t="e">
        <f t="shared" si="26"/>
        <v>#REF!</v>
      </c>
      <c r="CH14" s="46" t="e">
        <f t="shared" si="1"/>
        <v>#REF!</v>
      </c>
      <c r="CI14" s="46" t="e">
        <f t="shared" si="1"/>
        <v>#REF!</v>
      </c>
    </row>
    <row r="15" spans="2:87" x14ac:dyDescent="0.25">
      <c r="B15" s="169" t="s">
        <v>141</v>
      </c>
      <c r="C15" s="48" t="s">
        <v>142</v>
      </c>
      <c r="D15" s="169" t="s">
        <v>121</v>
      </c>
      <c r="E15" s="169"/>
      <c r="F15" s="169" t="s">
        <v>143</v>
      </c>
      <c r="G15" s="169"/>
      <c r="H15" s="169" t="s">
        <v>144</v>
      </c>
      <c r="I15" s="169">
        <v>30</v>
      </c>
      <c r="J15" s="5">
        <v>5000000</v>
      </c>
      <c r="K15" s="5">
        <v>0</v>
      </c>
      <c r="L15" s="5">
        <v>5000000</v>
      </c>
      <c r="M15" s="38"/>
      <c r="N15" s="38"/>
      <c r="O15" s="110">
        <f t="shared" si="2"/>
        <v>0</v>
      </c>
      <c r="P15" s="39"/>
      <c r="Q15" s="39"/>
      <c r="R15" s="110">
        <f t="shared" si="3"/>
        <v>0</v>
      </c>
      <c r="S15" s="39"/>
      <c r="T15" s="39"/>
      <c r="U15" s="110">
        <f t="shared" si="4"/>
        <v>0</v>
      </c>
      <c r="V15" s="112">
        <v>515000</v>
      </c>
      <c r="W15" s="39"/>
      <c r="X15" s="43">
        <f t="shared" si="5"/>
        <v>515000</v>
      </c>
      <c r="Y15" s="43">
        <f t="shared" si="6"/>
        <v>515000</v>
      </c>
      <c r="Z15" s="43">
        <f t="shared" si="6"/>
        <v>0</v>
      </c>
      <c r="AA15" s="43">
        <f t="shared" si="7"/>
        <v>515000</v>
      </c>
      <c r="AB15" s="44">
        <v>644000</v>
      </c>
      <c r="AC15" s="45" t="s">
        <v>123</v>
      </c>
      <c r="AD15" s="46">
        <f t="shared" si="8"/>
        <v>644000</v>
      </c>
      <c r="AE15" s="44">
        <v>644000</v>
      </c>
      <c r="AF15" s="45" t="s">
        <v>123</v>
      </c>
      <c r="AG15" s="46">
        <f t="shared" si="9"/>
        <v>644000</v>
      </c>
      <c r="AH15" s="44">
        <v>644000</v>
      </c>
      <c r="AI15" s="45" t="s">
        <v>123</v>
      </c>
      <c r="AJ15" s="46">
        <f t="shared" si="10"/>
        <v>644000</v>
      </c>
      <c r="AK15" s="44">
        <v>643000</v>
      </c>
      <c r="AL15" s="45" t="s">
        <v>123</v>
      </c>
      <c r="AM15" s="43">
        <f t="shared" si="11"/>
        <v>643000</v>
      </c>
      <c r="AN15" s="43">
        <f t="shared" si="12"/>
        <v>2575000</v>
      </c>
      <c r="AO15" s="43">
        <f t="shared" si="12"/>
        <v>0</v>
      </c>
      <c r="AP15" s="43">
        <f t="shared" si="13"/>
        <v>2575000</v>
      </c>
      <c r="AQ15" s="44" t="e">
        <f>+#REF!+ROUND((#REF!-$Y15)/3,0)</f>
        <v>#REF!</v>
      </c>
      <c r="AR15" s="44" t="e">
        <f>+#REF!+ROUND((#REF!-$Z15)/3,0)</f>
        <v>#REF!</v>
      </c>
      <c r="AS15" s="46" t="e">
        <f t="shared" si="14"/>
        <v>#REF!</v>
      </c>
      <c r="AT15" s="44" t="e">
        <f>+#REF!+ROUND((#REF!-$Y15)/3,0)</f>
        <v>#REF!</v>
      </c>
      <c r="AU15" s="44" t="e">
        <f>+#REF!+ROUND((#REF!-$Z15)/3,0)</f>
        <v>#REF!</v>
      </c>
      <c r="AV15" s="46" t="e">
        <f t="shared" si="15"/>
        <v>#REF!</v>
      </c>
      <c r="AW15" s="44" t="e">
        <f>+#REF!+ROUND((#REF!-$Y15)/3,0)</f>
        <v>#REF!</v>
      </c>
      <c r="AX15" s="44" t="e">
        <f>+#REF!+ROUND((#REF!-$Z15)/3,0)</f>
        <v>#REF!</v>
      </c>
      <c r="AY15" s="43" t="e">
        <f t="shared" si="16"/>
        <v>#REF!</v>
      </c>
      <c r="AZ15" s="47"/>
      <c r="BA15" s="47"/>
      <c r="BB15" s="43">
        <f t="shared" si="17"/>
        <v>0</v>
      </c>
      <c r="BC15" s="43" t="e">
        <f t="shared" si="18"/>
        <v>#REF!</v>
      </c>
      <c r="BD15" s="43" t="e">
        <f t="shared" si="18"/>
        <v>#REF!</v>
      </c>
      <c r="BE15" s="43" t="e">
        <f t="shared" si="19"/>
        <v>#REF!</v>
      </c>
      <c r="BF15" s="47"/>
      <c r="BG15" s="47"/>
      <c r="BH15" s="43">
        <f t="shared" si="20"/>
        <v>0</v>
      </c>
      <c r="BI15" s="47"/>
      <c r="BJ15" s="47"/>
      <c r="BK15" s="43">
        <f t="shared" si="21"/>
        <v>0</v>
      </c>
      <c r="BL15" s="47"/>
      <c r="BM15" s="47"/>
      <c r="BN15" s="43">
        <f t="shared" si="22"/>
        <v>0</v>
      </c>
      <c r="BO15" s="43">
        <f t="shared" si="23"/>
        <v>0</v>
      </c>
      <c r="BP15" s="43">
        <f t="shared" si="23"/>
        <v>0</v>
      </c>
      <c r="BQ15" s="43">
        <f t="shared" si="24"/>
        <v>0</v>
      </c>
      <c r="BR15" s="46" t="e">
        <f t="shared" si="25"/>
        <v>#REF!</v>
      </c>
      <c r="BS15" s="46" t="e">
        <f t="shared" si="0"/>
        <v>#REF!</v>
      </c>
      <c r="BT15" s="46" t="e">
        <f t="shared" si="0"/>
        <v>#REF!</v>
      </c>
      <c r="BU15" s="46" t="e">
        <f>+Y15-#REF!</f>
        <v>#REF!</v>
      </c>
      <c r="BV15" s="46" t="e">
        <f>+Z15-#REF!</f>
        <v>#REF!</v>
      </c>
      <c r="BW15" s="46" t="e">
        <f>+AA15-#REF!</f>
        <v>#REF!</v>
      </c>
      <c r="BX15" s="46" t="e">
        <f>+AN15-#REF!</f>
        <v>#REF!</v>
      </c>
      <c r="BY15" s="46" t="e">
        <f>+AO15-#REF!</f>
        <v>#REF!</v>
      </c>
      <c r="BZ15" s="46" t="e">
        <f>+AP15-#REF!</f>
        <v>#REF!</v>
      </c>
      <c r="CA15" s="46" t="e">
        <f>+BC15-#REF!</f>
        <v>#REF!</v>
      </c>
      <c r="CB15" s="46" t="e">
        <f>+BD15-#REF!</f>
        <v>#REF!</v>
      </c>
      <c r="CC15" s="46" t="e">
        <f>+BE15-#REF!</f>
        <v>#REF!</v>
      </c>
      <c r="CD15" s="46" t="e">
        <f>+BO15-#REF!</f>
        <v>#REF!</v>
      </c>
      <c r="CE15" s="46" t="e">
        <f>+BP15-#REF!</f>
        <v>#REF!</v>
      </c>
      <c r="CF15" s="46" t="e">
        <f>+BQ15-#REF!</f>
        <v>#REF!</v>
      </c>
      <c r="CG15" s="46" t="e">
        <f t="shared" si="26"/>
        <v>#REF!</v>
      </c>
      <c r="CH15" s="46" t="e">
        <f t="shared" si="1"/>
        <v>#REF!</v>
      </c>
      <c r="CI15" s="46" t="e">
        <f t="shared" si="1"/>
        <v>#REF!</v>
      </c>
    </row>
    <row r="16" spans="2:87" x14ac:dyDescent="0.25">
      <c r="B16" s="169" t="s">
        <v>146</v>
      </c>
      <c r="C16" s="48" t="s">
        <v>147</v>
      </c>
      <c r="D16" s="169" t="s">
        <v>117</v>
      </c>
      <c r="E16" s="169"/>
      <c r="F16" s="169" t="s">
        <v>148</v>
      </c>
      <c r="G16" s="169" t="s">
        <v>149</v>
      </c>
      <c r="H16" s="169" t="s">
        <v>150</v>
      </c>
      <c r="I16" s="169">
        <v>25.15</v>
      </c>
      <c r="J16" s="5">
        <v>129210000</v>
      </c>
      <c r="K16" s="5">
        <v>165790000</v>
      </c>
      <c r="L16" s="5">
        <v>295000000</v>
      </c>
      <c r="M16" s="38"/>
      <c r="N16" s="38"/>
      <c r="O16" s="110">
        <f t="shared" si="2"/>
        <v>0</v>
      </c>
      <c r="P16" s="39"/>
      <c r="Q16" s="39"/>
      <c r="R16" s="110">
        <f t="shared" si="3"/>
        <v>0</v>
      </c>
      <c r="S16" s="112">
        <v>125866000</v>
      </c>
      <c r="T16" s="112">
        <v>161499000</v>
      </c>
      <c r="U16" s="110">
        <f t="shared" si="4"/>
        <v>287365000</v>
      </c>
      <c r="V16" s="39">
        <v>3344000</v>
      </c>
      <c r="W16" s="39">
        <v>4291000</v>
      </c>
      <c r="X16" s="43">
        <f t="shared" si="5"/>
        <v>7635000</v>
      </c>
      <c r="Y16" s="43">
        <f t="shared" si="6"/>
        <v>129210000</v>
      </c>
      <c r="Z16" s="43">
        <f t="shared" si="6"/>
        <v>165790000</v>
      </c>
      <c r="AA16" s="43">
        <f t="shared" si="7"/>
        <v>295000000</v>
      </c>
      <c r="AB16" s="45" t="s">
        <v>123</v>
      </c>
      <c r="AC16" s="45" t="s">
        <v>123</v>
      </c>
      <c r="AD16" s="46">
        <f t="shared" si="8"/>
        <v>0</v>
      </c>
      <c r="AE16" s="45" t="s">
        <v>123</v>
      </c>
      <c r="AF16" s="45" t="s">
        <v>123</v>
      </c>
      <c r="AG16" s="46">
        <f t="shared" si="9"/>
        <v>0</v>
      </c>
      <c r="AH16" s="45" t="s">
        <v>123</v>
      </c>
      <c r="AI16" s="45" t="s">
        <v>123</v>
      </c>
      <c r="AJ16" s="46">
        <f t="shared" si="10"/>
        <v>0</v>
      </c>
      <c r="AK16" s="45" t="s">
        <v>123</v>
      </c>
      <c r="AL16" s="45" t="s">
        <v>123</v>
      </c>
      <c r="AM16" s="43">
        <f t="shared" si="11"/>
        <v>0</v>
      </c>
      <c r="AN16" s="43">
        <f t="shared" si="12"/>
        <v>0</v>
      </c>
      <c r="AO16" s="43">
        <f t="shared" si="12"/>
        <v>0</v>
      </c>
      <c r="AP16" s="43">
        <f t="shared" si="13"/>
        <v>0</v>
      </c>
      <c r="AQ16" s="44" t="e">
        <f>+#REF!+ROUND((#REF!-$Y16)/3,0)</f>
        <v>#REF!</v>
      </c>
      <c r="AR16" s="44" t="e">
        <f>+#REF!+ROUND((#REF!-$Z16)/3,0)</f>
        <v>#REF!</v>
      </c>
      <c r="AS16" s="46" t="e">
        <f t="shared" si="14"/>
        <v>#REF!</v>
      </c>
      <c r="AT16" s="44" t="e">
        <f>+#REF!+ROUND((#REF!-$Y16)/3,0)</f>
        <v>#REF!</v>
      </c>
      <c r="AU16" s="44" t="e">
        <f>+#REF!+ROUND((#REF!-$Z16)/3,0)</f>
        <v>#REF!</v>
      </c>
      <c r="AV16" s="46" t="e">
        <f t="shared" si="15"/>
        <v>#REF!</v>
      </c>
      <c r="AW16" s="44" t="e">
        <f>+#REF!+ROUND((#REF!-$Y16)/3,0)</f>
        <v>#REF!</v>
      </c>
      <c r="AX16" s="44" t="e">
        <f>+#REF!+ROUND((#REF!-$Z16)/3,0)</f>
        <v>#REF!</v>
      </c>
      <c r="AY16" s="43" t="e">
        <f t="shared" si="16"/>
        <v>#REF!</v>
      </c>
      <c r="AZ16" s="47"/>
      <c r="BA16" s="47"/>
      <c r="BB16" s="43">
        <f t="shared" si="17"/>
        <v>0</v>
      </c>
      <c r="BC16" s="43" t="e">
        <f t="shared" si="18"/>
        <v>#REF!</v>
      </c>
      <c r="BD16" s="43" t="e">
        <f t="shared" si="18"/>
        <v>#REF!</v>
      </c>
      <c r="BE16" s="43" t="e">
        <f t="shared" si="19"/>
        <v>#REF!</v>
      </c>
      <c r="BF16" s="47"/>
      <c r="BG16" s="47"/>
      <c r="BH16" s="43">
        <f t="shared" si="20"/>
        <v>0</v>
      </c>
      <c r="BI16" s="47"/>
      <c r="BJ16" s="47"/>
      <c r="BK16" s="43">
        <f t="shared" si="21"/>
        <v>0</v>
      </c>
      <c r="BL16" s="47"/>
      <c r="BM16" s="47"/>
      <c r="BN16" s="43">
        <f t="shared" si="22"/>
        <v>0</v>
      </c>
      <c r="BO16" s="43">
        <f t="shared" si="23"/>
        <v>0</v>
      </c>
      <c r="BP16" s="43">
        <f t="shared" si="23"/>
        <v>0</v>
      </c>
      <c r="BQ16" s="43">
        <f t="shared" si="24"/>
        <v>0</v>
      </c>
      <c r="BR16" s="46" t="e">
        <f t="shared" si="25"/>
        <v>#REF!</v>
      </c>
      <c r="BS16" s="46" t="e">
        <f t="shared" si="0"/>
        <v>#REF!</v>
      </c>
      <c r="BT16" s="46" t="e">
        <f>+SUM(BQ16,BE16,AP16,AA16)</f>
        <v>#REF!</v>
      </c>
      <c r="BU16" s="46" t="e">
        <f>+Y16-#REF!</f>
        <v>#REF!</v>
      </c>
      <c r="BV16" s="46" t="e">
        <f>+Z16-#REF!</f>
        <v>#REF!</v>
      </c>
      <c r="BW16" s="46" t="e">
        <f>+AA16-#REF!</f>
        <v>#REF!</v>
      </c>
      <c r="BX16" s="46" t="e">
        <f>+AN16-#REF!</f>
        <v>#REF!</v>
      </c>
      <c r="BY16" s="46" t="e">
        <f>+AO16-#REF!</f>
        <v>#REF!</v>
      </c>
      <c r="BZ16" s="46" t="e">
        <f>+AP16-#REF!</f>
        <v>#REF!</v>
      </c>
      <c r="CA16" s="46" t="e">
        <f>+BC16-#REF!</f>
        <v>#REF!</v>
      </c>
      <c r="CB16" s="46" t="e">
        <f>+BD16-#REF!</f>
        <v>#REF!</v>
      </c>
      <c r="CC16" s="46" t="e">
        <f>+BE16-#REF!</f>
        <v>#REF!</v>
      </c>
      <c r="CD16" s="46" t="e">
        <f>+BO16-#REF!</f>
        <v>#REF!</v>
      </c>
      <c r="CE16" s="46" t="e">
        <f>+BP16-#REF!</f>
        <v>#REF!</v>
      </c>
      <c r="CF16" s="46" t="e">
        <f>+BQ16-#REF!</f>
        <v>#REF!</v>
      </c>
      <c r="CG16" s="46" t="e">
        <f t="shared" si="26"/>
        <v>#REF!</v>
      </c>
      <c r="CH16" s="46" t="e">
        <f t="shared" si="1"/>
        <v>#REF!</v>
      </c>
      <c r="CI16" s="46" t="e">
        <f t="shared" si="1"/>
        <v>#REF!</v>
      </c>
    </row>
    <row r="17" spans="2:87" x14ac:dyDescent="0.25">
      <c r="B17" s="169" t="s">
        <v>146</v>
      </c>
      <c r="C17" s="48" t="s">
        <v>151</v>
      </c>
      <c r="D17" s="169" t="s">
        <v>117</v>
      </c>
      <c r="E17" s="169"/>
      <c r="F17" s="169" t="s">
        <v>148</v>
      </c>
      <c r="G17" s="169" t="s">
        <v>149</v>
      </c>
      <c r="H17" s="169" t="s">
        <v>150</v>
      </c>
      <c r="I17" s="169">
        <v>25.15</v>
      </c>
      <c r="J17" s="5">
        <v>288347000</v>
      </c>
      <c r="K17" s="5">
        <v>0</v>
      </c>
      <c r="L17" s="5">
        <v>288347000</v>
      </c>
      <c r="M17" s="38"/>
      <c r="N17" s="38"/>
      <c r="O17" s="110">
        <f t="shared" si="2"/>
        <v>0</v>
      </c>
      <c r="P17" s="39"/>
      <c r="Q17" s="39"/>
      <c r="R17" s="110">
        <f t="shared" si="3"/>
        <v>0</v>
      </c>
      <c r="S17" s="112">
        <v>0</v>
      </c>
      <c r="T17" s="39"/>
      <c r="U17" s="110">
        <f t="shared" si="4"/>
        <v>0</v>
      </c>
      <c r="V17" s="112">
        <v>1135308</v>
      </c>
      <c r="W17" s="39"/>
      <c r="X17" s="43">
        <f t="shared" si="5"/>
        <v>1135308</v>
      </c>
      <c r="Y17" s="43">
        <f t="shared" si="6"/>
        <v>1135308</v>
      </c>
      <c r="Z17" s="43">
        <f t="shared" si="6"/>
        <v>0</v>
      </c>
      <c r="AA17" s="43">
        <f t="shared" si="7"/>
        <v>1135308</v>
      </c>
      <c r="AB17" s="44">
        <v>35942925</v>
      </c>
      <c r="AC17" s="45" t="s">
        <v>123</v>
      </c>
      <c r="AD17" s="46">
        <f t="shared" si="8"/>
        <v>35942925</v>
      </c>
      <c r="AE17" s="44">
        <v>35942925</v>
      </c>
      <c r="AF17" s="45" t="s">
        <v>123</v>
      </c>
      <c r="AG17" s="46">
        <f t="shared" si="9"/>
        <v>35942925</v>
      </c>
      <c r="AH17" s="44">
        <v>35942925</v>
      </c>
      <c r="AI17" s="45" t="s">
        <v>123</v>
      </c>
      <c r="AJ17" s="46">
        <f t="shared" si="10"/>
        <v>35942925</v>
      </c>
      <c r="AK17" s="44">
        <v>35942925</v>
      </c>
      <c r="AL17" s="45" t="s">
        <v>123</v>
      </c>
      <c r="AM17" s="43">
        <f t="shared" si="11"/>
        <v>35942925</v>
      </c>
      <c r="AN17" s="43">
        <f t="shared" si="12"/>
        <v>143771700</v>
      </c>
      <c r="AO17" s="43">
        <f t="shared" si="12"/>
        <v>0</v>
      </c>
      <c r="AP17" s="43">
        <f t="shared" si="13"/>
        <v>143771700</v>
      </c>
      <c r="AQ17" s="44" t="e">
        <f>+#REF!+ROUND((#REF!-$Y17)/3,0)</f>
        <v>#REF!</v>
      </c>
      <c r="AR17" s="44" t="e">
        <f>+#REF!+ROUND((#REF!-$Z17)/3,0)</f>
        <v>#REF!</v>
      </c>
      <c r="AS17" s="46" t="e">
        <f t="shared" si="14"/>
        <v>#REF!</v>
      </c>
      <c r="AT17" s="44" t="e">
        <f>+#REF!+ROUND((#REF!-$Y17)/3,0)</f>
        <v>#REF!</v>
      </c>
      <c r="AU17" s="44" t="e">
        <f>+#REF!+ROUND((#REF!-$Z17)/3,0)</f>
        <v>#REF!</v>
      </c>
      <c r="AV17" s="46" t="e">
        <f t="shared" si="15"/>
        <v>#REF!</v>
      </c>
      <c r="AW17" s="44" t="e">
        <f>+#REF!+ROUND((#REF!-$Y17)/3,0)</f>
        <v>#REF!</v>
      </c>
      <c r="AX17" s="44" t="e">
        <f>+#REF!+ROUND((#REF!-$Z17)/3,0)</f>
        <v>#REF!</v>
      </c>
      <c r="AY17" s="43" t="e">
        <f t="shared" si="16"/>
        <v>#REF!</v>
      </c>
      <c r="AZ17" s="47"/>
      <c r="BA17" s="47"/>
      <c r="BB17" s="43">
        <f t="shared" si="17"/>
        <v>0</v>
      </c>
      <c r="BC17" s="43" t="e">
        <f t="shared" si="18"/>
        <v>#REF!</v>
      </c>
      <c r="BD17" s="43" t="e">
        <f t="shared" si="18"/>
        <v>#REF!</v>
      </c>
      <c r="BE17" s="43" t="e">
        <f t="shared" si="19"/>
        <v>#REF!</v>
      </c>
      <c r="BF17" s="47"/>
      <c r="BG17" s="47"/>
      <c r="BH17" s="43">
        <f t="shared" si="20"/>
        <v>0</v>
      </c>
      <c r="BI17" s="47"/>
      <c r="BJ17" s="47"/>
      <c r="BK17" s="43">
        <f t="shared" si="21"/>
        <v>0</v>
      </c>
      <c r="BL17" s="47"/>
      <c r="BM17" s="47"/>
      <c r="BN17" s="43">
        <f t="shared" si="22"/>
        <v>0</v>
      </c>
      <c r="BO17" s="43">
        <f t="shared" si="23"/>
        <v>0</v>
      </c>
      <c r="BP17" s="43">
        <f t="shared" si="23"/>
        <v>0</v>
      </c>
      <c r="BQ17" s="43">
        <f t="shared" si="24"/>
        <v>0</v>
      </c>
      <c r="BR17" s="46" t="e">
        <f t="shared" si="25"/>
        <v>#REF!</v>
      </c>
      <c r="BS17" s="46" t="e">
        <f t="shared" si="0"/>
        <v>#REF!</v>
      </c>
      <c r="BT17" s="46" t="e">
        <f t="shared" si="0"/>
        <v>#REF!</v>
      </c>
      <c r="BU17" s="46" t="e">
        <f>+Y17-#REF!</f>
        <v>#REF!</v>
      </c>
      <c r="BV17" s="46" t="e">
        <f>+Z17-#REF!</f>
        <v>#REF!</v>
      </c>
      <c r="BW17" s="46" t="e">
        <f>+AA17-#REF!</f>
        <v>#REF!</v>
      </c>
      <c r="BX17" s="46" t="e">
        <f>+AN17-#REF!</f>
        <v>#REF!</v>
      </c>
      <c r="BY17" s="46" t="e">
        <f>+AO17-#REF!</f>
        <v>#REF!</v>
      </c>
      <c r="BZ17" s="46" t="e">
        <f>+AP17-#REF!</f>
        <v>#REF!</v>
      </c>
      <c r="CA17" s="46" t="e">
        <f>+BC17-#REF!</f>
        <v>#REF!</v>
      </c>
      <c r="CB17" s="46" t="e">
        <f>+BD17-#REF!</f>
        <v>#REF!</v>
      </c>
      <c r="CC17" s="46" t="e">
        <f>+BE17-#REF!</f>
        <v>#REF!</v>
      </c>
      <c r="CD17" s="46" t="e">
        <f>+BO17-#REF!</f>
        <v>#REF!</v>
      </c>
      <c r="CE17" s="46" t="e">
        <f>+BP17-#REF!</f>
        <v>#REF!</v>
      </c>
      <c r="CF17" s="46" t="e">
        <f>+BQ17-#REF!</f>
        <v>#REF!</v>
      </c>
      <c r="CG17" s="46" t="e">
        <f t="shared" si="26"/>
        <v>#REF!</v>
      </c>
      <c r="CH17" s="46" t="e">
        <f t="shared" si="1"/>
        <v>#REF!</v>
      </c>
      <c r="CI17" s="46" t="e">
        <f t="shared" si="1"/>
        <v>#REF!</v>
      </c>
    </row>
    <row r="18" spans="2:87" x14ac:dyDescent="0.25">
      <c r="B18" s="169" t="s">
        <v>146</v>
      </c>
      <c r="C18" s="48" t="s">
        <v>151</v>
      </c>
      <c r="D18" s="169" t="s">
        <v>121</v>
      </c>
      <c r="E18" s="169"/>
      <c r="F18" s="169" t="s">
        <v>152</v>
      </c>
      <c r="G18" s="169"/>
      <c r="H18" s="169" t="s">
        <v>153</v>
      </c>
      <c r="I18" s="169">
        <v>25</v>
      </c>
      <c r="J18" s="5">
        <v>6786000</v>
      </c>
      <c r="K18" s="5">
        <v>0</v>
      </c>
      <c r="L18" s="5">
        <v>6786000</v>
      </c>
      <c r="M18" s="38"/>
      <c r="N18" s="38"/>
      <c r="O18" s="110">
        <f t="shared" si="2"/>
        <v>0</v>
      </c>
      <c r="P18" s="39"/>
      <c r="Q18" s="39"/>
      <c r="R18" s="110">
        <f t="shared" si="3"/>
        <v>0</v>
      </c>
      <c r="S18" s="112">
        <v>3000</v>
      </c>
      <c r="T18" s="39"/>
      <c r="U18" s="110">
        <f t="shared" si="4"/>
        <v>3000</v>
      </c>
      <c r="V18" s="112">
        <v>247000</v>
      </c>
      <c r="W18" s="39"/>
      <c r="X18" s="43">
        <f t="shared" si="5"/>
        <v>247000</v>
      </c>
      <c r="Y18" s="43">
        <f t="shared" si="6"/>
        <v>250000</v>
      </c>
      <c r="Z18" s="43">
        <f t="shared" si="6"/>
        <v>0</v>
      </c>
      <c r="AA18" s="43">
        <f t="shared" si="7"/>
        <v>250000</v>
      </c>
      <c r="AB18" s="44">
        <v>757500</v>
      </c>
      <c r="AC18" s="45" t="s">
        <v>123</v>
      </c>
      <c r="AD18" s="46">
        <f t="shared" si="8"/>
        <v>757500</v>
      </c>
      <c r="AE18" s="44">
        <v>757500</v>
      </c>
      <c r="AF18" s="45" t="s">
        <v>123</v>
      </c>
      <c r="AG18" s="46">
        <f t="shared" si="9"/>
        <v>757500</v>
      </c>
      <c r="AH18" s="44">
        <v>757500</v>
      </c>
      <c r="AI18" s="45" t="s">
        <v>123</v>
      </c>
      <c r="AJ18" s="46">
        <f t="shared" si="10"/>
        <v>757500</v>
      </c>
      <c r="AK18" s="44">
        <v>757500</v>
      </c>
      <c r="AL18" s="45" t="s">
        <v>123</v>
      </c>
      <c r="AM18" s="43">
        <f t="shared" si="11"/>
        <v>757500</v>
      </c>
      <c r="AN18" s="43">
        <f t="shared" si="12"/>
        <v>3030000</v>
      </c>
      <c r="AO18" s="43">
        <f t="shared" si="12"/>
        <v>0</v>
      </c>
      <c r="AP18" s="43">
        <f t="shared" si="13"/>
        <v>3030000</v>
      </c>
      <c r="AQ18" s="44" t="e">
        <f>+#REF!+ROUND((#REF!-$Y18)/3,0)</f>
        <v>#REF!</v>
      </c>
      <c r="AR18" s="44" t="e">
        <f>+#REF!+ROUND((#REF!-$Z18)/3,0)</f>
        <v>#REF!</v>
      </c>
      <c r="AS18" s="46" t="e">
        <f t="shared" si="14"/>
        <v>#REF!</v>
      </c>
      <c r="AT18" s="44" t="e">
        <f>+#REF!+ROUND((#REF!-$Y18)/3,0)</f>
        <v>#REF!</v>
      </c>
      <c r="AU18" s="44" t="e">
        <f>+#REF!+ROUND((#REF!-$Z18)/3,0)</f>
        <v>#REF!</v>
      </c>
      <c r="AV18" s="46" t="e">
        <f t="shared" si="15"/>
        <v>#REF!</v>
      </c>
      <c r="AW18" s="44" t="e">
        <f>+#REF!+ROUND((#REF!-$Y18)/3,0)</f>
        <v>#REF!</v>
      </c>
      <c r="AX18" s="44" t="e">
        <f>+#REF!+ROUND((#REF!-$Z18)/3,0)</f>
        <v>#REF!</v>
      </c>
      <c r="AY18" s="43" t="e">
        <f t="shared" si="16"/>
        <v>#REF!</v>
      </c>
      <c r="AZ18" s="47"/>
      <c r="BA18" s="47"/>
      <c r="BB18" s="43">
        <f t="shared" si="17"/>
        <v>0</v>
      </c>
      <c r="BC18" s="43" t="e">
        <f t="shared" si="18"/>
        <v>#REF!</v>
      </c>
      <c r="BD18" s="43" t="e">
        <f t="shared" si="18"/>
        <v>#REF!</v>
      </c>
      <c r="BE18" s="43" t="e">
        <f t="shared" si="19"/>
        <v>#REF!</v>
      </c>
      <c r="BF18" s="47"/>
      <c r="BG18" s="47"/>
      <c r="BH18" s="43">
        <f t="shared" si="20"/>
        <v>0</v>
      </c>
      <c r="BI18" s="47"/>
      <c r="BJ18" s="47"/>
      <c r="BK18" s="43">
        <f t="shared" si="21"/>
        <v>0</v>
      </c>
      <c r="BL18" s="47"/>
      <c r="BM18" s="47"/>
      <c r="BN18" s="43">
        <f t="shared" si="22"/>
        <v>0</v>
      </c>
      <c r="BO18" s="43">
        <f t="shared" si="23"/>
        <v>0</v>
      </c>
      <c r="BP18" s="43">
        <f t="shared" si="23"/>
        <v>0</v>
      </c>
      <c r="BQ18" s="43">
        <f t="shared" si="24"/>
        <v>0</v>
      </c>
      <c r="BR18" s="46" t="e">
        <f t="shared" si="25"/>
        <v>#REF!</v>
      </c>
      <c r="BS18" s="46" t="e">
        <f t="shared" si="0"/>
        <v>#REF!</v>
      </c>
      <c r="BT18" s="46" t="e">
        <f t="shared" si="0"/>
        <v>#REF!</v>
      </c>
      <c r="BU18" s="46" t="e">
        <f>+Y18-#REF!</f>
        <v>#REF!</v>
      </c>
      <c r="BV18" s="46" t="e">
        <f>+Z18-#REF!</f>
        <v>#REF!</v>
      </c>
      <c r="BW18" s="46" t="e">
        <f>+AA18-#REF!</f>
        <v>#REF!</v>
      </c>
      <c r="BX18" s="46" t="e">
        <f>+AN18-#REF!</f>
        <v>#REF!</v>
      </c>
      <c r="BY18" s="46" t="e">
        <f>+AO18-#REF!</f>
        <v>#REF!</v>
      </c>
      <c r="BZ18" s="46" t="e">
        <f>+AP18-#REF!</f>
        <v>#REF!</v>
      </c>
      <c r="CA18" s="46" t="e">
        <f>+BC18-#REF!</f>
        <v>#REF!</v>
      </c>
      <c r="CB18" s="46" t="e">
        <f>+BD18-#REF!</f>
        <v>#REF!</v>
      </c>
      <c r="CC18" s="46" t="e">
        <f>+BE18-#REF!</f>
        <v>#REF!</v>
      </c>
      <c r="CD18" s="46" t="e">
        <f>+BO18-#REF!</f>
        <v>#REF!</v>
      </c>
      <c r="CE18" s="46" t="e">
        <f>+BP18-#REF!</f>
        <v>#REF!</v>
      </c>
      <c r="CF18" s="46" t="e">
        <f>+BQ18-#REF!</f>
        <v>#REF!</v>
      </c>
      <c r="CG18" s="46" t="e">
        <f t="shared" si="26"/>
        <v>#REF!</v>
      </c>
      <c r="CH18" s="46" t="e">
        <f t="shared" si="1"/>
        <v>#REF!</v>
      </c>
      <c r="CI18" s="46" t="e">
        <f t="shared" si="1"/>
        <v>#REF!</v>
      </c>
    </row>
    <row r="19" spans="2:87" x14ac:dyDescent="0.25">
      <c r="B19" s="169" t="s">
        <v>146</v>
      </c>
      <c r="C19" s="48" t="s">
        <v>154</v>
      </c>
      <c r="D19" s="169" t="s">
        <v>117</v>
      </c>
      <c r="E19" s="169" t="s">
        <v>139</v>
      </c>
      <c r="F19" s="169" t="s">
        <v>148</v>
      </c>
      <c r="G19" s="169" t="s">
        <v>149</v>
      </c>
      <c r="H19" s="169" t="s">
        <v>155</v>
      </c>
      <c r="I19" s="169">
        <v>25.35</v>
      </c>
      <c r="J19" s="5">
        <v>53400000</v>
      </c>
      <c r="K19" s="5">
        <v>0</v>
      </c>
      <c r="L19" s="5">
        <v>53400000</v>
      </c>
      <c r="M19" s="38"/>
      <c r="N19" s="38"/>
      <c r="O19" s="110">
        <f t="shared" si="2"/>
        <v>0</v>
      </c>
      <c r="P19" s="39"/>
      <c r="Q19" s="39"/>
      <c r="R19" s="110">
        <f t="shared" si="3"/>
        <v>0</v>
      </c>
      <c r="S19" s="39"/>
      <c r="T19" s="39"/>
      <c r="U19" s="110">
        <f t="shared" si="4"/>
        <v>0</v>
      </c>
      <c r="V19" s="39"/>
      <c r="W19" s="39"/>
      <c r="X19" s="43">
        <f t="shared" si="5"/>
        <v>0</v>
      </c>
      <c r="Y19" s="43">
        <f t="shared" si="6"/>
        <v>0</v>
      </c>
      <c r="Z19" s="43">
        <f t="shared" si="6"/>
        <v>0</v>
      </c>
      <c r="AA19" s="43">
        <f t="shared" si="7"/>
        <v>0</v>
      </c>
      <c r="AB19" s="44">
        <v>26700000</v>
      </c>
      <c r="AC19" s="45" t="s">
        <v>123</v>
      </c>
      <c r="AD19" s="46">
        <f t="shared" si="8"/>
        <v>26700000</v>
      </c>
      <c r="AE19" s="44">
        <v>26700000</v>
      </c>
      <c r="AF19" s="45" t="s">
        <v>123</v>
      </c>
      <c r="AG19" s="46">
        <f t="shared" si="9"/>
        <v>26700000</v>
      </c>
      <c r="AH19" s="45" t="s">
        <v>123</v>
      </c>
      <c r="AI19" s="45" t="s">
        <v>123</v>
      </c>
      <c r="AJ19" s="46">
        <f t="shared" si="10"/>
        <v>0</v>
      </c>
      <c r="AK19" s="45" t="s">
        <v>123</v>
      </c>
      <c r="AL19" s="45" t="s">
        <v>123</v>
      </c>
      <c r="AM19" s="43">
        <f t="shared" si="11"/>
        <v>0</v>
      </c>
      <c r="AN19" s="43">
        <f t="shared" si="12"/>
        <v>53400000</v>
      </c>
      <c r="AO19" s="43">
        <f t="shared" si="12"/>
        <v>0</v>
      </c>
      <c r="AP19" s="43">
        <f t="shared" si="13"/>
        <v>53400000</v>
      </c>
      <c r="AQ19" s="44" t="e">
        <f>+#REF!+ROUND((#REF!-$Y19)/3,0)</f>
        <v>#REF!</v>
      </c>
      <c r="AR19" s="44" t="e">
        <f>+#REF!+ROUND((#REF!-$Z19)/3,0)</f>
        <v>#REF!</v>
      </c>
      <c r="AS19" s="46" t="e">
        <f t="shared" si="14"/>
        <v>#REF!</v>
      </c>
      <c r="AT19" s="44" t="e">
        <f>+#REF!+ROUND((#REF!-$Y19)/3,0)</f>
        <v>#REF!</v>
      </c>
      <c r="AU19" s="44" t="e">
        <f>+#REF!+ROUND((#REF!-$Z19)/3,0)</f>
        <v>#REF!</v>
      </c>
      <c r="AV19" s="46" t="e">
        <f t="shared" si="15"/>
        <v>#REF!</v>
      </c>
      <c r="AW19" s="44" t="e">
        <f>+#REF!+ROUND((#REF!-$Y19)/3,0)</f>
        <v>#REF!</v>
      </c>
      <c r="AX19" s="44" t="e">
        <f>+#REF!+ROUND((#REF!-$Z19)/3,0)</f>
        <v>#REF!</v>
      </c>
      <c r="AY19" s="43" t="e">
        <f t="shared" si="16"/>
        <v>#REF!</v>
      </c>
      <c r="AZ19" s="47"/>
      <c r="BA19" s="47"/>
      <c r="BB19" s="43">
        <f t="shared" si="17"/>
        <v>0</v>
      </c>
      <c r="BC19" s="43" t="e">
        <f t="shared" si="18"/>
        <v>#REF!</v>
      </c>
      <c r="BD19" s="43" t="e">
        <f t="shared" si="18"/>
        <v>#REF!</v>
      </c>
      <c r="BE19" s="43" t="e">
        <f t="shared" si="19"/>
        <v>#REF!</v>
      </c>
      <c r="BF19" s="47"/>
      <c r="BG19" s="47"/>
      <c r="BH19" s="43">
        <f t="shared" si="20"/>
        <v>0</v>
      </c>
      <c r="BI19" s="47"/>
      <c r="BJ19" s="47"/>
      <c r="BK19" s="43">
        <f t="shared" si="21"/>
        <v>0</v>
      </c>
      <c r="BL19" s="47"/>
      <c r="BM19" s="47"/>
      <c r="BN19" s="43">
        <f t="shared" si="22"/>
        <v>0</v>
      </c>
      <c r="BO19" s="43">
        <f t="shared" si="23"/>
        <v>0</v>
      </c>
      <c r="BP19" s="43">
        <f t="shared" si="23"/>
        <v>0</v>
      </c>
      <c r="BQ19" s="43">
        <f t="shared" si="24"/>
        <v>0</v>
      </c>
      <c r="BR19" s="46" t="e">
        <f t="shared" si="25"/>
        <v>#REF!</v>
      </c>
      <c r="BS19" s="46" t="e">
        <f t="shared" si="0"/>
        <v>#REF!</v>
      </c>
      <c r="BT19" s="46" t="e">
        <f t="shared" si="0"/>
        <v>#REF!</v>
      </c>
      <c r="BU19" s="46" t="e">
        <f>+Y19-#REF!</f>
        <v>#REF!</v>
      </c>
      <c r="BV19" s="46" t="e">
        <f>+Z19-#REF!</f>
        <v>#REF!</v>
      </c>
      <c r="BW19" s="46" t="e">
        <f>+AA19-#REF!</f>
        <v>#REF!</v>
      </c>
      <c r="BX19" s="46" t="e">
        <f>+AN19-#REF!</f>
        <v>#REF!</v>
      </c>
      <c r="BY19" s="46" t="e">
        <f>+AO19-#REF!</f>
        <v>#REF!</v>
      </c>
      <c r="BZ19" s="46" t="e">
        <f>+AP19-#REF!</f>
        <v>#REF!</v>
      </c>
      <c r="CA19" s="46" t="e">
        <f>+BC19-#REF!</f>
        <v>#REF!</v>
      </c>
      <c r="CB19" s="46" t="e">
        <f>+BD19-#REF!</f>
        <v>#REF!</v>
      </c>
      <c r="CC19" s="46" t="e">
        <f>+BE19-#REF!</f>
        <v>#REF!</v>
      </c>
      <c r="CD19" s="46" t="e">
        <f>+BO19-#REF!</f>
        <v>#REF!</v>
      </c>
      <c r="CE19" s="46" t="e">
        <f>+BP19-#REF!</f>
        <v>#REF!</v>
      </c>
      <c r="CF19" s="46" t="e">
        <f>+BQ19-#REF!</f>
        <v>#REF!</v>
      </c>
      <c r="CG19" s="46" t="e">
        <f t="shared" si="26"/>
        <v>#REF!</v>
      </c>
      <c r="CH19" s="46" t="e">
        <f t="shared" si="1"/>
        <v>#REF!</v>
      </c>
      <c r="CI19" s="46" t="e">
        <f t="shared" si="1"/>
        <v>#REF!</v>
      </c>
    </row>
    <row r="20" spans="2:87" x14ac:dyDescent="0.25">
      <c r="B20" s="169" t="s">
        <v>156</v>
      </c>
      <c r="C20" s="48" t="s">
        <v>157</v>
      </c>
      <c r="D20" s="169" t="s">
        <v>121</v>
      </c>
      <c r="E20" s="169"/>
      <c r="F20" s="169" t="s">
        <v>158</v>
      </c>
      <c r="G20" s="169"/>
      <c r="H20" s="169" t="s">
        <v>159</v>
      </c>
      <c r="I20" s="169">
        <v>30</v>
      </c>
      <c r="J20" s="5">
        <v>7500000</v>
      </c>
      <c r="K20" s="5">
        <v>0</v>
      </c>
      <c r="L20" s="5">
        <v>7500000</v>
      </c>
      <c r="M20" s="38"/>
      <c r="N20" s="38"/>
      <c r="O20" s="110">
        <f t="shared" si="2"/>
        <v>0</v>
      </c>
      <c r="P20" s="39"/>
      <c r="Q20" s="39"/>
      <c r="R20" s="110">
        <f t="shared" si="3"/>
        <v>0</v>
      </c>
      <c r="S20" s="39"/>
      <c r="T20" s="39"/>
      <c r="U20" s="110">
        <f t="shared" si="4"/>
        <v>0</v>
      </c>
      <c r="V20" s="39"/>
      <c r="W20" s="39"/>
      <c r="X20" s="43">
        <f t="shared" si="5"/>
        <v>0</v>
      </c>
      <c r="Y20" s="43">
        <f t="shared" si="6"/>
        <v>0</v>
      </c>
      <c r="Z20" s="43">
        <f t="shared" si="6"/>
        <v>0</v>
      </c>
      <c r="AA20" s="43">
        <f t="shared" si="7"/>
        <v>0</v>
      </c>
      <c r="AB20" s="45"/>
      <c r="AC20" s="45"/>
      <c r="AD20" s="46">
        <f t="shared" si="8"/>
        <v>0</v>
      </c>
      <c r="AE20" s="44">
        <v>1250000</v>
      </c>
      <c r="AF20" s="45"/>
      <c r="AG20" s="46">
        <f t="shared" si="9"/>
        <v>1250000</v>
      </c>
      <c r="AH20" s="44">
        <v>1250000</v>
      </c>
      <c r="AI20" s="45"/>
      <c r="AJ20" s="46">
        <f t="shared" si="10"/>
        <v>1250000</v>
      </c>
      <c r="AK20" s="44">
        <v>1250000</v>
      </c>
      <c r="AL20" s="45"/>
      <c r="AM20" s="43">
        <f t="shared" si="11"/>
        <v>1250000</v>
      </c>
      <c r="AN20" s="43">
        <f t="shared" si="12"/>
        <v>3750000</v>
      </c>
      <c r="AO20" s="43">
        <f t="shared" si="12"/>
        <v>0</v>
      </c>
      <c r="AP20" s="43">
        <f t="shared" si="13"/>
        <v>3750000</v>
      </c>
      <c r="AQ20" s="44" t="e">
        <f>+#REF!+ROUND((#REF!-$Y20)/3,0)</f>
        <v>#REF!</v>
      </c>
      <c r="AR20" s="44" t="e">
        <f>+#REF!+ROUND((#REF!-$Z20)/3,0)</f>
        <v>#REF!</v>
      </c>
      <c r="AS20" s="46" t="e">
        <f t="shared" si="14"/>
        <v>#REF!</v>
      </c>
      <c r="AT20" s="44" t="e">
        <f>+#REF!+ROUND((#REF!-$Y20)/3,0)</f>
        <v>#REF!</v>
      </c>
      <c r="AU20" s="44" t="e">
        <f>+#REF!+ROUND((#REF!-$Z20)/3,0)</f>
        <v>#REF!</v>
      </c>
      <c r="AV20" s="46" t="e">
        <f t="shared" si="15"/>
        <v>#REF!</v>
      </c>
      <c r="AW20" s="44" t="e">
        <f>+#REF!+ROUND((#REF!-$Y20)/3,0)</f>
        <v>#REF!</v>
      </c>
      <c r="AX20" s="44" t="e">
        <f>+#REF!+ROUND((#REF!-$Z20)/3,0)</f>
        <v>#REF!</v>
      </c>
      <c r="AY20" s="43" t="e">
        <f t="shared" si="16"/>
        <v>#REF!</v>
      </c>
      <c r="AZ20" s="47"/>
      <c r="BA20" s="47"/>
      <c r="BB20" s="43">
        <f t="shared" si="17"/>
        <v>0</v>
      </c>
      <c r="BC20" s="43" t="e">
        <f t="shared" si="18"/>
        <v>#REF!</v>
      </c>
      <c r="BD20" s="43" t="e">
        <f t="shared" si="18"/>
        <v>#REF!</v>
      </c>
      <c r="BE20" s="43" t="e">
        <f t="shared" si="19"/>
        <v>#REF!</v>
      </c>
      <c r="BF20" s="47"/>
      <c r="BG20" s="47"/>
      <c r="BH20" s="43">
        <f t="shared" si="20"/>
        <v>0</v>
      </c>
      <c r="BI20" s="47"/>
      <c r="BJ20" s="47"/>
      <c r="BK20" s="43">
        <f t="shared" si="21"/>
        <v>0</v>
      </c>
      <c r="BL20" s="47"/>
      <c r="BM20" s="47"/>
      <c r="BN20" s="43">
        <f t="shared" si="22"/>
        <v>0</v>
      </c>
      <c r="BO20" s="43">
        <f t="shared" si="23"/>
        <v>0</v>
      </c>
      <c r="BP20" s="43">
        <f t="shared" si="23"/>
        <v>0</v>
      </c>
      <c r="BQ20" s="43">
        <f t="shared" si="24"/>
        <v>0</v>
      </c>
      <c r="BR20" s="46" t="e">
        <f t="shared" si="25"/>
        <v>#REF!</v>
      </c>
      <c r="BS20" s="46" t="e">
        <f t="shared" si="25"/>
        <v>#REF!</v>
      </c>
      <c r="BT20" s="46" t="e">
        <f t="shared" si="25"/>
        <v>#REF!</v>
      </c>
      <c r="BU20" s="46" t="e">
        <f>+Y20-#REF!</f>
        <v>#REF!</v>
      </c>
      <c r="BV20" s="46" t="e">
        <f>+Z20-#REF!</f>
        <v>#REF!</v>
      </c>
      <c r="BW20" s="46" t="e">
        <f>+AA20-#REF!</f>
        <v>#REF!</v>
      </c>
      <c r="BX20" s="46" t="e">
        <f>+AN20-#REF!</f>
        <v>#REF!</v>
      </c>
      <c r="BY20" s="46" t="e">
        <f>+AO20-#REF!</f>
        <v>#REF!</v>
      </c>
      <c r="BZ20" s="46" t="e">
        <f>+AP20-#REF!</f>
        <v>#REF!</v>
      </c>
      <c r="CA20" s="46" t="e">
        <f>+BC20-#REF!</f>
        <v>#REF!</v>
      </c>
      <c r="CB20" s="46" t="e">
        <f>+BD20-#REF!</f>
        <v>#REF!</v>
      </c>
      <c r="CC20" s="46" t="e">
        <f>+BE20-#REF!</f>
        <v>#REF!</v>
      </c>
      <c r="CD20" s="46" t="e">
        <f>+BO20-#REF!</f>
        <v>#REF!</v>
      </c>
      <c r="CE20" s="46" t="e">
        <f>+BP20-#REF!</f>
        <v>#REF!</v>
      </c>
      <c r="CF20" s="46" t="e">
        <f>+BQ20-#REF!</f>
        <v>#REF!</v>
      </c>
      <c r="CG20" s="46" t="e">
        <f t="shared" si="26"/>
        <v>#REF!</v>
      </c>
      <c r="CH20" s="46" t="e">
        <f t="shared" si="26"/>
        <v>#REF!</v>
      </c>
      <c r="CI20" s="46" t="e">
        <f t="shared" si="26"/>
        <v>#REF!</v>
      </c>
    </row>
    <row r="21" spans="2:87" x14ac:dyDescent="0.25">
      <c r="B21" s="169" t="s">
        <v>156</v>
      </c>
      <c r="C21" s="48" t="s">
        <v>157</v>
      </c>
      <c r="D21" s="169" t="s">
        <v>117</v>
      </c>
      <c r="E21" s="169"/>
      <c r="F21" s="169" t="s">
        <v>160</v>
      </c>
      <c r="G21" s="169"/>
      <c r="H21" s="169" t="s">
        <v>159</v>
      </c>
      <c r="I21" s="169">
        <v>30</v>
      </c>
      <c r="J21" s="5">
        <v>142500000</v>
      </c>
      <c r="K21" s="5">
        <v>0</v>
      </c>
      <c r="L21" s="5">
        <v>142500000</v>
      </c>
      <c r="M21" s="38"/>
      <c r="N21" s="38"/>
      <c r="O21" s="110">
        <f t="shared" si="2"/>
        <v>0</v>
      </c>
      <c r="P21" s="39"/>
      <c r="Q21" s="39"/>
      <c r="R21" s="110">
        <f t="shared" si="3"/>
        <v>0</v>
      </c>
      <c r="S21" s="39"/>
      <c r="T21" s="39"/>
      <c r="U21" s="110">
        <f t="shared" si="4"/>
        <v>0</v>
      </c>
      <c r="V21" s="39"/>
      <c r="W21" s="39"/>
      <c r="X21" s="43">
        <f t="shared" si="5"/>
        <v>0</v>
      </c>
      <c r="Y21" s="43">
        <f t="shared" si="6"/>
        <v>0</v>
      </c>
      <c r="Z21" s="43">
        <f t="shared" si="6"/>
        <v>0</v>
      </c>
      <c r="AA21" s="43">
        <f t="shared" si="7"/>
        <v>0</v>
      </c>
      <c r="AB21" s="45"/>
      <c r="AC21" s="45"/>
      <c r="AD21" s="46">
        <f t="shared" si="8"/>
        <v>0</v>
      </c>
      <c r="AE21" s="44">
        <v>23750000</v>
      </c>
      <c r="AF21" s="45"/>
      <c r="AG21" s="46">
        <f t="shared" si="9"/>
        <v>23750000</v>
      </c>
      <c r="AH21" s="44">
        <v>23750000</v>
      </c>
      <c r="AI21" s="45"/>
      <c r="AJ21" s="46">
        <f t="shared" si="10"/>
        <v>23750000</v>
      </c>
      <c r="AK21" s="44">
        <v>23750000</v>
      </c>
      <c r="AL21" s="45"/>
      <c r="AM21" s="43">
        <f t="shared" si="11"/>
        <v>23750000</v>
      </c>
      <c r="AN21" s="43">
        <f t="shared" si="12"/>
        <v>71250000</v>
      </c>
      <c r="AO21" s="43">
        <f t="shared" si="12"/>
        <v>0</v>
      </c>
      <c r="AP21" s="43">
        <f t="shared" si="13"/>
        <v>71250000</v>
      </c>
      <c r="AQ21" s="44" t="e">
        <f>+#REF!+ROUND((#REF!-$Y21)/3,0)</f>
        <v>#REF!</v>
      </c>
      <c r="AR21" s="44" t="e">
        <f>+#REF!+ROUND((#REF!-$Z21)/3,0)</f>
        <v>#REF!</v>
      </c>
      <c r="AS21" s="46" t="e">
        <f t="shared" si="14"/>
        <v>#REF!</v>
      </c>
      <c r="AT21" s="44" t="e">
        <f>+#REF!+ROUND((#REF!-$Y21)/3,0)</f>
        <v>#REF!</v>
      </c>
      <c r="AU21" s="44" t="e">
        <f>+#REF!+ROUND((#REF!-$Z21)/3,0)</f>
        <v>#REF!</v>
      </c>
      <c r="AV21" s="46" t="e">
        <f t="shared" si="15"/>
        <v>#REF!</v>
      </c>
      <c r="AW21" s="44" t="e">
        <f>+#REF!+ROUND((#REF!-$Y21)/3,0)</f>
        <v>#REF!</v>
      </c>
      <c r="AX21" s="44" t="e">
        <f>+#REF!+ROUND((#REF!-$Z21)/3,0)</f>
        <v>#REF!</v>
      </c>
      <c r="AY21" s="43" t="e">
        <f t="shared" si="16"/>
        <v>#REF!</v>
      </c>
      <c r="AZ21" s="47"/>
      <c r="BA21" s="47"/>
      <c r="BB21" s="43">
        <f t="shared" si="17"/>
        <v>0</v>
      </c>
      <c r="BC21" s="43" t="e">
        <f t="shared" si="18"/>
        <v>#REF!</v>
      </c>
      <c r="BD21" s="43" t="e">
        <f t="shared" si="18"/>
        <v>#REF!</v>
      </c>
      <c r="BE21" s="43" t="e">
        <f t="shared" si="19"/>
        <v>#REF!</v>
      </c>
      <c r="BF21" s="47"/>
      <c r="BG21" s="47"/>
      <c r="BH21" s="43">
        <f t="shared" si="20"/>
        <v>0</v>
      </c>
      <c r="BI21" s="47"/>
      <c r="BJ21" s="47"/>
      <c r="BK21" s="43">
        <f t="shared" si="21"/>
        <v>0</v>
      </c>
      <c r="BL21" s="47"/>
      <c r="BM21" s="47"/>
      <c r="BN21" s="43">
        <f t="shared" si="22"/>
        <v>0</v>
      </c>
      <c r="BO21" s="43">
        <f t="shared" si="23"/>
        <v>0</v>
      </c>
      <c r="BP21" s="43">
        <f t="shared" si="23"/>
        <v>0</v>
      </c>
      <c r="BQ21" s="43">
        <f t="shared" si="24"/>
        <v>0</v>
      </c>
      <c r="BR21" s="46" t="e">
        <f t="shared" si="25"/>
        <v>#REF!</v>
      </c>
      <c r="BS21" s="46" t="e">
        <f t="shared" si="25"/>
        <v>#REF!</v>
      </c>
      <c r="BT21" s="46" t="e">
        <f t="shared" si="25"/>
        <v>#REF!</v>
      </c>
      <c r="BU21" s="46" t="e">
        <f>+Y21-#REF!</f>
        <v>#REF!</v>
      </c>
      <c r="BV21" s="46" t="e">
        <f>+Z21-#REF!</f>
        <v>#REF!</v>
      </c>
      <c r="BW21" s="46" t="e">
        <f>+AA21-#REF!</f>
        <v>#REF!</v>
      </c>
      <c r="BX21" s="46" t="e">
        <f>+AN21-#REF!</f>
        <v>#REF!</v>
      </c>
      <c r="BY21" s="46" t="e">
        <f>+AO21-#REF!</f>
        <v>#REF!</v>
      </c>
      <c r="BZ21" s="46" t="e">
        <f>+AP21-#REF!</f>
        <v>#REF!</v>
      </c>
      <c r="CA21" s="46" t="e">
        <f>+BC21-#REF!</f>
        <v>#REF!</v>
      </c>
      <c r="CB21" s="46" t="e">
        <f>+BD21-#REF!</f>
        <v>#REF!</v>
      </c>
      <c r="CC21" s="46" t="e">
        <f>+BE21-#REF!</f>
        <v>#REF!</v>
      </c>
      <c r="CD21" s="46" t="e">
        <f>+BO21-#REF!</f>
        <v>#REF!</v>
      </c>
      <c r="CE21" s="46" t="e">
        <f>+BP21-#REF!</f>
        <v>#REF!</v>
      </c>
      <c r="CF21" s="46" t="e">
        <f>+BQ21-#REF!</f>
        <v>#REF!</v>
      </c>
      <c r="CG21" s="46" t="e">
        <f t="shared" si="26"/>
        <v>#REF!</v>
      </c>
      <c r="CH21" s="46" t="e">
        <f t="shared" si="26"/>
        <v>#REF!</v>
      </c>
      <c r="CI21" s="46" t="e">
        <f t="shared" si="26"/>
        <v>#REF!</v>
      </c>
    </row>
    <row r="22" spans="2:87" x14ac:dyDescent="0.25">
      <c r="B22" s="169" t="s">
        <v>156</v>
      </c>
      <c r="C22" s="48" t="s">
        <v>161</v>
      </c>
      <c r="D22" s="169" t="s">
        <v>121</v>
      </c>
      <c r="E22" s="169"/>
      <c r="F22" s="169" t="s">
        <v>158</v>
      </c>
      <c r="G22" s="169"/>
      <c r="H22" s="169" t="s">
        <v>159</v>
      </c>
      <c r="I22" s="169">
        <v>30</v>
      </c>
      <c r="J22" s="5">
        <v>5000000</v>
      </c>
      <c r="K22" s="5">
        <v>0</v>
      </c>
      <c r="L22" s="5">
        <v>5000000</v>
      </c>
      <c r="M22" s="38"/>
      <c r="N22" s="38"/>
      <c r="O22" s="110">
        <f t="shared" si="2"/>
        <v>0</v>
      </c>
      <c r="P22" s="39"/>
      <c r="Q22" s="39"/>
      <c r="R22" s="110">
        <f t="shared" si="3"/>
        <v>0</v>
      </c>
      <c r="S22" s="39"/>
      <c r="T22" s="39"/>
      <c r="U22" s="110">
        <f t="shared" si="4"/>
        <v>0</v>
      </c>
      <c r="V22" s="39"/>
      <c r="W22" s="39"/>
      <c r="X22" s="43">
        <f t="shared" si="5"/>
        <v>0</v>
      </c>
      <c r="Y22" s="43">
        <f t="shared" si="6"/>
        <v>0</v>
      </c>
      <c r="Z22" s="43">
        <f t="shared" si="6"/>
        <v>0</v>
      </c>
      <c r="AA22" s="43">
        <f t="shared" si="7"/>
        <v>0</v>
      </c>
      <c r="AB22" s="45"/>
      <c r="AC22" s="45"/>
      <c r="AD22" s="46">
        <f t="shared" si="8"/>
        <v>0</v>
      </c>
      <c r="AE22" s="44">
        <v>833333</v>
      </c>
      <c r="AF22" s="45"/>
      <c r="AG22" s="46">
        <f t="shared" si="9"/>
        <v>833333</v>
      </c>
      <c r="AH22" s="44">
        <v>833333</v>
      </c>
      <c r="AI22" s="45"/>
      <c r="AJ22" s="46">
        <f t="shared" si="10"/>
        <v>833333</v>
      </c>
      <c r="AK22" s="44">
        <v>833334</v>
      </c>
      <c r="AL22" s="45"/>
      <c r="AM22" s="43">
        <f t="shared" si="11"/>
        <v>833334</v>
      </c>
      <c r="AN22" s="43">
        <f t="shared" si="12"/>
        <v>2500000</v>
      </c>
      <c r="AO22" s="43">
        <f t="shared" si="12"/>
        <v>0</v>
      </c>
      <c r="AP22" s="43">
        <f t="shared" si="13"/>
        <v>2500000</v>
      </c>
      <c r="AQ22" s="44" t="e">
        <f>+#REF!+ROUND((#REF!-$Y22)/3,0)</f>
        <v>#REF!</v>
      </c>
      <c r="AR22" s="44" t="e">
        <f>+#REF!+ROUND((#REF!-$Z22)/3,0)</f>
        <v>#REF!</v>
      </c>
      <c r="AS22" s="46" t="e">
        <f t="shared" si="14"/>
        <v>#REF!</v>
      </c>
      <c r="AT22" s="44" t="e">
        <f>+#REF!+ROUND((#REF!-$Y22)/3,0)</f>
        <v>#REF!</v>
      </c>
      <c r="AU22" s="44" t="e">
        <f>+#REF!+ROUND((#REF!-$Z22)/3,0)</f>
        <v>#REF!</v>
      </c>
      <c r="AV22" s="46" t="e">
        <f t="shared" si="15"/>
        <v>#REF!</v>
      </c>
      <c r="AW22" s="44" t="e">
        <f>+#REF!+ROUND((#REF!-$Y22)/3,0)</f>
        <v>#REF!</v>
      </c>
      <c r="AX22" s="44" t="e">
        <f>+#REF!+ROUND((#REF!-$Z22)/3,0)</f>
        <v>#REF!</v>
      </c>
      <c r="AY22" s="43" t="e">
        <f t="shared" si="16"/>
        <v>#REF!</v>
      </c>
      <c r="AZ22" s="47"/>
      <c r="BA22" s="47"/>
      <c r="BB22" s="43">
        <f t="shared" si="17"/>
        <v>0</v>
      </c>
      <c r="BC22" s="43" t="e">
        <f t="shared" si="18"/>
        <v>#REF!</v>
      </c>
      <c r="BD22" s="43" t="e">
        <f t="shared" si="18"/>
        <v>#REF!</v>
      </c>
      <c r="BE22" s="43" t="e">
        <f t="shared" si="19"/>
        <v>#REF!</v>
      </c>
      <c r="BF22" s="47"/>
      <c r="BG22" s="47"/>
      <c r="BH22" s="43">
        <f t="shared" si="20"/>
        <v>0</v>
      </c>
      <c r="BI22" s="47"/>
      <c r="BJ22" s="47"/>
      <c r="BK22" s="43">
        <f t="shared" si="21"/>
        <v>0</v>
      </c>
      <c r="BL22" s="47"/>
      <c r="BM22" s="47"/>
      <c r="BN22" s="43">
        <f t="shared" si="22"/>
        <v>0</v>
      </c>
      <c r="BO22" s="43">
        <f t="shared" si="23"/>
        <v>0</v>
      </c>
      <c r="BP22" s="43">
        <f t="shared" si="23"/>
        <v>0</v>
      </c>
      <c r="BQ22" s="43">
        <f t="shared" si="24"/>
        <v>0</v>
      </c>
      <c r="BR22" s="46" t="e">
        <f t="shared" si="25"/>
        <v>#REF!</v>
      </c>
      <c r="BS22" s="46" t="e">
        <f t="shared" si="25"/>
        <v>#REF!</v>
      </c>
      <c r="BT22" s="46" t="e">
        <f t="shared" si="25"/>
        <v>#REF!</v>
      </c>
      <c r="BU22" s="46" t="e">
        <f>+Y22-#REF!</f>
        <v>#REF!</v>
      </c>
      <c r="BV22" s="46" t="e">
        <f>+Z22-#REF!</f>
        <v>#REF!</v>
      </c>
      <c r="BW22" s="46" t="e">
        <f>+AA22-#REF!</f>
        <v>#REF!</v>
      </c>
      <c r="BX22" s="46" t="e">
        <f>+AN22-#REF!</f>
        <v>#REF!</v>
      </c>
      <c r="BY22" s="46" t="e">
        <f>+AO22-#REF!</f>
        <v>#REF!</v>
      </c>
      <c r="BZ22" s="46" t="e">
        <f>+AP22-#REF!</f>
        <v>#REF!</v>
      </c>
      <c r="CA22" s="46" t="e">
        <f>+BC22-#REF!</f>
        <v>#REF!</v>
      </c>
      <c r="CB22" s="46" t="e">
        <f>+BD22-#REF!</f>
        <v>#REF!</v>
      </c>
      <c r="CC22" s="46" t="e">
        <f>+BE22-#REF!</f>
        <v>#REF!</v>
      </c>
      <c r="CD22" s="46" t="e">
        <f>+BO22-#REF!</f>
        <v>#REF!</v>
      </c>
      <c r="CE22" s="46" t="e">
        <f>+BP22-#REF!</f>
        <v>#REF!</v>
      </c>
      <c r="CF22" s="46" t="e">
        <f>+BQ22-#REF!</f>
        <v>#REF!</v>
      </c>
      <c r="CG22" s="46" t="e">
        <f t="shared" si="26"/>
        <v>#REF!</v>
      </c>
      <c r="CH22" s="46" t="e">
        <f t="shared" si="26"/>
        <v>#REF!</v>
      </c>
      <c r="CI22" s="46" t="e">
        <f t="shared" si="26"/>
        <v>#REF!</v>
      </c>
    </row>
    <row r="23" spans="2:87" x14ac:dyDescent="0.25">
      <c r="B23" s="169" t="s">
        <v>156</v>
      </c>
      <c r="C23" s="48" t="s">
        <v>162</v>
      </c>
      <c r="D23" s="169" t="s">
        <v>121</v>
      </c>
      <c r="E23" s="169"/>
      <c r="F23" s="169" t="s">
        <v>158</v>
      </c>
      <c r="G23" s="169"/>
      <c r="H23" s="169" t="s">
        <v>163</v>
      </c>
      <c r="I23" s="169">
        <v>40</v>
      </c>
      <c r="J23" s="5">
        <v>500000</v>
      </c>
      <c r="K23" s="5">
        <v>0</v>
      </c>
      <c r="L23" s="5">
        <v>500000</v>
      </c>
      <c r="M23" s="38"/>
      <c r="N23" s="38"/>
      <c r="O23" s="110">
        <f t="shared" si="2"/>
        <v>0</v>
      </c>
      <c r="P23" s="39"/>
      <c r="Q23" s="39"/>
      <c r="R23" s="110">
        <f t="shared" si="3"/>
        <v>0</v>
      </c>
      <c r="S23" s="39"/>
      <c r="T23" s="39"/>
      <c r="U23" s="110">
        <f t="shared" si="4"/>
        <v>0</v>
      </c>
      <c r="V23" s="39"/>
      <c r="W23" s="39"/>
      <c r="X23" s="43">
        <f t="shared" si="5"/>
        <v>0</v>
      </c>
      <c r="Y23" s="43">
        <f t="shared" si="6"/>
        <v>0</v>
      </c>
      <c r="Z23" s="43">
        <f t="shared" si="6"/>
        <v>0</v>
      </c>
      <c r="AA23" s="43">
        <f t="shared" si="7"/>
        <v>0</v>
      </c>
      <c r="AB23" s="45"/>
      <c r="AC23" s="45"/>
      <c r="AD23" s="46">
        <f t="shared" si="8"/>
        <v>0</v>
      </c>
      <c r="AE23" s="44">
        <v>83000</v>
      </c>
      <c r="AF23" s="45"/>
      <c r="AG23" s="46">
        <f t="shared" si="9"/>
        <v>83000</v>
      </c>
      <c r="AH23" s="44">
        <v>83000</v>
      </c>
      <c r="AI23" s="45"/>
      <c r="AJ23" s="46">
        <f t="shared" si="10"/>
        <v>83000</v>
      </c>
      <c r="AK23" s="44">
        <v>83000</v>
      </c>
      <c r="AL23" s="45"/>
      <c r="AM23" s="43">
        <f t="shared" si="11"/>
        <v>83000</v>
      </c>
      <c r="AN23" s="43">
        <f t="shared" si="12"/>
        <v>249000</v>
      </c>
      <c r="AO23" s="43">
        <f t="shared" si="12"/>
        <v>0</v>
      </c>
      <c r="AP23" s="43">
        <f t="shared" si="13"/>
        <v>249000</v>
      </c>
      <c r="AQ23" s="44" t="e">
        <f>+#REF!+ROUND((#REF!-$Y23)/3,0)</f>
        <v>#REF!</v>
      </c>
      <c r="AR23" s="44" t="e">
        <f>+#REF!+ROUND((#REF!-$Z23)/3,0)</f>
        <v>#REF!</v>
      </c>
      <c r="AS23" s="46" t="e">
        <f t="shared" si="14"/>
        <v>#REF!</v>
      </c>
      <c r="AT23" s="44" t="e">
        <f>+#REF!+ROUND((#REF!-$Y23)/3,0)</f>
        <v>#REF!</v>
      </c>
      <c r="AU23" s="44" t="e">
        <f>+#REF!+ROUND((#REF!-$Z23)/3,0)</f>
        <v>#REF!</v>
      </c>
      <c r="AV23" s="46" t="e">
        <f t="shared" si="15"/>
        <v>#REF!</v>
      </c>
      <c r="AW23" s="44" t="e">
        <f>+#REF!+ROUND((#REF!-$Y23)/3,0)</f>
        <v>#REF!</v>
      </c>
      <c r="AX23" s="44" t="e">
        <f>+#REF!+ROUND((#REF!-$Z23)/3,0)</f>
        <v>#REF!</v>
      </c>
      <c r="AY23" s="43" t="e">
        <f t="shared" si="16"/>
        <v>#REF!</v>
      </c>
      <c r="AZ23" s="47"/>
      <c r="BA23" s="47"/>
      <c r="BB23" s="43">
        <f t="shared" si="17"/>
        <v>0</v>
      </c>
      <c r="BC23" s="43" t="e">
        <f t="shared" si="18"/>
        <v>#REF!</v>
      </c>
      <c r="BD23" s="43" t="e">
        <f t="shared" si="18"/>
        <v>#REF!</v>
      </c>
      <c r="BE23" s="43" t="e">
        <f t="shared" si="19"/>
        <v>#REF!</v>
      </c>
      <c r="BF23" s="47"/>
      <c r="BG23" s="47"/>
      <c r="BH23" s="43">
        <f t="shared" si="20"/>
        <v>0</v>
      </c>
      <c r="BI23" s="47"/>
      <c r="BJ23" s="47"/>
      <c r="BK23" s="43">
        <f t="shared" si="21"/>
        <v>0</v>
      </c>
      <c r="BL23" s="47"/>
      <c r="BM23" s="47"/>
      <c r="BN23" s="43">
        <f t="shared" si="22"/>
        <v>0</v>
      </c>
      <c r="BO23" s="43">
        <f t="shared" si="23"/>
        <v>0</v>
      </c>
      <c r="BP23" s="43">
        <f t="shared" si="23"/>
        <v>0</v>
      </c>
      <c r="BQ23" s="43">
        <f t="shared" si="24"/>
        <v>0</v>
      </c>
      <c r="BR23" s="46" t="e">
        <f t="shared" si="25"/>
        <v>#REF!</v>
      </c>
      <c r="BS23" s="46" t="e">
        <f t="shared" si="25"/>
        <v>#REF!</v>
      </c>
      <c r="BT23" s="46" t="e">
        <f t="shared" si="25"/>
        <v>#REF!</v>
      </c>
      <c r="BU23" s="46" t="e">
        <f>+Y23-#REF!</f>
        <v>#REF!</v>
      </c>
      <c r="BV23" s="46" t="e">
        <f>+Z23-#REF!</f>
        <v>#REF!</v>
      </c>
      <c r="BW23" s="46" t="e">
        <f>+AA23-#REF!</f>
        <v>#REF!</v>
      </c>
      <c r="BX23" s="46" t="e">
        <f>+AN23-#REF!</f>
        <v>#REF!</v>
      </c>
      <c r="BY23" s="46" t="e">
        <f>+AO23-#REF!</f>
        <v>#REF!</v>
      </c>
      <c r="BZ23" s="46" t="e">
        <f>+AP23-#REF!</f>
        <v>#REF!</v>
      </c>
      <c r="CA23" s="46" t="e">
        <f>+BC23-#REF!</f>
        <v>#REF!</v>
      </c>
      <c r="CB23" s="46" t="e">
        <f>+BD23-#REF!</f>
        <v>#REF!</v>
      </c>
      <c r="CC23" s="46" t="e">
        <f>+BE23-#REF!</f>
        <v>#REF!</v>
      </c>
      <c r="CD23" s="46" t="e">
        <f>+BO23-#REF!</f>
        <v>#REF!</v>
      </c>
      <c r="CE23" s="46" t="e">
        <f>+BP23-#REF!</f>
        <v>#REF!</v>
      </c>
      <c r="CF23" s="46" t="e">
        <f>+BQ23-#REF!</f>
        <v>#REF!</v>
      </c>
      <c r="CG23" s="46" t="e">
        <f t="shared" si="26"/>
        <v>#REF!</v>
      </c>
      <c r="CH23" s="46" t="e">
        <f t="shared" si="26"/>
        <v>#REF!</v>
      </c>
      <c r="CI23" s="46" t="e">
        <f t="shared" si="26"/>
        <v>#REF!</v>
      </c>
    </row>
    <row r="24" spans="2:87" x14ac:dyDescent="0.25">
      <c r="B24" s="169" t="s">
        <v>156</v>
      </c>
      <c r="C24" s="48" t="s">
        <v>162</v>
      </c>
      <c r="D24" s="169" t="s">
        <v>117</v>
      </c>
      <c r="E24" s="169"/>
      <c r="F24" s="169" t="s">
        <v>160</v>
      </c>
      <c r="G24" s="169"/>
      <c r="H24" s="169" t="s">
        <v>163</v>
      </c>
      <c r="I24" s="169">
        <v>40</v>
      </c>
      <c r="J24" s="5">
        <v>4500000</v>
      </c>
      <c r="K24" s="5">
        <v>0</v>
      </c>
      <c r="L24" s="5">
        <v>4500000</v>
      </c>
      <c r="M24" s="38"/>
      <c r="N24" s="38"/>
      <c r="O24" s="110">
        <f t="shared" si="2"/>
        <v>0</v>
      </c>
      <c r="P24" s="39"/>
      <c r="Q24" s="39"/>
      <c r="R24" s="110">
        <f t="shared" si="3"/>
        <v>0</v>
      </c>
      <c r="S24" s="39"/>
      <c r="T24" s="39"/>
      <c r="U24" s="110">
        <f t="shared" si="4"/>
        <v>0</v>
      </c>
      <c r="V24" s="39"/>
      <c r="W24" s="39"/>
      <c r="X24" s="43">
        <f t="shared" si="5"/>
        <v>0</v>
      </c>
      <c r="Y24" s="43">
        <f t="shared" si="6"/>
        <v>0</v>
      </c>
      <c r="Z24" s="43">
        <f t="shared" si="6"/>
        <v>0</v>
      </c>
      <c r="AA24" s="43">
        <f t="shared" si="7"/>
        <v>0</v>
      </c>
      <c r="AB24" s="45"/>
      <c r="AC24" s="45"/>
      <c r="AD24" s="46">
        <f t="shared" si="8"/>
        <v>0</v>
      </c>
      <c r="AE24" s="44">
        <v>900000</v>
      </c>
      <c r="AF24" s="45"/>
      <c r="AG24" s="46">
        <f t="shared" si="9"/>
        <v>900000</v>
      </c>
      <c r="AH24" s="44">
        <v>900000</v>
      </c>
      <c r="AI24" s="45"/>
      <c r="AJ24" s="46">
        <f t="shared" si="10"/>
        <v>900000</v>
      </c>
      <c r="AK24" s="44">
        <v>900000</v>
      </c>
      <c r="AL24" s="45"/>
      <c r="AM24" s="43">
        <f t="shared" si="11"/>
        <v>900000</v>
      </c>
      <c r="AN24" s="43">
        <f t="shared" si="12"/>
        <v>2700000</v>
      </c>
      <c r="AO24" s="43">
        <f t="shared" si="12"/>
        <v>0</v>
      </c>
      <c r="AP24" s="43">
        <f t="shared" si="13"/>
        <v>2700000</v>
      </c>
      <c r="AQ24" s="44" t="e">
        <f>+#REF!+ROUND((#REF!-$Y24)/3,0)</f>
        <v>#REF!</v>
      </c>
      <c r="AR24" s="44" t="e">
        <f>+#REF!+ROUND((#REF!-$Z24)/3,0)</f>
        <v>#REF!</v>
      </c>
      <c r="AS24" s="46" t="e">
        <f t="shared" si="14"/>
        <v>#REF!</v>
      </c>
      <c r="AT24" s="44" t="e">
        <f>+#REF!+ROUND((#REF!-$Y24)/3,0)</f>
        <v>#REF!</v>
      </c>
      <c r="AU24" s="44" t="e">
        <f>+#REF!+ROUND((#REF!-$Z24)/3,0)</f>
        <v>#REF!</v>
      </c>
      <c r="AV24" s="46" t="e">
        <f t="shared" si="15"/>
        <v>#REF!</v>
      </c>
      <c r="AW24" s="44" t="e">
        <f>+#REF!+ROUND((#REF!-$Y24)/3,0)</f>
        <v>#REF!</v>
      </c>
      <c r="AX24" s="44" t="e">
        <f>+#REF!+ROUND((#REF!-$Z24)/3,0)</f>
        <v>#REF!</v>
      </c>
      <c r="AY24" s="43" t="e">
        <f t="shared" si="16"/>
        <v>#REF!</v>
      </c>
      <c r="AZ24" s="47"/>
      <c r="BA24" s="47"/>
      <c r="BB24" s="43">
        <f t="shared" si="17"/>
        <v>0</v>
      </c>
      <c r="BC24" s="43" t="e">
        <f t="shared" si="18"/>
        <v>#REF!</v>
      </c>
      <c r="BD24" s="43" t="e">
        <f t="shared" si="18"/>
        <v>#REF!</v>
      </c>
      <c r="BE24" s="43" t="e">
        <f t="shared" si="19"/>
        <v>#REF!</v>
      </c>
      <c r="BF24" s="47"/>
      <c r="BG24" s="47"/>
      <c r="BH24" s="43">
        <f t="shared" si="20"/>
        <v>0</v>
      </c>
      <c r="BI24" s="47"/>
      <c r="BJ24" s="47"/>
      <c r="BK24" s="43">
        <f t="shared" si="21"/>
        <v>0</v>
      </c>
      <c r="BL24" s="47"/>
      <c r="BM24" s="47"/>
      <c r="BN24" s="43">
        <f t="shared" si="22"/>
        <v>0</v>
      </c>
      <c r="BO24" s="43">
        <f t="shared" si="23"/>
        <v>0</v>
      </c>
      <c r="BP24" s="43">
        <f t="shared" si="23"/>
        <v>0</v>
      </c>
      <c r="BQ24" s="43">
        <f t="shared" si="24"/>
        <v>0</v>
      </c>
      <c r="BR24" s="46" t="e">
        <f t="shared" si="25"/>
        <v>#REF!</v>
      </c>
      <c r="BS24" s="46" t="e">
        <f t="shared" si="25"/>
        <v>#REF!</v>
      </c>
      <c r="BT24" s="46" t="e">
        <f t="shared" si="25"/>
        <v>#REF!</v>
      </c>
      <c r="BU24" s="46" t="e">
        <f>+Y24-#REF!</f>
        <v>#REF!</v>
      </c>
      <c r="BV24" s="46" t="e">
        <f>+Z24-#REF!</f>
        <v>#REF!</v>
      </c>
      <c r="BW24" s="46" t="e">
        <f>+AA24-#REF!</f>
        <v>#REF!</v>
      </c>
      <c r="BX24" s="46" t="e">
        <f>+AN24-#REF!</f>
        <v>#REF!</v>
      </c>
      <c r="BY24" s="46" t="e">
        <f>+AO24-#REF!</f>
        <v>#REF!</v>
      </c>
      <c r="BZ24" s="46" t="e">
        <f>+AP24-#REF!</f>
        <v>#REF!</v>
      </c>
      <c r="CA24" s="46" t="e">
        <f>+BC24-#REF!</f>
        <v>#REF!</v>
      </c>
      <c r="CB24" s="46" t="e">
        <f>+BD24-#REF!</f>
        <v>#REF!</v>
      </c>
      <c r="CC24" s="46" t="e">
        <f>+BE24-#REF!</f>
        <v>#REF!</v>
      </c>
      <c r="CD24" s="46" t="e">
        <f>+BO24-#REF!</f>
        <v>#REF!</v>
      </c>
      <c r="CE24" s="46" t="e">
        <f>+BP24-#REF!</f>
        <v>#REF!</v>
      </c>
      <c r="CF24" s="46" t="e">
        <f>+BQ24-#REF!</f>
        <v>#REF!</v>
      </c>
      <c r="CG24" s="46" t="e">
        <f t="shared" si="26"/>
        <v>#REF!</v>
      </c>
      <c r="CH24" s="46" t="e">
        <f t="shared" si="26"/>
        <v>#REF!</v>
      </c>
      <c r="CI24" s="46" t="e">
        <f t="shared" si="26"/>
        <v>#REF!</v>
      </c>
    </row>
    <row r="25" spans="2:87" x14ac:dyDescent="0.25">
      <c r="B25" s="169" t="s">
        <v>156</v>
      </c>
      <c r="C25" s="48" t="s">
        <v>164</v>
      </c>
      <c r="D25" s="169" t="s">
        <v>121</v>
      </c>
      <c r="E25" s="169" t="s">
        <v>165</v>
      </c>
      <c r="F25" s="169" t="s">
        <v>158</v>
      </c>
      <c r="G25" s="169"/>
      <c r="H25" s="169" t="s">
        <v>159</v>
      </c>
      <c r="I25" s="169">
        <v>30</v>
      </c>
      <c r="J25" s="5">
        <v>3700000</v>
      </c>
      <c r="K25" s="5">
        <v>0</v>
      </c>
      <c r="L25" s="5">
        <v>3700000</v>
      </c>
      <c r="M25" s="38"/>
      <c r="N25" s="38"/>
      <c r="O25" s="110">
        <f t="shared" si="2"/>
        <v>0</v>
      </c>
      <c r="P25" s="39"/>
      <c r="Q25" s="39"/>
      <c r="R25" s="110">
        <f t="shared" si="3"/>
        <v>0</v>
      </c>
      <c r="S25" s="39"/>
      <c r="T25" s="39"/>
      <c r="U25" s="110">
        <f t="shared" si="4"/>
        <v>0</v>
      </c>
      <c r="V25" s="39"/>
      <c r="W25" s="39"/>
      <c r="X25" s="43">
        <f t="shared" si="5"/>
        <v>0</v>
      </c>
      <c r="Y25" s="43">
        <f t="shared" si="6"/>
        <v>0</v>
      </c>
      <c r="Z25" s="43">
        <f t="shared" si="6"/>
        <v>0</v>
      </c>
      <c r="AA25" s="43">
        <f t="shared" si="7"/>
        <v>0</v>
      </c>
      <c r="AB25" s="45"/>
      <c r="AC25" s="45"/>
      <c r="AD25" s="46">
        <f t="shared" si="8"/>
        <v>0</v>
      </c>
      <c r="AE25" s="44">
        <v>616667</v>
      </c>
      <c r="AF25" s="45"/>
      <c r="AG25" s="46">
        <f t="shared" si="9"/>
        <v>616667</v>
      </c>
      <c r="AH25" s="44">
        <v>616667</v>
      </c>
      <c r="AI25" s="45"/>
      <c r="AJ25" s="46">
        <f t="shared" si="10"/>
        <v>616667</v>
      </c>
      <c r="AK25" s="44">
        <v>616666</v>
      </c>
      <c r="AL25" s="45"/>
      <c r="AM25" s="43">
        <f t="shared" si="11"/>
        <v>616666</v>
      </c>
      <c r="AN25" s="43">
        <f t="shared" si="12"/>
        <v>1850000</v>
      </c>
      <c r="AO25" s="43">
        <f t="shared" si="12"/>
        <v>0</v>
      </c>
      <c r="AP25" s="43">
        <f t="shared" si="13"/>
        <v>1850000</v>
      </c>
      <c r="AQ25" s="44" t="e">
        <f>+#REF!+ROUND((#REF!-$Y25)/3,0)</f>
        <v>#REF!</v>
      </c>
      <c r="AR25" s="44" t="e">
        <f>+#REF!+ROUND((#REF!-$Z25)/3,0)</f>
        <v>#REF!</v>
      </c>
      <c r="AS25" s="46" t="e">
        <f t="shared" si="14"/>
        <v>#REF!</v>
      </c>
      <c r="AT25" s="44" t="e">
        <f>+#REF!+ROUND((#REF!-$Y25)/3,0)</f>
        <v>#REF!</v>
      </c>
      <c r="AU25" s="44" t="e">
        <f>+#REF!+ROUND((#REF!-$Z25)/3,0)</f>
        <v>#REF!</v>
      </c>
      <c r="AV25" s="46" t="e">
        <f t="shared" si="15"/>
        <v>#REF!</v>
      </c>
      <c r="AW25" s="44" t="e">
        <f>+#REF!+ROUND((#REF!-$Y25)/3,0)</f>
        <v>#REF!</v>
      </c>
      <c r="AX25" s="44" t="e">
        <f>+#REF!+ROUND((#REF!-$Z25)/3,0)</f>
        <v>#REF!</v>
      </c>
      <c r="AY25" s="43" t="e">
        <f t="shared" si="16"/>
        <v>#REF!</v>
      </c>
      <c r="AZ25" s="47"/>
      <c r="BA25" s="47"/>
      <c r="BB25" s="43">
        <f t="shared" si="17"/>
        <v>0</v>
      </c>
      <c r="BC25" s="43" t="e">
        <f t="shared" si="18"/>
        <v>#REF!</v>
      </c>
      <c r="BD25" s="43" t="e">
        <f t="shared" si="18"/>
        <v>#REF!</v>
      </c>
      <c r="BE25" s="43" t="e">
        <f t="shared" si="19"/>
        <v>#REF!</v>
      </c>
      <c r="BF25" s="47"/>
      <c r="BG25" s="47"/>
      <c r="BH25" s="43">
        <f t="shared" si="20"/>
        <v>0</v>
      </c>
      <c r="BI25" s="47"/>
      <c r="BJ25" s="47"/>
      <c r="BK25" s="43">
        <f t="shared" si="21"/>
        <v>0</v>
      </c>
      <c r="BL25" s="47"/>
      <c r="BM25" s="47"/>
      <c r="BN25" s="43">
        <f t="shared" si="22"/>
        <v>0</v>
      </c>
      <c r="BO25" s="43">
        <f t="shared" si="23"/>
        <v>0</v>
      </c>
      <c r="BP25" s="43">
        <f t="shared" si="23"/>
        <v>0</v>
      </c>
      <c r="BQ25" s="43">
        <f t="shared" si="24"/>
        <v>0</v>
      </c>
      <c r="BR25" s="46" t="e">
        <f t="shared" si="25"/>
        <v>#REF!</v>
      </c>
      <c r="BS25" s="46" t="e">
        <f t="shared" si="25"/>
        <v>#REF!</v>
      </c>
      <c r="BT25" s="46" t="e">
        <f t="shared" si="25"/>
        <v>#REF!</v>
      </c>
      <c r="BU25" s="46" t="e">
        <f>+Y25-#REF!</f>
        <v>#REF!</v>
      </c>
      <c r="BV25" s="46" t="e">
        <f>+Z25-#REF!</f>
        <v>#REF!</v>
      </c>
      <c r="BW25" s="46" t="e">
        <f>+AA25-#REF!</f>
        <v>#REF!</v>
      </c>
      <c r="BX25" s="46" t="e">
        <f>+AN25-#REF!</f>
        <v>#REF!</v>
      </c>
      <c r="BY25" s="46" t="e">
        <f>+AO25-#REF!</f>
        <v>#REF!</v>
      </c>
      <c r="BZ25" s="46" t="e">
        <f>+AP25-#REF!</f>
        <v>#REF!</v>
      </c>
      <c r="CA25" s="46" t="e">
        <f>+BC25-#REF!</f>
        <v>#REF!</v>
      </c>
      <c r="CB25" s="46" t="e">
        <f>+BD25-#REF!</f>
        <v>#REF!</v>
      </c>
      <c r="CC25" s="46" t="e">
        <f>+BE25-#REF!</f>
        <v>#REF!</v>
      </c>
      <c r="CD25" s="46" t="e">
        <f>+BO25-#REF!</f>
        <v>#REF!</v>
      </c>
      <c r="CE25" s="46" t="e">
        <f>+BP25-#REF!</f>
        <v>#REF!</v>
      </c>
      <c r="CF25" s="46" t="e">
        <f>+BQ25-#REF!</f>
        <v>#REF!</v>
      </c>
      <c r="CG25" s="46" t="e">
        <f t="shared" si="26"/>
        <v>#REF!</v>
      </c>
      <c r="CH25" s="46" t="e">
        <f t="shared" si="26"/>
        <v>#REF!</v>
      </c>
      <c r="CI25" s="46" t="e">
        <f t="shared" si="26"/>
        <v>#REF!</v>
      </c>
    </row>
    <row r="26" spans="2:87" x14ac:dyDescent="0.25">
      <c r="B26" s="169" t="s">
        <v>156</v>
      </c>
      <c r="C26" s="48" t="s">
        <v>164</v>
      </c>
      <c r="D26" s="169" t="s">
        <v>121</v>
      </c>
      <c r="E26" s="169" t="s">
        <v>165</v>
      </c>
      <c r="F26" s="169" t="s">
        <v>158</v>
      </c>
      <c r="G26" s="169"/>
      <c r="H26" s="169" t="s">
        <v>166</v>
      </c>
      <c r="I26" s="169">
        <v>10</v>
      </c>
      <c r="J26" s="5">
        <v>1300000</v>
      </c>
      <c r="K26" s="5">
        <v>0</v>
      </c>
      <c r="L26" s="5">
        <v>1300000</v>
      </c>
      <c r="M26" s="38"/>
      <c r="N26" s="38"/>
      <c r="O26" s="110">
        <f t="shared" si="2"/>
        <v>0</v>
      </c>
      <c r="P26" s="39"/>
      <c r="Q26" s="39"/>
      <c r="R26" s="110">
        <f t="shared" si="3"/>
        <v>0</v>
      </c>
      <c r="S26" s="39"/>
      <c r="T26" s="39"/>
      <c r="U26" s="110">
        <f t="shared" si="4"/>
        <v>0</v>
      </c>
      <c r="V26" s="39"/>
      <c r="W26" s="39"/>
      <c r="X26" s="43">
        <f t="shared" si="5"/>
        <v>0</v>
      </c>
      <c r="Y26" s="43">
        <f t="shared" si="6"/>
        <v>0</v>
      </c>
      <c r="Z26" s="43">
        <f t="shared" si="6"/>
        <v>0</v>
      </c>
      <c r="AA26" s="43">
        <f t="shared" si="7"/>
        <v>0</v>
      </c>
      <c r="AB26" s="45"/>
      <c r="AC26" s="45"/>
      <c r="AD26" s="46">
        <f t="shared" si="8"/>
        <v>0</v>
      </c>
      <c r="AE26" s="44">
        <v>216667</v>
      </c>
      <c r="AF26" s="45"/>
      <c r="AG26" s="46">
        <f t="shared" si="9"/>
        <v>216667</v>
      </c>
      <c r="AH26" s="44">
        <v>216667</v>
      </c>
      <c r="AI26" s="45"/>
      <c r="AJ26" s="46">
        <f t="shared" si="10"/>
        <v>216667</v>
      </c>
      <c r="AK26" s="44">
        <v>216666</v>
      </c>
      <c r="AL26" s="45"/>
      <c r="AM26" s="43">
        <f t="shared" si="11"/>
        <v>216666</v>
      </c>
      <c r="AN26" s="43">
        <f t="shared" si="12"/>
        <v>650000</v>
      </c>
      <c r="AO26" s="43">
        <f t="shared" si="12"/>
        <v>0</v>
      </c>
      <c r="AP26" s="43">
        <f t="shared" si="13"/>
        <v>650000</v>
      </c>
      <c r="AQ26" s="44" t="e">
        <f>+#REF!+ROUND((#REF!-$Y26)/3,0)</f>
        <v>#REF!</v>
      </c>
      <c r="AR26" s="44" t="e">
        <f>+#REF!+ROUND((#REF!-$Z26)/3,0)</f>
        <v>#REF!</v>
      </c>
      <c r="AS26" s="46" t="e">
        <f t="shared" si="14"/>
        <v>#REF!</v>
      </c>
      <c r="AT26" s="44" t="e">
        <f>+#REF!+ROUND((#REF!-$Y26)/3,0)</f>
        <v>#REF!</v>
      </c>
      <c r="AU26" s="44" t="e">
        <f>+#REF!+ROUND((#REF!-$Z26)/3,0)</f>
        <v>#REF!</v>
      </c>
      <c r="AV26" s="46" t="e">
        <f t="shared" si="15"/>
        <v>#REF!</v>
      </c>
      <c r="AW26" s="44" t="e">
        <f>+#REF!+ROUND((#REF!-$Y26)/3,0)</f>
        <v>#REF!</v>
      </c>
      <c r="AX26" s="44" t="e">
        <f>+#REF!+ROUND((#REF!-$Z26)/3,0)</f>
        <v>#REF!</v>
      </c>
      <c r="AY26" s="43" t="e">
        <f t="shared" si="16"/>
        <v>#REF!</v>
      </c>
      <c r="AZ26" s="47"/>
      <c r="BA26" s="47"/>
      <c r="BB26" s="43">
        <f t="shared" si="17"/>
        <v>0</v>
      </c>
      <c r="BC26" s="43" t="e">
        <f t="shared" si="18"/>
        <v>#REF!</v>
      </c>
      <c r="BD26" s="43" t="e">
        <f t="shared" si="18"/>
        <v>#REF!</v>
      </c>
      <c r="BE26" s="43" t="e">
        <f t="shared" si="19"/>
        <v>#REF!</v>
      </c>
      <c r="BF26" s="47"/>
      <c r="BG26" s="47"/>
      <c r="BH26" s="43">
        <f t="shared" si="20"/>
        <v>0</v>
      </c>
      <c r="BI26" s="47"/>
      <c r="BJ26" s="47"/>
      <c r="BK26" s="43">
        <f t="shared" si="21"/>
        <v>0</v>
      </c>
      <c r="BL26" s="47"/>
      <c r="BM26" s="47"/>
      <c r="BN26" s="43">
        <f t="shared" si="22"/>
        <v>0</v>
      </c>
      <c r="BO26" s="43">
        <f t="shared" si="23"/>
        <v>0</v>
      </c>
      <c r="BP26" s="43">
        <f t="shared" si="23"/>
        <v>0</v>
      </c>
      <c r="BQ26" s="43">
        <f t="shared" si="24"/>
        <v>0</v>
      </c>
      <c r="BR26" s="46" t="e">
        <f t="shared" si="25"/>
        <v>#REF!</v>
      </c>
      <c r="BS26" s="46" t="e">
        <f t="shared" si="25"/>
        <v>#REF!</v>
      </c>
      <c r="BT26" s="46" t="e">
        <f t="shared" si="25"/>
        <v>#REF!</v>
      </c>
      <c r="BU26" s="46" t="e">
        <f>+Y26-#REF!</f>
        <v>#REF!</v>
      </c>
      <c r="BV26" s="46" t="e">
        <f>+Z26-#REF!</f>
        <v>#REF!</v>
      </c>
      <c r="BW26" s="46" t="e">
        <f>+AA26-#REF!</f>
        <v>#REF!</v>
      </c>
      <c r="BX26" s="46" t="e">
        <f>+AN26-#REF!</f>
        <v>#REF!</v>
      </c>
      <c r="BY26" s="46" t="e">
        <f>+AO26-#REF!</f>
        <v>#REF!</v>
      </c>
      <c r="BZ26" s="46" t="e">
        <f>+AP26-#REF!</f>
        <v>#REF!</v>
      </c>
      <c r="CA26" s="46" t="e">
        <f>+BC26-#REF!</f>
        <v>#REF!</v>
      </c>
      <c r="CB26" s="46" t="e">
        <f>+BD26-#REF!</f>
        <v>#REF!</v>
      </c>
      <c r="CC26" s="46" t="e">
        <f>+BE26-#REF!</f>
        <v>#REF!</v>
      </c>
      <c r="CD26" s="46" t="e">
        <f>+BO26-#REF!</f>
        <v>#REF!</v>
      </c>
      <c r="CE26" s="46" t="e">
        <f>+BP26-#REF!</f>
        <v>#REF!</v>
      </c>
      <c r="CF26" s="46" t="e">
        <f>+BQ26-#REF!</f>
        <v>#REF!</v>
      </c>
      <c r="CG26" s="46" t="e">
        <f t="shared" si="26"/>
        <v>#REF!</v>
      </c>
      <c r="CH26" s="46" t="e">
        <f t="shared" si="26"/>
        <v>#REF!</v>
      </c>
      <c r="CI26" s="46" t="e">
        <f t="shared" si="26"/>
        <v>#REF!</v>
      </c>
    </row>
    <row r="27" spans="2:87" x14ac:dyDescent="0.25">
      <c r="B27" s="169" t="s">
        <v>156</v>
      </c>
      <c r="C27" s="48" t="s">
        <v>164</v>
      </c>
      <c r="D27" s="169" t="s">
        <v>121</v>
      </c>
      <c r="E27" s="169" t="s">
        <v>165</v>
      </c>
      <c r="F27" s="169" t="s">
        <v>158</v>
      </c>
      <c r="G27" s="169"/>
      <c r="H27" s="169" t="s">
        <v>167</v>
      </c>
      <c r="I27" s="169">
        <v>20</v>
      </c>
      <c r="J27" s="5">
        <v>1000000</v>
      </c>
      <c r="K27" s="5">
        <v>0</v>
      </c>
      <c r="L27" s="5">
        <v>1000000</v>
      </c>
      <c r="M27" s="38"/>
      <c r="N27" s="38"/>
      <c r="O27" s="110">
        <f t="shared" si="2"/>
        <v>0</v>
      </c>
      <c r="P27" s="39"/>
      <c r="Q27" s="39"/>
      <c r="R27" s="110">
        <f t="shared" si="3"/>
        <v>0</v>
      </c>
      <c r="S27" s="39"/>
      <c r="T27" s="39"/>
      <c r="U27" s="110">
        <f t="shared" si="4"/>
        <v>0</v>
      </c>
      <c r="V27" s="39"/>
      <c r="W27" s="39"/>
      <c r="X27" s="43">
        <f t="shared" si="5"/>
        <v>0</v>
      </c>
      <c r="Y27" s="43">
        <f t="shared" si="6"/>
        <v>0</v>
      </c>
      <c r="Z27" s="43">
        <f t="shared" si="6"/>
        <v>0</v>
      </c>
      <c r="AA27" s="43">
        <f t="shared" si="7"/>
        <v>0</v>
      </c>
      <c r="AB27" s="45"/>
      <c r="AC27" s="45"/>
      <c r="AD27" s="46">
        <f t="shared" si="8"/>
        <v>0</v>
      </c>
      <c r="AE27" s="44">
        <v>166667</v>
      </c>
      <c r="AF27" s="45"/>
      <c r="AG27" s="46">
        <f t="shared" si="9"/>
        <v>166667</v>
      </c>
      <c r="AH27" s="44">
        <v>166667</v>
      </c>
      <c r="AI27" s="45"/>
      <c r="AJ27" s="46">
        <f t="shared" si="10"/>
        <v>166667</v>
      </c>
      <c r="AK27" s="44">
        <v>166666</v>
      </c>
      <c r="AL27" s="45"/>
      <c r="AM27" s="43">
        <f t="shared" si="11"/>
        <v>166666</v>
      </c>
      <c r="AN27" s="43">
        <f t="shared" si="12"/>
        <v>500000</v>
      </c>
      <c r="AO27" s="43">
        <f t="shared" si="12"/>
        <v>0</v>
      </c>
      <c r="AP27" s="43">
        <f t="shared" si="13"/>
        <v>500000</v>
      </c>
      <c r="AQ27" s="44" t="e">
        <f>+#REF!+ROUND((#REF!-$Y27)/3,0)</f>
        <v>#REF!</v>
      </c>
      <c r="AR27" s="44" t="e">
        <f>+#REF!+ROUND((#REF!-$Z27)/3,0)</f>
        <v>#REF!</v>
      </c>
      <c r="AS27" s="46" t="e">
        <f t="shared" si="14"/>
        <v>#REF!</v>
      </c>
      <c r="AT27" s="44" t="e">
        <f>+#REF!+ROUND((#REF!-$Y27)/3,0)</f>
        <v>#REF!</v>
      </c>
      <c r="AU27" s="44" t="e">
        <f>+#REF!+ROUND((#REF!-$Z27)/3,0)</f>
        <v>#REF!</v>
      </c>
      <c r="AV27" s="46" t="e">
        <f t="shared" si="15"/>
        <v>#REF!</v>
      </c>
      <c r="AW27" s="44" t="e">
        <f>+#REF!+ROUND((#REF!-$Y27)/3,0)</f>
        <v>#REF!</v>
      </c>
      <c r="AX27" s="44" t="e">
        <f>+#REF!+ROUND((#REF!-$Z27)/3,0)</f>
        <v>#REF!</v>
      </c>
      <c r="AY27" s="43" t="e">
        <f t="shared" si="16"/>
        <v>#REF!</v>
      </c>
      <c r="AZ27" s="47"/>
      <c r="BA27" s="47"/>
      <c r="BB27" s="43">
        <f t="shared" si="17"/>
        <v>0</v>
      </c>
      <c r="BC27" s="43" t="e">
        <f t="shared" si="18"/>
        <v>#REF!</v>
      </c>
      <c r="BD27" s="43" t="e">
        <f t="shared" si="18"/>
        <v>#REF!</v>
      </c>
      <c r="BE27" s="43" t="e">
        <f t="shared" si="19"/>
        <v>#REF!</v>
      </c>
      <c r="BF27" s="47"/>
      <c r="BG27" s="47"/>
      <c r="BH27" s="43">
        <f t="shared" si="20"/>
        <v>0</v>
      </c>
      <c r="BI27" s="47"/>
      <c r="BJ27" s="47"/>
      <c r="BK27" s="43">
        <f t="shared" si="21"/>
        <v>0</v>
      </c>
      <c r="BL27" s="47"/>
      <c r="BM27" s="47"/>
      <c r="BN27" s="43">
        <f t="shared" si="22"/>
        <v>0</v>
      </c>
      <c r="BO27" s="43">
        <f t="shared" si="23"/>
        <v>0</v>
      </c>
      <c r="BP27" s="43">
        <f t="shared" si="23"/>
        <v>0</v>
      </c>
      <c r="BQ27" s="43">
        <f t="shared" si="24"/>
        <v>0</v>
      </c>
      <c r="BR27" s="46" t="e">
        <f t="shared" si="25"/>
        <v>#REF!</v>
      </c>
      <c r="BS27" s="46" t="e">
        <f t="shared" si="25"/>
        <v>#REF!</v>
      </c>
      <c r="BT27" s="46" t="e">
        <f t="shared" si="25"/>
        <v>#REF!</v>
      </c>
      <c r="BU27" s="46" t="e">
        <f>+Y27-#REF!</f>
        <v>#REF!</v>
      </c>
      <c r="BV27" s="46" t="e">
        <f>+Z27-#REF!</f>
        <v>#REF!</v>
      </c>
      <c r="BW27" s="46" t="e">
        <f>+AA27-#REF!</f>
        <v>#REF!</v>
      </c>
      <c r="BX27" s="46" t="e">
        <f>+AN27-#REF!</f>
        <v>#REF!</v>
      </c>
      <c r="BY27" s="46" t="e">
        <f>+AO27-#REF!</f>
        <v>#REF!</v>
      </c>
      <c r="BZ27" s="46" t="e">
        <f>+AP27-#REF!</f>
        <v>#REF!</v>
      </c>
      <c r="CA27" s="46" t="e">
        <f>+BC27-#REF!</f>
        <v>#REF!</v>
      </c>
      <c r="CB27" s="46" t="e">
        <f>+BD27-#REF!</f>
        <v>#REF!</v>
      </c>
      <c r="CC27" s="46" t="e">
        <f>+BE27-#REF!</f>
        <v>#REF!</v>
      </c>
      <c r="CD27" s="46" t="e">
        <f>+BO27-#REF!</f>
        <v>#REF!</v>
      </c>
      <c r="CE27" s="46" t="e">
        <f>+BP27-#REF!</f>
        <v>#REF!</v>
      </c>
      <c r="CF27" s="46" t="e">
        <f>+BQ27-#REF!</f>
        <v>#REF!</v>
      </c>
      <c r="CG27" s="46" t="e">
        <f t="shared" si="26"/>
        <v>#REF!</v>
      </c>
      <c r="CH27" s="46" t="e">
        <f t="shared" si="26"/>
        <v>#REF!</v>
      </c>
      <c r="CI27" s="46" t="e">
        <f t="shared" si="26"/>
        <v>#REF!</v>
      </c>
    </row>
    <row r="28" spans="2:87" x14ac:dyDescent="0.25">
      <c r="B28" s="169" t="s">
        <v>156</v>
      </c>
      <c r="C28" s="48" t="s">
        <v>164</v>
      </c>
      <c r="D28" s="169" t="s">
        <v>117</v>
      </c>
      <c r="E28" s="169" t="s">
        <v>165</v>
      </c>
      <c r="F28" s="169" t="s">
        <v>160</v>
      </c>
      <c r="G28" s="169"/>
      <c r="H28" s="169" t="s">
        <v>159</v>
      </c>
      <c r="I28" s="169">
        <v>30</v>
      </c>
      <c r="J28" s="5">
        <v>62300000</v>
      </c>
      <c r="K28" s="5">
        <v>0</v>
      </c>
      <c r="L28" s="5">
        <v>62300000</v>
      </c>
      <c r="M28" s="38"/>
      <c r="N28" s="38"/>
      <c r="O28" s="110">
        <f t="shared" si="2"/>
        <v>0</v>
      </c>
      <c r="P28" s="39"/>
      <c r="Q28" s="39"/>
      <c r="R28" s="110">
        <f t="shared" si="3"/>
        <v>0</v>
      </c>
      <c r="S28" s="112">
        <v>1200000</v>
      </c>
      <c r="T28" s="39"/>
      <c r="U28" s="110">
        <f t="shared" si="4"/>
        <v>1200000</v>
      </c>
      <c r="V28" s="39"/>
      <c r="W28" s="39"/>
      <c r="X28" s="43">
        <f t="shared" si="5"/>
        <v>0</v>
      </c>
      <c r="Y28" s="43">
        <f t="shared" si="6"/>
        <v>1200000</v>
      </c>
      <c r="Z28" s="43">
        <f t="shared" si="6"/>
        <v>0</v>
      </c>
      <c r="AA28" s="43">
        <f t="shared" si="7"/>
        <v>1200000</v>
      </c>
      <c r="AB28" s="45"/>
      <c r="AC28" s="45"/>
      <c r="AD28" s="46">
        <f t="shared" si="8"/>
        <v>0</v>
      </c>
      <c r="AE28" s="44">
        <v>10183333</v>
      </c>
      <c r="AF28" s="45"/>
      <c r="AG28" s="46">
        <f t="shared" si="9"/>
        <v>10183333</v>
      </c>
      <c r="AH28" s="44">
        <v>10183333</v>
      </c>
      <c r="AI28" s="45"/>
      <c r="AJ28" s="46">
        <f t="shared" si="10"/>
        <v>10183333</v>
      </c>
      <c r="AK28" s="44">
        <v>10183334</v>
      </c>
      <c r="AL28" s="45"/>
      <c r="AM28" s="43">
        <f t="shared" si="11"/>
        <v>10183334</v>
      </c>
      <c r="AN28" s="43">
        <f t="shared" si="12"/>
        <v>30550000</v>
      </c>
      <c r="AO28" s="43">
        <f t="shared" si="12"/>
        <v>0</v>
      </c>
      <c r="AP28" s="43">
        <f t="shared" si="13"/>
        <v>30550000</v>
      </c>
      <c r="AQ28" s="44" t="e">
        <f>+#REF!+ROUND((#REF!-$Y28)/3,0)</f>
        <v>#REF!</v>
      </c>
      <c r="AR28" s="44" t="e">
        <f>+#REF!+ROUND((#REF!-$Z28)/3,0)</f>
        <v>#REF!</v>
      </c>
      <c r="AS28" s="46" t="e">
        <f t="shared" si="14"/>
        <v>#REF!</v>
      </c>
      <c r="AT28" s="44" t="e">
        <f>+#REF!+ROUND((#REF!-$Y28)/3,0)</f>
        <v>#REF!</v>
      </c>
      <c r="AU28" s="44" t="e">
        <f>+#REF!+ROUND((#REF!-$Z28)/3,0)</f>
        <v>#REF!</v>
      </c>
      <c r="AV28" s="46" t="e">
        <f t="shared" si="15"/>
        <v>#REF!</v>
      </c>
      <c r="AW28" s="44" t="e">
        <f>+#REF!+ROUND((#REF!-$Y28)/3,0)</f>
        <v>#REF!</v>
      </c>
      <c r="AX28" s="44" t="e">
        <f>+#REF!+ROUND((#REF!-$Z28)/3,0)</f>
        <v>#REF!</v>
      </c>
      <c r="AY28" s="43" t="e">
        <f t="shared" si="16"/>
        <v>#REF!</v>
      </c>
      <c r="AZ28" s="47"/>
      <c r="BA28" s="47"/>
      <c r="BB28" s="43">
        <f t="shared" si="17"/>
        <v>0</v>
      </c>
      <c r="BC28" s="43" t="e">
        <f t="shared" si="18"/>
        <v>#REF!</v>
      </c>
      <c r="BD28" s="43" t="e">
        <f t="shared" si="18"/>
        <v>#REF!</v>
      </c>
      <c r="BE28" s="43" t="e">
        <f t="shared" si="19"/>
        <v>#REF!</v>
      </c>
      <c r="BF28" s="47"/>
      <c r="BG28" s="47"/>
      <c r="BH28" s="43">
        <f t="shared" si="20"/>
        <v>0</v>
      </c>
      <c r="BI28" s="47"/>
      <c r="BJ28" s="47"/>
      <c r="BK28" s="43">
        <f t="shared" si="21"/>
        <v>0</v>
      </c>
      <c r="BL28" s="47"/>
      <c r="BM28" s="47"/>
      <c r="BN28" s="43">
        <f t="shared" si="22"/>
        <v>0</v>
      </c>
      <c r="BO28" s="43">
        <f t="shared" si="23"/>
        <v>0</v>
      </c>
      <c r="BP28" s="43">
        <f t="shared" si="23"/>
        <v>0</v>
      </c>
      <c r="BQ28" s="43">
        <f t="shared" si="24"/>
        <v>0</v>
      </c>
      <c r="BR28" s="46" t="e">
        <f t="shared" si="25"/>
        <v>#REF!</v>
      </c>
      <c r="BS28" s="46" t="e">
        <f t="shared" si="25"/>
        <v>#REF!</v>
      </c>
      <c r="BT28" s="46" t="e">
        <f t="shared" si="25"/>
        <v>#REF!</v>
      </c>
      <c r="BU28" s="46" t="e">
        <f>+Y28-#REF!</f>
        <v>#REF!</v>
      </c>
      <c r="BV28" s="46" t="e">
        <f>+Z28-#REF!</f>
        <v>#REF!</v>
      </c>
      <c r="BW28" s="46" t="e">
        <f>+AA28-#REF!</f>
        <v>#REF!</v>
      </c>
      <c r="BX28" s="46" t="e">
        <f>+AN28-#REF!</f>
        <v>#REF!</v>
      </c>
      <c r="BY28" s="46" t="e">
        <f>+AO28-#REF!</f>
        <v>#REF!</v>
      </c>
      <c r="BZ28" s="46" t="e">
        <f>+AP28-#REF!</f>
        <v>#REF!</v>
      </c>
      <c r="CA28" s="46" t="e">
        <f>+BC28-#REF!</f>
        <v>#REF!</v>
      </c>
      <c r="CB28" s="46" t="e">
        <f>+BD28-#REF!</f>
        <v>#REF!</v>
      </c>
      <c r="CC28" s="46" t="e">
        <f>+BE28-#REF!</f>
        <v>#REF!</v>
      </c>
      <c r="CD28" s="46" t="e">
        <f>+BO28-#REF!</f>
        <v>#REF!</v>
      </c>
      <c r="CE28" s="46" t="e">
        <f>+BP28-#REF!</f>
        <v>#REF!</v>
      </c>
      <c r="CF28" s="46" t="e">
        <f>+BQ28-#REF!</f>
        <v>#REF!</v>
      </c>
      <c r="CG28" s="46" t="e">
        <f t="shared" si="26"/>
        <v>#REF!</v>
      </c>
      <c r="CH28" s="46" t="e">
        <f t="shared" si="26"/>
        <v>#REF!</v>
      </c>
      <c r="CI28" s="46" t="e">
        <f t="shared" si="26"/>
        <v>#REF!</v>
      </c>
    </row>
    <row r="29" spans="2:87" x14ac:dyDescent="0.25">
      <c r="B29" s="169" t="s">
        <v>156</v>
      </c>
      <c r="C29" s="48" t="s">
        <v>164</v>
      </c>
      <c r="D29" s="169" t="s">
        <v>117</v>
      </c>
      <c r="E29" s="169" t="s">
        <v>165</v>
      </c>
      <c r="F29" s="169" t="s">
        <v>160</v>
      </c>
      <c r="G29" s="169"/>
      <c r="H29" s="169" t="s">
        <v>166</v>
      </c>
      <c r="I29" s="169">
        <v>10</v>
      </c>
      <c r="J29" s="5">
        <v>20700000</v>
      </c>
      <c r="K29" s="5">
        <v>0</v>
      </c>
      <c r="L29" s="5">
        <v>20700000</v>
      </c>
      <c r="M29" s="38"/>
      <c r="N29" s="38"/>
      <c r="O29" s="110">
        <f t="shared" si="2"/>
        <v>0</v>
      </c>
      <c r="P29" s="39"/>
      <c r="Q29" s="39"/>
      <c r="R29" s="110">
        <f t="shared" si="3"/>
        <v>0</v>
      </c>
      <c r="S29" s="39"/>
      <c r="T29" s="39"/>
      <c r="U29" s="110">
        <f t="shared" si="4"/>
        <v>0</v>
      </c>
      <c r="V29" s="39"/>
      <c r="W29" s="39"/>
      <c r="X29" s="43">
        <f t="shared" si="5"/>
        <v>0</v>
      </c>
      <c r="Y29" s="43">
        <f t="shared" si="6"/>
        <v>0</v>
      </c>
      <c r="Z29" s="43">
        <f t="shared" si="6"/>
        <v>0</v>
      </c>
      <c r="AA29" s="43">
        <f t="shared" si="7"/>
        <v>0</v>
      </c>
      <c r="AB29" s="45"/>
      <c r="AC29" s="45"/>
      <c r="AD29" s="46">
        <f t="shared" si="8"/>
        <v>0</v>
      </c>
      <c r="AE29" s="44">
        <v>3450000</v>
      </c>
      <c r="AF29" s="45"/>
      <c r="AG29" s="46">
        <f t="shared" si="9"/>
        <v>3450000</v>
      </c>
      <c r="AH29" s="44">
        <v>3450000</v>
      </c>
      <c r="AI29" s="45"/>
      <c r="AJ29" s="46">
        <f t="shared" si="10"/>
        <v>3450000</v>
      </c>
      <c r="AK29" s="44">
        <v>3450000</v>
      </c>
      <c r="AL29" s="45"/>
      <c r="AM29" s="43">
        <f t="shared" si="11"/>
        <v>3450000</v>
      </c>
      <c r="AN29" s="43">
        <f t="shared" si="12"/>
        <v>10350000</v>
      </c>
      <c r="AO29" s="43">
        <f t="shared" si="12"/>
        <v>0</v>
      </c>
      <c r="AP29" s="43">
        <f t="shared" si="13"/>
        <v>10350000</v>
      </c>
      <c r="AQ29" s="44" t="e">
        <f>+#REF!+ROUND((#REF!-$Y29)/3,0)</f>
        <v>#REF!</v>
      </c>
      <c r="AR29" s="44" t="e">
        <f>+#REF!+ROUND((#REF!-$Z29)/3,0)</f>
        <v>#REF!</v>
      </c>
      <c r="AS29" s="46" t="e">
        <f t="shared" si="14"/>
        <v>#REF!</v>
      </c>
      <c r="AT29" s="44" t="e">
        <f>+#REF!+ROUND((#REF!-$Y29)/3,0)</f>
        <v>#REF!</v>
      </c>
      <c r="AU29" s="44" t="e">
        <f>+#REF!+ROUND((#REF!-$Z29)/3,0)</f>
        <v>#REF!</v>
      </c>
      <c r="AV29" s="46" t="e">
        <f t="shared" si="15"/>
        <v>#REF!</v>
      </c>
      <c r="AW29" s="44" t="e">
        <f>+#REF!+ROUND((#REF!-$Y29)/3,0)</f>
        <v>#REF!</v>
      </c>
      <c r="AX29" s="44" t="e">
        <f>+#REF!+ROUND((#REF!-$Z29)/3,0)</f>
        <v>#REF!</v>
      </c>
      <c r="AY29" s="43" t="e">
        <f t="shared" si="16"/>
        <v>#REF!</v>
      </c>
      <c r="AZ29" s="47"/>
      <c r="BA29" s="47"/>
      <c r="BB29" s="43">
        <f t="shared" si="17"/>
        <v>0</v>
      </c>
      <c r="BC29" s="43" t="e">
        <f t="shared" si="18"/>
        <v>#REF!</v>
      </c>
      <c r="BD29" s="43" t="e">
        <f t="shared" si="18"/>
        <v>#REF!</v>
      </c>
      <c r="BE29" s="43" t="e">
        <f t="shared" si="19"/>
        <v>#REF!</v>
      </c>
      <c r="BF29" s="47"/>
      <c r="BG29" s="47"/>
      <c r="BH29" s="43">
        <f t="shared" si="20"/>
        <v>0</v>
      </c>
      <c r="BI29" s="47"/>
      <c r="BJ29" s="47"/>
      <c r="BK29" s="43">
        <f t="shared" si="21"/>
        <v>0</v>
      </c>
      <c r="BL29" s="47"/>
      <c r="BM29" s="47"/>
      <c r="BN29" s="43">
        <f t="shared" si="22"/>
        <v>0</v>
      </c>
      <c r="BO29" s="43">
        <f t="shared" si="23"/>
        <v>0</v>
      </c>
      <c r="BP29" s="43">
        <f t="shared" si="23"/>
        <v>0</v>
      </c>
      <c r="BQ29" s="43">
        <f t="shared" si="24"/>
        <v>0</v>
      </c>
      <c r="BR29" s="46" t="e">
        <f t="shared" si="25"/>
        <v>#REF!</v>
      </c>
      <c r="BS29" s="46" t="e">
        <f t="shared" si="25"/>
        <v>#REF!</v>
      </c>
      <c r="BT29" s="46" t="e">
        <f t="shared" si="25"/>
        <v>#REF!</v>
      </c>
      <c r="BU29" s="46" t="e">
        <f>+Y29-#REF!</f>
        <v>#REF!</v>
      </c>
      <c r="BV29" s="46" t="e">
        <f>+Z29-#REF!</f>
        <v>#REF!</v>
      </c>
      <c r="BW29" s="46" t="e">
        <f>+AA29-#REF!</f>
        <v>#REF!</v>
      </c>
      <c r="BX29" s="46" t="e">
        <f>+AN29-#REF!</f>
        <v>#REF!</v>
      </c>
      <c r="BY29" s="46" t="e">
        <f>+AO29-#REF!</f>
        <v>#REF!</v>
      </c>
      <c r="BZ29" s="46" t="e">
        <f>+AP29-#REF!</f>
        <v>#REF!</v>
      </c>
      <c r="CA29" s="46" t="e">
        <f>+BC29-#REF!</f>
        <v>#REF!</v>
      </c>
      <c r="CB29" s="46" t="e">
        <f>+BD29-#REF!</f>
        <v>#REF!</v>
      </c>
      <c r="CC29" s="46" t="e">
        <f>+BE29-#REF!</f>
        <v>#REF!</v>
      </c>
      <c r="CD29" s="46" t="e">
        <f>+BO29-#REF!</f>
        <v>#REF!</v>
      </c>
      <c r="CE29" s="46" t="e">
        <f>+BP29-#REF!</f>
        <v>#REF!</v>
      </c>
      <c r="CF29" s="46" t="e">
        <f>+BQ29-#REF!</f>
        <v>#REF!</v>
      </c>
      <c r="CG29" s="46" t="e">
        <f t="shared" si="26"/>
        <v>#REF!</v>
      </c>
      <c r="CH29" s="46" t="e">
        <f t="shared" si="26"/>
        <v>#REF!</v>
      </c>
      <c r="CI29" s="46" t="e">
        <f t="shared" si="26"/>
        <v>#REF!</v>
      </c>
    </row>
    <row r="30" spans="2:87" x14ac:dyDescent="0.25">
      <c r="B30" s="169" t="s">
        <v>156</v>
      </c>
      <c r="C30" s="48" t="s">
        <v>164</v>
      </c>
      <c r="D30" s="169" t="s">
        <v>117</v>
      </c>
      <c r="E30" s="169" t="s">
        <v>165</v>
      </c>
      <c r="F30" s="169" t="s">
        <v>160</v>
      </c>
      <c r="G30" s="169"/>
      <c r="H30" s="169" t="s">
        <v>167</v>
      </c>
      <c r="I30" s="169">
        <v>20</v>
      </c>
      <c r="J30" s="5">
        <v>17000000</v>
      </c>
      <c r="K30" s="5">
        <v>0</v>
      </c>
      <c r="L30" s="5">
        <v>17000000</v>
      </c>
      <c r="M30" s="38"/>
      <c r="N30" s="38"/>
      <c r="O30" s="110">
        <f t="shared" si="2"/>
        <v>0</v>
      </c>
      <c r="P30" s="39"/>
      <c r="Q30" s="39"/>
      <c r="R30" s="110">
        <f t="shared" si="3"/>
        <v>0</v>
      </c>
      <c r="S30" s="39"/>
      <c r="T30" s="39"/>
      <c r="U30" s="110">
        <f t="shared" si="4"/>
        <v>0</v>
      </c>
      <c r="V30" s="39"/>
      <c r="W30" s="39"/>
      <c r="X30" s="43">
        <f t="shared" si="5"/>
        <v>0</v>
      </c>
      <c r="Y30" s="43">
        <f t="shared" si="6"/>
        <v>0</v>
      </c>
      <c r="Z30" s="43">
        <f t="shared" si="6"/>
        <v>0</v>
      </c>
      <c r="AA30" s="43">
        <f t="shared" si="7"/>
        <v>0</v>
      </c>
      <c r="AB30" s="45"/>
      <c r="AC30" s="45"/>
      <c r="AD30" s="46">
        <f t="shared" si="8"/>
        <v>0</v>
      </c>
      <c r="AE30" s="44">
        <v>2833333</v>
      </c>
      <c r="AF30" s="45"/>
      <c r="AG30" s="46">
        <f t="shared" si="9"/>
        <v>2833333</v>
      </c>
      <c r="AH30" s="44">
        <v>2833333</v>
      </c>
      <c r="AI30" s="45"/>
      <c r="AJ30" s="46">
        <f t="shared" si="10"/>
        <v>2833333</v>
      </c>
      <c r="AK30" s="44">
        <v>2833334</v>
      </c>
      <c r="AL30" s="45"/>
      <c r="AM30" s="43">
        <f t="shared" si="11"/>
        <v>2833334</v>
      </c>
      <c r="AN30" s="43">
        <f t="shared" si="12"/>
        <v>8500000</v>
      </c>
      <c r="AO30" s="43">
        <f t="shared" si="12"/>
        <v>0</v>
      </c>
      <c r="AP30" s="43">
        <f t="shared" si="13"/>
        <v>8500000</v>
      </c>
      <c r="AQ30" s="44" t="e">
        <f>+#REF!+ROUND((#REF!-$Y30)/3,0)</f>
        <v>#REF!</v>
      </c>
      <c r="AR30" s="44" t="e">
        <f>+#REF!+ROUND((#REF!-$Z30)/3,0)</f>
        <v>#REF!</v>
      </c>
      <c r="AS30" s="46" t="e">
        <f t="shared" si="14"/>
        <v>#REF!</v>
      </c>
      <c r="AT30" s="44" t="e">
        <f>+#REF!+ROUND((#REF!-$Y30)/3,0)</f>
        <v>#REF!</v>
      </c>
      <c r="AU30" s="44" t="e">
        <f>+#REF!+ROUND((#REF!-$Z30)/3,0)</f>
        <v>#REF!</v>
      </c>
      <c r="AV30" s="46" t="e">
        <f t="shared" si="15"/>
        <v>#REF!</v>
      </c>
      <c r="AW30" s="44" t="e">
        <f>+#REF!+ROUND((#REF!-$Y30)/3,0)</f>
        <v>#REF!</v>
      </c>
      <c r="AX30" s="44" t="e">
        <f>+#REF!+ROUND((#REF!-$Z30)/3,0)</f>
        <v>#REF!</v>
      </c>
      <c r="AY30" s="43" t="e">
        <f t="shared" si="16"/>
        <v>#REF!</v>
      </c>
      <c r="AZ30" s="47"/>
      <c r="BA30" s="47"/>
      <c r="BB30" s="43">
        <f t="shared" si="17"/>
        <v>0</v>
      </c>
      <c r="BC30" s="43" t="e">
        <f t="shared" si="18"/>
        <v>#REF!</v>
      </c>
      <c r="BD30" s="43" t="e">
        <f t="shared" si="18"/>
        <v>#REF!</v>
      </c>
      <c r="BE30" s="43" t="e">
        <f t="shared" si="19"/>
        <v>#REF!</v>
      </c>
      <c r="BF30" s="47"/>
      <c r="BG30" s="47"/>
      <c r="BH30" s="43">
        <f t="shared" si="20"/>
        <v>0</v>
      </c>
      <c r="BI30" s="47"/>
      <c r="BJ30" s="47"/>
      <c r="BK30" s="43">
        <f t="shared" si="21"/>
        <v>0</v>
      </c>
      <c r="BL30" s="47"/>
      <c r="BM30" s="47"/>
      <c r="BN30" s="43">
        <f t="shared" si="22"/>
        <v>0</v>
      </c>
      <c r="BO30" s="43">
        <f t="shared" si="23"/>
        <v>0</v>
      </c>
      <c r="BP30" s="43">
        <f t="shared" si="23"/>
        <v>0</v>
      </c>
      <c r="BQ30" s="43">
        <f t="shared" si="24"/>
        <v>0</v>
      </c>
      <c r="BR30" s="46" t="e">
        <f t="shared" si="25"/>
        <v>#REF!</v>
      </c>
      <c r="BS30" s="46" t="e">
        <f t="shared" si="25"/>
        <v>#REF!</v>
      </c>
      <c r="BT30" s="46" t="e">
        <f t="shared" si="25"/>
        <v>#REF!</v>
      </c>
      <c r="BU30" s="46" t="e">
        <f>+Y30-#REF!</f>
        <v>#REF!</v>
      </c>
      <c r="BV30" s="46" t="e">
        <f>+Z30-#REF!</f>
        <v>#REF!</v>
      </c>
      <c r="BW30" s="46" t="e">
        <f>+AA30-#REF!</f>
        <v>#REF!</v>
      </c>
      <c r="BX30" s="46" t="e">
        <f>+AN30-#REF!</f>
        <v>#REF!</v>
      </c>
      <c r="BY30" s="46" t="e">
        <f>+AO30-#REF!</f>
        <v>#REF!</v>
      </c>
      <c r="BZ30" s="46" t="e">
        <f>+AP30-#REF!</f>
        <v>#REF!</v>
      </c>
      <c r="CA30" s="46" t="e">
        <f>+BC30-#REF!</f>
        <v>#REF!</v>
      </c>
      <c r="CB30" s="46" t="e">
        <f>+BD30-#REF!</f>
        <v>#REF!</v>
      </c>
      <c r="CC30" s="46" t="e">
        <f>+BE30-#REF!</f>
        <v>#REF!</v>
      </c>
      <c r="CD30" s="46" t="e">
        <f>+BO30-#REF!</f>
        <v>#REF!</v>
      </c>
      <c r="CE30" s="46" t="e">
        <f>+BP30-#REF!</f>
        <v>#REF!</v>
      </c>
      <c r="CF30" s="46" t="e">
        <f>+BQ30-#REF!</f>
        <v>#REF!</v>
      </c>
      <c r="CG30" s="46" t="e">
        <f t="shared" si="26"/>
        <v>#REF!</v>
      </c>
      <c r="CH30" s="46" t="e">
        <f t="shared" si="26"/>
        <v>#REF!</v>
      </c>
      <c r="CI30" s="46" t="e">
        <f t="shared" si="26"/>
        <v>#REF!</v>
      </c>
    </row>
    <row r="31" spans="2:87" x14ac:dyDescent="0.25">
      <c r="B31" s="169" t="s">
        <v>156</v>
      </c>
      <c r="C31" s="48" t="s">
        <v>168</v>
      </c>
      <c r="D31" s="169" t="s">
        <v>121</v>
      </c>
      <c r="E31" s="169"/>
      <c r="F31" s="169" t="s">
        <v>158</v>
      </c>
      <c r="G31" s="169"/>
      <c r="H31" s="169" t="s">
        <v>159</v>
      </c>
      <c r="I31" s="169">
        <v>30</v>
      </c>
      <c r="J31" s="5">
        <v>2955000</v>
      </c>
      <c r="K31" s="5">
        <v>0</v>
      </c>
      <c r="L31" s="5">
        <v>2955000</v>
      </c>
      <c r="M31" s="38"/>
      <c r="N31" s="38"/>
      <c r="O31" s="110">
        <f t="shared" si="2"/>
        <v>0</v>
      </c>
      <c r="P31" s="39"/>
      <c r="Q31" s="39"/>
      <c r="R31" s="110">
        <f t="shared" si="3"/>
        <v>0</v>
      </c>
      <c r="S31" s="39"/>
      <c r="T31" s="39"/>
      <c r="U31" s="110">
        <f t="shared" si="4"/>
        <v>0</v>
      </c>
      <c r="V31" s="39"/>
      <c r="W31" s="39"/>
      <c r="X31" s="43">
        <f t="shared" si="5"/>
        <v>0</v>
      </c>
      <c r="Y31" s="43">
        <f t="shared" si="6"/>
        <v>0</v>
      </c>
      <c r="Z31" s="43">
        <f t="shared" si="6"/>
        <v>0</v>
      </c>
      <c r="AA31" s="43">
        <f t="shared" si="7"/>
        <v>0</v>
      </c>
      <c r="AB31" s="45"/>
      <c r="AC31" s="45"/>
      <c r="AD31" s="46">
        <f t="shared" si="8"/>
        <v>0</v>
      </c>
      <c r="AE31" s="44">
        <v>493000</v>
      </c>
      <c r="AF31" s="45"/>
      <c r="AG31" s="46">
        <f t="shared" si="9"/>
        <v>493000</v>
      </c>
      <c r="AH31" s="44">
        <v>493000</v>
      </c>
      <c r="AI31" s="45"/>
      <c r="AJ31" s="46">
        <f t="shared" si="10"/>
        <v>493000</v>
      </c>
      <c r="AK31" s="44">
        <v>493000</v>
      </c>
      <c r="AL31" s="45"/>
      <c r="AM31" s="43">
        <f t="shared" si="11"/>
        <v>493000</v>
      </c>
      <c r="AN31" s="43">
        <f t="shared" si="12"/>
        <v>1479000</v>
      </c>
      <c r="AO31" s="43">
        <f t="shared" si="12"/>
        <v>0</v>
      </c>
      <c r="AP31" s="43">
        <f t="shared" si="13"/>
        <v>1479000</v>
      </c>
      <c r="AQ31" s="44" t="e">
        <f>+#REF!+ROUND((#REF!-$Y31)/3,0)</f>
        <v>#REF!</v>
      </c>
      <c r="AR31" s="44" t="e">
        <f>+#REF!+ROUND((#REF!-$Z31)/3,0)</f>
        <v>#REF!</v>
      </c>
      <c r="AS31" s="46" t="e">
        <f t="shared" si="14"/>
        <v>#REF!</v>
      </c>
      <c r="AT31" s="44" t="e">
        <f>+#REF!+ROUND((#REF!-$Y31)/3,0)</f>
        <v>#REF!</v>
      </c>
      <c r="AU31" s="44" t="e">
        <f>+#REF!+ROUND((#REF!-$Z31)/3,0)</f>
        <v>#REF!</v>
      </c>
      <c r="AV31" s="46" t="e">
        <f t="shared" si="15"/>
        <v>#REF!</v>
      </c>
      <c r="AW31" s="44" t="e">
        <f>+#REF!+ROUND((#REF!-$Y31)/3,0)</f>
        <v>#REF!</v>
      </c>
      <c r="AX31" s="44" t="e">
        <f>+#REF!+ROUND((#REF!-$Z31)/3,0)</f>
        <v>#REF!</v>
      </c>
      <c r="AY31" s="43" t="e">
        <f t="shared" si="16"/>
        <v>#REF!</v>
      </c>
      <c r="AZ31" s="47"/>
      <c r="BA31" s="47"/>
      <c r="BB31" s="43">
        <f t="shared" si="17"/>
        <v>0</v>
      </c>
      <c r="BC31" s="43" t="e">
        <f t="shared" si="18"/>
        <v>#REF!</v>
      </c>
      <c r="BD31" s="43" t="e">
        <f t="shared" si="18"/>
        <v>#REF!</v>
      </c>
      <c r="BE31" s="43" t="e">
        <f t="shared" si="19"/>
        <v>#REF!</v>
      </c>
      <c r="BF31" s="47"/>
      <c r="BG31" s="47"/>
      <c r="BH31" s="43">
        <f t="shared" si="20"/>
        <v>0</v>
      </c>
      <c r="BI31" s="47"/>
      <c r="BJ31" s="47"/>
      <c r="BK31" s="43">
        <f t="shared" si="21"/>
        <v>0</v>
      </c>
      <c r="BL31" s="47"/>
      <c r="BM31" s="47"/>
      <c r="BN31" s="43">
        <f t="shared" si="22"/>
        <v>0</v>
      </c>
      <c r="BO31" s="43">
        <f t="shared" si="23"/>
        <v>0</v>
      </c>
      <c r="BP31" s="43">
        <f t="shared" si="23"/>
        <v>0</v>
      </c>
      <c r="BQ31" s="43">
        <f t="shared" si="24"/>
        <v>0</v>
      </c>
      <c r="BR31" s="46" t="e">
        <f t="shared" si="25"/>
        <v>#REF!</v>
      </c>
      <c r="BS31" s="46" t="e">
        <f t="shared" si="25"/>
        <v>#REF!</v>
      </c>
      <c r="BT31" s="46" t="e">
        <f t="shared" si="25"/>
        <v>#REF!</v>
      </c>
      <c r="BU31" s="46" t="e">
        <f>+Y31-#REF!</f>
        <v>#REF!</v>
      </c>
      <c r="BV31" s="46" t="e">
        <f>+Z31-#REF!</f>
        <v>#REF!</v>
      </c>
      <c r="BW31" s="46" t="e">
        <f>+AA31-#REF!</f>
        <v>#REF!</v>
      </c>
      <c r="BX31" s="46" t="e">
        <f>+AN31-#REF!</f>
        <v>#REF!</v>
      </c>
      <c r="BY31" s="46" t="e">
        <f>+AO31-#REF!</f>
        <v>#REF!</v>
      </c>
      <c r="BZ31" s="46" t="e">
        <f>+AP31-#REF!</f>
        <v>#REF!</v>
      </c>
      <c r="CA31" s="46" t="e">
        <f>+BC31-#REF!</f>
        <v>#REF!</v>
      </c>
      <c r="CB31" s="46" t="e">
        <f>+BD31-#REF!</f>
        <v>#REF!</v>
      </c>
      <c r="CC31" s="46" t="e">
        <f>+BE31-#REF!</f>
        <v>#REF!</v>
      </c>
      <c r="CD31" s="46" t="e">
        <f>+BO31-#REF!</f>
        <v>#REF!</v>
      </c>
      <c r="CE31" s="46" t="e">
        <f>+BP31-#REF!</f>
        <v>#REF!</v>
      </c>
      <c r="CF31" s="46" t="e">
        <f>+BQ31-#REF!</f>
        <v>#REF!</v>
      </c>
      <c r="CG31" s="46" t="e">
        <f t="shared" si="26"/>
        <v>#REF!</v>
      </c>
      <c r="CH31" s="46" t="e">
        <f t="shared" si="26"/>
        <v>#REF!</v>
      </c>
      <c r="CI31" s="46" t="e">
        <f t="shared" si="26"/>
        <v>#REF!</v>
      </c>
    </row>
    <row r="32" spans="2:87" x14ac:dyDescent="0.25">
      <c r="B32" s="169" t="s">
        <v>156</v>
      </c>
      <c r="C32" s="48" t="s">
        <v>168</v>
      </c>
      <c r="D32" s="169" t="s">
        <v>117</v>
      </c>
      <c r="E32" s="169"/>
      <c r="F32" s="169" t="s">
        <v>160</v>
      </c>
      <c r="G32" s="169"/>
      <c r="H32" s="169" t="s">
        <v>159</v>
      </c>
      <c r="I32" s="169">
        <v>30</v>
      </c>
      <c r="J32" s="5">
        <v>6045000</v>
      </c>
      <c r="K32" s="5">
        <v>0</v>
      </c>
      <c r="L32" s="5">
        <v>6045000</v>
      </c>
      <c r="M32" s="38"/>
      <c r="N32" s="38"/>
      <c r="O32" s="110">
        <f t="shared" si="2"/>
        <v>0</v>
      </c>
      <c r="P32" s="39"/>
      <c r="Q32" s="39"/>
      <c r="R32" s="110">
        <f t="shared" si="3"/>
        <v>0</v>
      </c>
      <c r="S32" s="39"/>
      <c r="T32" s="39"/>
      <c r="U32" s="110">
        <f t="shared" si="4"/>
        <v>0</v>
      </c>
      <c r="V32" s="39"/>
      <c r="W32" s="39"/>
      <c r="X32" s="43">
        <f t="shared" si="5"/>
        <v>0</v>
      </c>
      <c r="Y32" s="43">
        <f t="shared" si="6"/>
        <v>0</v>
      </c>
      <c r="Z32" s="43">
        <f t="shared" si="6"/>
        <v>0</v>
      </c>
      <c r="AA32" s="43">
        <f t="shared" si="7"/>
        <v>0</v>
      </c>
      <c r="AB32" s="45"/>
      <c r="AC32" s="45"/>
      <c r="AD32" s="46">
        <f t="shared" si="8"/>
        <v>0</v>
      </c>
      <c r="AE32" s="44">
        <v>1008000</v>
      </c>
      <c r="AF32" s="45"/>
      <c r="AG32" s="46">
        <f t="shared" si="9"/>
        <v>1008000</v>
      </c>
      <c r="AH32" s="44">
        <v>1008000</v>
      </c>
      <c r="AI32" s="45"/>
      <c r="AJ32" s="46">
        <f t="shared" si="10"/>
        <v>1008000</v>
      </c>
      <c r="AK32" s="44">
        <v>1008000</v>
      </c>
      <c r="AL32" s="45"/>
      <c r="AM32" s="43">
        <f t="shared" si="11"/>
        <v>1008000</v>
      </c>
      <c r="AN32" s="43">
        <f t="shared" si="12"/>
        <v>3024000</v>
      </c>
      <c r="AO32" s="43">
        <f t="shared" si="12"/>
        <v>0</v>
      </c>
      <c r="AP32" s="43">
        <f t="shared" si="13"/>
        <v>3024000</v>
      </c>
      <c r="AQ32" s="44" t="e">
        <f>+#REF!+ROUND((#REF!-$Y32)/3,0)</f>
        <v>#REF!</v>
      </c>
      <c r="AR32" s="44" t="e">
        <f>+#REF!+ROUND((#REF!-$Z32)/3,0)</f>
        <v>#REF!</v>
      </c>
      <c r="AS32" s="46" t="e">
        <f t="shared" si="14"/>
        <v>#REF!</v>
      </c>
      <c r="AT32" s="44" t="e">
        <f>+#REF!+ROUND((#REF!-$Y32)/3,0)</f>
        <v>#REF!</v>
      </c>
      <c r="AU32" s="44" t="e">
        <f>+#REF!+ROUND((#REF!-$Z32)/3,0)</f>
        <v>#REF!</v>
      </c>
      <c r="AV32" s="46" t="e">
        <f t="shared" si="15"/>
        <v>#REF!</v>
      </c>
      <c r="AW32" s="44" t="e">
        <f>+#REF!+ROUND((#REF!-$Y32)/3,0)</f>
        <v>#REF!</v>
      </c>
      <c r="AX32" s="44" t="e">
        <f>+#REF!+ROUND((#REF!-$Z32)/3,0)</f>
        <v>#REF!</v>
      </c>
      <c r="AY32" s="43" t="e">
        <f t="shared" si="16"/>
        <v>#REF!</v>
      </c>
      <c r="AZ32" s="47"/>
      <c r="BA32" s="47"/>
      <c r="BB32" s="43">
        <f t="shared" si="17"/>
        <v>0</v>
      </c>
      <c r="BC32" s="43" t="e">
        <f t="shared" si="18"/>
        <v>#REF!</v>
      </c>
      <c r="BD32" s="43" t="e">
        <f t="shared" si="18"/>
        <v>#REF!</v>
      </c>
      <c r="BE32" s="43" t="e">
        <f t="shared" si="19"/>
        <v>#REF!</v>
      </c>
      <c r="BF32" s="47"/>
      <c r="BG32" s="47"/>
      <c r="BH32" s="43">
        <f t="shared" si="20"/>
        <v>0</v>
      </c>
      <c r="BI32" s="47"/>
      <c r="BJ32" s="47"/>
      <c r="BK32" s="43">
        <f t="shared" si="21"/>
        <v>0</v>
      </c>
      <c r="BL32" s="47"/>
      <c r="BM32" s="47"/>
      <c r="BN32" s="43">
        <f t="shared" si="22"/>
        <v>0</v>
      </c>
      <c r="BO32" s="43">
        <f t="shared" si="23"/>
        <v>0</v>
      </c>
      <c r="BP32" s="43">
        <f t="shared" si="23"/>
        <v>0</v>
      </c>
      <c r="BQ32" s="43">
        <f t="shared" si="24"/>
        <v>0</v>
      </c>
      <c r="BR32" s="46" t="e">
        <f t="shared" si="25"/>
        <v>#REF!</v>
      </c>
      <c r="BS32" s="46" t="e">
        <f t="shared" si="25"/>
        <v>#REF!</v>
      </c>
      <c r="BT32" s="46" t="e">
        <f t="shared" si="25"/>
        <v>#REF!</v>
      </c>
      <c r="BU32" s="46" t="e">
        <f>+Y32-#REF!</f>
        <v>#REF!</v>
      </c>
      <c r="BV32" s="46" t="e">
        <f>+Z32-#REF!</f>
        <v>#REF!</v>
      </c>
      <c r="BW32" s="46" t="e">
        <f>+AA32-#REF!</f>
        <v>#REF!</v>
      </c>
      <c r="BX32" s="46" t="e">
        <f>+AN32-#REF!</f>
        <v>#REF!</v>
      </c>
      <c r="BY32" s="46" t="e">
        <f>+AO32-#REF!</f>
        <v>#REF!</v>
      </c>
      <c r="BZ32" s="46" t="e">
        <f>+AP32-#REF!</f>
        <v>#REF!</v>
      </c>
      <c r="CA32" s="46" t="e">
        <f>+BC32-#REF!</f>
        <v>#REF!</v>
      </c>
      <c r="CB32" s="46" t="e">
        <f>+BD32-#REF!</f>
        <v>#REF!</v>
      </c>
      <c r="CC32" s="46" t="e">
        <f>+BE32-#REF!</f>
        <v>#REF!</v>
      </c>
      <c r="CD32" s="46" t="e">
        <f>+BO32-#REF!</f>
        <v>#REF!</v>
      </c>
      <c r="CE32" s="46" t="e">
        <f>+BP32-#REF!</f>
        <v>#REF!</v>
      </c>
      <c r="CF32" s="46" t="e">
        <f>+BQ32-#REF!</f>
        <v>#REF!</v>
      </c>
      <c r="CG32" s="46" t="e">
        <f t="shared" si="26"/>
        <v>#REF!</v>
      </c>
      <c r="CH32" s="46" t="e">
        <f t="shared" si="26"/>
        <v>#REF!</v>
      </c>
      <c r="CI32" s="46" t="e">
        <f t="shared" si="26"/>
        <v>#REF!</v>
      </c>
    </row>
    <row r="33" spans="1:87" x14ac:dyDescent="0.25">
      <c r="A33" s="169"/>
      <c r="B33" s="169" t="s">
        <v>156</v>
      </c>
      <c r="C33" s="48" t="s">
        <v>170</v>
      </c>
      <c r="D33" s="169" t="s">
        <v>121</v>
      </c>
      <c r="E33" s="169" t="s">
        <v>165</v>
      </c>
      <c r="F33" s="169" t="s">
        <v>158</v>
      </c>
      <c r="G33" s="169"/>
      <c r="H33" s="169" t="s">
        <v>159</v>
      </c>
      <c r="I33" s="169">
        <v>30</v>
      </c>
      <c r="J33" s="5">
        <v>1500000</v>
      </c>
      <c r="K33" s="5">
        <v>0</v>
      </c>
      <c r="L33" s="5">
        <v>1500000</v>
      </c>
      <c r="M33" s="38"/>
      <c r="N33" s="38"/>
      <c r="O33" s="110">
        <f t="shared" si="2"/>
        <v>0</v>
      </c>
      <c r="P33" s="39"/>
      <c r="Q33" s="39"/>
      <c r="R33" s="110">
        <f t="shared" si="3"/>
        <v>0</v>
      </c>
      <c r="S33" s="39"/>
      <c r="T33" s="39"/>
      <c r="U33" s="110">
        <f t="shared" si="4"/>
        <v>0</v>
      </c>
      <c r="V33" s="39"/>
      <c r="W33" s="39"/>
      <c r="X33" s="43">
        <f t="shared" si="5"/>
        <v>0</v>
      </c>
      <c r="Y33" s="43">
        <f t="shared" si="6"/>
        <v>0</v>
      </c>
      <c r="Z33" s="43">
        <f t="shared" si="6"/>
        <v>0</v>
      </c>
      <c r="AA33" s="43">
        <f t="shared" si="7"/>
        <v>0</v>
      </c>
      <c r="AB33" s="45"/>
      <c r="AC33" s="45"/>
      <c r="AD33" s="46">
        <f t="shared" si="8"/>
        <v>0</v>
      </c>
      <c r="AE33" s="44">
        <v>250000</v>
      </c>
      <c r="AF33" s="45"/>
      <c r="AG33" s="46">
        <f t="shared" si="9"/>
        <v>250000</v>
      </c>
      <c r="AH33" s="44">
        <v>250000</v>
      </c>
      <c r="AI33" s="45"/>
      <c r="AJ33" s="46">
        <f t="shared" si="10"/>
        <v>250000</v>
      </c>
      <c r="AK33" s="44">
        <v>250000</v>
      </c>
      <c r="AL33" s="45"/>
      <c r="AM33" s="43">
        <f t="shared" si="11"/>
        <v>250000</v>
      </c>
      <c r="AN33" s="43">
        <f t="shared" si="12"/>
        <v>750000</v>
      </c>
      <c r="AO33" s="43">
        <f t="shared" si="12"/>
        <v>0</v>
      </c>
      <c r="AP33" s="43">
        <f t="shared" si="13"/>
        <v>750000</v>
      </c>
      <c r="AQ33" s="44" t="e">
        <f>+#REF!+ROUND((#REF!-$Y33)/3,0)</f>
        <v>#REF!</v>
      </c>
      <c r="AR33" s="44" t="e">
        <f>+#REF!+ROUND((#REF!-$Z33)/3,0)</f>
        <v>#REF!</v>
      </c>
      <c r="AS33" s="46" t="e">
        <f t="shared" si="14"/>
        <v>#REF!</v>
      </c>
      <c r="AT33" s="44" t="e">
        <f>+#REF!+ROUND((#REF!-$Y33)/3,0)</f>
        <v>#REF!</v>
      </c>
      <c r="AU33" s="44" t="e">
        <f>+#REF!+ROUND((#REF!-$Z33)/3,0)</f>
        <v>#REF!</v>
      </c>
      <c r="AV33" s="46" t="e">
        <f t="shared" si="15"/>
        <v>#REF!</v>
      </c>
      <c r="AW33" s="44" t="e">
        <f>+#REF!+ROUND((#REF!-$Y33)/3,0)</f>
        <v>#REF!</v>
      </c>
      <c r="AX33" s="44" t="e">
        <f>+#REF!+ROUND((#REF!-$Z33)/3,0)</f>
        <v>#REF!</v>
      </c>
      <c r="AY33" s="43" t="e">
        <f t="shared" si="16"/>
        <v>#REF!</v>
      </c>
      <c r="AZ33" s="47"/>
      <c r="BA33" s="47"/>
      <c r="BB33" s="43">
        <f t="shared" si="17"/>
        <v>0</v>
      </c>
      <c r="BC33" s="43" t="e">
        <f t="shared" si="18"/>
        <v>#REF!</v>
      </c>
      <c r="BD33" s="43" t="e">
        <f t="shared" si="18"/>
        <v>#REF!</v>
      </c>
      <c r="BE33" s="43" t="e">
        <f t="shared" si="19"/>
        <v>#REF!</v>
      </c>
      <c r="BF33" s="47"/>
      <c r="BG33" s="47"/>
      <c r="BH33" s="43">
        <f t="shared" si="20"/>
        <v>0</v>
      </c>
      <c r="BI33" s="47"/>
      <c r="BJ33" s="47"/>
      <c r="BK33" s="43">
        <f t="shared" si="21"/>
        <v>0</v>
      </c>
      <c r="BL33" s="47"/>
      <c r="BM33" s="47"/>
      <c r="BN33" s="43">
        <f t="shared" si="22"/>
        <v>0</v>
      </c>
      <c r="BO33" s="43">
        <f t="shared" si="23"/>
        <v>0</v>
      </c>
      <c r="BP33" s="43">
        <f t="shared" si="23"/>
        <v>0</v>
      </c>
      <c r="BQ33" s="43">
        <f t="shared" si="24"/>
        <v>0</v>
      </c>
      <c r="BR33" s="46" t="e">
        <f t="shared" si="25"/>
        <v>#REF!</v>
      </c>
      <c r="BS33" s="46" t="e">
        <f t="shared" si="25"/>
        <v>#REF!</v>
      </c>
      <c r="BT33" s="46" t="e">
        <f t="shared" si="25"/>
        <v>#REF!</v>
      </c>
      <c r="BU33" s="46" t="e">
        <f>+Y33-#REF!</f>
        <v>#REF!</v>
      </c>
      <c r="BV33" s="46" t="e">
        <f>+Z33-#REF!</f>
        <v>#REF!</v>
      </c>
      <c r="BW33" s="46" t="e">
        <f>+AA33-#REF!</f>
        <v>#REF!</v>
      </c>
      <c r="BX33" s="46" t="e">
        <f>+AN33-#REF!</f>
        <v>#REF!</v>
      </c>
      <c r="BY33" s="46" t="e">
        <f>+AO33-#REF!</f>
        <v>#REF!</v>
      </c>
      <c r="BZ33" s="46" t="e">
        <f>+AP33-#REF!</f>
        <v>#REF!</v>
      </c>
      <c r="CA33" s="46" t="e">
        <f>+BC33-#REF!</f>
        <v>#REF!</v>
      </c>
      <c r="CB33" s="46" t="e">
        <f>+BD33-#REF!</f>
        <v>#REF!</v>
      </c>
      <c r="CC33" s="46" t="e">
        <f>+BE33-#REF!</f>
        <v>#REF!</v>
      </c>
      <c r="CD33" s="46" t="e">
        <f>+BO33-#REF!</f>
        <v>#REF!</v>
      </c>
      <c r="CE33" s="46" t="e">
        <f>+BP33-#REF!</f>
        <v>#REF!</v>
      </c>
      <c r="CF33" s="46" t="e">
        <f>+BQ33-#REF!</f>
        <v>#REF!</v>
      </c>
      <c r="CG33" s="46" t="e">
        <f t="shared" si="26"/>
        <v>#REF!</v>
      </c>
      <c r="CH33" s="46" t="e">
        <f t="shared" si="26"/>
        <v>#REF!</v>
      </c>
      <c r="CI33" s="46" t="e">
        <f t="shared" si="26"/>
        <v>#REF!</v>
      </c>
    </row>
    <row r="34" spans="1:87" x14ac:dyDescent="0.25">
      <c r="A34" s="169"/>
      <c r="B34" s="169" t="s">
        <v>156</v>
      </c>
      <c r="C34" s="48" t="s">
        <v>170</v>
      </c>
      <c r="D34" s="169" t="s">
        <v>117</v>
      </c>
      <c r="E34" s="169" t="s">
        <v>165</v>
      </c>
      <c r="F34" s="169" t="s">
        <v>160</v>
      </c>
      <c r="G34" s="169"/>
      <c r="H34" s="169" t="s">
        <v>159</v>
      </c>
      <c r="I34" s="169">
        <v>30</v>
      </c>
      <c r="J34" s="5">
        <v>48500000</v>
      </c>
      <c r="K34" s="5">
        <v>0</v>
      </c>
      <c r="L34" s="5">
        <v>48500000</v>
      </c>
      <c r="M34" s="38"/>
      <c r="N34" s="38"/>
      <c r="O34" s="110">
        <f t="shared" si="2"/>
        <v>0</v>
      </c>
      <c r="P34" s="39"/>
      <c r="Q34" s="39"/>
      <c r="R34" s="110">
        <f t="shared" si="3"/>
        <v>0</v>
      </c>
      <c r="S34" s="39"/>
      <c r="T34" s="39"/>
      <c r="U34" s="110">
        <f t="shared" si="4"/>
        <v>0</v>
      </c>
      <c r="V34" s="39"/>
      <c r="W34" s="39"/>
      <c r="X34" s="43">
        <f t="shared" si="5"/>
        <v>0</v>
      </c>
      <c r="Y34" s="43">
        <f t="shared" si="6"/>
        <v>0</v>
      </c>
      <c r="Z34" s="43">
        <f t="shared" si="6"/>
        <v>0</v>
      </c>
      <c r="AA34" s="43">
        <f t="shared" si="7"/>
        <v>0</v>
      </c>
      <c r="AB34" s="45"/>
      <c r="AC34" s="45"/>
      <c r="AD34" s="46">
        <f t="shared" si="8"/>
        <v>0</v>
      </c>
      <c r="AE34" s="44">
        <v>9700000</v>
      </c>
      <c r="AF34" s="45"/>
      <c r="AG34" s="46">
        <f t="shared" si="9"/>
        <v>9700000</v>
      </c>
      <c r="AH34" s="44">
        <v>9700000</v>
      </c>
      <c r="AI34" s="45"/>
      <c r="AJ34" s="46">
        <f t="shared" si="10"/>
        <v>9700000</v>
      </c>
      <c r="AK34" s="44">
        <v>9700000</v>
      </c>
      <c r="AL34" s="45"/>
      <c r="AM34" s="43">
        <f t="shared" si="11"/>
        <v>9700000</v>
      </c>
      <c r="AN34" s="43">
        <f t="shared" si="12"/>
        <v>29100000</v>
      </c>
      <c r="AO34" s="43">
        <f t="shared" si="12"/>
        <v>0</v>
      </c>
      <c r="AP34" s="43">
        <f t="shared" si="13"/>
        <v>29100000</v>
      </c>
      <c r="AQ34" s="44" t="e">
        <f>+#REF!+ROUND((#REF!-$Y34)/3,0)</f>
        <v>#REF!</v>
      </c>
      <c r="AR34" s="44" t="e">
        <f>+#REF!+ROUND((#REF!-$Z34)/3,0)</f>
        <v>#REF!</v>
      </c>
      <c r="AS34" s="46" t="e">
        <f t="shared" si="14"/>
        <v>#REF!</v>
      </c>
      <c r="AT34" s="44" t="e">
        <f>+#REF!+ROUND((#REF!-$Y34)/3,0)</f>
        <v>#REF!</v>
      </c>
      <c r="AU34" s="44" t="e">
        <f>+#REF!+ROUND((#REF!-$Z34)/3,0)</f>
        <v>#REF!</v>
      </c>
      <c r="AV34" s="46" t="e">
        <f t="shared" si="15"/>
        <v>#REF!</v>
      </c>
      <c r="AW34" s="44" t="e">
        <f>+#REF!+ROUND((#REF!-$Y34)/3,0)</f>
        <v>#REF!</v>
      </c>
      <c r="AX34" s="44" t="e">
        <f>+#REF!+ROUND((#REF!-$Z34)/3,0)</f>
        <v>#REF!</v>
      </c>
      <c r="AY34" s="43" t="e">
        <f t="shared" si="16"/>
        <v>#REF!</v>
      </c>
      <c r="AZ34" s="47"/>
      <c r="BA34" s="47"/>
      <c r="BB34" s="43">
        <f t="shared" si="17"/>
        <v>0</v>
      </c>
      <c r="BC34" s="43" t="e">
        <f t="shared" si="18"/>
        <v>#REF!</v>
      </c>
      <c r="BD34" s="43" t="e">
        <f t="shared" si="18"/>
        <v>#REF!</v>
      </c>
      <c r="BE34" s="43" t="e">
        <f t="shared" si="19"/>
        <v>#REF!</v>
      </c>
      <c r="BF34" s="47"/>
      <c r="BG34" s="47"/>
      <c r="BH34" s="43">
        <f t="shared" si="20"/>
        <v>0</v>
      </c>
      <c r="BI34" s="47"/>
      <c r="BJ34" s="47"/>
      <c r="BK34" s="43">
        <f t="shared" si="21"/>
        <v>0</v>
      </c>
      <c r="BL34" s="47"/>
      <c r="BM34" s="47"/>
      <c r="BN34" s="43">
        <f t="shared" si="22"/>
        <v>0</v>
      </c>
      <c r="BO34" s="43">
        <f t="shared" si="23"/>
        <v>0</v>
      </c>
      <c r="BP34" s="43">
        <f t="shared" si="23"/>
        <v>0</v>
      </c>
      <c r="BQ34" s="43">
        <f t="shared" si="24"/>
        <v>0</v>
      </c>
      <c r="BR34" s="46" t="e">
        <f t="shared" si="25"/>
        <v>#REF!</v>
      </c>
      <c r="BS34" s="46" t="e">
        <f t="shared" si="25"/>
        <v>#REF!</v>
      </c>
      <c r="BT34" s="46" t="e">
        <f t="shared" si="25"/>
        <v>#REF!</v>
      </c>
      <c r="BU34" s="46" t="e">
        <f>+Y34-#REF!</f>
        <v>#REF!</v>
      </c>
      <c r="BV34" s="46" t="e">
        <f>+Z34-#REF!</f>
        <v>#REF!</v>
      </c>
      <c r="BW34" s="46" t="e">
        <f>+AA34-#REF!</f>
        <v>#REF!</v>
      </c>
      <c r="BX34" s="46" t="e">
        <f>+AN34-#REF!</f>
        <v>#REF!</v>
      </c>
      <c r="BY34" s="46" t="e">
        <f>+AO34-#REF!</f>
        <v>#REF!</v>
      </c>
      <c r="BZ34" s="46" t="e">
        <f>+AP34-#REF!</f>
        <v>#REF!</v>
      </c>
      <c r="CA34" s="46" t="e">
        <f>+BC34-#REF!</f>
        <v>#REF!</v>
      </c>
      <c r="CB34" s="46" t="e">
        <f>+BD34-#REF!</f>
        <v>#REF!</v>
      </c>
      <c r="CC34" s="46" t="e">
        <f>+BE34-#REF!</f>
        <v>#REF!</v>
      </c>
      <c r="CD34" s="46" t="e">
        <f>+BO34-#REF!</f>
        <v>#REF!</v>
      </c>
      <c r="CE34" s="46" t="e">
        <f>+BP34-#REF!</f>
        <v>#REF!</v>
      </c>
      <c r="CF34" s="46" t="e">
        <f>+BQ34-#REF!</f>
        <v>#REF!</v>
      </c>
      <c r="CG34" s="46" t="e">
        <f t="shared" si="26"/>
        <v>#REF!</v>
      </c>
      <c r="CH34" s="46" t="e">
        <f t="shared" si="26"/>
        <v>#REF!</v>
      </c>
      <c r="CI34" s="46" t="e">
        <f t="shared" si="26"/>
        <v>#REF!</v>
      </c>
    </row>
    <row r="35" spans="1:87" x14ac:dyDescent="0.25">
      <c r="A35" s="169"/>
      <c r="B35" s="169" t="s">
        <v>156</v>
      </c>
      <c r="C35" s="48" t="s">
        <v>171</v>
      </c>
      <c r="D35" s="169" t="s">
        <v>121</v>
      </c>
      <c r="E35" s="169" t="s">
        <v>165</v>
      </c>
      <c r="F35" s="169" t="s">
        <v>158</v>
      </c>
      <c r="G35" s="169"/>
      <c r="H35" s="169" t="s">
        <v>166</v>
      </c>
      <c r="I35" s="169">
        <v>10</v>
      </c>
      <c r="J35" s="5">
        <v>2000000</v>
      </c>
      <c r="K35" s="5">
        <v>0</v>
      </c>
      <c r="L35" s="5">
        <v>2000000</v>
      </c>
      <c r="M35" s="38"/>
      <c r="N35" s="38"/>
      <c r="O35" s="110">
        <f t="shared" si="2"/>
        <v>0</v>
      </c>
      <c r="P35" s="39"/>
      <c r="Q35" s="39"/>
      <c r="R35" s="110">
        <f t="shared" si="3"/>
        <v>0</v>
      </c>
      <c r="S35" s="39"/>
      <c r="T35" s="39"/>
      <c r="U35" s="110">
        <f t="shared" si="4"/>
        <v>0</v>
      </c>
      <c r="V35" s="39"/>
      <c r="W35" s="39"/>
      <c r="X35" s="43">
        <f t="shared" si="5"/>
        <v>0</v>
      </c>
      <c r="Y35" s="43">
        <f t="shared" si="6"/>
        <v>0</v>
      </c>
      <c r="Z35" s="43">
        <f t="shared" si="6"/>
        <v>0</v>
      </c>
      <c r="AA35" s="43">
        <f t="shared" si="7"/>
        <v>0</v>
      </c>
      <c r="AB35" s="45"/>
      <c r="AC35" s="45"/>
      <c r="AD35" s="46">
        <f t="shared" si="8"/>
        <v>0</v>
      </c>
      <c r="AE35" s="44">
        <v>333333</v>
      </c>
      <c r="AF35" s="45"/>
      <c r="AG35" s="46">
        <f t="shared" si="9"/>
        <v>333333</v>
      </c>
      <c r="AH35" s="44">
        <v>333333</v>
      </c>
      <c r="AI35" s="45"/>
      <c r="AJ35" s="46">
        <f t="shared" si="10"/>
        <v>333333</v>
      </c>
      <c r="AK35" s="44">
        <v>333334</v>
      </c>
      <c r="AL35" s="45"/>
      <c r="AM35" s="43">
        <f t="shared" si="11"/>
        <v>333334</v>
      </c>
      <c r="AN35" s="43">
        <f t="shared" si="12"/>
        <v>1000000</v>
      </c>
      <c r="AO35" s="43">
        <f t="shared" si="12"/>
        <v>0</v>
      </c>
      <c r="AP35" s="43">
        <f t="shared" si="13"/>
        <v>1000000</v>
      </c>
      <c r="AQ35" s="44" t="e">
        <f>+#REF!+ROUND((#REF!-$Y35)/3,0)</f>
        <v>#REF!</v>
      </c>
      <c r="AR35" s="44" t="e">
        <f>+#REF!+ROUND((#REF!-$Z35)/3,0)</f>
        <v>#REF!</v>
      </c>
      <c r="AS35" s="46" t="e">
        <f t="shared" si="14"/>
        <v>#REF!</v>
      </c>
      <c r="AT35" s="44" t="e">
        <f>+#REF!+ROUND((#REF!-$Y35)/3,0)</f>
        <v>#REF!</v>
      </c>
      <c r="AU35" s="44" t="e">
        <f>+#REF!+ROUND((#REF!-$Z35)/3,0)</f>
        <v>#REF!</v>
      </c>
      <c r="AV35" s="46" t="e">
        <f t="shared" si="15"/>
        <v>#REF!</v>
      </c>
      <c r="AW35" s="44" t="e">
        <f>+#REF!+ROUND((#REF!-$Y35)/3,0)</f>
        <v>#REF!</v>
      </c>
      <c r="AX35" s="44" t="e">
        <f>+#REF!+ROUND((#REF!-$Z35)/3,0)</f>
        <v>#REF!</v>
      </c>
      <c r="AY35" s="43" t="e">
        <f t="shared" si="16"/>
        <v>#REF!</v>
      </c>
      <c r="AZ35" s="47"/>
      <c r="BA35" s="47"/>
      <c r="BB35" s="43">
        <f t="shared" si="17"/>
        <v>0</v>
      </c>
      <c r="BC35" s="43" t="e">
        <f t="shared" si="18"/>
        <v>#REF!</v>
      </c>
      <c r="BD35" s="43" t="e">
        <f t="shared" si="18"/>
        <v>#REF!</v>
      </c>
      <c r="BE35" s="43" t="e">
        <f t="shared" si="19"/>
        <v>#REF!</v>
      </c>
      <c r="BF35" s="47"/>
      <c r="BG35" s="47"/>
      <c r="BH35" s="43">
        <f t="shared" si="20"/>
        <v>0</v>
      </c>
      <c r="BI35" s="47"/>
      <c r="BJ35" s="47"/>
      <c r="BK35" s="43">
        <f t="shared" si="21"/>
        <v>0</v>
      </c>
      <c r="BL35" s="47"/>
      <c r="BM35" s="47"/>
      <c r="BN35" s="43">
        <f t="shared" si="22"/>
        <v>0</v>
      </c>
      <c r="BO35" s="43">
        <f t="shared" si="23"/>
        <v>0</v>
      </c>
      <c r="BP35" s="43">
        <f t="shared" si="23"/>
        <v>0</v>
      </c>
      <c r="BQ35" s="43">
        <f t="shared" si="24"/>
        <v>0</v>
      </c>
      <c r="BR35" s="46" t="e">
        <f t="shared" si="25"/>
        <v>#REF!</v>
      </c>
      <c r="BS35" s="46" t="e">
        <f t="shared" si="25"/>
        <v>#REF!</v>
      </c>
      <c r="BT35" s="46" t="e">
        <f t="shared" si="25"/>
        <v>#REF!</v>
      </c>
      <c r="BU35" s="46" t="e">
        <f>+Y35-#REF!</f>
        <v>#REF!</v>
      </c>
      <c r="BV35" s="46" t="e">
        <f>+Z35-#REF!</f>
        <v>#REF!</v>
      </c>
      <c r="BW35" s="46" t="e">
        <f>+AA35-#REF!</f>
        <v>#REF!</v>
      </c>
      <c r="BX35" s="46" t="e">
        <f>+AN35-#REF!</f>
        <v>#REF!</v>
      </c>
      <c r="BY35" s="46" t="e">
        <f>+AO35-#REF!</f>
        <v>#REF!</v>
      </c>
      <c r="BZ35" s="46" t="e">
        <f>+AP35-#REF!</f>
        <v>#REF!</v>
      </c>
      <c r="CA35" s="46" t="e">
        <f>+BC35-#REF!</f>
        <v>#REF!</v>
      </c>
      <c r="CB35" s="46" t="e">
        <f>+BD35-#REF!</f>
        <v>#REF!</v>
      </c>
      <c r="CC35" s="46" t="e">
        <f>+BE35-#REF!</f>
        <v>#REF!</v>
      </c>
      <c r="CD35" s="46" t="e">
        <f>+BO35-#REF!</f>
        <v>#REF!</v>
      </c>
      <c r="CE35" s="46" t="e">
        <f>+BP35-#REF!</f>
        <v>#REF!</v>
      </c>
      <c r="CF35" s="46" t="e">
        <f>+BQ35-#REF!</f>
        <v>#REF!</v>
      </c>
      <c r="CG35" s="46" t="e">
        <f t="shared" si="26"/>
        <v>#REF!</v>
      </c>
      <c r="CH35" s="46" t="e">
        <f t="shared" si="26"/>
        <v>#REF!</v>
      </c>
      <c r="CI35" s="46" t="e">
        <f t="shared" si="26"/>
        <v>#REF!</v>
      </c>
    </row>
    <row r="36" spans="1:87" x14ac:dyDescent="0.25">
      <c r="A36" s="169"/>
      <c r="B36" s="169" t="s">
        <v>156</v>
      </c>
      <c r="C36" s="48" t="s">
        <v>171</v>
      </c>
      <c r="D36" s="169" t="s">
        <v>117</v>
      </c>
      <c r="E36" s="169" t="s">
        <v>165</v>
      </c>
      <c r="F36" s="169" t="s">
        <v>160</v>
      </c>
      <c r="G36" s="169"/>
      <c r="H36" s="169" t="s">
        <v>166</v>
      </c>
      <c r="I36" s="169">
        <v>10</v>
      </c>
      <c r="J36" s="5">
        <v>38000000</v>
      </c>
      <c r="K36" s="5">
        <v>0</v>
      </c>
      <c r="L36" s="5">
        <v>38000000</v>
      </c>
      <c r="M36" s="38"/>
      <c r="N36" s="38"/>
      <c r="O36" s="110">
        <f t="shared" si="2"/>
        <v>0</v>
      </c>
      <c r="P36" s="39"/>
      <c r="Q36" s="39"/>
      <c r="R36" s="110">
        <f t="shared" si="3"/>
        <v>0</v>
      </c>
      <c r="S36" s="39"/>
      <c r="T36" s="39"/>
      <c r="U36" s="110">
        <f t="shared" si="4"/>
        <v>0</v>
      </c>
      <c r="V36" s="39"/>
      <c r="W36" s="39"/>
      <c r="X36" s="43">
        <f t="shared" si="5"/>
        <v>0</v>
      </c>
      <c r="Y36" s="43">
        <f t="shared" si="6"/>
        <v>0</v>
      </c>
      <c r="Z36" s="43">
        <f t="shared" si="6"/>
        <v>0</v>
      </c>
      <c r="AA36" s="43">
        <f t="shared" si="7"/>
        <v>0</v>
      </c>
      <c r="AB36" s="45"/>
      <c r="AC36" s="45"/>
      <c r="AD36" s="46">
        <f t="shared" si="8"/>
        <v>0</v>
      </c>
      <c r="AE36" s="44">
        <v>7600000</v>
      </c>
      <c r="AF36" s="45"/>
      <c r="AG36" s="46">
        <f t="shared" si="9"/>
        <v>7600000</v>
      </c>
      <c r="AH36" s="44">
        <v>7600000</v>
      </c>
      <c r="AI36" s="45"/>
      <c r="AJ36" s="46">
        <f t="shared" si="10"/>
        <v>7600000</v>
      </c>
      <c r="AK36" s="44">
        <v>7600000</v>
      </c>
      <c r="AL36" s="45"/>
      <c r="AM36" s="43">
        <f t="shared" si="11"/>
        <v>7600000</v>
      </c>
      <c r="AN36" s="43">
        <f t="shared" si="12"/>
        <v>22800000</v>
      </c>
      <c r="AO36" s="43">
        <f t="shared" si="12"/>
        <v>0</v>
      </c>
      <c r="AP36" s="43">
        <f t="shared" si="13"/>
        <v>22800000</v>
      </c>
      <c r="AQ36" s="44" t="e">
        <f>+#REF!+ROUND((#REF!-$Y36)/3,0)</f>
        <v>#REF!</v>
      </c>
      <c r="AR36" s="44" t="e">
        <f>+#REF!+ROUND((#REF!-$Z36)/3,0)</f>
        <v>#REF!</v>
      </c>
      <c r="AS36" s="46" t="e">
        <f t="shared" si="14"/>
        <v>#REF!</v>
      </c>
      <c r="AT36" s="44" t="e">
        <f>+#REF!+ROUND((#REF!-$Y36)/3,0)</f>
        <v>#REF!</v>
      </c>
      <c r="AU36" s="44" t="e">
        <f>+#REF!+ROUND((#REF!-$Z36)/3,0)</f>
        <v>#REF!</v>
      </c>
      <c r="AV36" s="46" t="e">
        <f t="shared" si="15"/>
        <v>#REF!</v>
      </c>
      <c r="AW36" s="44" t="e">
        <f>+#REF!+ROUND((#REF!-$Y36)/3,0)</f>
        <v>#REF!</v>
      </c>
      <c r="AX36" s="44" t="e">
        <f>+#REF!+ROUND((#REF!-$Z36)/3,0)</f>
        <v>#REF!</v>
      </c>
      <c r="AY36" s="43" t="e">
        <f t="shared" si="16"/>
        <v>#REF!</v>
      </c>
      <c r="AZ36" s="47"/>
      <c r="BA36" s="47"/>
      <c r="BB36" s="43">
        <f t="shared" si="17"/>
        <v>0</v>
      </c>
      <c r="BC36" s="43" t="e">
        <f t="shared" si="18"/>
        <v>#REF!</v>
      </c>
      <c r="BD36" s="43" t="e">
        <f t="shared" si="18"/>
        <v>#REF!</v>
      </c>
      <c r="BE36" s="43" t="e">
        <f t="shared" si="19"/>
        <v>#REF!</v>
      </c>
      <c r="BF36" s="47"/>
      <c r="BG36" s="47"/>
      <c r="BH36" s="43">
        <f t="shared" si="20"/>
        <v>0</v>
      </c>
      <c r="BI36" s="47"/>
      <c r="BJ36" s="47"/>
      <c r="BK36" s="43">
        <f t="shared" si="21"/>
        <v>0</v>
      </c>
      <c r="BL36" s="47"/>
      <c r="BM36" s="47"/>
      <c r="BN36" s="43">
        <f t="shared" si="22"/>
        <v>0</v>
      </c>
      <c r="BO36" s="43">
        <f t="shared" si="23"/>
        <v>0</v>
      </c>
      <c r="BP36" s="43">
        <f t="shared" si="23"/>
        <v>0</v>
      </c>
      <c r="BQ36" s="43">
        <f t="shared" si="24"/>
        <v>0</v>
      </c>
      <c r="BR36" s="46" t="e">
        <f t="shared" si="25"/>
        <v>#REF!</v>
      </c>
      <c r="BS36" s="46" t="e">
        <f t="shared" si="25"/>
        <v>#REF!</v>
      </c>
      <c r="BT36" s="46" t="e">
        <f t="shared" si="25"/>
        <v>#REF!</v>
      </c>
      <c r="BU36" s="46" t="e">
        <f>+Y36-#REF!</f>
        <v>#REF!</v>
      </c>
      <c r="BV36" s="46" t="e">
        <f>+Z36-#REF!</f>
        <v>#REF!</v>
      </c>
      <c r="BW36" s="46" t="e">
        <f>+AA36-#REF!</f>
        <v>#REF!</v>
      </c>
      <c r="BX36" s="46" t="e">
        <f>+AN36-#REF!</f>
        <v>#REF!</v>
      </c>
      <c r="BY36" s="46" t="e">
        <f>+AO36-#REF!</f>
        <v>#REF!</v>
      </c>
      <c r="BZ36" s="46" t="e">
        <f>+AP36-#REF!</f>
        <v>#REF!</v>
      </c>
      <c r="CA36" s="46" t="e">
        <f>+BC36-#REF!</f>
        <v>#REF!</v>
      </c>
      <c r="CB36" s="46" t="e">
        <f>+BD36-#REF!</f>
        <v>#REF!</v>
      </c>
      <c r="CC36" s="46" t="e">
        <f>+BE36-#REF!</f>
        <v>#REF!</v>
      </c>
      <c r="CD36" s="46" t="e">
        <f>+BO36-#REF!</f>
        <v>#REF!</v>
      </c>
      <c r="CE36" s="46" t="e">
        <f>+BP36-#REF!</f>
        <v>#REF!</v>
      </c>
      <c r="CF36" s="46" t="e">
        <f>+BQ36-#REF!</f>
        <v>#REF!</v>
      </c>
      <c r="CG36" s="46" t="e">
        <f t="shared" si="26"/>
        <v>#REF!</v>
      </c>
      <c r="CH36" s="46" t="e">
        <f t="shared" si="26"/>
        <v>#REF!</v>
      </c>
      <c r="CI36" s="46" t="e">
        <f t="shared" si="26"/>
        <v>#REF!</v>
      </c>
    </row>
    <row r="37" spans="1:87" x14ac:dyDescent="0.25">
      <c r="A37" s="169" t="s">
        <v>172</v>
      </c>
      <c r="B37" s="169" t="s">
        <v>173</v>
      </c>
      <c r="C37" s="48" t="s">
        <v>174</v>
      </c>
      <c r="D37" s="169" t="s">
        <v>121</v>
      </c>
      <c r="E37" s="169"/>
      <c r="F37" s="169" t="s">
        <v>175</v>
      </c>
      <c r="G37" s="169" t="s">
        <v>176</v>
      </c>
      <c r="H37" s="169" t="s">
        <v>177</v>
      </c>
      <c r="I37" s="169">
        <v>20</v>
      </c>
      <c r="J37" s="5">
        <v>125000</v>
      </c>
      <c r="K37" s="5">
        <v>125000</v>
      </c>
      <c r="L37" s="5">
        <v>250000</v>
      </c>
      <c r="M37" s="38"/>
      <c r="N37" s="38"/>
      <c r="O37" s="110">
        <f t="shared" si="2"/>
        <v>0</v>
      </c>
      <c r="P37" s="39"/>
      <c r="Q37" s="39"/>
      <c r="R37" s="110">
        <f t="shared" si="3"/>
        <v>0</v>
      </c>
      <c r="S37" s="39"/>
      <c r="T37" s="39"/>
      <c r="U37" s="110">
        <f t="shared" si="4"/>
        <v>0</v>
      </c>
      <c r="V37" s="39"/>
      <c r="W37" s="39"/>
      <c r="X37" s="43">
        <f t="shared" si="5"/>
        <v>0</v>
      </c>
      <c r="Y37" s="43">
        <f t="shared" si="6"/>
        <v>0</v>
      </c>
      <c r="Z37" s="43">
        <f t="shared" si="6"/>
        <v>0</v>
      </c>
      <c r="AA37" s="43">
        <f t="shared" si="7"/>
        <v>0</v>
      </c>
      <c r="AB37" s="44">
        <v>62500</v>
      </c>
      <c r="AC37" s="44">
        <v>62500</v>
      </c>
      <c r="AD37" s="46">
        <f t="shared" si="8"/>
        <v>125000</v>
      </c>
      <c r="AE37" s="44">
        <v>62500</v>
      </c>
      <c r="AF37" s="44">
        <v>62500</v>
      </c>
      <c r="AG37" s="46">
        <f t="shared" si="9"/>
        <v>125000</v>
      </c>
      <c r="AH37" s="45" t="s">
        <v>123</v>
      </c>
      <c r="AI37" s="45" t="s">
        <v>123</v>
      </c>
      <c r="AJ37" s="46">
        <f t="shared" si="10"/>
        <v>0</v>
      </c>
      <c r="AK37" s="45" t="s">
        <v>123</v>
      </c>
      <c r="AL37" s="45" t="s">
        <v>123</v>
      </c>
      <c r="AM37" s="43">
        <f t="shared" si="11"/>
        <v>0</v>
      </c>
      <c r="AN37" s="43">
        <f t="shared" si="12"/>
        <v>125000</v>
      </c>
      <c r="AO37" s="43">
        <f t="shared" si="12"/>
        <v>125000</v>
      </c>
      <c r="AP37" s="43">
        <f t="shared" si="13"/>
        <v>250000</v>
      </c>
      <c r="AQ37" s="44" t="e">
        <f>+#REF!+ROUND((#REF!-$Y37)/3,0)</f>
        <v>#REF!</v>
      </c>
      <c r="AR37" s="44" t="e">
        <f>+#REF!+ROUND((#REF!-$Z37)/3,0)</f>
        <v>#REF!</v>
      </c>
      <c r="AS37" s="46" t="e">
        <f t="shared" si="14"/>
        <v>#REF!</v>
      </c>
      <c r="AT37" s="44" t="e">
        <f>+#REF!+ROUND((#REF!-$Y37)/3,0)</f>
        <v>#REF!</v>
      </c>
      <c r="AU37" s="44" t="e">
        <f>+#REF!+ROUND((#REF!-$Z37)/3,0)</f>
        <v>#REF!</v>
      </c>
      <c r="AV37" s="46" t="e">
        <f t="shared" si="15"/>
        <v>#REF!</v>
      </c>
      <c r="AW37" s="44" t="e">
        <f>+#REF!+ROUND((#REF!-$Y37)/3,0)</f>
        <v>#REF!</v>
      </c>
      <c r="AX37" s="44" t="e">
        <f>+#REF!+ROUND((#REF!-$Z37)/3,0)</f>
        <v>#REF!</v>
      </c>
      <c r="AY37" s="43" t="e">
        <f t="shared" si="16"/>
        <v>#REF!</v>
      </c>
      <c r="AZ37" s="47"/>
      <c r="BA37" s="47"/>
      <c r="BB37" s="43">
        <f t="shared" si="17"/>
        <v>0</v>
      </c>
      <c r="BC37" s="43" t="e">
        <f t="shared" si="18"/>
        <v>#REF!</v>
      </c>
      <c r="BD37" s="43" t="e">
        <f t="shared" si="18"/>
        <v>#REF!</v>
      </c>
      <c r="BE37" s="43" t="e">
        <f t="shared" si="19"/>
        <v>#REF!</v>
      </c>
      <c r="BF37" s="47"/>
      <c r="BG37" s="47"/>
      <c r="BH37" s="43">
        <f t="shared" si="20"/>
        <v>0</v>
      </c>
      <c r="BI37" s="47"/>
      <c r="BJ37" s="47"/>
      <c r="BK37" s="43">
        <f t="shared" si="21"/>
        <v>0</v>
      </c>
      <c r="BL37" s="47"/>
      <c r="BM37" s="47"/>
      <c r="BN37" s="43">
        <f t="shared" si="22"/>
        <v>0</v>
      </c>
      <c r="BO37" s="43">
        <f t="shared" si="23"/>
        <v>0</v>
      </c>
      <c r="BP37" s="43">
        <f t="shared" si="23"/>
        <v>0</v>
      </c>
      <c r="BQ37" s="43">
        <f t="shared" si="24"/>
        <v>0</v>
      </c>
      <c r="BR37" s="46" t="e">
        <f t="shared" si="25"/>
        <v>#REF!</v>
      </c>
      <c r="BS37" s="46" t="e">
        <f t="shared" si="25"/>
        <v>#REF!</v>
      </c>
      <c r="BT37" s="46" t="e">
        <f t="shared" si="25"/>
        <v>#REF!</v>
      </c>
      <c r="BU37" s="46" t="e">
        <f>+Y37-#REF!</f>
        <v>#REF!</v>
      </c>
      <c r="BV37" s="46" t="e">
        <f>+Z37-#REF!</f>
        <v>#REF!</v>
      </c>
      <c r="BW37" s="46" t="e">
        <f>+AA37-#REF!</f>
        <v>#REF!</v>
      </c>
      <c r="BX37" s="46" t="e">
        <f>+AN37-#REF!</f>
        <v>#REF!</v>
      </c>
      <c r="BY37" s="46" t="e">
        <f>+AO37-#REF!</f>
        <v>#REF!</v>
      </c>
      <c r="BZ37" s="46" t="e">
        <f>+AP37-#REF!</f>
        <v>#REF!</v>
      </c>
      <c r="CA37" s="46" t="e">
        <f>+BC37-#REF!</f>
        <v>#REF!</v>
      </c>
      <c r="CB37" s="46" t="e">
        <f>+BD37-#REF!</f>
        <v>#REF!</v>
      </c>
      <c r="CC37" s="46" t="e">
        <f>+BE37-#REF!</f>
        <v>#REF!</v>
      </c>
      <c r="CD37" s="46" t="e">
        <f>+BO37-#REF!</f>
        <v>#REF!</v>
      </c>
      <c r="CE37" s="46" t="e">
        <f>+BP37-#REF!</f>
        <v>#REF!</v>
      </c>
      <c r="CF37" s="46" t="e">
        <f>+BQ37-#REF!</f>
        <v>#REF!</v>
      </c>
      <c r="CG37" s="46" t="e">
        <f t="shared" si="26"/>
        <v>#REF!</v>
      </c>
      <c r="CH37" s="46" t="e">
        <f t="shared" si="26"/>
        <v>#REF!</v>
      </c>
      <c r="CI37" s="46" t="e">
        <f t="shared" si="26"/>
        <v>#REF!</v>
      </c>
    </row>
    <row r="38" spans="1:87" x14ac:dyDescent="0.25">
      <c r="A38" s="169" t="s">
        <v>179</v>
      </c>
      <c r="B38" s="169" t="s">
        <v>173</v>
      </c>
      <c r="C38" s="48" t="s">
        <v>180</v>
      </c>
      <c r="D38" s="169" t="s">
        <v>121</v>
      </c>
      <c r="E38" s="169"/>
      <c r="F38" s="169" t="s">
        <v>175</v>
      </c>
      <c r="G38" s="169" t="s">
        <v>176</v>
      </c>
      <c r="H38" s="169" t="s">
        <v>177</v>
      </c>
      <c r="I38" s="169">
        <v>20</v>
      </c>
      <c r="J38" s="5">
        <v>5765000</v>
      </c>
      <c r="K38" s="5">
        <v>5765000</v>
      </c>
      <c r="L38" s="5">
        <v>11530000</v>
      </c>
      <c r="M38" s="38"/>
      <c r="N38" s="38"/>
      <c r="O38" s="110">
        <f t="shared" si="2"/>
        <v>0</v>
      </c>
      <c r="P38" s="39"/>
      <c r="Q38" s="39"/>
      <c r="R38" s="110">
        <f t="shared" si="3"/>
        <v>0</v>
      </c>
      <c r="S38" s="112">
        <v>0</v>
      </c>
      <c r="T38" s="112">
        <v>0</v>
      </c>
      <c r="U38" s="110">
        <f t="shared" si="4"/>
        <v>0</v>
      </c>
      <c r="V38" s="112">
        <v>2875000</v>
      </c>
      <c r="W38" s="112">
        <v>2875000</v>
      </c>
      <c r="X38" s="43">
        <f t="shared" si="5"/>
        <v>5750000</v>
      </c>
      <c r="Y38" s="43">
        <f t="shared" si="6"/>
        <v>2875000</v>
      </c>
      <c r="Z38" s="43">
        <f t="shared" si="6"/>
        <v>2875000</v>
      </c>
      <c r="AA38" s="43">
        <f t="shared" si="7"/>
        <v>5750000</v>
      </c>
      <c r="AB38" s="44">
        <v>718750</v>
      </c>
      <c r="AC38" s="44">
        <v>718750</v>
      </c>
      <c r="AD38" s="46">
        <f t="shared" si="8"/>
        <v>1437500</v>
      </c>
      <c r="AE38" s="44">
        <v>718750</v>
      </c>
      <c r="AF38" s="44">
        <v>718750</v>
      </c>
      <c r="AG38" s="46">
        <f t="shared" si="9"/>
        <v>1437500</v>
      </c>
      <c r="AH38" s="44">
        <v>718750</v>
      </c>
      <c r="AI38" s="44">
        <v>718750</v>
      </c>
      <c r="AJ38" s="46">
        <f t="shared" si="10"/>
        <v>1437500</v>
      </c>
      <c r="AK38" s="44">
        <v>733750</v>
      </c>
      <c r="AL38" s="44">
        <v>733750</v>
      </c>
      <c r="AM38" s="43">
        <f t="shared" si="11"/>
        <v>1467500</v>
      </c>
      <c r="AN38" s="43">
        <f t="shared" si="12"/>
        <v>2890000</v>
      </c>
      <c r="AO38" s="43">
        <f t="shared" si="12"/>
        <v>2890000</v>
      </c>
      <c r="AP38" s="43">
        <f t="shared" si="13"/>
        <v>5780000</v>
      </c>
      <c r="AQ38" s="44" t="e">
        <f>+#REF!+ROUND((#REF!-$Y38)/3,0)</f>
        <v>#REF!</v>
      </c>
      <c r="AR38" s="44" t="e">
        <f>+#REF!+ROUND((#REF!-$Z38)/3,0)</f>
        <v>#REF!</v>
      </c>
      <c r="AS38" s="46" t="e">
        <f t="shared" si="14"/>
        <v>#REF!</v>
      </c>
      <c r="AT38" s="44" t="e">
        <f>+#REF!+ROUND((#REF!-$Y38)/3,0)</f>
        <v>#REF!</v>
      </c>
      <c r="AU38" s="44" t="e">
        <f>+#REF!+ROUND((#REF!-$Z38)/3,0)</f>
        <v>#REF!</v>
      </c>
      <c r="AV38" s="46" t="e">
        <f t="shared" si="15"/>
        <v>#REF!</v>
      </c>
      <c r="AW38" s="44" t="e">
        <f>+#REF!+ROUND((#REF!-$Y38)/3,0)</f>
        <v>#REF!</v>
      </c>
      <c r="AX38" s="44" t="e">
        <f>+#REF!+ROUND((#REF!-$Z38)/3,0)</f>
        <v>#REF!</v>
      </c>
      <c r="AY38" s="43" t="e">
        <f t="shared" si="16"/>
        <v>#REF!</v>
      </c>
      <c r="AZ38" s="47"/>
      <c r="BA38" s="47"/>
      <c r="BB38" s="43">
        <f t="shared" si="17"/>
        <v>0</v>
      </c>
      <c r="BC38" s="43" t="e">
        <f t="shared" si="18"/>
        <v>#REF!</v>
      </c>
      <c r="BD38" s="43" t="e">
        <f t="shared" si="18"/>
        <v>#REF!</v>
      </c>
      <c r="BE38" s="43" t="e">
        <f t="shared" si="19"/>
        <v>#REF!</v>
      </c>
      <c r="BF38" s="47"/>
      <c r="BG38" s="47"/>
      <c r="BH38" s="43">
        <f t="shared" si="20"/>
        <v>0</v>
      </c>
      <c r="BI38" s="47"/>
      <c r="BJ38" s="47"/>
      <c r="BK38" s="43">
        <f t="shared" si="21"/>
        <v>0</v>
      </c>
      <c r="BL38" s="47"/>
      <c r="BM38" s="47"/>
      <c r="BN38" s="43">
        <f t="shared" si="22"/>
        <v>0</v>
      </c>
      <c r="BO38" s="43">
        <f t="shared" si="23"/>
        <v>0</v>
      </c>
      <c r="BP38" s="43">
        <f t="shared" si="23"/>
        <v>0</v>
      </c>
      <c r="BQ38" s="43">
        <f t="shared" si="24"/>
        <v>0</v>
      </c>
      <c r="BR38" s="46" t="e">
        <f t="shared" si="25"/>
        <v>#REF!</v>
      </c>
      <c r="BS38" s="46" t="e">
        <f t="shared" si="25"/>
        <v>#REF!</v>
      </c>
      <c r="BT38" s="46" t="e">
        <f t="shared" si="25"/>
        <v>#REF!</v>
      </c>
      <c r="BU38" s="46" t="e">
        <f>+Y38-#REF!</f>
        <v>#REF!</v>
      </c>
      <c r="BV38" s="46" t="e">
        <f>+Z38-#REF!</f>
        <v>#REF!</v>
      </c>
      <c r="BW38" s="46" t="e">
        <f>+AA38-#REF!</f>
        <v>#REF!</v>
      </c>
      <c r="BX38" s="46" t="e">
        <f>+AN38-#REF!</f>
        <v>#REF!</v>
      </c>
      <c r="BY38" s="46" t="e">
        <f>+AO38-#REF!</f>
        <v>#REF!</v>
      </c>
      <c r="BZ38" s="46" t="e">
        <f>+AP38-#REF!</f>
        <v>#REF!</v>
      </c>
      <c r="CA38" s="46" t="e">
        <f>+BC38-#REF!</f>
        <v>#REF!</v>
      </c>
      <c r="CB38" s="46" t="e">
        <f>+BD38-#REF!</f>
        <v>#REF!</v>
      </c>
      <c r="CC38" s="46" t="e">
        <f>+BE38-#REF!</f>
        <v>#REF!</v>
      </c>
      <c r="CD38" s="46" t="e">
        <f>+BO38-#REF!</f>
        <v>#REF!</v>
      </c>
      <c r="CE38" s="46" t="e">
        <f>+BP38-#REF!</f>
        <v>#REF!</v>
      </c>
      <c r="CF38" s="46" t="e">
        <f>+BQ38-#REF!</f>
        <v>#REF!</v>
      </c>
      <c r="CG38" s="46" t="e">
        <f t="shared" si="26"/>
        <v>#REF!</v>
      </c>
      <c r="CH38" s="46" t="e">
        <f t="shared" si="26"/>
        <v>#REF!</v>
      </c>
      <c r="CI38" s="46" t="e">
        <f t="shared" si="26"/>
        <v>#REF!</v>
      </c>
    </row>
    <row r="39" spans="1:87" x14ac:dyDescent="0.25">
      <c r="A39" s="169" t="s">
        <v>182</v>
      </c>
      <c r="B39" s="169" t="s">
        <v>173</v>
      </c>
      <c r="C39" s="48" t="s">
        <v>183</v>
      </c>
      <c r="D39" s="169" t="s">
        <v>121</v>
      </c>
      <c r="E39" s="169"/>
      <c r="F39" s="169" t="s">
        <v>175</v>
      </c>
      <c r="G39" s="169" t="s">
        <v>176</v>
      </c>
      <c r="H39" s="169" t="s">
        <v>177</v>
      </c>
      <c r="I39" s="169">
        <v>20</v>
      </c>
      <c r="J39" s="5">
        <v>25000000</v>
      </c>
      <c r="K39" s="5">
        <v>0</v>
      </c>
      <c r="L39" s="5">
        <v>25000000</v>
      </c>
      <c r="M39" s="38"/>
      <c r="N39" s="38"/>
      <c r="O39" s="110">
        <f t="shared" si="2"/>
        <v>0</v>
      </c>
      <c r="P39" s="39"/>
      <c r="Q39" s="39"/>
      <c r="R39" s="110">
        <f t="shared" si="3"/>
        <v>0</v>
      </c>
      <c r="S39" s="39"/>
      <c r="T39" s="39"/>
      <c r="U39" s="110">
        <f t="shared" si="4"/>
        <v>0</v>
      </c>
      <c r="V39" s="112">
        <v>2248000</v>
      </c>
      <c r="W39" s="39"/>
      <c r="X39" s="43">
        <f t="shared" si="5"/>
        <v>2248000</v>
      </c>
      <c r="Y39" s="43">
        <f t="shared" si="6"/>
        <v>2248000</v>
      </c>
      <c r="Z39" s="43">
        <f t="shared" si="6"/>
        <v>0</v>
      </c>
      <c r="AA39" s="43">
        <f t="shared" si="7"/>
        <v>2248000</v>
      </c>
      <c r="AB39" s="44">
        <v>3205000</v>
      </c>
      <c r="AC39" s="45" t="s">
        <v>123</v>
      </c>
      <c r="AD39" s="46">
        <f t="shared" si="8"/>
        <v>3205000</v>
      </c>
      <c r="AE39" s="44">
        <v>3205000</v>
      </c>
      <c r="AF39" s="45"/>
      <c r="AG39" s="46">
        <f t="shared" si="9"/>
        <v>3205000</v>
      </c>
      <c r="AH39" s="44">
        <v>3205000</v>
      </c>
      <c r="AI39" s="45"/>
      <c r="AJ39" s="46">
        <f t="shared" si="10"/>
        <v>3205000</v>
      </c>
      <c r="AK39" s="44">
        <v>3205000</v>
      </c>
      <c r="AL39" s="45"/>
      <c r="AM39" s="43">
        <f t="shared" si="11"/>
        <v>3205000</v>
      </c>
      <c r="AN39" s="43">
        <f t="shared" si="12"/>
        <v>12820000</v>
      </c>
      <c r="AO39" s="43">
        <f t="shared" si="12"/>
        <v>0</v>
      </c>
      <c r="AP39" s="43">
        <f t="shared" si="13"/>
        <v>12820000</v>
      </c>
      <c r="AQ39" s="44" t="e">
        <f>+#REF!+ROUND((#REF!-$Y39)/3,0)</f>
        <v>#REF!</v>
      </c>
      <c r="AR39" s="44" t="e">
        <f>+#REF!+ROUND((#REF!-$Z39)/3,0)</f>
        <v>#REF!</v>
      </c>
      <c r="AS39" s="46" t="e">
        <f t="shared" si="14"/>
        <v>#REF!</v>
      </c>
      <c r="AT39" s="44" t="e">
        <f>+#REF!+ROUND((#REF!-$Y39)/3,0)</f>
        <v>#REF!</v>
      </c>
      <c r="AU39" s="44" t="e">
        <f>+#REF!+ROUND((#REF!-$Z39)/3,0)</f>
        <v>#REF!</v>
      </c>
      <c r="AV39" s="46" t="e">
        <f t="shared" si="15"/>
        <v>#REF!</v>
      </c>
      <c r="AW39" s="44" t="e">
        <f>+#REF!+ROUND((#REF!-$Y39)/3,0)</f>
        <v>#REF!</v>
      </c>
      <c r="AX39" s="44" t="e">
        <f>+#REF!+ROUND((#REF!-$Z39)/3,0)</f>
        <v>#REF!</v>
      </c>
      <c r="AY39" s="43" t="e">
        <f t="shared" si="16"/>
        <v>#REF!</v>
      </c>
      <c r="AZ39" s="47"/>
      <c r="BA39" s="47"/>
      <c r="BB39" s="43">
        <f t="shared" si="17"/>
        <v>0</v>
      </c>
      <c r="BC39" s="43" t="e">
        <f t="shared" si="18"/>
        <v>#REF!</v>
      </c>
      <c r="BD39" s="43" t="e">
        <f t="shared" si="18"/>
        <v>#REF!</v>
      </c>
      <c r="BE39" s="43" t="e">
        <f t="shared" si="19"/>
        <v>#REF!</v>
      </c>
      <c r="BF39" s="47"/>
      <c r="BG39" s="47"/>
      <c r="BH39" s="43">
        <f t="shared" si="20"/>
        <v>0</v>
      </c>
      <c r="BI39" s="47"/>
      <c r="BJ39" s="47"/>
      <c r="BK39" s="43">
        <f t="shared" si="21"/>
        <v>0</v>
      </c>
      <c r="BL39" s="47"/>
      <c r="BM39" s="47"/>
      <c r="BN39" s="43">
        <f t="shared" si="22"/>
        <v>0</v>
      </c>
      <c r="BO39" s="43">
        <f t="shared" si="23"/>
        <v>0</v>
      </c>
      <c r="BP39" s="43">
        <f t="shared" si="23"/>
        <v>0</v>
      </c>
      <c r="BQ39" s="43">
        <f t="shared" si="24"/>
        <v>0</v>
      </c>
      <c r="BR39" s="46" t="e">
        <f t="shared" si="25"/>
        <v>#REF!</v>
      </c>
      <c r="BS39" s="46" t="e">
        <f t="shared" si="25"/>
        <v>#REF!</v>
      </c>
      <c r="BT39" s="46" t="e">
        <f t="shared" si="25"/>
        <v>#REF!</v>
      </c>
      <c r="BU39" s="46" t="e">
        <f>+Y39-#REF!</f>
        <v>#REF!</v>
      </c>
      <c r="BV39" s="46" t="e">
        <f>+Z39-#REF!</f>
        <v>#REF!</v>
      </c>
      <c r="BW39" s="46" t="e">
        <f>+AA39-#REF!</f>
        <v>#REF!</v>
      </c>
      <c r="BX39" s="46" t="e">
        <f>+AN39-#REF!</f>
        <v>#REF!</v>
      </c>
      <c r="BY39" s="46" t="e">
        <f>+AO39-#REF!</f>
        <v>#REF!</v>
      </c>
      <c r="BZ39" s="46" t="e">
        <f>+AP39-#REF!</f>
        <v>#REF!</v>
      </c>
      <c r="CA39" s="46" t="e">
        <f>+BC39-#REF!</f>
        <v>#REF!</v>
      </c>
      <c r="CB39" s="46" t="e">
        <f>+BD39-#REF!</f>
        <v>#REF!</v>
      </c>
      <c r="CC39" s="46" t="e">
        <f>+BE39-#REF!</f>
        <v>#REF!</v>
      </c>
      <c r="CD39" s="46" t="e">
        <f>+BO39-#REF!</f>
        <v>#REF!</v>
      </c>
      <c r="CE39" s="46" t="e">
        <f>+BP39-#REF!</f>
        <v>#REF!</v>
      </c>
      <c r="CF39" s="46" t="e">
        <f>+BQ39-#REF!</f>
        <v>#REF!</v>
      </c>
      <c r="CG39" s="46" t="e">
        <f t="shared" si="26"/>
        <v>#REF!</v>
      </c>
      <c r="CH39" s="46" t="e">
        <f t="shared" si="26"/>
        <v>#REF!</v>
      </c>
      <c r="CI39" s="46" t="e">
        <f t="shared" si="26"/>
        <v>#REF!</v>
      </c>
    </row>
    <row r="40" spans="1:87" x14ac:dyDescent="0.25">
      <c r="A40" s="169" t="s">
        <v>184</v>
      </c>
      <c r="B40" s="169" t="s">
        <v>173</v>
      </c>
      <c r="C40" s="48" t="s">
        <v>185</v>
      </c>
      <c r="D40" s="169" t="s">
        <v>121</v>
      </c>
      <c r="E40" s="169"/>
      <c r="F40" s="169" t="s">
        <v>175</v>
      </c>
      <c r="G40" s="169" t="s">
        <v>176</v>
      </c>
      <c r="H40" s="169" t="s">
        <v>177</v>
      </c>
      <c r="I40" s="169">
        <v>20</v>
      </c>
      <c r="J40" s="5">
        <v>0</v>
      </c>
      <c r="K40" s="5">
        <v>0</v>
      </c>
      <c r="L40" s="5">
        <v>0</v>
      </c>
      <c r="M40" s="38"/>
      <c r="N40" s="38"/>
      <c r="O40" s="110">
        <f t="shared" si="2"/>
        <v>0</v>
      </c>
      <c r="P40" s="39"/>
      <c r="Q40" s="39"/>
      <c r="R40" s="110">
        <f t="shared" si="3"/>
        <v>0</v>
      </c>
      <c r="S40" s="39"/>
      <c r="T40" s="39"/>
      <c r="U40" s="110">
        <f t="shared" si="4"/>
        <v>0</v>
      </c>
      <c r="V40" s="39"/>
      <c r="W40" s="39"/>
      <c r="X40" s="43">
        <f t="shared" si="5"/>
        <v>0</v>
      </c>
      <c r="Y40" s="43">
        <f t="shared" si="6"/>
        <v>0</v>
      </c>
      <c r="Z40" s="43">
        <f t="shared" si="6"/>
        <v>0</v>
      </c>
      <c r="AA40" s="43">
        <f t="shared" si="7"/>
        <v>0</v>
      </c>
      <c r="AB40" s="45" t="s">
        <v>123</v>
      </c>
      <c r="AC40" s="45" t="s">
        <v>123</v>
      </c>
      <c r="AD40" s="46">
        <f t="shared" si="8"/>
        <v>0</v>
      </c>
      <c r="AE40" s="45" t="s">
        <v>123</v>
      </c>
      <c r="AF40" s="45" t="s">
        <v>123</v>
      </c>
      <c r="AG40" s="46">
        <f t="shared" si="9"/>
        <v>0</v>
      </c>
      <c r="AH40" s="45" t="s">
        <v>123</v>
      </c>
      <c r="AI40" s="45" t="s">
        <v>123</v>
      </c>
      <c r="AJ40" s="46">
        <f t="shared" si="10"/>
        <v>0</v>
      </c>
      <c r="AK40" s="45" t="s">
        <v>123</v>
      </c>
      <c r="AL40" s="45" t="s">
        <v>123</v>
      </c>
      <c r="AM40" s="43">
        <f t="shared" si="11"/>
        <v>0</v>
      </c>
      <c r="AN40" s="43">
        <f t="shared" si="12"/>
        <v>0</v>
      </c>
      <c r="AO40" s="43">
        <f t="shared" si="12"/>
        <v>0</v>
      </c>
      <c r="AP40" s="43">
        <f t="shared" si="13"/>
        <v>0</v>
      </c>
      <c r="AQ40" s="44" t="e">
        <f>+#REF!+ROUND((#REF!-$Y40)/3,0)</f>
        <v>#REF!</v>
      </c>
      <c r="AR40" s="44" t="e">
        <f>+#REF!+ROUND((#REF!-$Z40)/3,0)</f>
        <v>#REF!</v>
      </c>
      <c r="AS40" s="46" t="e">
        <f t="shared" si="14"/>
        <v>#REF!</v>
      </c>
      <c r="AT40" s="44" t="e">
        <f>+#REF!+ROUND((#REF!-$Y40)/3,0)</f>
        <v>#REF!</v>
      </c>
      <c r="AU40" s="44" t="e">
        <f>+#REF!+ROUND((#REF!-$Z40)/3,0)</f>
        <v>#REF!</v>
      </c>
      <c r="AV40" s="46" t="e">
        <f t="shared" si="15"/>
        <v>#REF!</v>
      </c>
      <c r="AW40" s="44" t="e">
        <f>+#REF!+ROUND((#REF!-$Y40)/3,0)</f>
        <v>#REF!</v>
      </c>
      <c r="AX40" s="44" t="e">
        <f>+#REF!+ROUND((#REF!-$Z40)/3,0)</f>
        <v>#REF!</v>
      </c>
      <c r="AY40" s="43" t="e">
        <f t="shared" si="16"/>
        <v>#REF!</v>
      </c>
      <c r="AZ40" s="47"/>
      <c r="BA40" s="47"/>
      <c r="BB40" s="43">
        <f t="shared" si="17"/>
        <v>0</v>
      </c>
      <c r="BC40" s="43" t="e">
        <f t="shared" si="18"/>
        <v>#REF!</v>
      </c>
      <c r="BD40" s="43" t="e">
        <f t="shared" si="18"/>
        <v>#REF!</v>
      </c>
      <c r="BE40" s="43" t="e">
        <f t="shared" si="19"/>
        <v>#REF!</v>
      </c>
      <c r="BF40" s="47"/>
      <c r="BG40" s="47"/>
      <c r="BH40" s="43">
        <f t="shared" si="20"/>
        <v>0</v>
      </c>
      <c r="BI40" s="47"/>
      <c r="BJ40" s="47"/>
      <c r="BK40" s="43">
        <f t="shared" si="21"/>
        <v>0</v>
      </c>
      <c r="BL40" s="47"/>
      <c r="BM40" s="47"/>
      <c r="BN40" s="43">
        <f t="shared" si="22"/>
        <v>0</v>
      </c>
      <c r="BO40" s="43">
        <f t="shared" si="23"/>
        <v>0</v>
      </c>
      <c r="BP40" s="43">
        <f t="shared" si="23"/>
        <v>0</v>
      </c>
      <c r="BQ40" s="43">
        <f t="shared" si="24"/>
        <v>0</v>
      </c>
      <c r="BR40" s="46" t="e">
        <f t="shared" si="25"/>
        <v>#REF!</v>
      </c>
      <c r="BS40" s="46" t="e">
        <f t="shared" si="25"/>
        <v>#REF!</v>
      </c>
      <c r="BT40" s="46" t="e">
        <f t="shared" si="25"/>
        <v>#REF!</v>
      </c>
      <c r="BU40" s="46" t="e">
        <f>+Y40-#REF!</f>
        <v>#REF!</v>
      </c>
      <c r="BV40" s="46" t="e">
        <f>+Z40-#REF!</f>
        <v>#REF!</v>
      </c>
      <c r="BW40" s="46" t="e">
        <f>+AA40-#REF!</f>
        <v>#REF!</v>
      </c>
      <c r="BX40" s="46" t="e">
        <f>+AN40-#REF!</f>
        <v>#REF!</v>
      </c>
      <c r="BY40" s="46" t="e">
        <f>+AO40-#REF!</f>
        <v>#REF!</v>
      </c>
      <c r="BZ40" s="46" t="e">
        <f>+AP40-#REF!</f>
        <v>#REF!</v>
      </c>
      <c r="CA40" s="46" t="e">
        <f>+BC40-#REF!</f>
        <v>#REF!</v>
      </c>
      <c r="CB40" s="46" t="e">
        <f>+BD40-#REF!</f>
        <v>#REF!</v>
      </c>
      <c r="CC40" s="46" t="e">
        <f>+BE40-#REF!</f>
        <v>#REF!</v>
      </c>
      <c r="CD40" s="46" t="e">
        <f>+BO40-#REF!</f>
        <v>#REF!</v>
      </c>
      <c r="CE40" s="46" t="e">
        <f>+BP40-#REF!</f>
        <v>#REF!</v>
      </c>
      <c r="CF40" s="46" t="e">
        <f>+BQ40-#REF!</f>
        <v>#REF!</v>
      </c>
      <c r="CG40" s="46" t="e">
        <f t="shared" si="26"/>
        <v>#REF!</v>
      </c>
      <c r="CH40" s="46" t="e">
        <f t="shared" si="26"/>
        <v>#REF!</v>
      </c>
      <c r="CI40" s="46" t="e">
        <f t="shared" si="26"/>
        <v>#REF!</v>
      </c>
    </row>
    <row r="41" spans="1:87" x14ac:dyDescent="0.25">
      <c r="A41" s="169" t="s">
        <v>172</v>
      </c>
      <c r="B41" s="169" t="s">
        <v>173</v>
      </c>
      <c r="C41" s="48" t="s">
        <v>186</v>
      </c>
      <c r="D41" s="169" t="s">
        <v>121</v>
      </c>
      <c r="E41" s="169"/>
      <c r="F41" s="169" t="s">
        <v>175</v>
      </c>
      <c r="G41" s="169" t="s">
        <v>176</v>
      </c>
      <c r="H41" s="169" t="s">
        <v>177</v>
      </c>
      <c r="I41" s="169">
        <v>20</v>
      </c>
      <c r="J41" s="5">
        <v>2699000</v>
      </c>
      <c r="K41" s="5">
        <v>5479000</v>
      </c>
      <c r="L41" s="5">
        <v>8178000</v>
      </c>
      <c r="M41" s="38"/>
      <c r="N41" s="38"/>
      <c r="O41" s="110">
        <f t="shared" si="2"/>
        <v>0</v>
      </c>
      <c r="P41" s="39"/>
      <c r="Q41" s="39"/>
      <c r="R41" s="110">
        <f t="shared" si="3"/>
        <v>0</v>
      </c>
      <c r="S41" s="39"/>
      <c r="T41" s="39"/>
      <c r="U41" s="110">
        <f t="shared" si="4"/>
        <v>0</v>
      </c>
      <c r="V41" s="112">
        <v>337000</v>
      </c>
      <c r="W41" s="112">
        <v>685000</v>
      </c>
      <c r="X41" s="43">
        <f t="shared" si="5"/>
        <v>1022000</v>
      </c>
      <c r="Y41" s="43">
        <f t="shared" si="6"/>
        <v>337000</v>
      </c>
      <c r="Z41" s="43">
        <f t="shared" si="6"/>
        <v>685000</v>
      </c>
      <c r="AA41" s="43">
        <f t="shared" si="7"/>
        <v>1022000</v>
      </c>
      <c r="AB41" s="44">
        <v>337000</v>
      </c>
      <c r="AC41" s="44">
        <v>685000</v>
      </c>
      <c r="AD41" s="46">
        <f t="shared" si="8"/>
        <v>1022000</v>
      </c>
      <c r="AE41" s="44">
        <v>337000</v>
      </c>
      <c r="AF41" s="44">
        <v>685000</v>
      </c>
      <c r="AG41" s="46">
        <f t="shared" si="9"/>
        <v>1022000</v>
      </c>
      <c r="AH41" s="44">
        <v>337000</v>
      </c>
      <c r="AI41" s="44">
        <v>685000</v>
      </c>
      <c r="AJ41" s="46">
        <f t="shared" si="10"/>
        <v>1022000</v>
      </c>
      <c r="AK41" s="44">
        <v>337000</v>
      </c>
      <c r="AL41" s="44">
        <v>685000</v>
      </c>
      <c r="AM41" s="43">
        <f t="shared" si="11"/>
        <v>1022000</v>
      </c>
      <c r="AN41" s="43">
        <f t="shared" si="12"/>
        <v>1348000</v>
      </c>
      <c r="AO41" s="43">
        <f t="shared" si="12"/>
        <v>2740000</v>
      </c>
      <c r="AP41" s="43">
        <f t="shared" si="13"/>
        <v>4088000</v>
      </c>
      <c r="AQ41" s="44" t="e">
        <f>+#REF!+ROUND((#REF!-$Y41)/3,0)</f>
        <v>#REF!</v>
      </c>
      <c r="AR41" s="44" t="e">
        <f>+#REF!+ROUND((#REF!-$Z41)/3,0)</f>
        <v>#REF!</v>
      </c>
      <c r="AS41" s="46" t="e">
        <f t="shared" si="14"/>
        <v>#REF!</v>
      </c>
      <c r="AT41" s="44" t="e">
        <f>+#REF!+ROUND((#REF!-$Y41)/3,0)</f>
        <v>#REF!</v>
      </c>
      <c r="AU41" s="44" t="e">
        <f>+#REF!+ROUND((#REF!-$Z41)/3,0)</f>
        <v>#REF!</v>
      </c>
      <c r="AV41" s="46" t="e">
        <f t="shared" si="15"/>
        <v>#REF!</v>
      </c>
      <c r="AW41" s="44" t="e">
        <f>+#REF!+ROUND((#REF!-$Y41)/3,0)</f>
        <v>#REF!</v>
      </c>
      <c r="AX41" s="44" t="e">
        <f>+#REF!+ROUND((#REF!-$Z41)/3,0)</f>
        <v>#REF!</v>
      </c>
      <c r="AY41" s="43" t="e">
        <f t="shared" si="16"/>
        <v>#REF!</v>
      </c>
      <c r="AZ41" s="47"/>
      <c r="BA41" s="47"/>
      <c r="BB41" s="43">
        <f t="shared" si="17"/>
        <v>0</v>
      </c>
      <c r="BC41" s="43" t="e">
        <f t="shared" si="18"/>
        <v>#REF!</v>
      </c>
      <c r="BD41" s="43" t="e">
        <f t="shared" si="18"/>
        <v>#REF!</v>
      </c>
      <c r="BE41" s="43" t="e">
        <f t="shared" si="19"/>
        <v>#REF!</v>
      </c>
      <c r="BF41" s="47"/>
      <c r="BG41" s="47"/>
      <c r="BH41" s="43">
        <f t="shared" si="20"/>
        <v>0</v>
      </c>
      <c r="BI41" s="47"/>
      <c r="BJ41" s="47"/>
      <c r="BK41" s="43">
        <f t="shared" si="21"/>
        <v>0</v>
      </c>
      <c r="BL41" s="47"/>
      <c r="BM41" s="47"/>
      <c r="BN41" s="43">
        <f t="shared" si="22"/>
        <v>0</v>
      </c>
      <c r="BO41" s="43">
        <f t="shared" si="23"/>
        <v>0</v>
      </c>
      <c r="BP41" s="43">
        <f t="shared" si="23"/>
        <v>0</v>
      </c>
      <c r="BQ41" s="43">
        <f t="shared" si="24"/>
        <v>0</v>
      </c>
      <c r="BR41" s="46" t="e">
        <f t="shared" si="25"/>
        <v>#REF!</v>
      </c>
      <c r="BS41" s="46" t="e">
        <f t="shared" si="25"/>
        <v>#REF!</v>
      </c>
      <c r="BT41" s="46" t="e">
        <f t="shared" si="25"/>
        <v>#REF!</v>
      </c>
      <c r="BU41" s="46" t="e">
        <f>+Y41-#REF!</f>
        <v>#REF!</v>
      </c>
      <c r="BV41" s="46" t="e">
        <f>+Z41-#REF!</f>
        <v>#REF!</v>
      </c>
      <c r="BW41" s="46" t="e">
        <f>+AA41-#REF!</f>
        <v>#REF!</v>
      </c>
      <c r="BX41" s="46" t="e">
        <f>+AN41-#REF!</f>
        <v>#REF!</v>
      </c>
      <c r="BY41" s="46" t="e">
        <f>+AO41-#REF!</f>
        <v>#REF!</v>
      </c>
      <c r="BZ41" s="46" t="e">
        <f>+AP41-#REF!</f>
        <v>#REF!</v>
      </c>
      <c r="CA41" s="46" t="e">
        <f>+BC41-#REF!</f>
        <v>#REF!</v>
      </c>
      <c r="CB41" s="46" t="e">
        <f>+BD41-#REF!</f>
        <v>#REF!</v>
      </c>
      <c r="CC41" s="46" t="e">
        <f>+BE41-#REF!</f>
        <v>#REF!</v>
      </c>
      <c r="CD41" s="46" t="e">
        <f>+BO41-#REF!</f>
        <v>#REF!</v>
      </c>
      <c r="CE41" s="46" t="e">
        <f>+BP41-#REF!</f>
        <v>#REF!</v>
      </c>
      <c r="CF41" s="46" t="e">
        <f>+BQ41-#REF!</f>
        <v>#REF!</v>
      </c>
      <c r="CG41" s="46" t="e">
        <f t="shared" si="26"/>
        <v>#REF!</v>
      </c>
      <c r="CH41" s="46" t="e">
        <f t="shared" si="26"/>
        <v>#REF!</v>
      </c>
      <c r="CI41" s="46" t="e">
        <f t="shared" si="26"/>
        <v>#REF!</v>
      </c>
    </row>
    <row r="42" spans="1:87" x14ac:dyDescent="0.25">
      <c r="A42" s="169" t="s">
        <v>187</v>
      </c>
      <c r="B42" s="169" t="s">
        <v>173</v>
      </c>
      <c r="C42" s="48" t="s">
        <v>188</v>
      </c>
      <c r="D42" s="169" t="s">
        <v>121</v>
      </c>
      <c r="E42" s="169"/>
      <c r="F42" s="169" t="s">
        <v>175</v>
      </c>
      <c r="G42" s="169" t="s">
        <v>176</v>
      </c>
      <c r="H42" s="169" t="s">
        <v>177</v>
      </c>
      <c r="I42" s="169">
        <v>20</v>
      </c>
      <c r="J42" s="5">
        <v>5810000</v>
      </c>
      <c r="K42" s="5">
        <v>5810000</v>
      </c>
      <c r="L42" s="5">
        <v>11620000</v>
      </c>
      <c r="M42" s="38"/>
      <c r="N42" s="38"/>
      <c r="O42" s="110">
        <f t="shared" si="2"/>
        <v>0</v>
      </c>
      <c r="P42" s="39"/>
      <c r="Q42" s="39"/>
      <c r="R42" s="110">
        <f t="shared" si="3"/>
        <v>0</v>
      </c>
      <c r="S42" s="39"/>
      <c r="T42" s="39"/>
      <c r="U42" s="110">
        <f t="shared" si="4"/>
        <v>0</v>
      </c>
      <c r="V42" s="112">
        <v>200000</v>
      </c>
      <c r="W42" s="112">
        <v>200000</v>
      </c>
      <c r="X42" s="43">
        <f t="shared" si="5"/>
        <v>400000</v>
      </c>
      <c r="Y42" s="43">
        <f t="shared" si="6"/>
        <v>200000</v>
      </c>
      <c r="Z42" s="43">
        <f t="shared" si="6"/>
        <v>200000</v>
      </c>
      <c r="AA42" s="43">
        <f t="shared" si="7"/>
        <v>400000</v>
      </c>
      <c r="AB42" s="44">
        <v>400000</v>
      </c>
      <c r="AC42" s="44">
        <v>400000</v>
      </c>
      <c r="AD42" s="46">
        <f t="shared" si="8"/>
        <v>800000</v>
      </c>
      <c r="AE42" s="44">
        <v>868375</v>
      </c>
      <c r="AF42" s="44">
        <v>868375</v>
      </c>
      <c r="AG42" s="46">
        <f t="shared" si="9"/>
        <v>1736750</v>
      </c>
      <c r="AH42" s="44">
        <v>868375</v>
      </c>
      <c r="AI42" s="44">
        <v>868375</v>
      </c>
      <c r="AJ42" s="46">
        <f t="shared" si="10"/>
        <v>1736750</v>
      </c>
      <c r="AK42" s="44">
        <v>868250</v>
      </c>
      <c r="AL42" s="44">
        <v>868250</v>
      </c>
      <c r="AM42" s="43">
        <f t="shared" si="11"/>
        <v>1736500</v>
      </c>
      <c r="AN42" s="43">
        <f t="shared" si="12"/>
        <v>3005000</v>
      </c>
      <c r="AO42" s="43">
        <f t="shared" si="12"/>
        <v>3005000</v>
      </c>
      <c r="AP42" s="43">
        <f t="shared" si="13"/>
        <v>6010000</v>
      </c>
      <c r="AQ42" s="44" t="e">
        <f>+#REF!+ROUND((#REF!-$Y42)/3,0)</f>
        <v>#REF!</v>
      </c>
      <c r="AR42" s="44" t="e">
        <f>+#REF!+ROUND((#REF!-$Z42)/3,0)</f>
        <v>#REF!</v>
      </c>
      <c r="AS42" s="46" t="e">
        <f t="shared" si="14"/>
        <v>#REF!</v>
      </c>
      <c r="AT42" s="44" t="e">
        <f>+#REF!+ROUND((#REF!-$Y42)/3,0)</f>
        <v>#REF!</v>
      </c>
      <c r="AU42" s="44" t="e">
        <f>+#REF!+ROUND((#REF!-$Z42)/3,0)</f>
        <v>#REF!</v>
      </c>
      <c r="AV42" s="46" t="e">
        <f t="shared" si="15"/>
        <v>#REF!</v>
      </c>
      <c r="AW42" s="44" t="e">
        <f>+#REF!+ROUND((#REF!-$Y42)/3,0)</f>
        <v>#REF!</v>
      </c>
      <c r="AX42" s="44" t="e">
        <f>+#REF!+ROUND((#REF!-$Z42)/3,0)</f>
        <v>#REF!</v>
      </c>
      <c r="AY42" s="43" t="e">
        <f t="shared" si="16"/>
        <v>#REF!</v>
      </c>
      <c r="AZ42" s="47"/>
      <c r="BA42" s="47"/>
      <c r="BB42" s="43">
        <f t="shared" si="17"/>
        <v>0</v>
      </c>
      <c r="BC42" s="43" t="e">
        <f t="shared" si="18"/>
        <v>#REF!</v>
      </c>
      <c r="BD42" s="43" t="e">
        <f t="shared" si="18"/>
        <v>#REF!</v>
      </c>
      <c r="BE42" s="43" t="e">
        <f t="shared" si="19"/>
        <v>#REF!</v>
      </c>
      <c r="BF42" s="47"/>
      <c r="BG42" s="47"/>
      <c r="BH42" s="43">
        <f t="shared" si="20"/>
        <v>0</v>
      </c>
      <c r="BI42" s="47"/>
      <c r="BJ42" s="47"/>
      <c r="BK42" s="43">
        <f t="shared" si="21"/>
        <v>0</v>
      </c>
      <c r="BL42" s="47"/>
      <c r="BM42" s="47"/>
      <c r="BN42" s="43">
        <f t="shared" si="22"/>
        <v>0</v>
      </c>
      <c r="BO42" s="43">
        <f t="shared" si="23"/>
        <v>0</v>
      </c>
      <c r="BP42" s="43">
        <f t="shared" si="23"/>
        <v>0</v>
      </c>
      <c r="BQ42" s="43">
        <f t="shared" si="24"/>
        <v>0</v>
      </c>
      <c r="BR42" s="46" t="e">
        <f t="shared" si="25"/>
        <v>#REF!</v>
      </c>
      <c r="BS42" s="46" t="e">
        <f t="shared" si="25"/>
        <v>#REF!</v>
      </c>
      <c r="BT42" s="46" t="e">
        <f t="shared" si="25"/>
        <v>#REF!</v>
      </c>
      <c r="BU42" s="46" t="e">
        <f>+Y42-#REF!</f>
        <v>#REF!</v>
      </c>
      <c r="BV42" s="46" t="e">
        <f>+Z42-#REF!</f>
        <v>#REF!</v>
      </c>
      <c r="BW42" s="46" t="e">
        <f>+AA42-#REF!</f>
        <v>#REF!</v>
      </c>
      <c r="BX42" s="46" t="e">
        <f>+AN42-#REF!</f>
        <v>#REF!</v>
      </c>
      <c r="BY42" s="46" t="e">
        <f>+AO42-#REF!</f>
        <v>#REF!</v>
      </c>
      <c r="BZ42" s="46" t="e">
        <f>+AP42-#REF!</f>
        <v>#REF!</v>
      </c>
      <c r="CA42" s="46" t="e">
        <f>+BC42-#REF!</f>
        <v>#REF!</v>
      </c>
      <c r="CB42" s="46" t="e">
        <f>+BD42-#REF!</f>
        <v>#REF!</v>
      </c>
      <c r="CC42" s="46" t="e">
        <f>+BE42-#REF!</f>
        <v>#REF!</v>
      </c>
      <c r="CD42" s="46" t="e">
        <f>+BO42-#REF!</f>
        <v>#REF!</v>
      </c>
      <c r="CE42" s="46" t="e">
        <f>+BP42-#REF!</f>
        <v>#REF!</v>
      </c>
      <c r="CF42" s="46" t="e">
        <f>+BQ42-#REF!</f>
        <v>#REF!</v>
      </c>
      <c r="CG42" s="46" t="e">
        <f t="shared" si="26"/>
        <v>#REF!</v>
      </c>
      <c r="CH42" s="46" t="e">
        <f t="shared" si="26"/>
        <v>#REF!</v>
      </c>
      <c r="CI42" s="46" t="e">
        <f t="shared" si="26"/>
        <v>#REF!</v>
      </c>
    </row>
    <row r="43" spans="1:87" x14ac:dyDescent="0.25">
      <c r="A43" s="169" t="s">
        <v>190</v>
      </c>
      <c r="B43" s="169" t="s">
        <v>173</v>
      </c>
      <c r="C43" s="48" t="s">
        <v>191</v>
      </c>
      <c r="D43" s="169" t="s">
        <v>121</v>
      </c>
      <c r="E43" s="169"/>
      <c r="F43" s="169" t="s">
        <v>175</v>
      </c>
      <c r="G43" s="169" t="s">
        <v>176</v>
      </c>
      <c r="H43" s="169" t="s">
        <v>177</v>
      </c>
      <c r="I43" s="169">
        <v>20</v>
      </c>
      <c r="J43" s="5">
        <v>1401000</v>
      </c>
      <c r="K43" s="5">
        <v>1401000</v>
      </c>
      <c r="L43" s="5">
        <v>2802000</v>
      </c>
      <c r="M43" s="38"/>
      <c r="N43" s="38"/>
      <c r="O43" s="110">
        <f t="shared" si="2"/>
        <v>0</v>
      </c>
      <c r="P43" s="39"/>
      <c r="Q43" s="39"/>
      <c r="R43" s="110">
        <f t="shared" si="3"/>
        <v>0</v>
      </c>
      <c r="S43" s="39"/>
      <c r="T43" s="39"/>
      <c r="U43" s="110">
        <f t="shared" si="4"/>
        <v>0</v>
      </c>
      <c r="V43" s="112">
        <v>94000</v>
      </c>
      <c r="W43" s="112">
        <v>94000</v>
      </c>
      <c r="X43" s="43">
        <f t="shared" si="5"/>
        <v>188000</v>
      </c>
      <c r="Y43" s="43">
        <f t="shared" ref="Y43:Z55" si="27">+SUM(M43,P43,S43,V43)</f>
        <v>94000</v>
      </c>
      <c r="Z43" s="43">
        <f t="shared" si="27"/>
        <v>94000</v>
      </c>
      <c r="AA43" s="43">
        <f t="shared" si="7"/>
        <v>188000</v>
      </c>
      <c r="AB43" s="44">
        <v>165000</v>
      </c>
      <c r="AC43" s="44">
        <v>165000</v>
      </c>
      <c r="AD43" s="46">
        <f t="shared" si="8"/>
        <v>330000</v>
      </c>
      <c r="AE43" s="44">
        <v>165000</v>
      </c>
      <c r="AF43" s="44">
        <v>165000</v>
      </c>
      <c r="AG43" s="46">
        <f t="shared" si="9"/>
        <v>330000</v>
      </c>
      <c r="AH43" s="44">
        <v>165000</v>
      </c>
      <c r="AI43" s="44">
        <v>165000</v>
      </c>
      <c r="AJ43" s="46">
        <f t="shared" si="10"/>
        <v>330000</v>
      </c>
      <c r="AK43" s="44">
        <v>165000</v>
      </c>
      <c r="AL43" s="44">
        <v>165000</v>
      </c>
      <c r="AM43" s="43">
        <f t="shared" si="11"/>
        <v>330000</v>
      </c>
      <c r="AN43" s="43">
        <f t="shared" ref="AN43:AO55" si="28">+SUM(AB43,AE43,AH43,AK43)</f>
        <v>660000</v>
      </c>
      <c r="AO43" s="43">
        <f t="shared" si="28"/>
        <v>660000</v>
      </c>
      <c r="AP43" s="43">
        <f t="shared" si="13"/>
        <v>1320000</v>
      </c>
      <c r="AQ43" s="44" t="e">
        <f>+#REF!+ROUND((#REF!-$Y43)/3,0)</f>
        <v>#REF!</v>
      </c>
      <c r="AR43" s="44" t="e">
        <f>+#REF!+ROUND((#REF!-$Z43)/3,0)</f>
        <v>#REF!</v>
      </c>
      <c r="AS43" s="46" t="e">
        <f t="shared" si="14"/>
        <v>#REF!</v>
      </c>
      <c r="AT43" s="44" t="e">
        <f>+#REF!+ROUND((#REF!-$Y43)/3,0)</f>
        <v>#REF!</v>
      </c>
      <c r="AU43" s="44" t="e">
        <f>+#REF!+ROUND((#REF!-$Z43)/3,0)</f>
        <v>#REF!</v>
      </c>
      <c r="AV43" s="46" t="e">
        <f t="shared" si="15"/>
        <v>#REF!</v>
      </c>
      <c r="AW43" s="44" t="e">
        <f>+#REF!+ROUND((#REF!-$Y43)/3,0)</f>
        <v>#REF!</v>
      </c>
      <c r="AX43" s="44" t="e">
        <f>+#REF!+ROUND((#REF!-$Z43)/3,0)</f>
        <v>#REF!</v>
      </c>
      <c r="AY43" s="43" t="e">
        <f t="shared" si="16"/>
        <v>#REF!</v>
      </c>
      <c r="AZ43" s="47"/>
      <c r="BA43" s="47"/>
      <c r="BB43" s="43">
        <f t="shared" si="17"/>
        <v>0</v>
      </c>
      <c r="BC43" s="43" t="e">
        <f t="shared" ref="BC43:BD55" si="29">+SUM(AQ43,AT43,AW43,AZ43)</f>
        <v>#REF!</v>
      </c>
      <c r="BD43" s="43" t="e">
        <f t="shared" si="29"/>
        <v>#REF!</v>
      </c>
      <c r="BE43" s="43" t="e">
        <f t="shared" si="19"/>
        <v>#REF!</v>
      </c>
      <c r="BF43" s="47"/>
      <c r="BG43" s="47"/>
      <c r="BH43" s="43">
        <f t="shared" si="20"/>
        <v>0</v>
      </c>
      <c r="BI43" s="47"/>
      <c r="BJ43" s="47"/>
      <c r="BK43" s="43">
        <f t="shared" si="21"/>
        <v>0</v>
      </c>
      <c r="BL43" s="47"/>
      <c r="BM43" s="47"/>
      <c r="BN43" s="43">
        <f t="shared" si="22"/>
        <v>0</v>
      </c>
      <c r="BO43" s="43">
        <f t="shared" ref="BO43:BP55" si="30">+SUM(BF43,BI43,BL43)</f>
        <v>0</v>
      </c>
      <c r="BP43" s="43">
        <f t="shared" si="30"/>
        <v>0</v>
      </c>
      <c r="BQ43" s="43">
        <f t="shared" si="24"/>
        <v>0</v>
      </c>
      <c r="BR43" s="46" t="e">
        <f t="shared" ref="BR43:BT55" si="31">+SUM(BO43,BC43,AN43,Y43)</f>
        <v>#REF!</v>
      </c>
      <c r="BS43" s="46" t="e">
        <f t="shared" si="31"/>
        <v>#REF!</v>
      </c>
      <c r="BT43" s="46" t="e">
        <f t="shared" si="31"/>
        <v>#REF!</v>
      </c>
      <c r="BU43" s="46" t="e">
        <f>+Y43-#REF!</f>
        <v>#REF!</v>
      </c>
      <c r="BV43" s="46" t="e">
        <f>+Z43-#REF!</f>
        <v>#REF!</v>
      </c>
      <c r="BW43" s="46" t="e">
        <f>+AA43-#REF!</f>
        <v>#REF!</v>
      </c>
      <c r="BX43" s="46" t="e">
        <f>+AN43-#REF!</f>
        <v>#REF!</v>
      </c>
      <c r="BY43" s="46" t="e">
        <f>+AO43-#REF!</f>
        <v>#REF!</v>
      </c>
      <c r="BZ43" s="46" t="e">
        <f>+AP43-#REF!</f>
        <v>#REF!</v>
      </c>
      <c r="CA43" s="46" t="e">
        <f>+BC43-#REF!</f>
        <v>#REF!</v>
      </c>
      <c r="CB43" s="46" t="e">
        <f>+BD43-#REF!</f>
        <v>#REF!</v>
      </c>
      <c r="CC43" s="46" t="e">
        <f>+BE43-#REF!</f>
        <v>#REF!</v>
      </c>
      <c r="CD43" s="46" t="e">
        <f>+BO43-#REF!</f>
        <v>#REF!</v>
      </c>
      <c r="CE43" s="46" t="e">
        <f>+BP43-#REF!</f>
        <v>#REF!</v>
      </c>
      <c r="CF43" s="46" t="e">
        <f>+BQ43-#REF!</f>
        <v>#REF!</v>
      </c>
      <c r="CG43" s="46" t="e">
        <f t="shared" si="26"/>
        <v>#REF!</v>
      </c>
      <c r="CH43" s="46" t="e">
        <f t="shared" si="26"/>
        <v>#REF!</v>
      </c>
      <c r="CI43" s="46" t="e">
        <f t="shared" si="26"/>
        <v>#REF!</v>
      </c>
    </row>
    <row r="44" spans="1:87" x14ac:dyDescent="0.25">
      <c r="A44" s="169" t="s">
        <v>182</v>
      </c>
      <c r="B44" s="169" t="s">
        <v>173</v>
      </c>
      <c r="C44" s="48" t="s">
        <v>192</v>
      </c>
      <c r="D44" s="169" t="s">
        <v>121</v>
      </c>
      <c r="E44" s="169"/>
      <c r="F44" s="169" t="s">
        <v>175</v>
      </c>
      <c r="G44" s="169" t="s">
        <v>176</v>
      </c>
      <c r="H44" s="169" t="s">
        <v>177</v>
      </c>
      <c r="I44" s="169">
        <v>20</v>
      </c>
      <c r="J44" s="5">
        <v>4000000</v>
      </c>
      <c r="K44" s="5">
        <v>0</v>
      </c>
      <c r="L44" s="5">
        <v>4000000</v>
      </c>
      <c r="M44" s="38"/>
      <c r="N44" s="38"/>
      <c r="O44" s="110">
        <f t="shared" si="2"/>
        <v>0</v>
      </c>
      <c r="P44" s="39"/>
      <c r="Q44" s="39"/>
      <c r="R44" s="110">
        <f t="shared" si="3"/>
        <v>0</v>
      </c>
      <c r="S44" s="39"/>
      <c r="T44" s="39"/>
      <c r="U44" s="110">
        <f t="shared" si="4"/>
        <v>0</v>
      </c>
      <c r="V44" s="112">
        <v>500000</v>
      </c>
      <c r="W44" s="39"/>
      <c r="X44" s="43">
        <f t="shared" si="5"/>
        <v>500000</v>
      </c>
      <c r="Y44" s="43">
        <f t="shared" si="27"/>
        <v>500000</v>
      </c>
      <c r="Z44" s="43">
        <f t="shared" si="27"/>
        <v>0</v>
      </c>
      <c r="AA44" s="43">
        <f t="shared" si="7"/>
        <v>500000</v>
      </c>
      <c r="AB44" s="44">
        <v>500000</v>
      </c>
      <c r="AC44" s="45" t="s">
        <v>123</v>
      </c>
      <c r="AD44" s="46">
        <f t="shared" si="8"/>
        <v>500000</v>
      </c>
      <c r="AE44" s="44">
        <v>500000</v>
      </c>
      <c r="AF44" s="45" t="s">
        <v>123</v>
      </c>
      <c r="AG44" s="46">
        <f t="shared" si="9"/>
        <v>500000</v>
      </c>
      <c r="AH44" s="44">
        <v>500000</v>
      </c>
      <c r="AI44" s="45" t="s">
        <v>123</v>
      </c>
      <c r="AJ44" s="46">
        <f t="shared" si="10"/>
        <v>500000</v>
      </c>
      <c r="AK44" s="44">
        <v>500000</v>
      </c>
      <c r="AL44" s="45" t="s">
        <v>123</v>
      </c>
      <c r="AM44" s="43">
        <f t="shared" si="11"/>
        <v>500000</v>
      </c>
      <c r="AN44" s="43">
        <f t="shared" si="28"/>
        <v>2000000</v>
      </c>
      <c r="AO44" s="43">
        <f t="shared" si="28"/>
        <v>0</v>
      </c>
      <c r="AP44" s="43">
        <f t="shared" si="13"/>
        <v>2000000</v>
      </c>
      <c r="AQ44" s="44" t="e">
        <f>+#REF!+ROUND((#REF!-$Y44)/3,0)</f>
        <v>#REF!</v>
      </c>
      <c r="AR44" s="44" t="e">
        <f>+#REF!+ROUND((#REF!-$Z44)/3,0)</f>
        <v>#REF!</v>
      </c>
      <c r="AS44" s="46" t="e">
        <f t="shared" si="14"/>
        <v>#REF!</v>
      </c>
      <c r="AT44" s="44" t="e">
        <f>+#REF!+ROUND((#REF!-$Y44)/3,0)</f>
        <v>#REF!</v>
      </c>
      <c r="AU44" s="44" t="e">
        <f>+#REF!+ROUND((#REF!-$Z44)/3,0)</f>
        <v>#REF!</v>
      </c>
      <c r="AV44" s="46" t="e">
        <f t="shared" si="15"/>
        <v>#REF!</v>
      </c>
      <c r="AW44" s="44" t="e">
        <f>+#REF!+ROUND((#REF!-$Y44)/3,0)</f>
        <v>#REF!</v>
      </c>
      <c r="AX44" s="44" t="e">
        <f>+#REF!+ROUND((#REF!-$Z44)/3,0)</f>
        <v>#REF!</v>
      </c>
      <c r="AY44" s="43" t="e">
        <f t="shared" si="16"/>
        <v>#REF!</v>
      </c>
      <c r="AZ44" s="47"/>
      <c r="BA44" s="47"/>
      <c r="BB44" s="43">
        <f t="shared" si="17"/>
        <v>0</v>
      </c>
      <c r="BC44" s="43" t="e">
        <f t="shared" si="29"/>
        <v>#REF!</v>
      </c>
      <c r="BD44" s="43" t="e">
        <f t="shared" si="29"/>
        <v>#REF!</v>
      </c>
      <c r="BE44" s="43" t="e">
        <f t="shared" si="19"/>
        <v>#REF!</v>
      </c>
      <c r="BF44" s="47"/>
      <c r="BG44" s="47"/>
      <c r="BH44" s="43">
        <f t="shared" si="20"/>
        <v>0</v>
      </c>
      <c r="BI44" s="47"/>
      <c r="BJ44" s="47"/>
      <c r="BK44" s="43">
        <f t="shared" si="21"/>
        <v>0</v>
      </c>
      <c r="BL44" s="47"/>
      <c r="BM44" s="47"/>
      <c r="BN44" s="43">
        <f t="shared" si="22"/>
        <v>0</v>
      </c>
      <c r="BO44" s="43">
        <f t="shared" si="30"/>
        <v>0</v>
      </c>
      <c r="BP44" s="43">
        <f t="shared" si="30"/>
        <v>0</v>
      </c>
      <c r="BQ44" s="43">
        <f t="shared" si="24"/>
        <v>0</v>
      </c>
      <c r="BR44" s="46" t="e">
        <f t="shared" si="31"/>
        <v>#REF!</v>
      </c>
      <c r="BS44" s="46" t="e">
        <f t="shared" si="31"/>
        <v>#REF!</v>
      </c>
      <c r="BT44" s="46" t="e">
        <f t="shared" si="31"/>
        <v>#REF!</v>
      </c>
      <c r="BU44" s="46" t="e">
        <f>+Y44-#REF!</f>
        <v>#REF!</v>
      </c>
      <c r="BV44" s="46" t="e">
        <f>+Z44-#REF!</f>
        <v>#REF!</v>
      </c>
      <c r="BW44" s="46" t="e">
        <f>+AA44-#REF!</f>
        <v>#REF!</v>
      </c>
      <c r="BX44" s="46" t="e">
        <f>+AN44-#REF!</f>
        <v>#REF!</v>
      </c>
      <c r="BY44" s="46" t="e">
        <f>+AO44-#REF!</f>
        <v>#REF!</v>
      </c>
      <c r="BZ44" s="46" t="e">
        <f>+AP44-#REF!</f>
        <v>#REF!</v>
      </c>
      <c r="CA44" s="46" t="e">
        <f>+BC44-#REF!</f>
        <v>#REF!</v>
      </c>
      <c r="CB44" s="46" t="e">
        <f>+BD44-#REF!</f>
        <v>#REF!</v>
      </c>
      <c r="CC44" s="46" t="e">
        <f>+BE44-#REF!</f>
        <v>#REF!</v>
      </c>
      <c r="CD44" s="46" t="e">
        <f>+BO44-#REF!</f>
        <v>#REF!</v>
      </c>
      <c r="CE44" s="46" t="e">
        <f>+BP44-#REF!</f>
        <v>#REF!</v>
      </c>
      <c r="CF44" s="46" t="e">
        <f>+BQ44-#REF!</f>
        <v>#REF!</v>
      </c>
      <c r="CG44" s="46" t="e">
        <f t="shared" si="26"/>
        <v>#REF!</v>
      </c>
      <c r="CH44" s="46" t="e">
        <f t="shared" si="26"/>
        <v>#REF!</v>
      </c>
      <c r="CI44" s="46" t="e">
        <f t="shared" si="26"/>
        <v>#REF!</v>
      </c>
    </row>
    <row r="45" spans="1:87" x14ac:dyDescent="0.25">
      <c r="A45" s="169" t="s">
        <v>172</v>
      </c>
      <c r="B45" s="169" t="s">
        <v>173</v>
      </c>
      <c r="C45" s="48" t="s">
        <v>174</v>
      </c>
      <c r="D45" s="169" t="s">
        <v>117</v>
      </c>
      <c r="E45" s="169"/>
      <c r="F45" s="169" t="s">
        <v>193</v>
      </c>
      <c r="G45" s="169" t="s">
        <v>194</v>
      </c>
      <c r="H45" s="169" t="s">
        <v>195</v>
      </c>
      <c r="I45" s="169" t="s">
        <v>196</v>
      </c>
      <c r="J45" s="5">
        <v>6125000</v>
      </c>
      <c r="K45" s="5">
        <v>6125000</v>
      </c>
      <c r="L45" s="5">
        <v>12250000</v>
      </c>
      <c r="M45" s="38"/>
      <c r="N45" s="38"/>
      <c r="O45" s="110">
        <f t="shared" si="2"/>
        <v>0</v>
      </c>
      <c r="P45" s="39"/>
      <c r="Q45" s="39"/>
      <c r="R45" s="110">
        <f t="shared" si="3"/>
        <v>0</v>
      </c>
      <c r="S45" s="39"/>
      <c r="T45" s="39"/>
      <c r="U45" s="110">
        <f t="shared" si="4"/>
        <v>0</v>
      </c>
      <c r="V45" s="39"/>
      <c r="W45" s="39"/>
      <c r="X45" s="43">
        <f t="shared" si="5"/>
        <v>0</v>
      </c>
      <c r="Y45" s="43">
        <f t="shared" si="27"/>
        <v>0</v>
      </c>
      <c r="Z45" s="43">
        <f t="shared" si="27"/>
        <v>0</v>
      </c>
      <c r="AA45" s="43">
        <f t="shared" si="7"/>
        <v>0</v>
      </c>
      <c r="AB45" s="44">
        <v>3062500</v>
      </c>
      <c r="AC45" s="44">
        <v>3062500</v>
      </c>
      <c r="AD45" s="46">
        <f t="shared" si="8"/>
        <v>6125000</v>
      </c>
      <c r="AE45" s="44">
        <v>3062500</v>
      </c>
      <c r="AF45" s="44">
        <v>3062500</v>
      </c>
      <c r="AG45" s="46">
        <f t="shared" si="9"/>
        <v>6125000</v>
      </c>
      <c r="AH45" s="45" t="s">
        <v>123</v>
      </c>
      <c r="AI45" s="45" t="s">
        <v>123</v>
      </c>
      <c r="AJ45" s="46">
        <f t="shared" si="10"/>
        <v>0</v>
      </c>
      <c r="AK45" s="45" t="s">
        <v>123</v>
      </c>
      <c r="AL45" s="45" t="s">
        <v>123</v>
      </c>
      <c r="AM45" s="43">
        <f t="shared" si="11"/>
        <v>0</v>
      </c>
      <c r="AN45" s="43">
        <f t="shared" si="28"/>
        <v>6125000</v>
      </c>
      <c r="AO45" s="43">
        <f t="shared" si="28"/>
        <v>6125000</v>
      </c>
      <c r="AP45" s="43">
        <f t="shared" si="13"/>
        <v>12250000</v>
      </c>
      <c r="AQ45" s="44" t="e">
        <f>+#REF!+ROUND((#REF!-$Y45)/3,0)</f>
        <v>#REF!</v>
      </c>
      <c r="AR45" s="44" t="e">
        <f>+#REF!+ROUND((#REF!-$Z45)/3,0)</f>
        <v>#REF!</v>
      </c>
      <c r="AS45" s="46" t="e">
        <f t="shared" si="14"/>
        <v>#REF!</v>
      </c>
      <c r="AT45" s="44" t="e">
        <f>+#REF!+ROUND((#REF!-$Y45)/3,0)</f>
        <v>#REF!</v>
      </c>
      <c r="AU45" s="44" t="e">
        <f>+#REF!+ROUND((#REF!-$Z45)/3,0)</f>
        <v>#REF!</v>
      </c>
      <c r="AV45" s="46" t="e">
        <f t="shared" si="15"/>
        <v>#REF!</v>
      </c>
      <c r="AW45" s="44" t="e">
        <f>+#REF!+ROUND((#REF!-$Y45)/3,0)</f>
        <v>#REF!</v>
      </c>
      <c r="AX45" s="44" t="e">
        <f>+#REF!+ROUND((#REF!-$Z45)/3,0)</f>
        <v>#REF!</v>
      </c>
      <c r="AY45" s="43" t="e">
        <f t="shared" si="16"/>
        <v>#REF!</v>
      </c>
      <c r="AZ45" s="47"/>
      <c r="BA45" s="47"/>
      <c r="BB45" s="43">
        <f t="shared" si="17"/>
        <v>0</v>
      </c>
      <c r="BC45" s="43" t="e">
        <f t="shared" si="29"/>
        <v>#REF!</v>
      </c>
      <c r="BD45" s="43" t="e">
        <f t="shared" si="29"/>
        <v>#REF!</v>
      </c>
      <c r="BE45" s="43" t="e">
        <f t="shared" si="19"/>
        <v>#REF!</v>
      </c>
      <c r="BF45" s="47"/>
      <c r="BG45" s="47"/>
      <c r="BH45" s="43">
        <f t="shared" si="20"/>
        <v>0</v>
      </c>
      <c r="BI45" s="47"/>
      <c r="BJ45" s="47"/>
      <c r="BK45" s="43">
        <f t="shared" si="21"/>
        <v>0</v>
      </c>
      <c r="BL45" s="47"/>
      <c r="BM45" s="47"/>
      <c r="BN45" s="43">
        <f t="shared" si="22"/>
        <v>0</v>
      </c>
      <c r="BO45" s="43">
        <f t="shared" si="30"/>
        <v>0</v>
      </c>
      <c r="BP45" s="43">
        <f t="shared" si="30"/>
        <v>0</v>
      </c>
      <c r="BQ45" s="43">
        <f t="shared" si="24"/>
        <v>0</v>
      </c>
      <c r="BR45" s="46" t="e">
        <f t="shared" si="31"/>
        <v>#REF!</v>
      </c>
      <c r="BS45" s="46" t="e">
        <f t="shared" si="31"/>
        <v>#REF!</v>
      </c>
      <c r="BT45" s="46" t="e">
        <f t="shared" si="31"/>
        <v>#REF!</v>
      </c>
      <c r="BU45" s="46" t="e">
        <f>+Y45-#REF!</f>
        <v>#REF!</v>
      </c>
      <c r="BV45" s="46" t="e">
        <f>+Z45-#REF!</f>
        <v>#REF!</v>
      </c>
      <c r="BW45" s="46" t="e">
        <f>+AA45-#REF!</f>
        <v>#REF!</v>
      </c>
      <c r="BX45" s="46" t="e">
        <f>+AN45-#REF!</f>
        <v>#REF!</v>
      </c>
      <c r="BY45" s="46" t="e">
        <f>+AO45-#REF!</f>
        <v>#REF!</v>
      </c>
      <c r="BZ45" s="46" t="e">
        <f>+AP45-#REF!</f>
        <v>#REF!</v>
      </c>
      <c r="CA45" s="46" t="e">
        <f>+BC45-#REF!</f>
        <v>#REF!</v>
      </c>
      <c r="CB45" s="46" t="e">
        <f>+BD45-#REF!</f>
        <v>#REF!</v>
      </c>
      <c r="CC45" s="46" t="e">
        <f>+BE45-#REF!</f>
        <v>#REF!</v>
      </c>
      <c r="CD45" s="46" t="e">
        <f>+BO45-#REF!</f>
        <v>#REF!</v>
      </c>
      <c r="CE45" s="46" t="e">
        <f>+BP45-#REF!</f>
        <v>#REF!</v>
      </c>
      <c r="CF45" s="46" t="e">
        <f>+BQ45-#REF!</f>
        <v>#REF!</v>
      </c>
      <c r="CG45" s="46" t="e">
        <f t="shared" si="26"/>
        <v>#REF!</v>
      </c>
      <c r="CH45" s="46" t="e">
        <f t="shared" si="26"/>
        <v>#REF!</v>
      </c>
      <c r="CI45" s="46" t="e">
        <f t="shared" si="26"/>
        <v>#REF!</v>
      </c>
    </row>
    <row r="46" spans="1:87" x14ac:dyDescent="0.25">
      <c r="A46" s="169" t="s">
        <v>179</v>
      </c>
      <c r="B46" s="169" t="s">
        <v>173</v>
      </c>
      <c r="C46" s="48" t="s">
        <v>180</v>
      </c>
      <c r="D46" s="169" t="s">
        <v>117</v>
      </c>
      <c r="E46" s="169"/>
      <c r="F46" s="169" t="s">
        <v>193</v>
      </c>
      <c r="G46" s="169" t="s">
        <v>194</v>
      </c>
      <c r="H46" s="169" t="s">
        <v>195</v>
      </c>
      <c r="I46" s="169" t="s">
        <v>196</v>
      </c>
      <c r="J46" s="5">
        <v>44235000</v>
      </c>
      <c r="K46" s="5">
        <v>44235000</v>
      </c>
      <c r="L46" s="5">
        <v>88470000</v>
      </c>
      <c r="M46" s="38"/>
      <c r="N46" s="38"/>
      <c r="O46" s="110">
        <f t="shared" si="2"/>
        <v>0</v>
      </c>
      <c r="P46" s="39"/>
      <c r="Q46" s="39"/>
      <c r="R46" s="110">
        <f t="shared" si="3"/>
        <v>0</v>
      </c>
      <c r="S46" s="112">
        <v>0</v>
      </c>
      <c r="T46" s="112">
        <v>0</v>
      </c>
      <c r="U46" s="110">
        <f t="shared" si="4"/>
        <v>0</v>
      </c>
      <c r="V46" s="112">
        <v>22125000</v>
      </c>
      <c r="W46" s="112">
        <v>22125000</v>
      </c>
      <c r="X46" s="43">
        <f t="shared" si="5"/>
        <v>44250000</v>
      </c>
      <c r="Y46" s="43">
        <f t="shared" si="27"/>
        <v>22125000</v>
      </c>
      <c r="Z46" s="43">
        <f t="shared" si="27"/>
        <v>22125000</v>
      </c>
      <c r="AA46" s="43">
        <f t="shared" si="7"/>
        <v>44250000</v>
      </c>
      <c r="AB46" s="44">
        <v>5531250</v>
      </c>
      <c r="AC46" s="44">
        <v>5531250</v>
      </c>
      <c r="AD46" s="46">
        <f t="shared" si="8"/>
        <v>11062500</v>
      </c>
      <c r="AE46" s="44">
        <v>5531250</v>
      </c>
      <c r="AF46" s="44">
        <v>5531250</v>
      </c>
      <c r="AG46" s="46">
        <f t="shared" si="9"/>
        <v>11062500</v>
      </c>
      <c r="AH46" s="44">
        <v>5531250</v>
      </c>
      <c r="AI46" s="44">
        <v>5531250</v>
      </c>
      <c r="AJ46" s="46">
        <f t="shared" si="10"/>
        <v>11062500</v>
      </c>
      <c r="AK46" s="44">
        <v>5516250</v>
      </c>
      <c r="AL46" s="44">
        <v>5516250</v>
      </c>
      <c r="AM46" s="43">
        <f t="shared" si="11"/>
        <v>11032500</v>
      </c>
      <c r="AN46" s="43">
        <f t="shared" si="28"/>
        <v>22110000</v>
      </c>
      <c r="AO46" s="43">
        <f t="shared" si="28"/>
        <v>22110000</v>
      </c>
      <c r="AP46" s="43">
        <f t="shared" si="13"/>
        <v>44220000</v>
      </c>
      <c r="AQ46" s="44" t="e">
        <f>+#REF!+ROUND((#REF!-$Y46)/3,0)</f>
        <v>#REF!</v>
      </c>
      <c r="AR46" s="44" t="e">
        <f>+#REF!+ROUND((#REF!-$Z46)/3,0)</f>
        <v>#REF!</v>
      </c>
      <c r="AS46" s="46" t="e">
        <f t="shared" si="14"/>
        <v>#REF!</v>
      </c>
      <c r="AT46" s="44" t="e">
        <f>+#REF!+ROUND((#REF!-$Y46)/3,0)</f>
        <v>#REF!</v>
      </c>
      <c r="AU46" s="44" t="e">
        <f>+#REF!+ROUND((#REF!-$Z46)/3,0)</f>
        <v>#REF!</v>
      </c>
      <c r="AV46" s="46" t="e">
        <f t="shared" si="15"/>
        <v>#REF!</v>
      </c>
      <c r="AW46" s="44" t="e">
        <f>+#REF!+ROUND((#REF!-$Y46)/3,0)</f>
        <v>#REF!</v>
      </c>
      <c r="AX46" s="44" t="e">
        <f>+#REF!+ROUND((#REF!-$Z46)/3,0)</f>
        <v>#REF!</v>
      </c>
      <c r="AY46" s="43" t="e">
        <f t="shared" si="16"/>
        <v>#REF!</v>
      </c>
      <c r="AZ46" s="47"/>
      <c r="BA46" s="47"/>
      <c r="BB46" s="43">
        <f t="shared" si="17"/>
        <v>0</v>
      </c>
      <c r="BC46" s="43" t="e">
        <f t="shared" si="29"/>
        <v>#REF!</v>
      </c>
      <c r="BD46" s="43" t="e">
        <f t="shared" si="29"/>
        <v>#REF!</v>
      </c>
      <c r="BE46" s="43" t="e">
        <f t="shared" si="19"/>
        <v>#REF!</v>
      </c>
      <c r="BF46" s="47"/>
      <c r="BG46" s="47"/>
      <c r="BH46" s="43">
        <f t="shared" si="20"/>
        <v>0</v>
      </c>
      <c r="BI46" s="47"/>
      <c r="BJ46" s="47"/>
      <c r="BK46" s="43">
        <f t="shared" si="21"/>
        <v>0</v>
      </c>
      <c r="BL46" s="47"/>
      <c r="BM46" s="47"/>
      <c r="BN46" s="43">
        <f t="shared" si="22"/>
        <v>0</v>
      </c>
      <c r="BO46" s="43">
        <f t="shared" si="30"/>
        <v>0</v>
      </c>
      <c r="BP46" s="43">
        <f t="shared" si="30"/>
        <v>0</v>
      </c>
      <c r="BQ46" s="43">
        <f t="shared" si="24"/>
        <v>0</v>
      </c>
      <c r="BR46" s="46" t="e">
        <f t="shared" si="31"/>
        <v>#REF!</v>
      </c>
      <c r="BS46" s="46" t="e">
        <f t="shared" si="31"/>
        <v>#REF!</v>
      </c>
      <c r="BT46" s="46" t="e">
        <f t="shared" si="31"/>
        <v>#REF!</v>
      </c>
      <c r="BU46" s="46" t="e">
        <f>+Y46-#REF!</f>
        <v>#REF!</v>
      </c>
      <c r="BV46" s="46" t="e">
        <f>+Z46-#REF!</f>
        <v>#REF!</v>
      </c>
      <c r="BW46" s="46" t="e">
        <f>+AA46-#REF!</f>
        <v>#REF!</v>
      </c>
      <c r="BX46" s="46" t="e">
        <f>+AN46-#REF!</f>
        <v>#REF!</v>
      </c>
      <c r="BY46" s="46" t="e">
        <f>+AO46-#REF!</f>
        <v>#REF!</v>
      </c>
      <c r="BZ46" s="46" t="e">
        <f>+AP46-#REF!</f>
        <v>#REF!</v>
      </c>
      <c r="CA46" s="46" t="e">
        <f>+BC46-#REF!</f>
        <v>#REF!</v>
      </c>
      <c r="CB46" s="46" t="e">
        <f>+BD46-#REF!</f>
        <v>#REF!</v>
      </c>
      <c r="CC46" s="46" t="e">
        <f>+BE46-#REF!</f>
        <v>#REF!</v>
      </c>
      <c r="CD46" s="46" t="e">
        <f>+BO46-#REF!</f>
        <v>#REF!</v>
      </c>
      <c r="CE46" s="46" t="e">
        <f>+BP46-#REF!</f>
        <v>#REF!</v>
      </c>
      <c r="CF46" s="46" t="e">
        <f>+BQ46-#REF!</f>
        <v>#REF!</v>
      </c>
      <c r="CG46" s="46" t="e">
        <f t="shared" si="26"/>
        <v>#REF!</v>
      </c>
      <c r="CH46" s="46" t="e">
        <f t="shared" si="26"/>
        <v>#REF!</v>
      </c>
      <c r="CI46" s="46" t="e">
        <f t="shared" si="26"/>
        <v>#REF!</v>
      </c>
    </row>
    <row r="47" spans="1:87" x14ac:dyDescent="0.25">
      <c r="A47" s="169" t="s">
        <v>199</v>
      </c>
      <c r="B47" s="169" t="s">
        <v>173</v>
      </c>
      <c r="C47" s="48" t="s">
        <v>200</v>
      </c>
      <c r="D47" s="169" t="s">
        <v>117</v>
      </c>
      <c r="E47" s="169"/>
      <c r="F47" s="169" t="s">
        <v>193</v>
      </c>
      <c r="G47" s="169" t="s">
        <v>194</v>
      </c>
      <c r="H47" s="169" t="s">
        <v>195</v>
      </c>
      <c r="I47" s="169" t="s">
        <v>196</v>
      </c>
      <c r="J47" s="5">
        <v>40000000</v>
      </c>
      <c r="K47" s="5">
        <v>0</v>
      </c>
      <c r="L47" s="5">
        <v>40000000</v>
      </c>
      <c r="M47" s="38"/>
      <c r="N47" s="38"/>
      <c r="O47" s="110">
        <f t="shared" si="2"/>
        <v>0</v>
      </c>
      <c r="P47" s="39"/>
      <c r="Q47" s="39"/>
      <c r="R47" s="110">
        <f t="shared" si="3"/>
        <v>0</v>
      </c>
      <c r="S47" s="39"/>
      <c r="T47" s="39"/>
      <c r="U47" s="110">
        <f t="shared" si="4"/>
        <v>0</v>
      </c>
      <c r="V47" s="112">
        <v>9053000</v>
      </c>
      <c r="W47" s="39"/>
      <c r="X47" s="43">
        <f t="shared" si="5"/>
        <v>9053000</v>
      </c>
      <c r="Y47" s="43">
        <f t="shared" si="27"/>
        <v>9053000</v>
      </c>
      <c r="Z47" s="43">
        <f t="shared" si="27"/>
        <v>0</v>
      </c>
      <c r="AA47" s="43">
        <f t="shared" si="7"/>
        <v>9053000</v>
      </c>
      <c r="AB47" s="44">
        <v>7450500</v>
      </c>
      <c r="AC47" s="45"/>
      <c r="AD47" s="46">
        <f t="shared" si="8"/>
        <v>7450500</v>
      </c>
      <c r="AE47" s="44">
        <v>7450500</v>
      </c>
      <c r="AF47" s="45"/>
      <c r="AG47" s="46">
        <f t="shared" si="9"/>
        <v>7450500</v>
      </c>
      <c r="AH47" s="44">
        <v>7450500</v>
      </c>
      <c r="AI47" s="45" t="s">
        <v>123</v>
      </c>
      <c r="AJ47" s="46">
        <f t="shared" si="10"/>
        <v>7450500</v>
      </c>
      <c r="AK47" s="44">
        <v>7450500</v>
      </c>
      <c r="AL47" s="45" t="s">
        <v>123</v>
      </c>
      <c r="AM47" s="43">
        <f t="shared" si="11"/>
        <v>7450500</v>
      </c>
      <c r="AN47" s="43">
        <f t="shared" si="28"/>
        <v>29802000</v>
      </c>
      <c r="AO47" s="43">
        <f t="shared" si="28"/>
        <v>0</v>
      </c>
      <c r="AP47" s="43">
        <f t="shared" si="13"/>
        <v>29802000</v>
      </c>
      <c r="AQ47" s="44" t="e">
        <f>+#REF!+ROUND((#REF!-$Y47)/3,0)</f>
        <v>#REF!</v>
      </c>
      <c r="AR47" s="44" t="e">
        <f>+#REF!+ROUND((#REF!-$Z47)/3,0)</f>
        <v>#REF!</v>
      </c>
      <c r="AS47" s="46" t="e">
        <f t="shared" si="14"/>
        <v>#REF!</v>
      </c>
      <c r="AT47" s="44" t="e">
        <f>+#REF!+ROUND((#REF!-$Y47)/3,0)</f>
        <v>#REF!</v>
      </c>
      <c r="AU47" s="44" t="e">
        <f>+#REF!+ROUND((#REF!-$Z47)/3,0)</f>
        <v>#REF!</v>
      </c>
      <c r="AV47" s="46" t="e">
        <f t="shared" si="15"/>
        <v>#REF!</v>
      </c>
      <c r="AW47" s="44" t="e">
        <f>+#REF!+ROUND((#REF!-$Y47)/3,0)</f>
        <v>#REF!</v>
      </c>
      <c r="AX47" s="44" t="e">
        <f>+#REF!+ROUND((#REF!-$Z47)/3,0)</f>
        <v>#REF!</v>
      </c>
      <c r="AY47" s="43" t="e">
        <f t="shared" si="16"/>
        <v>#REF!</v>
      </c>
      <c r="AZ47" s="47"/>
      <c r="BA47" s="47"/>
      <c r="BB47" s="43">
        <f t="shared" si="17"/>
        <v>0</v>
      </c>
      <c r="BC47" s="43" t="e">
        <f t="shared" si="29"/>
        <v>#REF!</v>
      </c>
      <c r="BD47" s="43" t="e">
        <f t="shared" si="29"/>
        <v>#REF!</v>
      </c>
      <c r="BE47" s="43" t="e">
        <f t="shared" si="19"/>
        <v>#REF!</v>
      </c>
      <c r="BF47" s="47"/>
      <c r="BG47" s="47"/>
      <c r="BH47" s="43">
        <f t="shared" si="20"/>
        <v>0</v>
      </c>
      <c r="BI47" s="47"/>
      <c r="BJ47" s="47"/>
      <c r="BK47" s="43">
        <f t="shared" si="21"/>
        <v>0</v>
      </c>
      <c r="BL47" s="47"/>
      <c r="BM47" s="47"/>
      <c r="BN47" s="43">
        <f t="shared" si="22"/>
        <v>0</v>
      </c>
      <c r="BO47" s="43">
        <f t="shared" si="30"/>
        <v>0</v>
      </c>
      <c r="BP47" s="43">
        <f t="shared" si="30"/>
        <v>0</v>
      </c>
      <c r="BQ47" s="43">
        <f t="shared" si="24"/>
        <v>0</v>
      </c>
      <c r="BR47" s="46" t="e">
        <f t="shared" si="31"/>
        <v>#REF!</v>
      </c>
      <c r="BS47" s="46" t="e">
        <f t="shared" si="31"/>
        <v>#REF!</v>
      </c>
      <c r="BT47" s="46" t="e">
        <f t="shared" si="31"/>
        <v>#REF!</v>
      </c>
      <c r="BU47" s="46" t="e">
        <f>+Y47-#REF!</f>
        <v>#REF!</v>
      </c>
      <c r="BV47" s="46" t="e">
        <f>+Z47-#REF!</f>
        <v>#REF!</v>
      </c>
      <c r="BW47" s="46" t="e">
        <f>+AA47-#REF!</f>
        <v>#REF!</v>
      </c>
      <c r="BX47" s="46" t="e">
        <f>+AN47-#REF!</f>
        <v>#REF!</v>
      </c>
      <c r="BY47" s="46" t="e">
        <f>+AO47-#REF!</f>
        <v>#REF!</v>
      </c>
      <c r="BZ47" s="46" t="e">
        <f>+AP47-#REF!</f>
        <v>#REF!</v>
      </c>
      <c r="CA47" s="46" t="e">
        <f>+BC47-#REF!</f>
        <v>#REF!</v>
      </c>
      <c r="CB47" s="46" t="e">
        <f>+BD47-#REF!</f>
        <v>#REF!</v>
      </c>
      <c r="CC47" s="46" t="e">
        <f>+BE47-#REF!</f>
        <v>#REF!</v>
      </c>
      <c r="CD47" s="46" t="e">
        <f>+BO47-#REF!</f>
        <v>#REF!</v>
      </c>
      <c r="CE47" s="46" t="e">
        <f>+BP47-#REF!</f>
        <v>#REF!</v>
      </c>
      <c r="CF47" s="46" t="e">
        <f>+BQ47-#REF!</f>
        <v>#REF!</v>
      </c>
      <c r="CG47" s="46" t="e">
        <f t="shared" si="26"/>
        <v>#REF!</v>
      </c>
      <c r="CH47" s="46" t="e">
        <f t="shared" si="26"/>
        <v>#REF!</v>
      </c>
      <c r="CI47" s="46" t="e">
        <f t="shared" si="26"/>
        <v>#REF!</v>
      </c>
    </row>
    <row r="48" spans="1:87" x14ac:dyDescent="0.25">
      <c r="A48" s="169" t="s">
        <v>184</v>
      </c>
      <c r="B48" s="169" t="s">
        <v>173</v>
      </c>
      <c r="C48" s="48" t="s">
        <v>185</v>
      </c>
      <c r="D48" s="169" t="s">
        <v>117</v>
      </c>
      <c r="E48" s="169"/>
      <c r="F48" s="169" t="s">
        <v>193</v>
      </c>
      <c r="G48" s="169" t="s">
        <v>194</v>
      </c>
      <c r="H48" s="169" t="s">
        <v>195</v>
      </c>
      <c r="I48" s="169" t="s">
        <v>196</v>
      </c>
      <c r="J48" s="5">
        <v>0</v>
      </c>
      <c r="K48" s="5">
        <v>0</v>
      </c>
      <c r="L48" s="5">
        <v>0</v>
      </c>
      <c r="M48" s="38"/>
      <c r="N48" s="38"/>
      <c r="O48" s="110">
        <f t="shared" si="2"/>
        <v>0</v>
      </c>
      <c r="P48" s="39"/>
      <c r="Q48" s="39"/>
      <c r="R48" s="110">
        <f t="shared" si="3"/>
        <v>0</v>
      </c>
      <c r="S48" s="39"/>
      <c r="T48" s="39"/>
      <c r="U48" s="110">
        <f t="shared" si="4"/>
        <v>0</v>
      </c>
      <c r="V48" s="39"/>
      <c r="W48" s="39"/>
      <c r="X48" s="43">
        <f t="shared" si="5"/>
        <v>0</v>
      </c>
      <c r="Y48" s="43">
        <f t="shared" si="27"/>
        <v>0</v>
      </c>
      <c r="Z48" s="43">
        <f t="shared" si="27"/>
        <v>0</v>
      </c>
      <c r="AA48" s="43">
        <f t="shared" si="7"/>
        <v>0</v>
      </c>
      <c r="AB48" s="45" t="s">
        <v>123</v>
      </c>
      <c r="AC48" s="45" t="s">
        <v>123</v>
      </c>
      <c r="AD48" s="46">
        <f t="shared" si="8"/>
        <v>0</v>
      </c>
      <c r="AE48" s="45" t="s">
        <v>123</v>
      </c>
      <c r="AF48" s="45" t="s">
        <v>123</v>
      </c>
      <c r="AG48" s="46">
        <f t="shared" si="9"/>
        <v>0</v>
      </c>
      <c r="AH48" s="45" t="s">
        <v>123</v>
      </c>
      <c r="AI48" s="45" t="s">
        <v>123</v>
      </c>
      <c r="AJ48" s="46">
        <f t="shared" si="10"/>
        <v>0</v>
      </c>
      <c r="AK48" s="45" t="s">
        <v>123</v>
      </c>
      <c r="AL48" s="45" t="s">
        <v>123</v>
      </c>
      <c r="AM48" s="43">
        <f t="shared" si="11"/>
        <v>0</v>
      </c>
      <c r="AN48" s="43">
        <f t="shared" si="28"/>
        <v>0</v>
      </c>
      <c r="AO48" s="43">
        <f t="shared" si="28"/>
        <v>0</v>
      </c>
      <c r="AP48" s="43">
        <f t="shared" si="13"/>
        <v>0</v>
      </c>
      <c r="AQ48" s="44" t="e">
        <f>+#REF!+ROUND((#REF!-$Y48)/3,0)</f>
        <v>#REF!</v>
      </c>
      <c r="AR48" s="44" t="e">
        <f>+#REF!+ROUND((#REF!-$Z48)/3,0)</f>
        <v>#REF!</v>
      </c>
      <c r="AS48" s="46" t="e">
        <f t="shared" si="14"/>
        <v>#REF!</v>
      </c>
      <c r="AT48" s="44" t="e">
        <f>+#REF!+ROUND((#REF!-$Y48)/3,0)</f>
        <v>#REF!</v>
      </c>
      <c r="AU48" s="44" t="e">
        <f>+#REF!+ROUND((#REF!-$Z48)/3,0)</f>
        <v>#REF!</v>
      </c>
      <c r="AV48" s="46" t="e">
        <f t="shared" si="15"/>
        <v>#REF!</v>
      </c>
      <c r="AW48" s="44" t="e">
        <f>+#REF!+ROUND((#REF!-$Y48)/3,0)</f>
        <v>#REF!</v>
      </c>
      <c r="AX48" s="44" t="e">
        <f>+#REF!+ROUND((#REF!-$Z48)/3,0)</f>
        <v>#REF!</v>
      </c>
      <c r="AY48" s="43" t="e">
        <f t="shared" si="16"/>
        <v>#REF!</v>
      </c>
      <c r="AZ48" s="47"/>
      <c r="BA48" s="47"/>
      <c r="BB48" s="43">
        <f t="shared" si="17"/>
        <v>0</v>
      </c>
      <c r="BC48" s="43" t="e">
        <f t="shared" si="29"/>
        <v>#REF!</v>
      </c>
      <c r="BD48" s="43" t="e">
        <f t="shared" si="29"/>
        <v>#REF!</v>
      </c>
      <c r="BE48" s="43" t="e">
        <f t="shared" si="19"/>
        <v>#REF!</v>
      </c>
      <c r="BF48" s="47"/>
      <c r="BG48" s="47"/>
      <c r="BH48" s="43">
        <f t="shared" si="20"/>
        <v>0</v>
      </c>
      <c r="BI48" s="47"/>
      <c r="BJ48" s="47"/>
      <c r="BK48" s="43">
        <f t="shared" si="21"/>
        <v>0</v>
      </c>
      <c r="BL48" s="47"/>
      <c r="BM48" s="47"/>
      <c r="BN48" s="43">
        <f t="shared" si="22"/>
        <v>0</v>
      </c>
      <c r="BO48" s="43">
        <f t="shared" si="30"/>
        <v>0</v>
      </c>
      <c r="BP48" s="43">
        <f t="shared" si="30"/>
        <v>0</v>
      </c>
      <c r="BQ48" s="43">
        <f t="shared" si="24"/>
        <v>0</v>
      </c>
      <c r="BR48" s="46" t="e">
        <f t="shared" si="31"/>
        <v>#REF!</v>
      </c>
      <c r="BS48" s="46" t="e">
        <f t="shared" si="31"/>
        <v>#REF!</v>
      </c>
      <c r="BT48" s="46" t="e">
        <f t="shared" si="31"/>
        <v>#REF!</v>
      </c>
      <c r="BU48" s="46" t="e">
        <f>+Y48-#REF!</f>
        <v>#REF!</v>
      </c>
      <c r="BV48" s="46" t="e">
        <f>+Z48-#REF!</f>
        <v>#REF!</v>
      </c>
      <c r="BW48" s="46" t="e">
        <f>+AA48-#REF!</f>
        <v>#REF!</v>
      </c>
      <c r="BX48" s="46" t="e">
        <f>+AN48-#REF!</f>
        <v>#REF!</v>
      </c>
      <c r="BY48" s="46" t="e">
        <f>+AO48-#REF!</f>
        <v>#REF!</v>
      </c>
      <c r="BZ48" s="46" t="e">
        <f>+AP48-#REF!</f>
        <v>#REF!</v>
      </c>
      <c r="CA48" s="46" t="e">
        <f>+BC48-#REF!</f>
        <v>#REF!</v>
      </c>
      <c r="CB48" s="46" t="e">
        <f>+BD48-#REF!</f>
        <v>#REF!</v>
      </c>
      <c r="CC48" s="46" t="e">
        <f>+BE48-#REF!</f>
        <v>#REF!</v>
      </c>
      <c r="CD48" s="46" t="e">
        <f>+BO48-#REF!</f>
        <v>#REF!</v>
      </c>
      <c r="CE48" s="46" t="e">
        <f>+BP48-#REF!</f>
        <v>#REF!</v>
      </c>
      <c r="CF48" s="46" t="e">
        <f>+BQ48-#REF!</f>
        <v>#REF!</v>
      </c>
      <c r="CG48" s="46" t="e">
        <f t="shared" si="26"/>
        <v>#REF!</v>
      </c>
      <c r="CH48" s="46" t="e">
        <f t="shared" si="26"/>
        <v>#REF!</v>
      </c>
      <c r="CI48" s="46" t="e">
        <f t="shared" si="26"/>
        <v>#REF!</v>
      </c>
    </row>
    <row r="49" spans="1:87" x14ac:dyDescent="0.25">
      <c r="A49" s="169" t="s">
        <v>172</v>
      </c>
      <c r="B49" s="169" t="s">
        <v>173</v>
      </c>
      <c r="C49" s="48" t="s">
        <v>186</v>
      </c>
      <c r="D49" s="169" t="s">
        <v>117</v>
      </c>
      <c r="E49" s="169"/>
      <c r="F49" s="169" t="s">
        <v>193</v>
      </c>
      <c r="G49" s="169" t="s">
        <v>194</v>
      </c>
      <c r="H49" s="169" t="s">
        <v>195</v>
      </c>
      <c r="I49" s="169" t="s">
        <v>196</v>
      </c>
      <c r="J49" s="5">
        <v>104224000</v>
      </c>
      <c r="K49" s="5">
        <v>104219000</v>
      </c>
      <c r="L49" s="5">
        <v>208443000</v>
      </c>
      <c r="M49" s="112">
        <v>951000</v>
      </c>
      <c r="N49" s="112">
        <v>951000</v>
      </c>
      <c r="O49" s="110">
        <f t="shared" si="2"/>
        <v>1902000</v>
      </c>
      <c r="P49" s="112">
        <v>2323000</v>
      </c>
      <c r="Q49" s="112">
        <v>2323000</v>
      </c>
      <c r="R49" s="110">
        <f t="shared" si="3"/>
        <v>4646000</v>
      </c>
      <c r="S49" s="112">
        <v>5242000</v>
      </c>
      <c r="T49" s="112">
        <v>5242000</v>
      </c>
      <c r="U49" s="110">
        <f t="shared" si="4"/>
        <v>10484000</v>
      </c>
      <c r="V49" s="112">
        <v>3737000</v>
      </c>
      <c r="W49" s="112">
        <v>3737000</v>
      </c>
      <c r="X49" s="43">
        <f t="shared" si="5"/>
        <v>7474000</v>
      </c>
      <c r="Y49" s="43">
        <f t="shared" si="27"/>
        <v>12253000</v>
      </c>
      <c r="Z49" s="43">
        <f t="shared" si="27"/>
        <v>12253000</v>
      </c>
      <c r="AA49" s="43">
        <f t="shared" si="7"/>
        <v>24506000</v>
      </c>
      <c r="AB49" s="44">
        <v>9815000</v>
      </c>
      <c r="AC49" s="44">
        <v>9815000</v>
      </c>
      <c r="AD49" s="46">
        <f t="shared" si="8"/>
        <v>19630000</v>
      </c>
      <c r="AE49" s="44">
        <v>9815000</v>
      </c>
      <c r="AF49" s="44">
        <v>9815000</v>
      </c>
      <c r="AG49" s="46">
        <f t="shared" si="9"/>
        <v>19630000</v>
      </c>
      <c r="AH49" s="44">
        <v>9814000</v>
      </c>
      <c r="AI49" s="44">
        <v>9814000</v>
      </c>
      <c r="AJ49" s="46">
        <f t="shared" si="10"/>
        <v>19628000</v>
      </c>
      <c r="AK49" s="44">
        <v>9815000</v>
      </c>
      <c r="AL49" s="44">
        <v>9815000</v>
      </c>
      <c r="AM49" s="43">
        <f t="shared" si="11"/>
        <v>19630000</v>
      </c>
      <c r="AN49" s="43">
        <f t="shared" si="28"/>
        <v>39259000</v>
      </c>
      <c r="AO49" s="43">
        <f t="shared" si="28"/>
        <v>39259000</v>
      </c>
      <c r="AP49" s="43">
        <f t="shared" si="13"/>
        <v>78518000</v>
      </c>
      <c r="AQ49" s="44">
        <f>17571000+(12253000-Y49)/3</f>
        <v>17571000</v>
      </c>
      <c r="AR49" s="44">
        <f>17569000+(12253000-Z49)/3</f>
        <v>17569000</v>
      </c>
      <c r="AS49" s="46">
        <f t="shared" si="14"/>
        <v>35140000</v>
      </c>
      <c r="AT49" s="44">
        <f>17571000+(12253000-Y49)/3</f>
        <v>17571000</v>
      </c>
      <c r="AU49" s="44">
        <f>17569000+(12253000-Z49)/3</f>
        <v>17569000</v>
      </c>
      <c r="AV49" s="46">
        <f t="shared" si="15"/>
        <v>35140000</v>
      </c>
      <c r="AW49" s="44">
        <f>17570000+(12253000-Y49)/3-600000</f>
        <v>16970000</v>
      </c>
      <c r="AX49" s="44">
        <f>17569000+(12253000-Z49)/3</f>
        <v>17569000</v>
      </c>
      <c r="AY49" s="43">
        <f t="shared" si="16"/>
        <v>34539000</v>
      </c>
      <c r="AZ49" s="47"/>
      <c r="BA49" s="47"/>
      <c r="BB49" s="43">
        <f t="shared" si="17"/>
        <v>0</v>
      </c>
      <c r="BC49" s="43">
        <f t="shared" si="29"/>
        <v>52112000</v>
      </c>
      <c r="BD49" s="43">
        <f t="shared" si="29"/>
        <v>52707000</v>
      </c>
      <c r="BE49" s="43">
        <f t="shared" si="19"/>
        <v>104819000</v>
      </c>
      <c r="BF49" s="47"/>
      <c r="BG49" s="47"/>
      <c r="BH49" s="43">
        <f t="shared" si="20"/>
        <v>0</v>
      </c>
      <c r="BI49" s="47"/>
      <c r="BJ49" s="47"/>
      <c r="BK49" s="43">
        <f t="shared" si="21"/>
        <v>0</v>
      </c>
      <c r="BL49" s="47"/>
      <c r="BM49" s="47"/>
      <c r="BN49" s="43">
        <f t="shared" si="22"/>
        <v>0</v>
      </c>
      <c r="BO49" s="43">
        <f t="shared" si="30"/>
        <v>0</v>
      </c>
      <c r="BP49" s="43">
        <f t="shared" si="30"/>
        <v>0</v>
      </c>
      <c r="BQ49" s="43">
        <f t="shared" si="24"/>
        <v>0</v>
      </c>
      <c r="BR49" s="46">
        <f t="shared" si="31"/>
        <v>103624000</v>
      </c>
      <c r="BS49" s="46">
        <f t="shared" si="31"/>
        <v>104219000</v>
      </c>
      <c r="BT49" s="46">
        <f t="shared" si="31"/>
        <v>207843000</v>
      </c>
      <c r="BU49" s="46" t="e">
        <f>+Y49-#REF!</f>
        <v>#REF!</v>
      </c>
      <c r="BV49" s="46" t="e">
        <f>+Z49-#REF!</f>
        <v>#REF!</v>
      </c>
      <c r="BW49" s="46" t="e">
        <f>+AA49-#REF!</f>
        <v>#REF!</v>
      </c>
      <c r="BX49" s="46" t="e">
        <f>+AN49-#REF!</f>
        <v>#REF!</v>
      </c>
      <c r="BY49" s="46" t="e">
        <f>+AO49-#REF!</f>
        <v>#REF!</v>
      </c>
      <c r="BZ49" s="46" t="e">
        <f>+AP49-#REF!</f>
        <v>#REF!</v>
      </c>
      <c r="CA49" s="46" t="e">
        <f>+BC49-#REF!</f>
        <v>#REF!</v>
      </c>
      <c r="CB49" s="46" t="e">
        <f>+BD49-#REF!</f>
        <v>#REF!</v>
      </c>
      <c r="CC49" s="46" t="e">
        <f>+BE49-#REF!</f>
        <v>#REF!</v>
      </c>
      <c r="CD49" s="46" t="e">
        <f>+BO49-#REF!</f>
        <v>#REF!</v>
      </c>
      <c r="CE49" s="46" t="e">
        <f>+BP49-#REF!</f>
        <v>#REF!</v>
      </c>
      <c r="CF49" s="46" t="e">
        <f>+BQ49-#REF!</f>
        <v>#REF!</v>
      </c>
      <c r="CG49" s="46">
        <f t="shared" si="26"/>
        <v>-600000</v>
      </c>
      <c r="CH49" s="46">
        <f t="shared" si="26"/>
        <v>0</v>
      </c>
      <c r="CI49" s="46">
        <f t="shared" si="26"/>
        <v>-600000</v>
      </c>
    </row>
    <row r="50" spans="1:87" x14ac:dyDescent="0.25">
      <c r="A50" s="169" t="s">
        <v>187</v>
      </c>
      <c r="B50" s="169" t="s">
        <v>173</v>
      </c>
      <c r="C50" s="48" t="s">
        <v>188</v>
      </c>
      <c r="D50" s="169" t="s">
        <v>117</v>
      </c>
      <c r="E50" s="169"/>
      <c r="F50" s="169" t="s">
        <v>193</v>
      </c>
      <c r="G50" s="169" t="s">
        <v>194</v>
      </c>
      <c r="H50" s="169" t="s">
        <v>195</v>
      </c>
      <c r="I50" s="169" t="s">
        <v>196</v>
      </c>
      <c r="J50" s="5">
        <v>644190000</v>
      </c>
      <c r="K50" s="5">
        <v>644190000</v>
      </c>
      <c r="L50" s="5">
        <v>1288380000</v>
      </c>
      <c r="M50" s="38"/>
      <c r="N50" s="38"/>
      <c r="O50" s="110">
        <f t="shared" si="2"/>
        <v>0</v>
      </c>
      <c r="P50" s="39"/>
      <c r="Q50" s="39"/>
      <c r="R50" s="110">
        <f t="shared" si="3"/>
        <v>0</v>
      </c>
      <c r="S50" s="39"/>
      <c r="T50" s="39"/>
      <c r="U50" s="110">
        <f t="shared" si="4"/>
        <v>0</v>
      </c>
      <c r="V50" s="39"/>
      <c r="W50" s="39"/>
      <c r="X50" s="43">
        <f t="shared" si="5"/>
        <v>0</v>
      </c>
      <c r="Y50" s="43">
        <f t="shared" si="27"/>
        <v>0</v>
      </c>
      <c r="Z50" s="43">
        <f t="shared" si="27"/>
        <v>0</v>
      </c>
      <c r="AA50" s="43">
        <f t="shared" si="7"/>
        <v>0</v>
      </c>
      <c r="AB50" s="44">
        <v>107377000</v>
      </c>
      <c r="AC50" s="44">
        <v>107377000</v>
      </c>
      <c r="AD50" s="46">
        <f t="shared" si="8"/>
        <v>214754000</v>
      </c>
      <c r="AE50" s="45"/>
      <c r="AF50" s="45"/>
      <c r="AG50" s="46">
        <f t="shared" si="9"/>
        <v>0</v>
      </c>
      <c r="AH50" s="45"/>
      <c r="AI50" s="45"/>
      <c r="AJ50" s="46">
        <f t="shared" si="10"/>
        <v>0</v>
      </c>
      <c r="AK50" s="44">
        <v>214741000</v>
      </c>
      <c r="AL50" s="44">
        <v>214741000</v>
      </c>
      <c r="AM50" s="43">
        <f t="shared" si="11"/>
        <v>429482000</v>
      </c>
      <c r="AN50" s="43">
        <f t="shared" si="28"/>
        <v>322118000</v>
      </c>
      <c r="AO50" s="43">
        <f t="shared" si="28"/>
        <v>322118000</v>
      </c>
      <c r="AP50" s="43">
        <f t="shared" si="13"/>
        <v>644236000</v>
      </c>
      <c r="AQ50" s="44" t="e">
        <f>+#REF!+ROUND((#REF!-$Y50)/3,0)</f>
        <v>#REF!</v>
      </c>
      <c r="AR50" s="44" t="e">
        <f>+#REF!+ROUND((#REF!-$Z50)/3,0)</f>
        <v>#REF!</v>
      </c>
      <c r="AS50" s="46" t="e">
        <f t="shared" si="14"/>
        <v>#REF!</v>
      </c>
      <c r="AT50" s="44" t="e">
        <f>+#REF!+ROUND((#REF!-$Y50)/3,0)</f>
        <v>#REF!</v>
      </c>
      <c r="AU50" s="44" t="e">
        <f>+#REF!+ROUND((#REF!-$Z50)/3,0)</f>
        <v>#REF!</v>
      </c>
      <c r="AV50" s="46" t="e">
        <f t="shared" si="15"/>
        <v>#REF!</v>
      </c>
      <c r="AW50" s="44" t="e">
        <f>+#REF!+ROUND((#REF!-$Y50)/3,0)</f>
        <v>#REF!</v>
      </c>
      <c r="AX50" s="44" t="e">
        <f>+#REF!+ROUND((#REF!-$Z50)/3,0)</f>
        <v>#REF!</v>
      </c>
      <c r="AY50" s="43" t="e">
        <f t="shared" si="16"/>
        <v>#REF!</v>
      </c>
      <c r="AZ50" s="47"/>
      <c r="BA50" s="47"/>
      <c r="BB50" s="43">
        <f t="shared" si="17"/>
        <v>0</v>
      </c>
      <c r="BC50" s="43" t="e">
        <f t="shared" si="29"/>
        <v>#REF!</v>
      </c>
      <c r="BD50" s="43" t="e">
        <f t="shared" si="29"/>
        <v>#REF!</v>
      </c>
      <c r="BE50" s="43" t="e">
        <f t="shared" si="19"/>
        <v>#REF!</v>
      </c>
      <c r="BF50" s="47"/>
      <c r="BG50" s="47"/>
      <c r="BH50" s="43">
        <f t="shared" si="20"/>
        <v>0</v>
      </c>
      <c r="BI50" s="47"/>
      <c r="BJ50" s="47"/>
      <c r="BK50" s="43">
        <f t="shared" si="21"/>
        <v>0</v>
      </c>
      <c r="BL50" s="47"/>
      <c r="BM50" s="47"/>
      <c r="BN50" s="43">
        <f t="shared" si="22"/>
        <v>0</v>
      </c>
      <c r="BO50" s="43">
        <f t="shared" si="30"/>
        <v>0</v>
      </c>
      <c r="BP50" s="43">
        <f t="shared" si="30"/>
        <v>0</v>
      </c>
      <c r="BQ50" s="43">
        <f t="shared" si="24"/>
        <v>0</v>
      </c>
      <c r="BR50" s="46" t="e">
        <f t="shared" si="31"/>
        <v>#REF!</v>
      </c>
      <c r="BS50" s="46" t="e">
        <f t="shared" si="31"/>
        <v>#REF!</v>
      </c>
      <c r="BT50" s="46" t="e">
        <f t="shared" si="31"/>
        <v>#REF!</v>
      </c>
      <c r="BU50" s="46" t="e">
        <f>+Y50-#REF!</f>
        <v>#REF!</v>
      </c>
      <c r="BV50" s="46" t="e">
        <f>+Z50-#REF!</f>
        <v>#REF!</v>
      </c>
      <c r="BW50" s="46" t="e">
        <f>+AA50-#REF!</f>
        <v>#REF!</v>
      </c>
      <c r="BX50" s="46" t="e">
        <f>+AN50-#REF!</f>
        <v>#REF!</v>
      </c>
      <c r="BY50" s="46" t="e">
        <f>+AO50-#REF!</f>
        <v>#REF!</v>
      </c>
      <c r="BZ50" s="46" t="e">
        <f>+AP50-#REF!</f>
        <v>#REF!</v>
      </c>
      <c r="CA50" s="46" t="e">
        <f>+BC50-#REF!</f>
        <v>#REF!</v>
      </c>
      <c r="CB50" s="46" t="e">
        <f>+BD50-#REF!</f>
        <v>#REF!</v>
      </c>
      <c r="CC50" s="46" t="e">
        <f>+BE50-#REF!</f>
        <v>#REF!</v>
      </c>
      <c r="CD50" s="46" t="e">
        <f>+BO50-#REF!</f>
        <v>#REF!</v>
      </c>
      <c r="CE50" s="46" t="e">
        <f>+BP50-#REF!</f>
        <v>#REF!</v>
      </c>
      <c r="CF50" s="46" t="e">
        <f>+BQ50-#REF!</f>
        <v>#REF!</v>
      </c>
      <c r="CG50" s="46" t="e">
        <f t="shared" si="26"/>
        <v>#REF!</v>
      </c>
      <c r="CH50" s="46" t="e">
        <f t="shared" si="26"/>
        <v>#REF!</v>
      </c>
      <c r="CI50" s="46" t="e">
        <f t="shared" si="26"/>
        <v>#REF!</v>
      </c>
    </row>
    <row r="51" spans="1:87" x14ac:dyDescent="0.25">
      <c r="A51" s="169" t="s">
        <v>190</v>
      </c>
      <c r="B51" s="169" t="s">
        <v>173</v>
      </c>
      <c r="C51" s="48" t="s">
        <v>191</v>
      </c>
      <c r="D51" s="169" t="s">
        <v>117</v>
      </c>
      <c r="E51" s="169"/>
      <c r="F51" s="169" t="s">
        <v>193</v>
      </c>
      <c r="G51" s="169" t="s">
        <v>194</v>
      </c>
      <c r="H51" s="169" t="s">
        <v>195</v>
      </c>
      <c r="I51" s="169" t="s">
        <v>196</v>
      </c>
      <c r="J51" s="5">
        <v>21260000</v>
      </c>
      <c r="K51" s="5">
        <v>43195000</v>
      </c>
      <c r="L51" s="5">
        <v>64455000</v>
      </c>
      <c r="M51" s="38"/>
      <c r="N51" s="38"/>
      <c r="O51" s="110">
        <f t="shared" si="2"/>
        <v>0</v>
      </c>
      <c r="P51" s="39"/>
      <c r="Q51" s="39"/>
      <c r="R51" s="110">
        <f t="shared" si="3"/>
        <v>0</v>
      </c>
      <c r="S51" s="39"/>
      <c r="T51" s="39"/>
      <c r="U51" s="110">
        <f t="shared" si="4"/>
        <v>0</v>
      </c>
      <c r="V51" s="112">
        <v>3638000</v>
      </c>
      <c r="W51" s="39"/>
      <c r="X51" s="43">
        <f t="shared" si="5"/>
        <v>3638000</v>
      </c>
      <c r="Y51" s="43">
        <f t="shared" si="27"/>
        <v>3638000</v>
      </c>
      <c r="Z51" s="43">
        <f t="shared" si="27"/>
        <v>0</v>
      </c>
      <c r="AA51" s="43">
        <f t="shared" si="7"/>
        <v>3638000</v>
      </c>
      <c r="AB51" s="44">
        <v>2711250</v>
      </c>
      <c r="AC51" s="44">
        <v>5793750</v>
      </c>
      <c r="AD51" s="46">
        <f t="shared" si="8"/>
        <v>8505000</v>
      </c>
      <c r="AE51" s="44">
        <v>2711250</v>
      </c>
      <c r="AF51" s="44">
        <v>5793750</v>
      </c>
      <c r="AG51" s="46">
        <f t="shared" si="9"/>
        <v>8505000</v>
      </c>
      <c r="AH51" s="44">
        <v>2711250</v>
      </c>
      <c r="AI51" s="44">
        <v>5793750</v>
      </c>
      <c r="AJ51" s="46">
        <f t="shared" si="10"/>
        <v>8505000</v>
      </c>
      <c r="AK51" s="44">
        <v>2711250</v>
      </c>
      <c r="AL51" s="44">
        <v>5793750</v>
      </c>
      <c r="AM51" s="43">
        <f t="shared" si="11"/>
        <v>8505000</v>
      </c>
      <c r="AN51" s="43">
        <f t="shared" si="28"/>
        <v>10845000</v>
      </c>
      <c r="AO51" s="43">
        <f t="shared" si="28"/>
        <v>23175000</v>
      </c>
      <c r="AP51" s="43">
        <f t="shared" si="13"/>
        <v>34020000</v>
      </c>
      <c r="AQ51" s="44" t="e">
        <f>+#REF!+ROUND((#REF!-$Y51)/3,0)</f>
        <v>#REF!</v>
      </c>
      <c r="AR51" s="44" t="e">
        <f>+#REF!+ROUND((#REF!-$Z51)/3,0)</f>
        <v>#REF!</v>
      </c>
      <c r="AS51" s="46" t="e">
        <f t="shared" si="14"/>
        <v>#REF!</v>
      </c>
      <c r="AT51" s="44" t="e">
        <f>+#REF!+ROUND((#REF!-$Y51)/3,0)</f>
        <v>#REF!</v>
      </c>
      <c r="AU51" s="44" t="e">
        <f>+#REF!+ROUND((#REF!-$Z51)/3,0)</f>
        <v>#REF!</v>
      </c>
      <c r="AV51" s="46" t="e">
        <f t="shared" si="15"/>
        <v>#REF!</v>
      </c>
      <c r="AW51" s="44" t="e">
        <f>+#REF!+ROUND((#REF!-$Y51)/3,0)</f>
        <v>#REF!</v>
      </c>
      <c r="AX51" s="44" t="e">
        <f>+#REF!+ROUND((#REF!-$Z51)/3,0)</f>
        <v>#REF!</v>
      </c>
      <c r="AY51" s="43" t="e">
        <f t="shared" si="16"/>
        <v>#REF!</v>
      </c>
      <c r="AZ51" s="47"/>
      <c r="BA51" s="47"/>
      <c r="BB51" s="43">
        <f t="shared" si="17"/>
        <v>0</v>
      </c>
      <c r="BC51" s="43" t="e">
        <f t="shared" si="29"/>
        <v>#REF!</v>
      </c>
      <c r="BD51" s="43" t="e">
        <f t="shared" si="29"/>
        <v>#REF!</v>
      </c>
      <c r="BE51" s="43" t="e">
        <f t="shared" si="19"/>
        <v>#REF!</v>
      </c>
      <c r="BF51" s="47"/>
      <c r="BG51" s="47"/>
      <c r="BH51" s="43">
        <f t="shared" si="20"/>
        <v>0</v>
      </c>
      <c r="BI51" s="47"/>
      <c r="BJ51" s="47"/>
      <c r="BK51" s="43">
        <f t="shared" si="21"/>
        <v>0</v>
      </c>
      <c r="BL51" s="47"/>
      <c r="BM51" s="47"/>
      <c r="BN51" s="43">
        <f t="shared" si="22"/>
        <v>0</v>
      </c>
      <c r="BO51" s="43">
        <f t="shared" si="30"/>
        <v>0</v>
      </c>
      <c r="BP51" s="43">
        <f t="shared" si="30"/>
        <v>0</v>
      </c>
      <c r="BQ51" s="43">
        <f t="shared" si="24"/>
        <v>0</v>
      </c>
      <c r="BR51" s="46" t="e">
        <f t="shared" si="31"/>
        <v>#REF!</v>
      </c>
      <c r="BS51" s="46" t="e">
        <f t="shared" si="31"/>
        <v>#REF!</v>
      </c>
      <c r="BT51" s="46" t="e">
        <f t="shared" si="31"/>
        <v>#REF!</v>
      </c>
      <c r="BU51" s="46" t="e">
        <f>+Y51-#REF!</f>
        <v>#REF!</v>
      </c>
      <c r="BV51" s="46" t="e">
        <f>+Z51-#REF!</f>
        <v>#REF!</v>
      </c>
      <c r="BW51" s="46" t="e">
        <f>+AA51-#REF!</f>
        <v>#REF!</v>
      </c>
      <c r="BX51" s="46" t="e">
        <f>+AN51-#REF!</f>
        <v>#REF!</v>
      </c>
      <c r="BY51" s="46" t="e">
        <f>+AO51-#REF!</f>
        <v>#REF!</v>
      </c>
      <c r="BZ51" s="46" t="e">
        <f>+AP51-#REF!</f>
        <v>#REF!</v>
      </c>
      <c r="CA51" s="46" t="e">
        <f>+BC51-#REF!</f>
        <v>#REF!</v>
      </c>
      <c r="CB51" s="46" t="e">
        <f>+BD51-#REF!</f>
        <v>#REF!</v>
      </c>
      <c r="CC51" s="46" t="e">
        <f>+BE51-#REF!</f>
        <v>#REF!</v>
      </c>
      <c r="CD51" s="46" t="e">
        <f>+BO51-#REF!</f>
        <v>#REF!</v>
      </c>
      <c r="CE51" s="46" t="e">
        <f>+BP51-#REF!</f>
        <v>#REF!</v>
      </c>
      <c r="CF51" s="46" t="e">
        <f>+BQ51-#REF!</f>
        <v>#REF!</v>
      </c>
      <c r="CG51" s="46" t="e">
        <f t="shared" si="26"/>
        <v>#REF!</v>
      </c>
      <c r="CH51" s="46" t="e">
        <f t="shared" si="26"/>
        <v>#REF!</v>
      </c>
      <c r="CI51" s="46" t="e">
        <f t="shared" si="26"/>
        <v>#REF!</v>
      </c>
    </row>
    <row r="52" spans="1:87" x14ac:dyDescent="0.25">
      <c r="A52" s="169" t="s">
        <v>202</v>
      </c>
      <c r="B52" s="169" t="s">
        <v>173</v>
      </c>
      <c r="C52" s="48" t="s">
        <v>203</v>
      </c>
      <c r="D52" s="169" t="s">
        <v>117</v>
      </c>
      <c r="E52" s="169"/>
      <c r="F52" s="169" t="s">
        <v>193</v>
      </c>
      <c r="G52" s="169" t="s">
        <v>194</v>
      </c>
      <c r="H52" s="169" t="s">
        <v>195</v>
      </c>
      <c r="I52" s="169" t="s">
        <v>196</v>
      </c>
      <c r="J52" s="5">
        <v>0</v>
      </c>
      <c r="K52" s="5">
        <v>0</v>
      </c>
      <c r="L52" s="5">
        <v>0</v>
      </c>
      <c r="M52" s="38"/>
      <c r="N52" s="38"/>
      <c r="O52" s="110">
        <f t="shared" si="2"/>
        <v>0</v>
      </c>
      <c r="P52" s="39"/>
      <c r="Q52" s="39"/>
      <c r="R52" s="110">
        <f t="shared" si="3"/>
        <v>0</v>
      </c>
      <c r="S52" s="39"/>
      <c r="T52" s="39"/>
      <c r="U52" s="110">
        <f t="shared" si="4"/>
        <v>0</v>
      </c>
      <c r="V52" s="39"/>
      <c r="W52" s="39"/>
      <c r="X52" s="43">
        <f t="shared" si="5"/>
        <v>0</v>
      </c>
      <c r="Y52" s="43">
        <f t="shared" si="27"/>
        <v>0</v>
      </c>
      <c r="Z52" s="43">
        <f t="shared" si="27"/>
        <v>0</v>
      </c>
      <c r="AA52" s="43">
        <f t="shared" si="7"/>
        <v>0</v>
      </c>
      <c r="AB52" s="45" t="s">
        <v>123</v>
      </c>
      <c r="AC52" s="45" t="s">
        <v>123</v>
      </c>
      <c r="AD52" s="46">
        <f t="shared" si="8"/>
        <v>0</v>
      </c>
      <c r="AE52" s="45" t="s">
        <v>123</v>
      </c>
      <c r="AF52" s="45" t="s">
        <v>123</v>
      </c>
      <c r="AG52" s="46">
        <f t="shared" si="9"/>
        <v>0</v>
      </c>
      <c r="AH52" s="45" t="s">
        <v>123</v>
      </c>
      <c r="AI52" s="45" t="s">
        <v>123</v>
      </c>
      <c r="AJ52" s="46">
        <f t="shared" si="10"/>
        <v>0</v>
      </c>
      <c r="AK52" s="45" t="s">
        <v>123</v>
      </c>
      <c r="AL52" s="45" t="s">
        <v>123</v>
      </c>
      <c r="AM52" s="43">
        <f t="shared" si="11"/>
        <v>0</v>
      </c>
      <c r="AN52" s="43">
        <f t="shared" si="28"/>
        <v>0</v>
      </c>
      <c r="AO52" s="43">
        <f t="shared" si="28"/>
        <v>0</v>
      </c>
      <c r="AP52" s="43">
        <f t="shared" si="13"/>
        <v>0</v>
      </c>
      <c r="AQ52" s="44" t="e">
        <f>+#REF!+ROUND((#REF!-$Y52)/3,0)</f>
        <v>#REF!</v>
      </c>
      <c r="AR52" s="44" t="e">
        <f>+#REF!+ROUND((#REF!-$Z52)/3,0)</f>
        <v>#REF!</v>
      </c>
      <c r="AS52" s="46" t="e">
        <f t="shared" si="14"/>
        <v>#REF!</v>
      </c>
      <c r="AT52" s="44" t="e">
        <f>+#REF!+ROUND((#REF!-$Y52)/3,0)</f>
        <v>#REF!</v>
      </c>
      <c r="AU52" s="44" t="e">
        <f>+#REF!+ROUND((#REF!-$Z52)/3,0)</f>
        <v>#REF!</v>
      </c>
      <c r="AV52" s="46" t="e">
        <f t="shared" si="15"/>
        <v>#REF!</v>
      </c>
      <c r="AW52" s="44" t="e">
        <f>+#REF!+ROUND((#REF!-$Y52)/3,0)</f>
        <v>#REF!</v>
      </c>
      <c r="AX52" s="44" t="e">
        <f>+#REF!+ROUND((#REF!-$Z52)/3,0)</f>
        <v>#REF!</v>
      </c>
      <c r="AY52" s="43" t="e">
        <f t="shared" si="16"/>
        <v>#REF!</v>
      </c>
      <c r="AZ52" s="47"/>
      <c r="BA52" s="47"/>
      <c r="BB52" s="43">
        <f t="shared" si="17"/>
        <v>0</v>
      </c>
      <c r="BC52" s="43" t="e">
        <f t="shared" si="29"/>
        <v>#REF!</v>
      </c>
      <c r="BD52" s="43" t="e">
        <f t="shared" si="29"/>
        <v>#REF!</v>
      </c>
      <c r="BE52" s="43" t="e">
        <f t="shared" si="19"/>
        <v>#REF!</v>
      </c>
      <c r="BF52" s="47"/>
      <c r="BG52" s="47"/>
      <c r="BH52" s="43">
        <f t="shared" si="20"/>
        <v>0</v>
      </c>
      <c r="BI52" s="47"/>
      <c r="BJ52" s="47"/>
      <c r="BK52" s="43">
        <f t="shared" si="21"/>
        <v>0</v>
      </c>
      <c r="BL52" s="47"/>
      <c r="BM52" s="47"/>
      <c r="BN52" s="43">
        <f t="shared" si="22"/>
        <v>0</v>
      </c>
      <c r="BO52" s="43">
        <f t="shared" si="30"/>
        <v>0</v>
      </c>
      <c r="BP52" s="43">
        <f t="shared" si="30"/>
        <v>0</v>
      </c>
      <c r="BQ52" s="43">
        <f t="shared" si="24"/>
        <v>0</v>
      </c>
      <c r="BR52" s="46" t="e">
        <f t="shared" si="31"/>
        <v>#REF!</v>
      </c>
      <c r="BS52" s="46" t="e">
        <f t="shared" si="31"/>
        <v>#REF!</v>
      </c>
      <c r="BT52" s="46" t="e">
        <f t="shared" si="31"/>
        <v>#REF!</v>
      </c>
      <c r="BU52" s="46" t="e">
        <f>+Y52-#REF!</f>
        <v>#REF!</v>
      </c>
      <c r="BV52" s="46" t="e">
        <f>+Z52-#REF!</f>
        <v>#REF!</v>
      </c>
      <c r="BW52" s="46" t="e">
        <f>+AA52-#REF!</f>
        <v>#REF!</v>
      </c>
      <c r="BX52" s="46" t="e">
        <f>+AN52-#REF!</f>
        <v>#REF!</v>
      </c>
      <c r="BY52" s="46" t="e">
        <f>+AO52-#REF!</f>
        <v>#REF!</v>
      </c>
      <c r="BZ52" s="46" t="e">
        <f>+AP52-#REF!</f>
        <v>#REF!</v>
      </c>
      <c r="CA52" s="46" t="e">
        <f>+BC52-#REF!</f>
        <v>#REF!</v>
      </c>
      <c r="CB52" s="46" t="e">
        <f>+BD52-#REF!</f>
        <v>#REF!</v>
      </c>
      <c r="CC52" s="46" t="e">
        <f>+BE52-#REF!</f>
        <v>#REF!</v>
      </c>
      <c r="CD52" s="46" t="e">
        <f>+BO52-#REF!</f>
        <v>#REF!</v>
      </c>
      <c r="CE52" s="46" t="e">
        <f>+BP52-#REF!</f>
        <v>#REF!</v>
      </c>
      <c r="CF52" s="46" t="e">
        <f>+BQ52-#REF!</f>
        <v>#REF!</v>
      </c>
      <c r="CG52" s="46" t="e">
        <f t="shared" si="26"/>
        <v>#REF!</v>
      </c>
      <c r="CH52" s="46" t="e">
        <f t="shared" si="26"/>
        <v>#REF!</v>
      </c>
      <c r="CI52" s="46" t="e">
        <f t="shared" si="26"/>
        <v>#REF!</v>
      </c>
    </row>
    <row r="53" spans="1:87" x14ac:dyDescent="0.25">
      <c r="A53" s="169" t="s">
        <v>202</v>
      </c>
      <c r="B53" s="169" t="s">
        <v>173</v>
      </c>
      <c r="C53" s="48" t="s">
        <v>203</v>
      </c>
      <c r="D53" s="169" t="s">
        <v>121</v>
      </c>
      <c r="E53" s="169"/>
      <c r="F53" s="169" t="s">
        <v>175</v>
      </c>
      <c r="G53" s="169" t="s">
        <v>176</v>
      </c>
      <c r="H53" s="169" t="s">
        <v>177</v>
      </c>
      <c r="I53" s="169">
        <v>20</v>
      </c>
      <c r="J53" s="5">
        <v>0</v>
      </c>
      <c r="K53" s="5">
        <v>0</v>
      </c>
      <c r="L53" s="5">
        <v>0</v>
      </c>
      <c r="M53" s="38"/>
      <c r="N53" s="38"/>
      <c r="O53" s="110">
        <f t="shared" si="2"/>
        <v>0</v>
      </c>
      <c r="P53" s="39"/>
      <c r="Q53" s="39"/>
      <c r="R53" s="110">
        <f t="shared" si="3"/>
        <v>0</v>
      </c>
      <c r="S53" s="39"/>
      <c r="T53" s="39"/>
      <c r="U53" s="110">
        <f t="shared" si="4"/>
        <v>0</v>
      </c>
      <c r="V53" s="39"/>
      <c r="W53" s="39"/>
      <c r="X53" s="43">
        <f t="shared" si="5"/>
        <v>0</v>
      </c>
      <c r="Y53" s="43">
        <f t="shared" si="27"/>
        <v>0</v>
      </c>
      <c r="Z53" s="43">
        <f t="shared" si="27"/>
        <v>0</v>
      </c>
      <c r="AA53" s="43">
        <f t="shared" si="7"/>
        <v>0</v>
      </c>
      <c r="AB53" s="45"/>
      <c r="AC53" s="45"/>
      <c r="AD53" s="46">
        <f t="shared" si="8"/>
        <v>0</v>
      </c>
      <c r="AE53" s="45"/>
      <c r="AF53" s="45"/>
      <c r="AG53" s="46">
        <f t="shared" si="9"/>
        <v>0</v>
      </c>
      <c r="AH53" s="45"/>
      <c r="AI53" s="45"/>
      <c r="AJ53" s="46">
        <f t="shared" si="10"/>
        <v>0</v>
      </c>
      <c r="AK53" s="45"/>
      <c r="AL53" s="45"/>
      <c r="AM53" s="43">
        <f t="shared" si="11"/>
        <v>0</v>
      </c>
      <c r="AN53" s="43">
        <f t="shared" si="28"/>
        <v>0</v>
      </c>
      <c r="AO53" s="43">
        <f t="shared" si="28"/>
        <v>0</v>
      </c>
      <c r="AP53" s="43">
        <f t="shared" si="13"/>
        <v>0</v>
      </c>
      <c r="AQ53" s="44" t="e">
        <f>+#REF!+ROUND((#REF!-$Y53)/3,0)</f>
        <v>#REF!</v>
      </c>
      <c r="AR53" s="44" t="e">
        <f>+#REF!+ROUND((#REF!-$Z53)/3,0)</f>
        <v>#REF!</v>
      </c>
      <c r="AS53" s="46" t="e">
        <f t="shared" si="14"/>
        <v>#REF!</v>
      </c>
      <c r="AT53" s="44" t="e">
        <f>+#REF!+ROUND((#REF!-$Y53)/3,0)</f>
        <v>#REF!</v>
      </c>
      <c r="AU53" s="44" t="e">
        <f>+#REF!+ROUND((#REF!-$Z53)/3,0)</f>
        <v>#REF!</v>
      </c>
      <c r="AV53" s="46" t="e">
        <f t="shared" si="15"/>
        <v>#REF!</v>
      </c>
      <c r="AW53" s="44" t="e">
        <f>+#REF!+ROUND((#REF!-$Y53)/3,0)</f>
        <v>#REF!</v>
      </c>
      <c r="AX53" s="44" t="e">
        <f>+#REF!+ROUND((#REF!-$Z53)/3,0)</f>
        <v>#REF!</v>
      </c>
      <c r="AY53" s="43" t="e">
        <f t="shared" si="16"/>
        <v>#REF!</v>
      </c>
      <c r="AZ53" s="47"/>
      <c r="BA53" s="47"/>
      <c r="BB53" s="43">
        <f t="shared" si="17"/>
        <v>0</v>
      </c>
      <c r="BC53" s="43" t="e">
        <f t="shared" si="29"/>
        <v>#REF!</v>
      </c>
      <c r="BD53" s="43" t="e">
        <f t="shared" si="29"/>
        <v>#REF!</v>
      </c>
      <c r="BE53" s="43" t="e">
        <f t="shared" si="19"/>
        <v>#REF!</v>
      </c>
      <c r="BF53" s="47"/>
      <c r="BG53" s="47"/>
      <c r="BH53" s="43">
        <f t="shared" si="20"/>
        <v>0</v>
      </c>
      <c r="BI53" s="47"/>
      <c r="BJ53" s="47"/>
      <c r="BK53" s="43">
        <f t="shared" si="21"/>
        <v>0</v>
      </c>
      <c r="BL53" s="47"/>
      <c r="BM53" s="47"/>
      <c r="BN53" s="43">
        <f t="shared" si="22"/>
        <v>0</v>
      </c>
      <c r="BO53" s="43">
        <f t="shared" si="30"/>
        <v>0</v>
      </c>
      <c r="BP53" s="43">
        <f t="shared" si="30"/>
        <v>0</v>
      </c>
      <c r="BQ53" s="43">
        <f t="shared" si="24"/>
        <v>0</v>
      </c>
      <c r="BR53" s="46" t="e">
        <f t="shared" si="31"/>
        <v>#REF!</v>
      </c>
      <c r="BS53" s="46" t="e">
        <f t="shared" si="31"/>
        <v>#REF!</v>
      </c>
      <c r="BT53" s="46" t="e">
        <f t="shared" si="31"/>
        <v>#REF!</v>
      </c>
      <c r="BU53" s="46" t="e">
        <f>+Y53-#REF!</f>
        <v>#REF!</v>
      </c>
      <c r="BV53" s="46" t="e">
        <f>+Z53-#REF!</f>
        <v>#REF!</v>
      </c>
      <c r="BW53" s="46" t="e">
        <f>+AA53-#REF!</f>
        <v>#REF!</v>
      </c>
      <c r="BX53" s="46" t="e">
        <f>+AN53-#REF!</f>
        <v>#REF!</v>
      </c>
      <c r="BY53" s="46" t="e">
        <f>+AO53-#REF!</f>
        <v>#REF!</v>
      </c>
      <c r="BZ53" s="46" t="e">
        <f>+AP53-#REF!</f>
        <v>#REF!</v>
      </c>
      <c r="CA53" s="46" t="e">
        <f>+BC53-#REF!</f>
        <v>#REF!</v>
      </c>
      <c r="CB53" s="46" t="e">
        <f>+BD53-#REF!</f>
        <v>#REF!</v>
      </c>
      <c r="CC53" s="46" t="e">
        <f>+BE53-#REF!</f>
        <v>#REF!</v>
      </c>
      <c r="CD53" s="46" t="e">
        <f>+BO53-#REF!</f>
        <v>#REF!</v>
      </c>
      <c r="CE53" s="46" t="e">
        <f>+BP53-#REF!</f>
        <v>#REF!</v>
      </c>
      <c r="CF53" s="46" t="e">
        <f>+BQ53-#REF!</f>
        <v>#REF!</v>
      </c>
      <c r="CG53" s="46" t="e">
        <f t="shared" si="26"/>
        <v>#REF!</v>
      </c>
      <c r="CH53" s="46" t="e">
        <f t="shared" si="26"/>
        <v>#REF!</v>
      </c>
      <c r="CI53" s="46" t="e">
        <f t="shared" si="26"/>
        <v>#REF!</v>
      </c>
    </row>
    <row r="54" spans="1:87" x14ac:dyDescent="0.25">
      <c r="A54" s="169" t="s">
        <v>190</v>
      </c>
      <c r="B54" s="169" t="s">
        <v>173</v>
      </c>
      <c r="C54" s="48" t="s">
        <v>191</v>
      </c>
      <c r="D54" s="169" t="s">
        <v>117</v>
      </c>
      <c r="E54" s="169"/>
      <c r="F54" s="169" t="s">
        <v>193</v>
      </c>
      <c r="G54" s="169" t="s">
        <v>194</v>
      </c>
      <c r="H54" s="169" t="s">
        <v>198</v>
      </c>
      <c r="I54" s="169" t="s">
        <v>204</v>
      </c>
      <c r="J54" s="5">
        <v>9003000</v>
      </c>
      <c r="K54" s="5">
        <v>9003000</v>
      </c>
      <c r="L54" s="5">
        <v>18006000</v>
      </c>
      <c r="M54" s="38"/>
      <c r="N54" s="38"/>
      <c r="O54" s="110">
        <f t="shared" si="2"/>
        <v>0</v>
      </c>
      <c r="P54" s="39"/>
      <c r="Q54" s="39"/>
      <c r="R54" s="110">
        <f t="shared" si="3"/>
        <v>0</v>
      </c>
      <c r="S54" s="39"/>
      <c r="T54" s="39"/>
      <c r="U54" s="110">
        <f t="shared" si="4"/>
        <v>0</v>
      </c>
      <c r="V54" s="39"/>
      <c r="W54" s="39"/>
      <c r="X54" s="43">
        <f t="shared" si="5"/>
        <v>0</v>
      </c>
      <c r="Y54" s="43">
        <f t="shared" si="27"/>
        <v>0</v>
      </c>
      <c r="Z54" s="43">
        <f t="shared" si="27"/>
        <v>0</v>
      </c>
      <c r="AA54" s="43">
        <f t="shared" si="7"/>
        <v>0</v>
      </c>
      <c r="AB54" s="44">
        <v>1416250</v>
      </c>
      <c r="AC54" s="44">
        <v>1416250</v>
      </c>
      <c r="AD54" s="46">
        <f t="shared" si="8"/>
        <v>2832500</v>
      </c>
      <c r="AE54" s="44">
        <v>1416250</v>
      </c>
      <c r="AF54" s="44">
        <v>1416250</v>
      </c>
      <c r="AG54" s="46">
        <f t="shared" si="9"/>
        <v>2832500</v>
      </c>
      <c r="AH54" s="44">
        <v>1416250</v>
      </c>
      <c r="AI54" s="44">
        <v>1416250</v>
      </c>
      <c r="AJ54" s="46">
        <f t="shared" si="10"/>
        <v>2832500</v>
      </c>
      <c r="AK54" s="44">
        <v>1416250</v>
      </c>
      <c r="AL54" s="44">
        <v>1416250</v>
      </c>
      <c r="AM54" s="43">
        <f t="shared" si="11"/>
        <v>2832500</v>
      </c>
      <c r="AN54" s="43">
        <f t="shared" si="28"/>
        <v>5665000</v>
      </c>
      <c r="AO54" s="43">
        <f t="shared" si="28"/>
        <v>5665000</v>
      </c>
      <c r="AP54" s="43">
        <f t="shared" si="13"/>
        <v>11330000</v>
      </c>
      <c r="AQ54" s="44" t="e">
        <f>+#REF!+ROUND((#REF!-$Y54)/3,0)</f>
        <v>#REF!</v>
      </c>
      <c r="AR54" s="44" t="e">
        <f>+#REF!+ROUND((#REF!-$Z54)/3,0)</f>
        <v>#REF!</v>
      </c>
      <c r="AS54" s="46" t="e">
        <f t="shared" si="14"/>
        <v>#REF!</v>
      </c>
      <c r="AT54" s="44" t="e">
        <f>+#REF!+ROUND((#REF!-$Y54)/3,0)</f>
        <v>#REF!</v>
      </c>
      <c r="AU54" s="44" t="e">
        <f>+#REF!+ROUND((#REF!-$Z54)/3,0)</f>
        <v>#REF!</v>
      </c>
      <c r="AV54" s="46" t="e">
        <f t="shared" si="15"/>
        <v>#REF!</v>
      </c>
      <c r="AW54" s="44" t="e">
        <f>+#REF!+ROUND((#REF!-$Y54)/3,0)</f>
        <v>#REF!</v>
      </c>
      <c r="AX54" s="44" t="e">
        <f>+#REF!+ROUND((#REF!-$Z54)/3,0)</f>
        <v>#REF!</v>
      </c>
      <c r="AY54" s="43" t="e">
        <f t="shared" si="16"/>
        <v>#REF!</v>
      </c>
      <c r="AZ54" s="47"/>
      <c r="BA54" s="47"/>
      <c r="BB54" s="43">
        <f t="shared" si="17"/>
        <v>0</v>
      </c>
      <c r="BC54" s="43" t="e">
        <f t="shared" si="29"/>
        <v>#REF!</v>
      </c>
      <c r="BD54" s="43" t="e">
        <f t="shared" si="29"/>
        <v>#REF!</v>
      </c>
      <c r="BE54" s="43" t="e">
        <f t="shared" si="19"/>
        <v>#REF!</v>
      </c>
      <c r="BF54" s="47"/>
      <c r="BG54" s="47"/>
      <c r="BH54" s="43">
        <f t="shared" si="20"/>
        <v>0</v>
      </c>
      <c r="BI54" s="47"/>
      <c r="BJ54" s="47"/>
      <c r="BK54" s="43">
        <f t="shared" si="21"/>
        <v>0</v>
      </c>
      <c r="BL54" s="47"/>
      <c r="BM54" s="47"/>
      <c r="BN54" s="43">
        <f t="shared" si="22"/>
        <v>0</v>
      </c>
      <c r="BO54" s="43">
        <f t="shared" si="30"/>
        <v>0</v>
      </c>
      <c r="BP54" s="43">
        <f t="shared" si="30"/>
        <v>0</v>
      </c>
      <c r="BQ54" s="43">
        <f t="shared" si="24"/>
        <v>0</v>
      </c>
      <c r="BR54" s="46" t="e">
        <f t="shared" si="31"/>
        <v>#REF!</v>
      </c>
      <c r="BS54" s="46" t="e">
        <f t="shared" si="31"/>
        <v>#REF!</v>
      </c>
      <c r="BT54" s="46" t="e">
        <f t="shared" si="31"/>
        <v>#REF!</v>
      </c>
      <c r="BU54" s="46" t="e">
        <f>+Y54-#REF!</f>
        <v>#REF!</v>
      </c>
      <c r="BV54" s="46" t="e">
        <f>+Z54-#REF!</f>
        <v>#REF!</v>
      </c>
      <c r="BW54" s="46" t="e">
        <f>+AA54-#REF!</f>
        <v>#REF!</v>
      </c>
      <c r="BX54" s="46" t="e">
        <f>+AN54-#REF!</f>
        <v>#REF!</v>
      </c>
      <c r="BY54" s="46" t="e">
        <f>+AO54-#REF!</f>
        <v>#REF!</v>
      </c>
      <c r="BZ54" s="46" t="e">
        <f>+AP54-#REF!</f>
        <v>#REF!</v>
      </c>
      <c r="CA54" s="46" t="e">
        <f>+BC54-#REF!</f>
        <v>#REF!</v>
      </c>
      <c r="CB54" s="46" t="e">
        <f>+BD54-#REF!</f>
        <v>#REF!</v>
      </c>
      <c r="CC54" s="46" t="e">
        <f>+BE54-#REF!</f>
        <v>#REF!</v>
      </c>
      <c r="CD54" s="46" t="e">
        <f>+BO54-#REF!</f>
        <v>#REF!</v>
      </c>
      <c r="CE54" s="46" t="e">
        <f>+BP54-#REF!</f>
        <v>#REF!</v>
      </c>
      <c r="CF54" s="46" t="e">
        <f>+BQ54-#REF!</f>
        <v>#REF!</v>
      </c>
      <c r="CG54" s="46" t="e">
        <f t="shared" si="26"/>
        <v>#REF!</v>
      </c>
      <c r="CH54" s="46" t="e">
        <f t="shared" si="26"/>
        <v>#REF!</v>
      </c>
      <c r="CI54" s="46" t="e">
        <f t="shared" si="26"/>
        <v>#REF!</v>
      </c>
    </row>
    <row r="55" spans="1:87" x14ac:dyDescent="0.25">
      <c r="A55" s="48" t="s">
        <v>172</v>
      </c>
      <c r="B55" s="48" t="s">
        <v>173</v>
      </c>
      <c r="C55" s="48" t="s">
        <v>205</v>
      </c>
      <c r="D55" s="48" t="s">
        <v>117</v>
      </c>
      <c r="E55" s="169"/>
      <c r="F55" s="169" t="s">
        <v>193</v>
      </c>
      <c r="G55" s="169"/>
      <c r="H55" s="169" t="s">
        <v>195</v>
      </c>
      <c r="I55" s="169" t="s">
        <v>196</v>
      </c>
      <c r="J55" s="5">
        <v>0</v>
      </c>
      <c r="K55" s="5">
        <v>0</v>
      </c>
      <c r="L55" s="5">
        <v>0</v>
      </c>
      <c r="M55" s="38"/>
      <c r="N55" s="38"/>
      <c r="O55" s="110">
        <f t="shared" si="2"/>
        <v>0</v>
      </c>
      <c r="P55" s="39" t="s">
        <v>123</v>
      </c>
      <c r="Q55" s="39" t="s">
        <v>123</v>
      </c>
      <c r="R55" s="110">
        <f t="shared" si="3"/>
        <v>0</v>
      </c>
      <c r="S55" s="39" t="s">
        <v>123</v>
      </c>
      <c r="T55" s="39" t="s">
        <v>123</v>
      </c>
      <c r="U55" s="110">
        <f t="shared" si="4"/>
        <v>0</v>
      </c>
      <c r="V55" s="39" t="s">
        <v>123</v>
      </c>
      <c r="W55" s="39" t="s">
        <v>123</v>
      </c>
      <c r="X55" s="110">
        <f t="shared" si="5"/>
        <v>0</v>
      </c>
      <c r="Y55" s="110">
        <f t="shared" si="27"/>
        <v>0</v>
      </c>
      <c r="Z55" s="110">
        <f t="shared" si="27"/>
        <v>0</v>
      </c>
      <c r="AA55" s="110">
        <f t="shared" si="7"/>
        <v>0</v>
      </c>
      <c r="AB55" s="44">
        <v>0</v>
      </c>
      <c r="AC55" s="44">
        <v>0</v>
      </c>
      <c r="AD55" s="46">
        <f t="shared" si="8"/>
        <v>0</v>
      </c>
      <c r="AE55" s="44">
        <v>400000</v>
      </c>
      <c r="AF55" s="44">
        <v>0</v>
      </c>
      <c r="AG55" s="46">
        <f t="shared" si="9"/>
        <v>400000</v>
      </c>
      <c r="AH55" s="44">
        <v>200000</v>
      </c>
      <c r="AI55" s="44"/>
      <c r="AJ55" s="46">
        <f t="shared" si="10"/>
        <v>200000</v>
      </c>
      <c r="AK55" s="44"/>
      <c r="AL55" s="44"/>
      <c r="AM55" s="43">
        <f t="shared" si="11"/>
        <v>0</v>
      </c>
      <c r="AN55" s="43">
        <f t="shared" si="28"/>
        <v>600000</v>
      </c>
      <c r="AO55" s="43">
        <f t="shared" si="28"/>
        <v>0</v>
      </c>
      <c r="AP55" s="43">
        <f t="shared" si="13"/>
        <v>600000</v>
      </c>
      <c r="AQ55" s="44"/>
      <c r="AR55" s="44"/>
      <c r="AS55" s="46">
        <f t="shared" ref="AS55" si="32">+SUM(AQ55:AR55)</f>
        <v>0</v>
      </c>
      <c r="AT55" s="44"/>
      <c r="AU55" s="44"/>
      <c r="AV55" s="46">
        <f t="shared" si="15"/>
        <v>0</v>
      </c>
      <c r="AW55" s="44"/>
      <c r="AX55" s="44"/>
      <c r="AY55" s="43">
        <f t="shared" si="16"/>
        <v>0</v>
      </c>
      <c r="AZ55" s="47"/>
      <c r="BA55" s="47"/>
      <c r="BB55" s="43">
        <f t="shared" si="17"/>
        <v>0</v>
      </c>
      <c r="BC55" s="43">
        <f t="shared" si="29"/>
        <v>0</v>
      </c>
      <c r="BD55" s="43">
        <f t="shared" si="29"/>
        <v>0</v>
      </c>
      <c r="BE55" s="43">
        <f t="shared" si="19"/>
        <v>0</v>
      </c>
      <c r="BF55" s="47"/>
      <c r="BG55" s="47"/>
      <c r="BH55" s="43">
        <f t="shared" si="20"/>
        <v>0</v>
      </c>
      <c r="BI55" s="47"/>
      <c r="BJ55" s="47"/>
      <c r="BK55" s="43">
        <f t="shared" si="21"/>
        <v>0</v>
      </c>
      <c r="BL55" s="47"/>
      <c r="BM55" s="47"/>
      <c r="BN55" s="43">
        <f t="shared" si="22"/>
        <v>0</v>
      </c>
      <c r="BO55" s="43">
        <f t="shared" si="30"/>
        <v>0</v>
      </c>
      <c r="BP55" s="43">
        <f t="shared" si="30"/>
        <v>0</v>
      </c>
      <c r="BQ55" s="43">
        <f t="shared" si="24"/>
        <v>0</v>
      </c>
      <c r="BR55" s="46">
        <f t="shared" si="31"/>
        <v>600000</v>
      </c>
      <c r="BS55" s="46">
        <f t="shared" si="31"/>
        <v>0</v>
      </c>
      <c r="BT55" s="46">
        <f t="shared" si="31"/>
        <v>600000</v>
      </c>
      <c r="BU55" s="46" t="e">
        <f>+Y55-#REF!</f>
        <v>#REF!</v>
      </c>
      <c r="BV55" s="46" t="e">
        <f>+Z55-#REF!</f>
        <v>#REF!</v>
      </c>
      <c r="BW55" s="46" t="e">
        <f>+AA55-#REF!</f>
        <v>#REF!</v>
      </c>
      <c r="BX55" s="46" t="e">
        <f>+AN55-#REF!</f>
        <v>#REF!</v>
      </c>
      <c r="BY55" s="46" t="e">
        <f>+AO55-#REF!</f>
        <v>#REF!</v>
      </c>
      <c r="BZ55" s="46" t="e">
        <f>+AP55-#REF!</f>
        <v>#REF!</v>
      </c>
      <c r="CA55" s="46" t="e">
        <f>+BC55-#REF!</f>
        <v>#REF!</v>
      </c>
      <c r="CB55" s="46" t="e">
        <f>+BD55-#REF!</f>
        <v>#REF!</v>
      </c>
      <c r="CC55" s="46" t="e">
        <f>+BE55-#REF!</f>
        <v>#REF!</v>
      </c>
      <c r="CD55" s="46" t="e">
        <f>+BO55-#REF!</f>
        <v>#REF!</v>
      </c>
      <c r="CE55" s="46" t="e">
        <f>+BP55-#REF!</f>
        <v>#REF!</v>
      </c>
      <c r="CF55" s="46" t="e">
        <f>+BQ55-#REF!</f>
        <v>#REF!</v>
      </c>
      <c r="CG55" s="46">
        <f t="shared" ref="CG55:CI55" si="33">+BR55-J55</f>
        <v>600000</v>
      </c>
      <c r="CH55" s="46">
        <f t="shared" si="33"/>
        <v>0</v>
      </c>
      <c r="CI55" s="46">
        <f t="shared" si="33"/>
        <v>600000</v>
      </c>
    </row>
  </sheetData>
  <sheetProtection autoFilter="0" pivotTables="0"/>
  <autoFilter ref="A3:CI54" xr:uid="{00000000-0009-0000-0000-000003000000}"/>
  <dataValidations count="1">
    <dataValidation type="whole" operator="greaterThanOrEqual" allowBlank="1" showInputMessage="1" showErrorMessage="1" sqref="M4:N55 P4:Q55 S4:T55 V4:W55 AB4:AC54 AE4:AF54 AH4:AI54 AK4:AL54 BL4:BM55 AQ4:AR54 AZ4:BA54 BF4:BG55 BI4:BJ55 AT4:AU54 AW4:AX54" xr:uid="{00000000-0002-0000-0300-000000000000}">
      <formula1>0</formula1>
    </dataValidation>
  </dataValidations>
  <pageMargins left="0.7" right="0.7" top="0.75" bottom="0.75" header="0.3" footer="0.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K77"/>
  <sheetViews>
    <sheetView workbookViewId="0"/>
  </sheetViews>
  <sheetFormatPr defaultRowHeight="15" x14ac:dyDescent="0.25"/>
  <cols>
    <col min="1" max="1" width="91.7109375" bestFit="1" customWidth="1"/>
    <col min="2" max="4" width="16.5703125" customWidth="1"/>
    <col min="5" max="7" width="15.28515625" bestFit="1" customWidth="1"/>
    <col min="8" max="9" width="14.42578125" customWidth="1"/>
    <col min="10" max="10" width="14.42578125" bestFit="1" customWidth="1"/>
    <col min="11" max="11" width="108.42578125" bestFit="1" customWidth="1"/>
  </cols>
  <sheetData>
    <row r="1" spans="1:11" ht="15.75" thickBot="1" x14ac:dyDescent="0.3">
      <c r="A1" s="169"/>
      <c r="B1" s="169"/>
      <c r="C1" s="169"/>
      <c r="D1" s="169"/>
      <c r="E1" s="169"/>
      <c r="F1" s="169"/>
      <c r="G1" s="169"/>
      <c r="H1" s="169"/>
      <c r="I1" s="169"/>
      <c r="J1" s="169"/>
      <c r="K1" s="169"/>
    </row>
    <row r="2" spans="1:11" ht="15.75" thickBot="1" x14ac:dyDescent="0.3">
      <c r="A2" s="169"/>
      <c r="B2" s="361" t="s">
        <v>237</v>
      </c>
      <c r="C2" s="362"/>
      <c r="D2" s="363"/>
      <c r="E2" s="361" t="s">
        <v>238</v>
      </c>
      <c r="F2" s="362"/>
      <c r="G2" s="363"/>
      <c r="H2" s="361" t="s">
        <v>239</v>
      </c>
      <c r="I2" s="362"/>
      <c r="J2" s="363"/>
      <c r="K2" s="169"/>
    </row>
    <row r="3" spans="1:11" s="3" customFormat="1" ht="75.75" thickBot="1" x14ac:dyDescent="0.3">
      <c r="A3" s="111" t="s">
        <v>240</v>
      </c>
      <c r="B3" s="260" t="s">
        <v>241</v>
      </c>
      <c r="C3" s="261" t="s">
        <v>242</v>
      </c>
      <c r="D3" s="262" t="s">
        <v>243</v>
      </c>
      <c r="E3" s="261" t="s">
        <v>244</v>
      </c>
      <c r="F3" s="261" t="s">
        <v>245</v>
      </c>
      <c r="G3" s="262" t="s">
        <v>246</v>
      </c>
      <c r="H3" s="261" t="s">
        <v>247</v>
      </c>
      <c r="I3" s="261" t="s">
        <v>248</v>
      </c>
      <c r="J3" s="262" t="s">
        <v>249</v>
      </c>
      <c r="K3" s="4" t="s">
        <v>250</v>
      </c>
    </row>
    <row r="4" spans="1:11" x14ac:dyDescent="0.25">
      <c r="A4" s="249" t="s">
        <v>115</v>
      </c>
      <c r="B4" s="257"/>
      <c r="C4" s="258"/>
      <c r="D4" s="259"/>
      <c r="E4" s="258"/>
      <c r="F4" s="258"/>
      <c r="G4" s="259"/>
      <c r="H4" s="258"/>
      <c r="I4" s="258"/>
      <c r="J4" s="259"/>
      <c r="K4" s="169"/>
    </row>
    <row r="5" spans="1:11" x14ac:dyDescent="0.25">
      <c r="A5" s="250" t="s">
        <v>116</v>
      </c>
      <c r="B5" s="251">
        <v>75000000</v>
      </c>
      <c r="C5" s="252">
        <v>0</v>
      </c>
      <c r="D5" s="253">
        <v>75000000</v>
      </c>
      <c r="E5" s="252">
        <v>75000000</v>
      </c>
      <c r="F5" s="252">
        <v>0</v>
      </c>
      <c r="G5" s="253">
        <v>75000000</v>
      </c>
      <c r="H5" s="252">
        <v>0</v>
      </c>
      <c r="I5" s="252">
        <v>0</v>
      </c>
      <c r="J5" s="253">
        <v>0</v>
      </c>
      <c r="K5" s="169"/>
    </row>
    <row r="6" spans="1:11" x14ac:dyDescent="0.25">
      <c r="A6" s="249" t="s">
        <v>156</v>
      </c>
      <c r="B6" s="251"/>
      <c r="C6" s="252"/>
      <c r="D6" s="253"/>
      <c r="E6" s="252"/>
      <c r="F6" s="252"/>
      <c r="G6" s="253"/>
      <c r="H6" s="252"/>
      <c r="I6" s="252"/>
      <c r="J6" s="253"/>
      <c r="K6" s="169"/>
    </row>
    <row r="7" spans="1:11" x14ac:dyDescent="0.25">
      <c r="A7" s="250" t="s">
        <v>170</v>
      </c>
      <c r="B7" s="251">
        <v>50000000</v>
      </c>
      <c r="C7" s="252">
        <v>0</v>
      </c>
      <c r="D7" s="253">
        <v>50000000</v>
      </c>
      <c r="E7" s="252">
        <v>50000000</v>
      </c>
      <c r="F7" s="252">
        <v>0</v>
      </c>
      <c r="G7" s="253">
        <v>50000000</v>
      </c>
      <c r="H7" s="252">
        <v>0</v>
      </c>
      <c r="I7" s="252">
        <v>0</v>
      </c>
      <c r="J7" s="253">
        <v>0</v>
      </c>
      <c r="K7" s="169"/>
    </row>
    <row r="8" spans="1:11" x14ac:dyDescent="0.25">
      <c r="A8" s="250" t="s">
        <v>168</v>
      </c>
      <c r="B8" s="251">
        <v>9000000</v>
      </c>
      <c r="C8" s="252">
        <v>0</v>
      </c>
      <c r="D8" s="253">
        <v>9000000</v>
      </c>
      <c r="E8" s="252">
        <v>0</v>
      </c>
      <c r="F8" s="252">
        <v>0</v>
      </c>
      <c r="G8" s="253">
        <v>0</v>
      </c>
      <c r="H8" s="252">
        <v>-9000000</v>
      </c>
      <c r="I8" s="252">
        <v>0</v>
      </c>
      <c r="J8" s="253">
        <v>-9000000</v>
      </c>
      <c r="K8" s="169" t="s">
        <v>251</v>
      </c>
    </row>
    <row r="9" spans="1:11" x14ac:dyDescent="0.25">
      <c r="A9" s="250" t="s">
        <v>164</v>
      </c>
      <c r="B9" s="251">
        <v>106000000</v>
      </c>
      <c r="C9" s="252">
        <v>0</v>
      </c>
      <c r="D9" s="253">
        <v>106000000</v>
      </c>
      <c r="E9" s="252">
        <v>106000000</v>
      </c>
      <c r="F9" s="252">
        <v>0</v>
      </c>
      <c r="G9" s="253">
        <v>106000000</v>
      </c>
      <c r="H9" s="252">
        <v>0</v>
      </c>
      <c r="I9" s="252">
        <v>0</v>
      </c>
      <c r="J9" s="253">
        <v>0</v>
      </c>
      <c r="K9" s="169"/>
    </row>
    <row r="10" spans="1:11" x14ac:dyDescent="0.25">
      <c r="A10" s="250" t="s">
        <v>171</v>
      </c>
      <c r="B10" s="251">
        <v>40000000</v>
      </c>
      <c r="C10" s="252">
        <v>0</v>
      </c>
      <c r="D10" s="253">
        <v>40000000</v>
      </c>
      <c r="E10" s="252">
        <v>40000000</v>
      </c>
      <c r="F10" s="252">
        <v>0</v>
      </c>
      <c r="G10" s="253">
        <v>40000000</v>
      </c>
      <c r="H10" s="252">
        <v>0</v>
      </c>
      <c r="I10" s="252">
        <v>0</v>
      </c>
      <c r="J10" s="253">
        <v>0</v>
      </c>
      <c r="K10" s="169"/>
    </row>
    <row r="11" spans="1:11" x14ac:dyDescent="0.25">
      <c r="A11" s="250" t="s">
        <v>157</v>
      </c>
      <c r="B11" s="251">
        <v>150000000</v>
      </c>
      <c r="C11" s="252">
        <v>0</v>
      </c>
      <c r="D11" s="253">
        <v>150000000</v>
      </c>
      <c r="E11" s="252">
        <v>150000000</v>
      </c>
      <c r="F11" s="252">
        <v>0</v>
      </c>
      <c r="G11" s="253">
        <v>150000000</v>
      </c>
      <c r="H11" s="252">
        <v>0</v>
      </c>
      <c r="I11" s="252">
        <v>0</v>
      </c>
      <c r="J11" s="253">
        <v>0</v>
      </c>
      <c r="K11" s="169"/>
    </row>
    <row r="12" spans="1:11" x14ac:dyDescent="0.25">
      <c r="A12" s="250" t="s">
        <v>161</v>
      </c>
      <c r="B12" s="251">
        <v>5000000</v>
      </c>
      <c r="C12" s="252">
        <v>0</v>
      </c>
      <c r="D12" s="253">
        <v>5000000</v>
      </c>
      <c r="E12" s="252">
        <v>5000000</v>
      </c>
      <c r="F12" s="252">
        <v>0</v>
      </c>
      <c r="G12" s="253">
        <v>5000000</v>
      </c>
      <c r="H12" s="252">
        <v>0</v>
      </c>
      <c r="I12" s="252">
        <v>0</v>
      </c>
      <c r="J12" s="253">
        <v>0</v>
      </c>
      <c r="K12" s="169"/>
    </row>
    <row r="13" spans="1:11" x14ac:dyDescent="0.25">
      <c r="A13" s="250" t="s">
        <v>162</v>
      </c>
      <c r="B13" s="251">
        <v>5000000</v>
      </c>
      <c r="C13" s="252">
        <v>0</v>
      </c>
      <c r="D13" s="253">
        <v>5000000</v>
      </c>
      <c r="E13" s="252">
        <v>5000000</v>
      </c>
      <c r="F13" s="252">
        <v>0</v>
      </c>
      <c r="G13" s="253">
        <v>5000000</v>
      </c>
      <c r="H13" s="252">
        <v>0</v>
      </c>
      <c r="I13" s="252">
        <v>0</v>
      </c>
      <c r="J13" s="253">
        <v>0</v>
      </c>
      <c r="K13" s="169"/>
    </row>
    <row r="14" spans="1:11" x14ac:dyDescent="0.25">
      <c r="A14" s="249" t="s">
        <v>173</v>
      </c>
      <c r="B14" s="251"/>
      <c r="C14" s="252"/>
      <c r="D14" s="253"/>
      <c r="E14" s="252"/>
      <c r="F14" s="252"/>
      <c r="G14" s="253"/>
      <c r="H14" s="252"/>
      <c r="I14" s="252"/>
      <c r="J14" s="253"/>
      <c r="K14" s="169"/>
    </row>
    <row r="15" spans="1:11" x14ac:dyDescent="0.25">
      <c r="A15" s="250" t="s">
        <v>203</v>
      </c>
      <c r="B15" s="251">
        <v>0</v>
      </c>
      <c r="C15" s="252">
        <v>0</v>
      </c>
      <c r="D15" s="253">
        <v>0</v>
      </c>
      <c r="E15" s="252">
        <v>0</v>
      </c>
      <c r="F15" s="252">
        <v>0</v>
      </c>
      <c r="G15" s="253">
        <v>0</v>
      </c>
      <c r="H15" s="252">
        <v>0</v>
      </c>
      <c r="I15" s="252">
        <v>0</v>
      </c>
      <c r="J15" s="253">
        <v>0</v>
      </c>
      <c r="K15" s="169"/>
    </row>
    <row r="16" spans="1:11" x14ac:dyDescent="0.25">
      <c r="A16" s="250" t="s">
        <v>205</v>
      </c>
      <c r="B16" s="251">
        <v>0</v>
      </c>
      <c r="C16" s="252">
        <v>0</v>
      </c>
      <c r="D16" s="253">
        <v>0</v>
      </c>
      <c r="E16" s="252">
        <v>600000</v>
      </c>
      <c r="F16" s="252">
        <v>0</v>
      </c>
      <c r="G16" s="253">
        <v>600000</v>
      </c>
      <c r="H16" s="252">
        <v>600000</v>
      </c>
      <c r="I16" s="252">
        <v>0</v>
      </c>
      <c r="J16" s="253">
        <v>600000</v>
      </c>
      <c r="K16" s="169" t="s">
        <v>252</v>
      </c>
    </row>
    <row r="17" spans="1:11" x14ac:dyDescent="0.25">
      <c r="A17" s="250" t="s">
        <v>174</v>
      </c>
      <c r="B17" s="251">
        <v>6250000</v>
      </c>
      <c r="C17" s="252">
        <v>6250000</v>
      </c>
      <c r="D17" s="253">
        <v>12500000</v>
      </c>
      <c r="E17" s="252">
        <v>5490000</v>
      </c>
      <c r="F17" s="252">
        <v>7010000</v>
      </c>
      <c r="G17" s="253">
        <v>12500000</v>
      </c>
      <c r="H17" s="252">
        <v>-760000</v>
      </c>
      <c r="I17" s="252">
        <v>760000</v>
      </c>
      <c r="J17" s="253">
        <v>0</v>
      </c>
      <c r="K17" s="169" t="s">
        <v>253</v>
      </c>
    </row>
    <row r="18" spans="1:11" x14ac:dyDescent="0.25">
      <c r="A18" s="250" t="s">
        <v>180</v>
      </c>
      <c r="B18" s="251">
        <v>50000000</v>
      </c>
      <c r="C18" s="252">
        <v>50000000</v>
      </c>
      <c r="D18" s="253">
        <v>100000000</v>
      </c>
      <c r="E18" s="252">
        <v>50000000</v>
      </c>
      <c r="F18" s="252">
        <v>50000000</v>
      </c>
      <c r="G18" s="253">
        <v>100000000</v>
      </c>
      <c r="H18" s="252">
        <v>0</v>
      </c>
      <c r="I18" s="252">
        <v>0</v>
      </c>
      <c r="J18" s="253">
        <v>0</v>
      </c>
      <c r="K18" s="169"/>
    </row>
    <row r="19" spans="1:11" x14ac:dyDescent="0.25">
      <c r="A19" s="250" t="s">
        <v>183</v>
      </c>
      <c r="B19" s="251">
        <v>25000000</v>
      </c>
      <c r="C19" s="252">
        <v>0</v>
      </c>
      <c r="D19" s="253">
        <v>25000000</v>
      </c>
      <c r="E19" s="252">
        <v>25000000</v>
      </c>
      <c r="F19" s="252">
        <v>0</v>
      </c>
      <c r="G19" s="253">
        <v>25000000</v>
      </c>
      <c r="H19" s="252">
        <v>0</v>
      </c>
      <c r="I19" s="252">
        <v>0</v>
      </c>
      <c r="J19" s="253">
        <v>0</v>
      </c>
      <c r="K19" s="169"/>
    </row>
    <row r="20" spans="1:11" x14ac:dyDescent="0.25">
      <c r="A20" s="250" t="s">
        <v>185</v>
      </c>
      <c r="B20" s="251">
        <v>0</v>
      </c>
      <c r="C20" s="252">
        <v>0</v>
      </c>
      <c r="D20" s="253">
        <v>0</v>
      </c>
      <c r="E20" s="252">
        <v>0</v>
      </c>
      <c r="F20" s="252">
        <v>0</v>
      </c>
      <c r="G20" s="253">
        <v>0</v>
      </c>
      <c r="H20" s="252">
        <v>0</v>
      </c>
      <c r="I20" s="252">
        <v>0</v>
      </c>
      <c r="J20" s="253">
        <v>0</v>
      </c>
      <c r="K20" s="169"/>
    </row>
    <row r="21" spans="1:11" x14ac:dyDescent="0.25">
      <c r="A21" s="250" t="s">
        <v>186</v>
      </c>
      <c r="B21" s="251">
        <v>106923000</v>
      </c>
      <c r="C21" s="252">
        <v>109698000</v>
      </c>
      <c r="D21" s="253">
        <v>216621000</v>
      </c>
      <c r="E21" s="252">
        <v>43210000</v>
      </c>
      <c r="F21" s="252">
        <v>48897000</v>
      </c>
      <c r="G21" s="253">
        <v>92107000</v>
      </c>
      <c r="H21" s="252">
        <v>-63713000</v>
      </c>
      <c r="I21" s="252">
        <v>-60801000</v>
      </c>
      <c r="J21" s="253">
        <v>-124514000</v>
      </c>
      <c r="K21" s="169" t="s">
        <v>254</v>
      </c>
    </row>
    <row r="22" spans="1:11" x14ac:dyDescent="0.25">
      <c r="A22" s="250" t="s">
        <v>188</v>
      </c>
      <c r="B22" s="251">
        <v>650000000</v>
      </c>
      <c r="C22" s="252">
        <v>650000000</v>
      </c>
      <c r="D22" s="253">
        <v>1300000000</v>
      </c>
      <c r="E22" s="252">
        <v>601896000</v>
      </c>
      <c r="F22" s="252">
        <v>697724000</v>
      </c>
      <c r="G22" s="253">
        <v>1299620000</v>
      </c>
      <c r="H22" s="252">
        <v>-48104000</v>
      </c>
      <c r="I22" s="252">
        <v>47724000</v>
      </c>
      <c r="J22" s="253">
        <v>-380000</v>
      </c>
      <c r="K22" s="169" t="s">
        <v>253</v>
      </c>
    </row>
    <row r="23" spans="1:11" x14ac:dyDescent="0.25">
      <c r="A23" s="250" t="s">
        <v>191</v>
      </c>
      <c r="B23" s="251">
        <v>31664000</v>
      </c>
      <c r="C23" s="252">
        <v>53599000</v>
      </c>
      <c r="D23" s="253">
        <v>85263000</v>
      </c>
      <c r="E23" s="252">
        <v>18892000</v>
      </c>
      <c r="F23" s="252">
        <v>31281000</v>
      </c>
      <c r="G23" s="253">
        <v>50173000</v>
      </c>
      <c r="H23" s="252">
        <v>-12772000</v>
      </c>
      <c r="I23" s="252">
        <v>-22318000</v>
      </c>
      <c r="J23" s="253">
        <v>-35090000</v>
      </c>
      <c r="K23" s="169" t="s">
        <v>255</v>
      </c>
    </row>
    <row r="24" spans="1:11" x14ac:dyDescent="0.25">
      <c r="A24" s="250" t="s">
        <v>192</v>
      </c>
      <c r="B24" s="251">
        <v>4000000</v>
      </c>
      <c r="C24" s="252">
        <v>0</v>
      </c>
      <c r="D24" s="253">
        <v>4000000</v>
      </c>
      <c r="E24" s="252">
        <v>4000000</v>
      </c>
      <c r="F24" s="252">
        <v>0</v>
      </c>
      <c r="G24" s="253">
        <v>4000000</v>
      </c>
      <c r="H24" s="252">
        <v>0</v>
      </c>
      <c r="I24" s="252">
        <v>0</v>
      </c>
      <c r="J24" s="253">
        <v>0</v>
      </c>
      <c r="K24" s="169"/>
    </row>
    <row r="25" spans="1:11" x14ac:dyDescent="0.25">
      <c r="A25" s="250" t="s">
        <v>200</v>
      </c>
      <c r="B25" s="251">
        <v>40000000</v>
      </c>
      <c r="C25" s="252">
        <v>0</v>
      </c>
      <c r="D25" s="253">
        <v>40000000</v>
      </c>
      <c r="E25" s="252">
        <v>40000000</v>
      </c>
      <c r="F25" s="252">
        <v>0</v>
      </c>
      <c r="G25" s="253">
        <v>40000000</v>
      </c>
      <c r="H25" s="252">
        <v>0</v>
      </c>
      <c r="I25" s="252">
        <v>0</v>
      </c>
      <c r="J25" s="253">
        <v>0</v>
      </c>
      <c r="K25" s="169"/>
    </row>
    <row r="26" spans="1:11" x14ac:dyDescent="0.25">
      <c r="A26" s="249" t="s">
        <v>124</v>
      </c>
      <c r="B26" s="251"/>
      <c r="C26" s="252"/>
      <c r="D26" s="253"/>
      <c r="E26" s="252"/>
      <c r="F26" s="252"/>
      <c r="G26" s="253"/>
      <c r="H26" s="252"/>
      <c r="I26" s="252"/>
      <c r="J26" s="253"/>
      <c r="K26" s="169"/>
    </row>
    <row r="27" spans="1:11" x14ac:dyDescent="0.25">
      <c r="A27" s="250" t="s">
        <v>130</v>
      </c>
      <c r="B27" s="251">
        <v>25000000</v>
      </c>
      <c r="C27" s="252">
        <v>16667000</v>
      </c>
      <c r="D27" s="253">
        <v>41667000</v>
      </c>
      <c r="E27" s="252">
        <v>24173416</v>
      </c>
      <c r="F27" s="252">
        <v>17493584</v>
      </c>
      <c r="G27" s="253">
        <v>41667000</v>
      </c>
      <c r="H27" s="252">
        <v>-826584</v>
      </c>
      <c r="I27" s="252">
        <v>826584</v>
      </c>
      <c r="J27" s="253">
        <v>0</v>
      </c>
      <c r="K27" s="169"/>
    </row>
    <row r="28" spans="1:11" x14ac:dyDescent="0.25">
      <c r="A28" s="250" t="s">
        <v>138</v>
      </c>
      <c r="B28" s="251">
        <v>880394000</v>
      </c>
      <c r="C28" s="252">
        <v>452678000</v>
      </c>
      <c r="D28" s="253">
        <v>1333072000</v>
      </c>
      <c r="E28" s="252">
        <v>965430367</v>
      </c>
      <c r="F28" s="252">
        <v>573135175</v>
      </c>
      <c r="G28" s="253">
        <v>1538565542</v>
      </c>
      <c r="H28" s="252">
        <v>85036367</v>
      </c>
      <c r="I28" s="252">
        <v>120457175</v>
      </c>
      <c r="J28" s="253">
        <v>205493542</v>
      </c>
      <c r="K28" s="169"/>
    </row>
    <row r="29" spans="1:11" x14ac:dyDescent="0.25">
      <c r="A29" s="250" t="s">
        <v>125</v>
      </c>
      <c r="B29" s="251">
        <v>27500000</v>
      </c>
      <c r="C29" s="252">
        <v>18300000</v>
      </c>
      <c r="D29" s="253">
        <v>45800000</v>
      </c>
      <c r="E29" s="252">
        <v>26673168</v>
      </c>
      <c r="F29" s="252">
        <v>19126832</v>
      </c>
      <c r="G29" s="253">
        <v>45800000</v>
      </c>
      <c r="H29" s="252">
        <v>-826832</v>
      </c>
      <c r="I29" s="252">
        <v>826832</v>
      </c>
      <c r="J29" s="253">
        <v>0</v>
      </c>
      <c r="K29" s="169"/>
    </row>
    <row r="30" spans="1:11" x14ac:dyDescent="0.25">
      <c r="A30" s="250" t="s">
        <v>133</v>
      </c>
      <c r="B30" s="251">
        <v>12500000</v>
      </c>
      <c r="C30" s="252">
        <v>0</v>
      </c>
      <c r="D30" s="253">
        <v>12500000</v>
      </c>
      <c r="E30" s="252">
        <v>12500000</v>
      </c>
      <c r="F30" s="252">
        <v>0</v>
      </c>
      <c r="G30" s="253">
        <v>12500000</v>
      </c>
      <c r="H30" s="252">
        <v>0</v>
      </c>
      <c r="I30" s="252">
        <v>0</v>
      </c>
      <c r="J30" s="253">
        <v>0</v>
      </c>
      <c r="K30" s="169"/>
    </row>
    <row r="31" spans="1:11" x14ac:dyDescent="0.25">
      <c r="A31" s="250" t="s">
        <v>137</v>
      </c>
      <c r="B31" s="251">
        <v>78200000</v>
      </c>
      <c r="C31" s="252">
        <v>42900000</v>
      </c>
      <c r="D31" s="253">
        <v>121100000</v>
      </c>
      <c r="E31" s="252">
        <v>75918896</v>
      </c>
      <c r="F31" s="252">
        <v>45181104</v>
      </c>
      <c r="G31" s="253">
        <v>121100000</v>
      </c>
      <c r="H31" s="252">
        <v>-2281104</v>
      </c>
      <c r="I31" s="252">
        <v>2281104</v>
      </c>
      <c r="J31" s="253">
        <v>0</v>
      </c>
      <c r="K31" s="169"/>
    </row>
    <row r="32" spans="1:11" x14ac:dyDescent="0.25">
      <c r="A32" s="250" t="s">
        <v>140</v>
      </c>
      <c r="B32" s="251">
        <v>6000000</v>
      </c>
      <c r="C32" s="252">
        <v>1500000</v>
      </c>
      <c r="D32" s="253">
        <v>7500000</v>
      </c>
      <c r="E32" s="252">
        <v>6000000</v>
      </c>
      <c r="F32" s="252">
        <v>1500000</v>
      </c>
      <c r="G32" s="253">
        <v>7500000</v>
      </c>
      <c r="H32" s="252">
        <v>0</v>
      </c>
      <c r="I32" s="252">
        <v>0</v>
      </c>
      <c r="J32" s="253">
        <v>0</v>
      </c>
      <c r="K32" s="169"/>
    </row>
    <row r="33" spans="1:11" x14ac:dyDescent="0.25">
      <c r="A33" s="249" t="s">
        <v>141</v>
      </c>
      <c r="B33" s="251"/>
      <c r="C33" s="252"/>
      <c r="D33" s="253"/>
      <c r="E33" s="252"/>
      <c r="F33" s="252"/>
      <c r="G33" s="253"/>
      <c r="H33" s="252"/>
      <c r="I33" s="252"/>
      <c r="J33" s="253"/>
      <c r="K33" s="169"/>
    </row>
    <row r="34" spans="1:11" x14ac:dyDescent="0.25">
      <c r="A34" s="250" t="s">
        <v>142</v>
      </c>
      <c r="B34" s="251">
        <v>5000000</v>
      </c>
      <c r="C34" s="252">
        <v>0</v>
      </c>
      <c r="D34" s="253">
        <v>5000000</v>
      </c>
      <c r="E34" s="252">
        <v>5000000</v>
      </c>
      <c r="F34" s="252">
        <v>0</v>
      </c>
      <c r="G34" s="253">
        <v>5000000</v>
      </c>
      <c r="H34" s="252">
        <v>0</v>
      </c>
      <c r="I34" s="252">
        <v>0</v>
      </c>
      <c r="J34" s="253">
        <v>0</v>
      </c>
      <c r="K34" s="169"/>
    </row>
    <row r="35" spans="1:11" x14ac:dyDescent="0.25">
      <c r="A35" s="249" t="s">
        <v>146</v>
      </c>
      <c r="B35" s="251"/>
      <c r="C35" s="252"/>
      <c r="D35" s="253"/>
      <c r="E35" s="252"/>
      <c r="F35" s="252"/>
      <c r="G35" s="253"/>
      <c r="H35" s="252"/>
      <c r="I35" s="252"/>
      <c r="J35" s="253"/>
      <c r="K35" s="169"/>
    </row>
    <row r="36" spans="1:11" x14ac:dyDescent="0.25">
      <c r="A36" s="250" t="s">
        <v>154</v>
      </c>
      <c r="B36" s="251">
        <v>53400000</v>
      </c>
      <c r="C36" s="252">
        <v>0</v>
      </c>
      <c r="D36" s="253">
        <v>53400000</v>
      </c>
      <c r="E36" s="252">
        <v>53400000</v>
      </c>
      <c r="F36" s="252">
        <v>0</v>
      </c>
      <c r="G36" s="253">
        <v>53400000</v>
      </c>
      <c r="H36" s="252">
        <v>0</v>
      </c>
      <c r="I36" s="252">
        <v>0</v>
      </c>
      <c r="J36" s="253">
        <v>0</v>
      </c>
      <c r="K36" s="169"/>
    </row>
    <row r="37" spans="1:11" x14ac:dyDescent="0.25">
      <c r="A37" s="250" t="s">
        <v>147</v>
      </c>
      <c r="B37" s="251">
        <v>129210000</v>
      </c>
      <c r="C37" s="252">
        <v>165790000</v>
      </c>
      <c r="D37" s="253">
        <v>295000000</v>
      </c>
      <c r="E37" s="252">
        <v>121817153</v>
      </c>
      <c r="F37" s="252">
        <v>173182847</v>
      </c>
      <c r="G37" s="253">
        <v>295000000</v>
      </c>
      <c r="H37" s="252">
        <v>-7392847</v>
      </c>
      <c r="I37" s="252">
        <v>7392847</v>
      </c>
      <c r="J37" s="253">
        <v>0</v>
      </c>
      <c r="K37" s="169" t="s">
        <v>253</v>
      </c>
    </row>
    <row r="38" spans="1:11" x14ac:dyDescent="0.25">
      <c r="A38" s="250" t="s">
        <v>151</v>
      </c>
      <c r="B38" s="251">
        <v>295133000</v>
      </c>
      <c r="C38" s="252">
        <v>0</v>
      </c>
      <c r="D38" s="253">
        <v>295133000</v>
      </c>
      <c r="E38" s="252">
        <v>295133000</v>
      </c>
      <c r="F38" s="252">
        <v>0</v>
      </c>
      <c r="G38" s="253">
        <v>295133000</v>
      </c>
      <c r="H38" s="252">
        <v>0</v>
      </c>
      <c r="I38" s="252">
        <v>0</v>
      </c>
      <c r="J38" s="253">
        <v>0</v>
      </c>
      <c r="K38" s="169"/>
    </row>
    <row r="39" spans="1:11" ht="15.75" thickBot="1" x14ac:dyDescent="0.3">
      <c r="A39" s="249" t="s">
        <v>256</v>
      </c>
      <c r="B39" s="254">
        <v>2866174000</v>
      </c>
      <c r="C39" s="255">
        <v>1567382000</v>
      </c>
      <c r="D39" s="256">
        <v>4433556000</v>
      </c>
      <c r="E39" s="255">
        <v>2806134000</v>
      </c>
      <c r="F39" s="255">
        <v>1664531542</v>
      </c>
      <c r="G39" s="256">
        <v>4470665542</v>
      </c>
      <c r="H39" s="255">
        <v>-60040000</v>
      </c>
      <c r="I39" s="255">
        <v>97149542</v>
      </c>
      <c r="J39" s="256">
        <v>37109542</v>
      </c>
      <c r="K39" s="169"/>
    </row>
    <row r="40" spans="1:11" x14ac:dyDescent="0.25">
      <c r="A40" s="169"/>
      <c r="B40" s="169"/>
      <c r="C40" s="169"/>
      <c r="D40" s="169"/>
      <c r="E40" s="169"/>
      <c r="F40" s="169"/>
      <c r="G40" s="169"/>
      <c r="H40" s="169"/>
      <c r="I40" s="169"/>
      <c r="J40" s="169"/>
      <c r="K40" s="169"/>
    </row>
    <row r="41" spans="1:11" ht="15.75" thickBot="1" x14ac:dyDescent="0.3">
      <c r="A41" s="169"/>
      <c r="B41" s="169"/>
      <c r="C41" s="169"/>
      <c r="D41" s="169"/>
      <c r="E41" s="169"/>
      <c r="F41" s="169"/>
      <c r="G41" s="169"/>
      <c r="H41" s="169"/>
      <c r="I41" s="169"/>
      <c r="J41" s="169"/>
      <c r="K41" s="169"/>
    </row>
    <row r="42" spans="1:11" x14ac:dyDescent="0.25">
      <c r="A42" s="169" t="s">
        <v>257</v>
      </c>
      <c r="B42" s="101">
        <v>-2866174000</v>
      </c>
      <c r="C42" s="169"/>
      <c r="D42" s="169"/>
      <c r="E42" s="101">
        <v>-2806134000</v>
      </c>
      <c r="F42" s="169"/>
      <c r="G42" s="169"/>
      <c r="H42" s="102">
        <f>+E42-B42</f>
        <v>60040000</v>
      </c>
      <c r="I42" s="169"/>
      <c r="J42" s="169"/>
      <c r="K42" s="169" t="s">
        <v>258</v>
      </c>
    </row>
    <row r="43" spans="1:11" ht="15.75" thickBot="1" x14ac:dyDescent="0.3">
      <c r="A43" s="169"/>
      <c r="B43" s="169"/>
      <c r="C43" s="169"/>
      <c r="D43" s="169"/>
      <c r="E43" s="169"/>
      <c r="F43" s="169"/>
      <c r="G43" s="169"/>
      <c r="H43" s="169"/>
      <c r="I43" s="169"/>
      <c r="J43" s="169"/>
      <c r="K43" s="169"/>
    </row>
    <row r="44" spans="1:11" x14ac:dyDescent="0.25">
      <c r="A44" s="2" t="s">
        <v>259</v>
      </c>
      <c r="B44" s="2"/>
      <c r="C44" s="2"/>
      <c r="D44" s="2"/>
      <c r="E44" s="2"/>
      <c r="F44" s="2"/>
      <c r="G44" s="2"/>
      <c r="H44" s="103">
        <f>-SUM(H39,H42)</f>
        <v>0</v>
      </c>
      <c r="I44" s="169"/>
      <c r="J44" s="169"/>
      <c r="K44" s="169" t="s">
        <v>260</v>
      </c>
    </row>
    <row r="45" spans="1:11" x14ac:dyDescent="0.25">
      <c r="A45" s="169"/>
      <c r="B45" s="169"/>
      <c r="C45" s="169"/>
      <c r="D45" s="169"/>
      <c r="E45" s="169"/>
      <c r="F45" s="169"/>
      <c r="G45" s="169"/>
      <c r="H45" s="113"/>
      <c r="I45" s="169"/>
      <c r="J45" s="169"/>
      <c r="K45" s="169"/>
    </row>
    <row r="48" spans="1:11" ht="15.75" thickBot="1" x14ac:dyDescent="0.3">
      <c r="A48" s="169"/>
      <c r="B48" s="169"/>
      <c r="C48" s="169"/>
      <c r="D48" s="169"/>
      <c r="E48" s="169"/>
      <c r="F48" s="169"/>
      <c r="G48" s="169"/>
      <c r="H48" s="169"/>
      <c r="I48" s="169"/>
      <c r="J48" s="169"/>
      <c r="K48" s="169"/>
    </row>
    <row r="52" ht="15.75" thickBot="1" x14ac:dyDescent="0.3"/>
    <row r="54" ht="15.75" thickBot="1" x14ac:dyDescent="0.3"/>
    <row r="56" ht="15.75" thickBot="1" x14ac:dyDescent="0.3"/>
    <row r="58" ht="15.75" thickBot="1" x14ac:dyDescent="0.3"/>
    <row r="61" ht="15.75" thickBot="1" x14ac:dyDescent="0.3"/>
    <row r="63" ht="15.75" thickBot="1" x14ac:dyDescent="0.3"/>
    <row r="67" ht="15.75" thickBot="1" x14ac:dyDescent="0.3"/>
    <row r="70" ht="15.75" thickBot="1" x14ac:dyDescent="0.3"/>
    <row r="73" ht="15.75" thickBot="1" x14ac:dyDescent="0.3"/>
    <row r="75" ht="15.75" thickBot="1" x14ac:dyDescent="0.3"/>
    <row r="77" ht="15.75" thickBot="1" x14ac:dyDescent="0.3"/>
  </sheetData>
  <sheetProtection pivotTables="0"/>
  <mergeCells count="3">
    <mergeCell ref="B2:D2"/>
    <mergeCell ref="E2:G2"/>
    <mergeCell ref="H2:J2"/>
  </mergeCells>
  <pageMargins left="0.7" right="0.7" top="0.75" bottom="0.75" header="0.3" footer="0.3"/>
  <pageSetup orientation="portrait"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E1FEA0-6C6A-45B2-A11E-E1B6F6A9D49C}">
  <dimension ref="A1:AX76"/>
  <sheetViews>
    <sheetView workbookViewId="0">
      <selection activeCell="G33" sqref="G33"/>
    </sheetView>
  </sheetViews>
  <sheetFormatPr defaultColWidth="8.7109375" defaultRowHeight="14.25" zeroHeight="1" x14ac:dyDescent="0.2"/>
  <cols>
    <col min="1" max="1" width="25.42578125" style="50" customWidth="1"/>
    <col min="2" max="2" width="86.42578125" style="50" customWidth="1"/>
    <col min="3" max="3" width="15" style="50" customWidth="1"/>
    <col min="4" max="4" width="15.42578125" style="50" bestFit="1" customWidth="1"/>
    <col min="5" max="5" width="15.42578125" style="50" customWidth="1"/>
    <col min="6" max="14" width="14.42578125" style="50" customWidth="1"/>
    <col min="15" max="15" width="16" style="50" customWidth="1"/>
    <col min="16" max="16" width="15.140625" style="50" customWidth="1"/>
    <col min="17" max="17" width="15.85546875" style="50" customWidth="1"/>
    <col min="18" max="18" width="15.42578125" style="50" customWidth="1"/>
    <col min="19" max="19" width="14.7109375" style="50" bestFit="1" customWidth="1"/>
    <col min="20" max="20" width="15.140625" style="50" bestFit="1" customWidth="1"/>
    <col min="21" max="21" width="15.140625" style="50" customWidth="1"/>
    <col min="22" max="23" width="15.85546875" style="50" bestFit="1" customWidth="1"/>
    <col min="24" max="24" width="15.5703125" style="50" customWidth="1"/>
    <col min="25" max="26" width="15.140625" style="50" bestFit="1" customWidth="1"/>
    <col min="27" max="27" width="15.42578125" style="50" customWidth="1"/>
    <col min="28" max="29" width="15.140625" style="50" bestFit="1" customWidth="1"/>
    <col min="30" max="30" width="16.140625" style="50" customWidth="1"/>
    <col min="31" max="31" width="16.42578125" style="50" customWidth="1"/>
    <col min="32" max="32" width="16" style="50" customWidth="1"/>
    <col min="33" max="33" width="15.42578125" style="50" customWidth="1"/>
    <col min="34" max="34" width="16" style="50" customWidth="1"/>
    <col min="35" max="35" width="15.28515625" style="50" customWidth="1"/>
    <col min="36" max="40" width="14.42578125" style="50" customWidth="1"/>
    <col min="41" max="41" width="16.140625" style="50" bestFit="1" customWidth="1"/>
    <col min="42" max="44" width="15.42578125" style="50" customWidth="1"/>
    <col min="45" max="45" width="15.85546875" style="50" customWidth="1"/>
    <col min="46" max="46" width="15.42578125" style="50" customWidth="1"/>
    <col min="47" max="47" width="16.5703125" style="50" customWidth="1"/>
    <col min="48" max="48" width="16.85546875" style="50" customWidth="1"/>
    <col min="49" max="49" width="15.28515625" style="50" customWidth="1"/>
    <col min="50" max="50" width="16.85546875" style="50" customWidth="1"/>
    <col min="51" max="16384" width="8.7109375" style="50"/>
  </cols>
  <sheetData>
    <row r="1" spans="1:50" ht="15.75" x14ac:dyDescent="0.2">
      <c r="A1" s="277" t="s">
        <v>265</v>
      </c>
    </row>
    <row r="2" spans="1:50" ht="15" hidden="1" x14ac:dyDescent="0.2">
      <c r="A2" s="170"/>
    </row>
    <row r="3" spans="1:50" ht="72.95" customHeight="1" x14ac:dyDescent="0.2">
      <c r="A3" s="278" t="s">
        <v>369</v>
      </c>
      <c r="B3" s="339"/>
      <c r="C3" s="339"/>
      <c r="D3" s="339"/>
      <c r="E3" s="339"/>
    </row>
    <row r="4" spans="1:50" ht="15.75" thickBot="1" x14ac:dyDescent="0.3">
      <c r="A4" s="352"/>
      <c r="B4" s="352"/>
      <c r="C4" s="352"/>
      <c r="D4" s="352"/>
      <c r="E4" s="352"/>
      <c r="F4" s="279" t="s">
        <v>267</v>
      </c>
    </row>
    <row r="5" spans="1:50" s="51" customFormat="1" ht="15.75" thickBot="1" x14ac:dyDescent="0.3">
      <c r="C5" s="52"/>
      <c r="F5" s="280" t="s">
        <v>268</v>
      </c>
      <c r="G5" s="54"/>
      <c r="H5" s="54"/>
      <c r="I5" s="54"/>
      <c r="J5" s="54"/>
      <c r="K5" s="55"/>
      <c r="L5" s="280" t="s">
        <v>269</v>
      </c>
      <c r="M5" s="54"/>
      <c r="N5" s="54"/>
      <c r="O5" s="54"/>
      <c r="P5" s="54"/>
      <c r="Q5" s="54"/>
      <c r="R5" s="54"/>
      <c r="S5" s="54"/>
      <c r="T5" s="54"/>
      <c r="U5" s="54"/>
      <c r="V5" s="54"/>
      <c r="W5" s="55"/>
      <c r="X5" s="280" t="s">
        <v>270</v>
      </c>
      <c r="Y5" s="54"/>
      <c r="Z5" s="54"/>
      <c r="AA5" s="54"/>
      <c r="AB5" s="54"/>
      <c r="AC5" s="54"/>
      <c r="AD5" s="54"/>
      <c r="AE5" s="54"/>
      <c r="AF5" s="54"/>
      <c r="AG5" s="54"/>
      <c r="AH5" s="54"/>
      <c r="AI5" s="55"/>
      <c r="AJ5" s="280" t="s">
        <v>271</v>
      </c>
      <c r="AK5" s="54"/>
      <c r="AL5" s="54"/>
      <c r="AM5" s="54"/>
      <c r="AN5" s="54"/>
      <c r="AO5" s="54"/>
      <c r="AP5" s="54"/>
      <c r="AQ5" s="54"/>
      <c r="AR5" s="54"/>
      <c r="AS5" s="54"/>
      <c r="AT5" s="54"/>
      <c r="AU5" s="55"/>
      <c r="AV5" s="53"/>
      <c r="AW5" s="54"/>
      <c r="AX5" s="55"/>
    </row>
    <row r="6" spans="1:50" s="51" customFormat="1" ht="15.75" thickBot="1" x14ac:dyDescent="0.3">
      <c r="C6" s="279" t="s">
        <v>272</v>
      </c>
      <c r="F6" s="53" t="s">
        <v>273</v>
      </c>
      <c r="G6" s="54"/>
      <c r="H6" s="56"/>
      <c r="I6" s="54" t="s">
        <v>261</v>
      </c>
      <c r="J6" s="54"/>
      <c r="K6" s="55"/>
      <c r="L6" s="280" t="s">
        <v>262</v>
      </c>
      <c r="M6" s="54"/>
      <c r="N6" s="56"/>
      <c r="O6" s="281" t="s">
        <v>263</v>
      </c>
      <c r="P6" s="54"/>
      <c r="Q6" s="56"/>
      <c r="R6" s="281" t="s">
        <v>264</v>
      </c>
      <c r="S6" s="54"/>
      <c r="T6" s="56"/>
      <c r="U6" s="281" t="s">
        <v>274</v>
      </c>
      <c r="V6" s="54"/>
      <c r="W6" s="55"/>
      <c r="X6" s="280" t="s">
        <v>318</v>
      </c>
      <c r="Y6" s="54"/>
      <c r="Z6" s="56"/>
      <c r="AA6" s="281" t="s">
        <v>334</v>
      </c>
      <c r="AB6" s="54"/>
      <c r="AC6" s="56"/>
      <c r="AD6" s="281" t="s">
        <v>370</v>
      </c>
      <c r="AE6" s="54"/>
      <c r="AF6" s="56"/>
      <c r="AG6" s="281" t="s">
        <v>278</v>
      </c>
      <c r="AH6" s="54"/>
      <c r="AI6" s="55"/>
      <c r="AJ6" s="280" t="s">
        <v>279</v>
      </c>
      <c r="AK6" s="54"/>
      <c r="AL6" s="56"/>
      <c r="AM6" s="281" t="s">
        <v>280</v>
      </c>
      <c r="AN6" s="54"/>
      <c r="AO6" s="56"/>
      <c r="AP6" s="281" t="s">
        <v>332</v>
      </c>
      <c r="AQ6" s="54"/>
      <c r="AR6" s="56"/>
      <c r="AS6" s="281" t="s">
        <v>333</v>
      </c>
      <c r="AT6" s="54"/>
      <c r="AU6" s="55"/>
      <c r="AV6" s="280" t="s">
        <v>371</v>
      </c>
      <c r="AW6" s="54"/>
      <c r="AX6" s="55"/>
    </row>
    <row r="7" spans="1:50" s="57" customFormat="1" ht="30" x14ac:dyDescent="0.25">
      <c r="B7" s="282" t="s">
        <v>281</v>
      </c>
      <c r="C7" s="283" t="s">
        <v>282</v>
      </c>
      <c r="D7" s="283" t="s">
        <v>283</v>
      </c>
      <c r="E7" s="283" t="s">
        <v>284</v>
      </c>
      <c r="F7" s="284" t="s">
        <v>282</v>
      </c>
      <c r="G7" s="285" t="s">
        <v>283</v>
      </c>
      <c r="H7" s="286" t="s">
        <v>284</v>
      </c>
      <c r="I7" s="285" t="s">
        <v>282</v>
      </c>
      <c r="J7" s="285" t="s">
        <v>283</v>
      </c>
      <c r="K7" s="287" t="s">
        <v>284</v>
      </c>
      <c r="L7" s="284" t="s">
        <v>282</v>
      </c>
      <c r="M7" s="285" t="s">
        <v>283</v>
      </c>
      <c r="N7" s="286" t="s">
        <v>284</v>
      </c>
      <c r="O7" s="285" t="s">
        <v>282</v>
      </c>
      <c r="P7" s="285" t="s">
        <v>283</v>
      </c>
      <c r="Q7" s="286" t="s">
        <v>284</v>
      </c>
      <c r="R7" s="285" t="s">
        <v>282</v>
      </c>
      <c r="S7" s="285" t="s">
        <v>283</v>
      </c>
      <c r="T7" s="286" t="s">
        <v>284</v>
      </c>
      <c r="U7" s="285" t="s">
        <v>282</v>
      </c>
      <c r="V7" s="285" t="s">
        <v>283</v>
      </c>
      <c r="W7" s="287" t="s">
        <v>284</v>
      </c>
      <c r="X7" s="284" t="s">
        <v>282</v>
      </c>
      <c r="Y7" s="285" t="s">
        <v>283</v>
      </c>
      <c r="Z7" s="286" t="s">
        <v>284</v>
      </c>
      <c r="AA7" s="285" t="s">
        <v>282</v>
      </c>
      <c r="AB7" s="285" t="s">
        <v>283</v>
      </c>
      <c r="AC7" s="286" t="s">
        <v>284</v>
      </c>
      <c r="AD7" s="285" t="s">
        <v>282</v>
      </c>
      <c r="AE7" s="285" t="s">
        <v>283</v>
      </c>
      <c r="AF7" s="286" t="s">
        <v>284</v>
      </c>
      <c r="AG7" s="285" t="s">
        <v>282</v>
      </c>
      <c r="AH7" s="285" t="s">
        <v>283</v>
      </c>
      <c r="AI7" s="287" t="s">
        <v>284</v>
      </c>
      <c r="AJ7" s="284" t="s">
        <v>282</v>
      </c>
      <c r="AK7" s="285" t="s">
        <v>283</v>
      </c>
      <c r="AL7" s="286" t="s">
        <v>284</v>
      </c>
      <c r="AM7" s="285" t="s">
        <v>282</v>
      </c>
      <c r="AN7" s="285" t="s">
        <v>283</v>
      </c>
      <c r="AO7" s="286" t="s">
        <v>284</v>
      </c>
      <c r="AP7" s="285" t="s">
        <v>282</v>
      </c>
      <c r="AQ7" s="285" t="s">
        <v>283</v>
      </c>
      <c r="AR7" s="286" t="s">
        <v>284</v>
      </c>
      <c r="AS7" s="285" t="s">
        <v>282</v>
      </c>
      <c r="AT7" s="285" t="s">
        <v>283</v>
      </c>
      <c r="AU7" s="287" t="s">
        <v>284</v>
      </c>
      <c r="AV7" s="284" t="s">
        <v>282</v>
      </c>
      <c r="AW7" s="285" t="s">
        <v>283</v>
      </c>
      <c r="AX7" s="287" t="s">
        <v>284</v>
      </c>
    </row>
    <row r="8" spans="1:50" ht="14.25" customHeight="1" x14ac:dyDescent="0.2">
      <c r="A8" s="288" t="s">
        <v>285</v>
      </c>
      <c r="B8" s="289" t="s">
        <v>151</v>
      </c>
      <c r="C8" s="290">
        <f>+SUM(F8,I8,L8,O8,R8,U8,X8,AA8,AD8,AG8,AJ8,AM8,AP8,AS8,AV8)</f>
        <v>295133000</v>
      </c>
      <c r="D8" s="290">
        <f>+SUM(G8,J8,M8,P8,S8,V8,Y8,AB8,AE8,AH8,AK8,AN8,AQ8,AT8,AW8)</f>
        <v>0</v>
      </c>
      <c r="E8" s="290">
        <f>+SUM(H8,K8,N8,Q8,T8,W8,Z8,AC8,AF8,AI8,AL8,AO8,AR8,AU8,AX8)</f>
        <v>295133000</v>
      </c>
      <c r="F8" s="291">
        <v>0</v>
      </c>
      <c r="G8" s="292">
        <v>0</v>
      </c>
      <c r="H8" s="293">
        <v>0</v>
      </c>
      <c r="I8" s="292">
        <v>0</v>
      </c>
      <c r="J8" s="292">
        <v>0</v>
      </c>
      <c r="K8" s="294">
        <v>0</v>
      </c>
      <c r="L8" s="291">
        <v>0</v>
      </c>
      <c r="M8" s="292">
        <v>0</v>
      </c>
      <c r="N8" s="293">
        <v>0</v>
      </c>
      <c r="O8" s="292">
        <v>1000</v>
      </c>
      <c r="P8" s="292">
        <v>0</v>
      </c>
      <c r="Q8" s="293">
        <v>1000</v>
      </c>
      <c r="R8" s="292">
        <v>229000</v>
      </c>
      <c r="S8" s="292">
        <v>0</v>
      </c>
      <c r="T8" s="293">
        <v>229000</v>
      </c>
      <c r="U8" s="292">
        <v>1402000</v>
      </c>
      <c r="V8" s="292">
        <v>0</v>
      </c>
      <c r="W8" s="294">
        <v>1402000</v>
      </c>
      <c r="X8" s="291">
        <v>972000</v>
      </c>
      <c r="Y8" s="292">
        <v>0</v>
      </c>
      <c r="Z8" s="293">
        <v>972000</v>
      </c>
      <c r="AA8" s="292">
        <v>1914000</v>
      </c>
      <c r="AB8" s="292">
        <v>0</v>
      </c>
      <c r="AC8" s="293">
        <v>1914000</v>
      </c>
      <c r="AD8" s="292">
        <v>13688000</v>
      </c>
      <c r="AE8" s="292">
        <v>0</v>
      </c>
      <c r="AF8" s="293">
        <v>13688000</v>
      </c>
      <c r="AG8" s="292">
        <v>37684000</v>
      </c>
      <c r="AH8" s="292">
        <v>0</v>
      </c>
      <c r="AI8" s="294">
        <v>37684000</v>
      </c>
      <c r="AJ8" s="291">
        <v>37684000</v>
      </c>
      <c r="AK8" s="292">
        <v>0</v>
      </c>
      <c r="AL8" s="293">
        <v>37684000</v>
      </c>
      <c r="AM8" s="292">
        <v>37684000</v>
      </c>
      <c r="AN8" s="292">
        <v>0</v>
      </c>
      <c r="AO8" s="293">
        <v>37684000</v>
      </c>
      <c r="AP8" s="292">
        <v>37690000</v>
      </c>
      <c r="AQ8" s="292">
        <v>0</v>
      </c>
      <c r="AR8" s="293">
        <v>37690000</v>
      </c>
      <c r="AS8" s="292">
        <v>73041000</v>
      </c>
      <c r="AT8" s="292">
        <v>0</v>
      </c>
      <c r="AU8" s="294">
        <v>73041000</v>
      </c>
      <c r="AV8" s="291">
        <v>53144000</v>
      </c>
      <c r="AW8" s="292">
        <v>0</v>
      </c>
      <c r="AX8" s="294">
        <v>53144000</v>
      </c>
    </row>
    <row r="9" spans="1:50" ht="14.25" customHeight="1" x14ac:dyDescent="0.2">
      <c r="A9" s="353"/>
      <c r="B9" s="289" t="s">
        <v>157</v>
      </c>
      <c r="C9" s="290">
        <f t="shared" ref="C9:E34" si="0">+SUM(F9,I9,L9,O9,R9,U9,X9,AA9,AD9,AG9,AJ9,AM9,AP9,AS9,AV9)</f>
        <v>150000000</v>
      </c>
      <c r="D9" s="290">
        <f t="shared" si="0"/>
        <v>0</v>
      </c>
      <c r="E9" s="290">
        <f t="shared" si="0"/>
        <v>150000000</v>
      </c>
      <c r="F9" s="291">
        <v>0</v>
      </c>
      <c r="G9" s="292">
        <v>0</v>
      </c>
      <c r="H9" s="293">
        <v>0</v>
      </c>
      <c r="I9" s="292">
        <v>0</v>
      </c>
      <c r="J9" s="292">
        <v>0</v>
      </c>
      <c r="K9" s="294">
        <v>0</v>
      </c>
      <c r="L9" s="291">
        <v>0</v>
      </c>
      <c r="M9" s="292">
        <v>0</v>
      </c>
      <c r="N9" s="293">
        <v>0</v>
      </c>
      <c r="O9" s="292">
        <v>0</v>
      </c>
      <c r="P9" s="292">
        <v>0</v>
      </c>
      <c r="Q9" s="293">
        <v>0</v>
      </c>
      <c r="R9" s="292">
        <v>0</v>
      </c>
      <c r="S9" s="292">
        <v>0</v>
      </c>
      <c r="T9" s="293">
        <v>0</v>
      </c>
      <c r="U9" s="292">
        <v>1789000</v>
      </c>
      <c r="V9" s="292">
        <v>0</v>
      </c>
      <c r="W9" s="294">
        <v>1789000</v>
      </c>
      <c r="X9" s="291">
        <v>970000</v>
      </c>
      <c r="Y9" s="292">
        <v>0</v>
      </c>
      <c r="Z9" s="293">
        <v>970000</v>
      </c>
      <c r="AA9" s="292">
        <v>2331000</v>
      </c>
      <c r="AB9" s="292">
        <v>0</v>
      </c>
      <c r="AC9" s="293">
        <v>2331000</v>
      </c>
      <c r="AD9" s="292">
        <v>1075000</v>
      </c>
      <c r="AE9" s="292">
        <v>0</v>
      </c>
      <c r="AF9" s="293">
        <v>1075000</v>
      </c>
      <c r="AG9" s="292">
        <v>35959000</v>
      </c>
      <c r="AH9" s="292">
        <v>0</v>
      </c>
      <c r="AI9" s="294">
        <v>35959000</v>
      </c>
      <c r="AJ9" s="291">
        <v>35959000</v>
      </c>
      <c r="AK9" s="292">
        <v>0</v>
      </c>
      <c r="AL9" s="293">
        <v>35959000</v>
      </c>
      <c r="AM9" s="292">
        <v>35959000</v>
      </c>
      <c r="AN9" s="292">
        <v>0</v>
      </c>
      <c r="AO9" s="293">
        <v>35959000</v>
      </c>
      <c r="AP9" s="292">
        <v>35958000</v>
      </c>
      <c r="AQ9" s="292">
        <v>0</v>
      </c>
      <c r="AR9" s="293">
        <v>35958000</v>
      </c>
      <c r="AS9" s="292">
        <v>0</v>
      </c>
      <c r="AT9" s="292">
        <v>0</v>
      </c>
      <c r="AU9" s="294">
        <v>0</v>
      </c>
      <c r="AV9" s="291">
        <v>0</v>
      </c>
      <c r="AW9" s="292">
        <v>0</v>
      </c>
      <c r="AX9" s="294">
        <v>0</v>
      </c>
    </row>
    <row r="10" spans="1:50" ht="14.25" customHeight="1" x14ac:dyDescent="0.2">
      <c r="A10" s="353"/>
      <c r="B10" s="289" t="s">
        <v>147</v>
      </c>
      <c r="C10" s="290">
        <f t="shared" si="0"/>
        <v>118676000</v>
      </c>
      <c r="D10" s="290">
        <f t="shared" si="0"/>
        <v>168716000</v>
      </c>
      <c r="E10" s="290">
        <f t="shared" si="0"/>
        <v>287392000</v>
      </c>
      <c r="F10" s="291">
        <v>0</v>
      </c>
      <c r="G10" s="292">
        <v>0</v>
      </c>
      <c r="H10" s="293">
        <v>0</v>
      </c>
      <c r="I10" s="292">
        <v>0</v>
      </c>
      <c r="J10" s="292">
        <v>0</v>
      </c>
      <c r="K10" s="294">
        <v>0</v>
      </c>
      <c r="L10" s="291">
        <v>0</v>
      </c>
      <c r="M10" s="292">
        <v>0</v>
      </c>
      <c r="N10" s="293">
        <v>0</v>
      </c>
      <c r="O10" s="292">
        <v>118670000</v>
      </c>
      <c r="P10" s="292">
        <v>168709000</v>
      </c>
      <c r="Q10" s="293">
        <v>287379000</v>
      </c>
      <c r="R10" s="292">
        <v>3000</v>
      </c>
      <c r="S10" s="292">
        <v>4000</v>
      </c>
      <c r="T10" s="293">
        <v>7000</v>
      </c>
      <c r="U10" s="292">
        <v>1000</v>
      </c>
      <c r="V10" s="292">
        <v>1000</v>
      </c>
      <c r="W10" s="294">
        <v>2000</v>
      </c>
      <c r="X10" s="291">
        <v>0</v>
      </c>
      <c r="Y10" s="292">
        <v>0</v>
      </c>
      <c r="Z10" s="293">
        <v>0</v>
      </c>
      <c r="AA10" s="292">
        <v>0</v>
      </c>
      <c r="AB10" s="292">
        <v>0</v>
      </c>
      <c r="AC10" s="293">
        <v>0</v>
      </c>
      <c r="AD10" s="292">
        <v>0</v>
      </c>
      <c r="AE10" s="292">
        <v>0</v>
      </c>
      <c r="AF10" s="293">
        <v>0</v>
      </c>
      <c r="AG10" s="292">
        <v>1000</v>
      </c>
      <c r="AH10" s="292">
        <v>1000</v>
      </c>
      <c r="AI10" s="294">
        <v>2000</v>
      </c>
      <c r="AJ10" s="291">
        <v>1000</v>
      </c>
      <c r="AK10" s="292">
        <v>1000</v>
      </c>
      <c r="AL10" s="293">
        <v>2000</v>
      </c>
      <c r="AM10" s="292">
        <v>0</v>
      </c>
      <c r="AN10" s="292">
        <v>0</v>
      </c>
      <c r="AO10" s="293">
        <v>0</v>
      </c>
      <c r="AP10" s="292">
        <v>0</v>
      </c>
      <c r="AQ10" s="292">
        <v>0</v>
      </c>
      <c r="AR10" s="293">
        <v>0</v>
      </c>
      <c r="AS10" s="292">
        <v>0</v>
      </c>
      <c r="AT10" s="292">
        <v>0</v>
      </c>
      <c r="AU10" s="294">
        <v>0</v>
      </c>
      <c r="AV10" s="291">
        <v>0</v>
      </c>
      <c r="AW10" s="292">
        <v>0</v>
      </c>
      <c r="AX10" s="294">
        <v>0</v>
      </c>
    </row>
    <row r="11" spans="1:50" ht="14.25" customHeight="1" x14ac:dyDescent="0.2">
      <c r="A11" s="353"/>
      <c r="B11" s="289" t="s">
        <v>174</v>
      </c>
      <c r="C11" s="290">
        <f t="shared" si="0"/>
        <v>5972000</v>
      </c>
      <c r="D11" s="290">
        <f t="shared" si="0"/>
        <v>6462000</v>
      </c>
      <c r="E11" s="290">
        <f t="shared" si="0"/>
        <v>12434000</v>
      </c>
      <c r="F11" s="291">
        <v>0</v>
      </c>
      <c r="G11" s="292">
        <v>0</v>
      </c>
      <c r="H11" s="293">
        <v>0</v>
      </c>
      <c r="I11" s="292">
        <v>0</v>
      </c>
      <c r="J11" s="292">
        <v>0</v>
      </c>
      <c r="K11" s="294">
        <v>0</v>
      </c>
      <c r="L11" s="291">
        <v>0</v>
      </c>
      <c r="M11" s="292">
        <v>0</v>
      </c>
      <c r="N11" s="293">
        <v>0</v>
      </c>
      <c r="O11" s="292">
        <v>0</v>
      </c>
      <c r="P11" s="292">
        <v>0</v>
      </c>
      <c r="Q11" s="293">
        <v>0</v>
      </c>
      <c r="R11" s="292">
        <v>0</v>
      </c>
      <c r="S11" s="292">
        <v>0</v>
      </c>
      <c r="T11" s="293">
        <v>0</v>
      </c>
      <c r="U11" s="292">
        <v>0</v>
      </c>
      <c r="V11" s="292">
        <v>0</v>
      </c>
      <c r="W11" s="294">
        <v>0</v>
      </c>
      <c r="X11" s="291">
        <v>0</v>
      </c>
      <c r="Y11" s="292">
        <v>0</v>
      </c>
      <c r="Z11" s="293">
        <v>0</v>
      </c>
      <c r="AA11" s="292">
        <v>0</v>
      </c>
      <c r="AB11" s="292">
        <v>0</v>
      </c>
      <c r="AC11" s="293">
        <v>0</v>
      </c>
      <c r="AD11" s="292">
        <v>53000</v>
      </c>
      <c r="AE11" s="292">
        <v>3000</v>
      </c>
      <c r="AF11" s="293">
        <v>56000</v>
      </c>
      <c r="AG11" s="292">
        <v>737000</v>
      </c>
      <c r="AH11" s="292">
        <v>827000</v>
      </c>
      <c r="AI11" s="294">
        <v>1564000</v>
      </c>
      <c r="AJ11" s="291">
        <v>2277000</v>
      </c>
      <c r="AK11" s="292">
        <v>2367000</v>
      </c>
      <c r="AL11" s="293">
        <v>4644000</v>
      </c>
      <c r="AM11" s="292">
        <v>737000</v>
      </c>
      <c r="AN11" s="292">
        <v>827000</v>
      </c>
      <c r="AO11" s="293">
        <v>1564000</v>
      </c>
      <c r="AP11" s="292">
        <v>738000</v>
      </c>
      <c r="AQ11" s="292">
        <v>828000</v>
      </c>
      <c r="AR11" s="293">
        <v>1566000</v>
      </c>
      <c r="AS11" s="292">
        <v>715000</v>
      </c>
      <c r="AT11" s="292">
        <v>805000</v>
      </c>
      <c r="AU11" s="294">
        <v>1520000</v>
      </c>
      <c r="AV11" s="291">
        <v>715000</v>
      </c>
      <c r="AW11" s="292">
        <v>805000</v>
      </c>
      <c r="AX11" s="294">
        <v>1520000</v>
      </c>
    </row>
    <row r="12" spans="1:50" ht="14.25" customHeight="1" x14ac:dyDescent="0.2">
      <c r="A12" s="353"/>
      <c r="B12" s="289" t="s">
        <v>116</v>
      </c>
      <c r="C12" s="290">
        <f t="shared" si="0"/>
        <v>75000000</v>
      </c>
      <c r="D12" s="290">
        <f t="shared" si="0"/>
        <v>0</v>
      </c>
      <c r="E12" s="290">
        <f t="shared" si="0"/>
        <v>75000000</v>
      </c>
      <c r="F12" s="291">
        <v>0</v>
      </c>
      <c r="G12" s="292">
        <v>0</v>
      </c>
      <c r="H12" s="293">
        <v>0</v>
      </c>
      <c r="I12" s="292">
        <v>0</v>
      </c>
      <c r="J12" s="292">
        <v>0</v>
      </c>
      <c r="K12" s="294">
        <v>0</v>
      </c>
      <c r="L12" s="291">
        <v>260000</v>
      </c>
      <c r="M12" s="292">
        <v>0</v>
      </c>
      <c r="N12" s="293">
        <v>260000</v>
      </c>
      <c r="O12" s="292">
        <v>361000</v>
      </c>
      <c r="P12" s="292">
        <v>0</v>
      </c>
      <c r="Q12" s="293">
        <v>361000</v>
      </c>
      <c r="R12" s="292">
        <v>287000</v>
      </c>
      <c r="S12" s="292">
        <v>0</v>
      </c>
      <c r="T12" s="293">
        <v>287000</v>
      </c>
      <c r="U12" s="292">
        <v>6584000</v>
      </c>
      <c r="V12" s="292">
        <v>0</v>
      </c>
      <c r="W12" s="294">
        <v>6584000</v>
      </c>
      <c r="X12" s="291">
        <v>4427000</v>
      </c>
      <c r="Y12" s="292">
        <v>0</v>
      </c>
      <c r="Z12" s="293">
        <v>4427000</v>
      </c>
      <c r="AA12" s="292">
        <v>366000</v>
      </c>
      <c r="AB12" s="292">
        <v>0</v>
      </c>
      <c r="AC12" s="293">
        <v>366000</v>
      </c>
      <c r="AD12" s="292">
        <v>1262000</v>
      </c>
      <c r="AE12" s="292">
        <v>0</v>
      </c>
      <c r="AF12" s="293">
        <v>1262000</v>
      </c>
      <c r="AG12" s="292">
        <v>16878000</v>
      </c>
      <c r="AH12" s="292">
        <v>0</v>
      </c>
      <c r="AI12" s="294">
        <v>16878000</v>
      </c>
      <c r="AJ12" s="291">
        <v>44099000</v>
      </c>
      <c r="AK12" s="292">
        <v>0</v>
      </c>
      <c r="AL12" s="293">
        <v>44099000</v>
      </c>
      <c r="AM12" s="292">
        <v>476000</v>
      </c>
      <c r="AN12" s="292">
        <v>0</v>
      </c>
      <c r="AO12" s="293">
        <v>476000</v>
      </c>
      <c r="AP12" s="292">
        <v>0</v>
      </c>
      <c r="AQ12" s="292">
        <v>0</v>
      </c>
      <c r="AR12" s="293">
        <v>0</v>
      </c>
      <c r="AS12" s="292">
        <v>0</v>
      </c>
      <c r="AT12" s="292">
        <v>0</v>
      </c>
      <c r="AU12" s="294">
        <v>0</v>
      </c>
      <c r="AV12" s="291">
        <v>0</v>
      </c>
      <c r="AW12" s="292">
        <v>0</v>
      </c>
      <c r="AX12" s="294">
        <v>0</v>
      </c>
    </row>
    <row r="13" spans="1:50" ht="14.25" customHeight="1" x14ac:dyDescent="0.2">
      <c r="A13" s="353"/>
      <c r="B13" s="289" t="s">
        <v>180</v>
      </c>
      <c r="C13" s="290">
        <f t="shared" si="0"/>
        <v>50000000</v>
      </c>
      <c r="D13" s="290">
        <f t="shared" si="0"/>
        <v>50000000</v>
      </c>
      <c r="E13" s="290">
        <f t="shared" si="0"/>
        <v>100000000</v>
      </c>
      <c r="F13" s="291">
        <v>0</v>
      </c>
      <c r="G13" s="292">
        <v>0</v>
      </c>
      <c r="H13" s="293">
        <v>0</v>
      </c>
      <c r="I13" s="292">
        <v>0</v>
      </c>
      <c r="J13" s="292">
        <v>0</v>
      </c>
      <c r="K13" s="294">
        <v>0</v>
      </c>
      <c r="L13" s="291">
        <v>0</v>
      </c>
      <c r="M13" s="292">
        <v>0</v>
      </c>
      <c r="N13" s="293">
        <v>0</v>
      </c>
      <c r="O13" s="292">
        <v>0</v>
      </c>
      <c r="P13" s="292">
        <v>0</v>
      </c>
      <c r="Q13" s="293">
        <v>0</v>
      </c>
      <c r="R13" s="292">
        <v>0</v>
      </c>
      <c r="S13" s="292">
        <v>0</v>
      </c>
      <c r="T13" s="293">
        <v>0</v>
      </c>
      <c r="U13" s="292">
        <v>0</v>
      </c>
      <c r="V13" s="292">
        <v>0</v>
      </c>
      <c r="W13" s="294">
        <v>0</v>
      </c>
      <c r="X13" s="291">
        <v>0</v>
      </c>
      <c r="Y13" s="292">
        <v>0</v>
      </c>
      <c r="Z13" s="293">
        <v>0</v>
      </c>
      <c r="AA13" s="292">
        <v>51000</v>
      </c>
      <c r="AB13" s="292">
        <v>51000</v>
      </c>
      <c r="AC13" s="293">
        <v>102000</v>
      </c>
      <c r="AD13" s="292">
        <v>12869000</v>
      </c>
      <c r="AE13" s="292">
        <v>12869000</v>
      </c>
      <c r="AF13" s="293">
        <v>25738000</v>
      </c>
      <c r="AG13" s="292">
        <v>7829000</v>
      </c>
      <c r="AH13" s="292">
        <v>7829000</v>
      </c>
      <c r="AI13" s="294">
        <v>15658000</v>
      </c>
      <c r="AJ13" s="291">
        <v>7829000</v>
      </c>
      <c r="AK13" s="292">
        <v>7829000</v>
      </c>
      <c r="AL13" s="293">
        <v>15658000</v>
      </c>
      <c r="AM13" s="292">
        <v>7829000</v>
      </c>
      <c r="AN13" s="292">
        <v>7829000</v>
      </c>
      <c r="AO13" s="293">
        <v>15658000</v>
      </c>
      <c r="AP13" s="292">
        <v>13593000</v>
      </c>
      <c r="AQ13" s="292">
        <v>13593000</v>
      </c>
      <c r="AR13" s="293">
        <v>27186000</v>
      </c>
      <c r="AS13" s="292">
        <v>0</v>
      </c>
      <c r="AT13" s="292">
        <v>0</v>
      </c>
      <c r="AU13" s="294">
        <v>0</v>
      </c>
      <c r="AV13" s="291">
        <v>0</v>
      </c>
      <c r="AW13" s="292">
        <v>0</v>
      </c>
      <c r="AX13" s="294">
        <v>0</v>
      </c>
    </row>
    <row r="14" spans="1:50" ht="14.25" customHeight="1" x14ac:dyDescent="0.2">
      <c r="A14" s="353"/>
      <c r="B14" s="289" t="s">
        <v>142</v>
      </c>
      <c r="C14" s="290">
        <f t="shared" si="0"/>
        <v>5000000</v>
      </c>
      <c r="D14" s="290">
        <f t="shared" si="0"/>
        <v>0</v>
      </c>
      <c r="E14" s="290">
        <f t="shared" si="0"/>
        <v>5000000</v>
      </c>
      <c r="F14" s="291">
        <v>0</v>
      </c>
      <c r="G14" s="292">
        <v>0</v>
      </c>
      <c r="H14" s="293">
        <v>0</v>
      </c>
      <c r="I14" s="292">
        <v>0</v>
      </c>
      <c r="J14" s="292">
        <v>0</v>
      </c>
      <c r="K14" s="294">
        <v>0</v>
      </c>
      <c r="L14" s="291">
        <v>0</v>
      </c>
      <c r="M14" s="292">
        <v>0</v>
      </c>
      <c r="N14" s="293">
        <v>0</v>
      </c>
      <c r="O14" s="292">
        <v>0</v>
      </c>
      <c r="P14" s="292">
        <v>0</v>
      </c>
      <c r="Q14" s="293">
        <v>0</v>
      </c>
      <c r="R14" s="292">
        <v>0</v>
      </c>
      <c r="S14" s="292">
        <v>0</v>
      </c>
      <c r="T14" s="293">
        <v>0</v>
      </c>
      <c r="U14" s="292">
        <v>94000</v>
      </c>
      <c r="V14" s="292">
        <v>0</v>
      </c>
      <c r="W14" s="294">
        <v>94000</v>
      </c>
      <c r="X14" s="291">
        <v>228000</v>
      </c>
      <c r="Y14" s="292">
        <v>0</v>
      </c>
      <c r="Z14" s="293">
        <v>228000</v>
      </c>
      <c r="AA14" s="292">
        <v>425000</v>
      </c>
      <c r="AB14" s="292">
        <v>0</v>
      </c>
      <c r="AC14" s="293">
        <v>425000</v>
      </c>
      <c r="AD14" s="292">
        <v>675000</v>
      </c>
      <c r="AE14" s="292">
        <v>0</v>
      </c>
      <c r="AF14" s="293">
        <v>675000</v>
      </c>
      <c r="AG14" s="292">
        <v>886000</v>
      </c>
      <c r="AH14" s="292">
        <v>0</v>
      </c>
      <c r="AI14" s="294">
        <v>886000</v>
      </c>
      <c r="AJ14" s="291">
        <v>886000</v>
      </c>
      <c r="AK14" s="292">
        <v>0</v>
      </c>
      <c r="AL14" s="293">
        <v>886000</v>
      </c>
      <c r="AM14" s="292">
        <v>886000</v>
      </c>
      <c r="AN14" s="292">
        <v>0</v>
      </c>
      <c r="AO14" s="293">
        <v>886000</v>
      </c>
      <c r="AP14" s="292">
        <v>886000</v>
      </c>
      <c r="AQ14" s="292">
        <v>0</v>
      </c>
      <c r="AR14" s="293">
        <v>886000</v>
      </c>
      <c r="AS14" s="292">
        <v>20000</v>
      </c>
      <c r="AT14" s="292">
        <v>0</v>
      </c>
      <c r="AU14" s="294">
        <v>20000</v>
      </c>
      <c r="AV14" s="291">
        <v>14000</v>
      </c>
      <c r="AW14" s="292">
        <v>0</v>
      </c>
      <c r="AX14" s="294">
        <v>14000</v>
      </c>
    </row>
    <row r="15" spans="1:50" ht="14.25" customHeight="1" x14ac:dyDescent="0.2">
      <c r="A15" s="295" t="s">
        <v>286</v>
      </c>
      <c r="B15" s="289" t="s">
        <v>161</v>
      </c>
      <c r="C15" s="290">
        <f t="shared" si="0"/>
        <v>5000000</v>
      </c>
      <c r="D15" s="290">
        <f t="shared" si="0"/>
        <v>0</v>
      </c>
      <c r="E15" s="290">
        <f t="shared" si="0"/>
        <v>5000000</v>
      </c>
      <c r="F15" s="291">
        <v>0</v>
      </c>
      <c r="G15" s="292">
        <v>0</v>
      </c>
      <c r="H15" s="293">
        <v>0</v>
      </c>
      <c r="I15" s="292">
        <v>0</v>
      </c>
      <c r="J15" s="292">
        <v>0</v>
      </c>
      <c r="K15" s="294">
        <v>0</v>
      </c>
      <c r="L15" s="291">
        <v>0</v>
      </c>
      <c r="M15" s="292">
        <v>0</v>
      </c>
      <c r="N15" s="293">
        <v>0</v>
      </c>
      <c r="O15" s="292">
        <v>0</v>
      </c>
      <c r="P15" s="292">
        <v>0</v>
      </c>
      <c r="Q15" s="293">
        <v>0</v>
      </c>
      <c r="R15" s="292">
        <v>0</v>
      </c>
      <c r="S15" s="292">
        <v>0</v>
      </c>
      <c r="T15" s="293">
        <v>0</v>
      </c>
      <c r="U15" s="292">
        <v>0</v>
      </c>
      <c r="V15" s="292">
        <v>0</v>
      </c>
      <c r="W15" s="294">
        <v>0</v>
      </c>
      <c r="X15" s="291">
        <v>253000</v>
      </c>
      <c r="Y15" s="292">
        <v>0</v>
      </c>
      <c r="Z15" s="293">
        <v>253000</v>
      </c>
      <c r="AA15" s="292">
        <v>123000</v>
      </c>
      <c r="AB15" s="292">
        <v>0</v>
      </c>
      <c r="AC15" s="293">
        <v>123000</v>
      </c>
      <c r="AD15" s="292">
        <v>101000</v>
      </c>
      <c r="AE15" s="292">
        <v>0</v>
      </c>
      <c r="AF15" s="293">
        <v>101000</v>
      </c>
      <c r="AG15" s="292">
        <v>1131000</v>
      </c>
      <c r="AH15" s="292">
        <v>0</v>
      </c>
      <c r="AI15" s="294">
        <v>1131000</v>
      </c>
      <c r="AJ15" s="291">
        <v>1131000</v>
      </c>
      <c r="AK15" s="292">
        <v>0</v>
      </c>
      <c r="AL15" s="293">
        <v>1131000</v>
      </c>
      <c r="AM15" s="292">
        <v>1131000</v>
      </c>
      <c r="AN15" s="292">
        <v>0</v>
      </c>
      <c r="AO15" s="293">
        <v>1131000</v>
      </c>
      <c r="AP15" s="292">
        <v>1130000</v>
      </c>
      <c r="AQ15" s="292">
        <v>0</v>
      </c>
      <c r="AR15" s="293">
        <v>1130000</v>
      </c>
      <c r="AS15" s="292">
        <v>0</v>
      </c>
      <c r="AT15" s="292">
        <v>0</v>
      </c>
      <c r="AU15" s="294">
        <v>0</v>
      </c>
      <c r="AV15" s="291">
        <v>0</v>
      </c>
      <c r="AW15" s="292">
        <v>0</v>
      </c>
      <c r="AX15" s="294">
        <v>0</v>
      </c>
    </row>
    <row r="16" spans="1:50" ht="14.25" customHeight="1" x14ac:dyDescent="0.2">
      <c r="A16" s="340"/>
      <c r="B16" s="289" t="s">
        <v>183</v>
      </c>
      <c r="C16" s="290">
        <f t="shared" si="0"/>
        <v>25000000</v>
      </c>
      <c r="D16" s="290">
        <f t="shared" si="0"/>
        <v>0</v>
      </c>
      <c r="E16" s="290">
        <f t="shared" si="0"/>
        <v>25000000</v>
      </c>
      <c r="F16" s="291">
        <v>0</v>
      </c>
      <c r="G16" s="292">
        <v>0</v>
      </c>
      <c r="H16" s="293">
        <v>0</v>
      </c>
      <c r="I16" s="292">
        <v>0</v>
      </c>
      <c r="J16" s="292">
        <v>0</v>
      </c>
      <c r="K16" s="294">
        <v>0</v>
      </c>
      <c r="L16" s="291">
        <v>0</v>
      </c>
      <c r="M16" s="292">
        <v>0</v>
      </c>
      <c r="N16" s="293">
        <v>0</v>
      </c>
      <c r="O16" s="292">
        <v>0</v>
      </c>
      <c r="P16" s="292">
        <v>0</v>
      </c>
      <c r="Q16" s="293">
        <v>0</v>
      </c>
      <c r="R16" s="292">
        <v>0</v>
      </c>
      <c r="S16" s="292">
        <v>0</v>
      </c>
      <c r="T16" s="293">
        <v>0</v>
      </c>
      <c r="U16" s="292">
        <v>852000</v>
      </c>
      <c r="V16" s="292">
        <v>0</v>
      </c>
      <c r="W16" s="294">
        <v>852000</v>
      </c>
      <c r="X16" s="291">
        <v>186000</v>
      </c>
      <c r="Y16" s="292">
        <v>0</v>
      </c>
      <c r="Z16" s="293">
        <v>186000</v>
      </c>
      <c r="AA16" s="292">
        <v>1266000</v>
      </c>
      <c r="AB16" s="292">
        <v>0</v>
      </c>
      <c r="AC16" s="293">
        <v>1266000</v>
      </c>
      <c r="AD16" s="292">
        <v>28000</v>
      </c>
      <c r="AE16" s="292">
        <v>0</v>
      </c>
      <c r="AF16" s="293">
        <v>28000</v>
      </c>
      <c r="AG16" s="292">
        <v>3778000</v>
      </c>
      <c r="AH16" s="292">
        <v>0</v>
      </c>
      <c r="AI16" s="294">
        <v>3778000</v>
      </c>
      <c r="AJ16" s="291">
        <v>3778000</v>
      </c>
      <c r="AK16" s="292">
        <v>0</v>
      </c>
      <c r="AL16" s="293">
        <v>3778000</v>
      </c>
      <c r="AM16" s="292">
        <v>3778000</v>
      </c>
      <c r="AN16" s="292">
        <v>0</v>
      </c>
      <c r="AO16" s="293">
        <v>3778000</v>
      </c>
      <c r="AP16" s="292">
        <v>3778000</v>
      </c>
      <c r="AQ16" s="292">
        <v>0</v>
      </c>
      <c r="AR16" s="293">
        <v>3778000</v>
      </c>
      <c r="AS16" s="292">
        <v>3778000</v>
      </c>
      <c r="AT16" s="292">
        <v>0</v>
      </c>
      <c r="AU16" s="294">
        <v>3778000</v>
      </c>
      <c r="AV16" s="291">
        <v>3778000</v>
      </c>
      <c r="AW16" s="292">
        <v>0</v>
      </c>
      <c r="AX16" s="294">
        <v>3778000</v>
      </c>
    </row>
    <row r="17" spans="1:50" ht="14.25" customHeight="1" x14ac:dyDescent="0.2">
      <c r="A17" s="340"/>
      <c r="B17" s="289" t="s">
        <v>125</v>
      </c>
      <c r="C17" s="290">
        <f t="shared" si="0"/>
        <v>24081000</v>
      </c>
      <c r="D17" s="290">
        <f t="shared" si="0"/>
        <v>17564000</v>
      </c>
      <c r="E17" s="290">
        <f t="shared" si="0"/>
        <v>41645000</v>
      </c>
      <c r="F17" s="291">
        <v>0</v>
      </c>
      <c r="G17" s="292">
        <v>0</v>
      </c>
      <c r="H17" s="293">
        <v>0</v>
      </c>
      <c r="I17" s="292">
        <v>0</v>
      </c>
      <c r="J17" s="292">
        <v>0</v>
      </c>
      <c r="K17" s="294">
        <v>0</v>
      </c>
      <c r="L17" s="291">
        <v>0</v>
      </c>
      <c r="M17" s="292">
        <v>0</v>
      </c>
      <c r="N17" s="293">
        <v>0</v>
      </c>
      <c r="O17" s="292">
        <v>0</v>
      </c>
      <c r="P17" s="292">
        <v>0</v>
      </c>
      <c r="Q17" s="293">
        <v>0</v>
      </c>
      <c r="R17" s="292">
        <v>2710000</v>
      </c>
      <c r="S17" s="292">
        <v>1807000</v>
      </c>
      <c r="T17" s="293">
        <v>4517000</v>
      </c>
      <c r="U17" s="292">
        <v>0</v>
      </c>
      <c r="V17" s="292">
        <v>0</v>
      </c>
      <c r="W17" s="294">
        <v>0</v>
      </c>
      <c r="X17" s="291">
        <v>0</v>
      </c>
      <c r="Y17" s="292">
        <v>0</v>
      </c>
      <c r="Z17" s="293">
        <v>0</v>
      </c>
      <c r="AA17" s="292">
        <v>0</v>
      </c>
      <c r="AB17" s="292">
        <v>0</v>
      </c>
      <c r="AC17" s="293">
        <v>0</v>
      </c>
      <c r="AD17" s="292">
        <v>0</v>
      </c>
      <c r="AE17" s="292">
        <v>0</v>
      </c>
      <c r="AF17" s="293">
        <v>0</v>
      </c>
      <c r="AG17" s="292">
        <v>10686000</v>
      </c>
      <c r="AH17" s="292">
        <v>7879000</v>
      </c>
      <c r="AI17" s="294">
        <v>18565000</v>
      </c>
      <c r="AJ17" s="291">
        <v>10685000</v>
      </c>
      <c r="AK17" s="292">
        <v>7878000</v>
      </c>
      <c r="AL17" s="293">
        <v>18563000</v>
      </c>
      <c r="AM17" s="292">
        <v>0</v>
      </c>
      <c r="AN17" s="292">
        <v>0</v>
      </c>
      <c r="AO17" s="293">
        <v>0</v>
      </c>
      <c r="AP17" s="292">
        <v>0</v>
      </c>
      <c r="AQ17" s="292">
        <v>0</v>
      </c>
      <c r="AR17" s="293">
        <v>0</v>
      </c>
      <c r="AS17" s="292">
        <v>0</v>
      </c>
      <c r="AT17" s="292">
        <v>0</v>
      </c>
      <c r="AU17" s="294">
        <v>0</v>
      </c>
      <c r="AV17" s="291">
        <v>0</v>
      </c>
      <c r="AW17" s="292">
        <v>0</v>
      </c>
      <c r="AX17" s="294">
        <v>0</v>
      </c>
    </row>
    <row r="18" spans="1:50" ht="14.25" customHeight="1" x14ac:dyDescent="0.2">
      <c r="A18" s="340"/>
      <c r="B18" s="289" t="s">
        <v>200</v>
      </c>
      <c r="C18" s="290">
        <f t="shared" si="0"/>
        <v>40000000</v>
      </c>
      <c r="D18" s="290">
        <f t="shared" si="0"/>
        <v>0</v>
      </c>
      <c r="E18" s="290">
        <f t="shared" si="0"/>
        <v>40000000</v>
      </c>
      <c r="F18" s="291">
        <v>0</v>
      </c>
      <c r="G18" s="292">
        <v>0</v>
      </c>
      <c r="H18" s="293">
        <v>0</v>
      </c>
      <c r="I18" s="292">
        <v>0</v>
      </c>
      <c r="J18" s="292">
        <v>0</v>
      </c>
      <c r="K18" s="294">
        <v>0</v>
      </c>
      <c r="L18" s="291">
        <v>0</v>
      </c>
      <c r="M18" s="292">
        <v>0</v>
      </c>
      <c r="N18" s="293">
        <v>0</v>
      </c>
      <c r="O18" s="292">
        <v>0</v>
      </c>
      <c r="P18" s="292">
        <v>0</v>
      </c>
      <c r="Q18" s="293">
        <v>0</v>
      </c>
      <c r="R18" s="292">
        <v>9053000</v>
      </c>
      <c r="S18" s="292">
        <v>0</v>
      </c>
      <c r="T18" s="293">
        <v>9053000</v>
      </c>
      <c r="U18" s="292">
        <v>0</v>
      </c>
      <c r="V18" s="292">
        <v>0</v>
      </c>
      <c r="W18" s="294">
        <v>0</v>
      </c>
      <c r="X18" s="291">
        <v>19411000</v>
      </c>
      <c r="Y18" s="292">
        <v>0</v>
      </c>
      <c r="Z18" s="293">
        <v>19411000</v>
      </c>
      <c r="AA18" s="292">
        <v>0</v>
      </c>
      <c r="AB18" s="292">
        <v>0</v>
      </c>
      <c r="AC18" s="293">
        <v>0</v>
      </c>
      <c r="AD18" s="292">
        <v>10391000</v>
      </c>
      <c r="AE18" s="292">
        <v>0</v>
      </c>
      <c r="AF18" s="293">
        <v>10391000</v>
      </c>
      <c r="AG18" s="292">
        <v>324000</v>
      </c>
      <c r="AH18" s="292">
        <v>0</v>
      </c>
      <c r="AI18" s="294">
        <v>324000</v>
      </c>
      <c r="AJ18" s="291">
        <v>209000</v>
      </c>
      <c r="AK18" s="292">
        <v>0</v>
      </c>
      <c r="AL18" s="293">
        <v>209000</v>
      </c>
      <c r="AM18" s="292">
        <v>314000</v>
      </c>
      <c r="AN18" s="292">
        <v>0</v>
      </c>
      <c r="AO18" s="293">
        <v>314000</v>
      </c>
      <c r="AP18" s="292">
        <v>209000</v>
      </c>
      <c r="AQ18" s="292">
        <v>0</v>
      </c>
      <c r="AR18" s="293">
        <v>209000</v>
      </c>
      <c r="AS18" s="292">
        <v>18000</v>
      </c>
      <c r="AT18" s="292">
        <v>0</v>
      </c>
      <c r="AU18" s="294">
        <v>18000</v>
      </c>
      <c r="AV18" s="291">
        <v>71000</v>
      </c>
      <c r="AW18" s="292">
        <v>0</v>
      </c>
      <c r="AX18" s="294">
        <v>71000</v>
      </c>
    </row>
    <row r="19" spans="1:50" ht="14.1" customHeight="1" x14ac:dyDescent="0.2">
      <c r="A19" s="296" t="s">
        <v>287</v>
      </c>
      <c r="B19" s="289" t="s">
        <v>186</v>
      </c>
      <c r="C19" s="290">
        <f t="shared" si="0"/>
        <v>84620000</v>
      </c>
      <c r="D19" s="290">
        <f t="shared" si="0"/>
        <v>88281000</v>
      </c>
      <c r="E19" s="290">
        <f t="shared" si="0"/>
        <v>172901000</v>
      </c>
      <c r="F19" s="291">
        <v>0</v>
      </c>
      <c r="G19" s="292">
        <v>0</v>
      </c>
      <c r="H19" s="293">
        <v>0</v>
      </c>
      <c r="I19" s="292">
        <v>1869000</v>
      </c>
      <c r="J19" s="292">
        <v>1869000</v>
      </c>
      <c r="K19" s="294">
        <v>3738000</v>
      </c>
      <c r="L19" s="291">
        <v>3284000</v>
      </c>
      <c r="M19" s="292">
        <v>3284000</v>
      </c>
      <c r="N19" s="293">
        <v>6568000</v>
      </c>
      <c r="O19" s="292">
        <v>6225000</v>
      </c>
      <c r="P19" s="292">
        <v>6225000</v>
      </c>
      <c r="Q19" s="293">
        <v>12450000</v>
      </c>
      <c r="R19" s="292">
        <v>6833000</v>
      </c>
      <c r="S19" s="292">
        <v>6835000</v>
      </c>
      <c r="T19" s="293">
        <v>13668000</v>
      </c>
      <c r="U19" s="292">
        <v>2380000</v>
      </c>
      <c r="V19" s="292">
        <v>2781000</v>
      </c>
      <c r="W19" s="294">
        <v>5161000</v>
      </c>
      <c r="X19" s="291">
        <v>4603000</v>
      </c>
      <c r="Y19" s="292">
        <v>5373000</v>
      </c>
      <c r="Z19" s="293">
        <v>9976000</v>
      </c>
      <c r="AA19" s="292">
        <v>6063000</v>
      </c>
      <c r="AB19" s="292">
        <v>7101000</v>
      </c>
      <c r="AC19" s="293">
        <v>13164000</v>
      </c>
      <c r="AD19" s="292">
        <v>7060000</v>
      </c>
      <c r="AE19" s="292">
        <v>8177000</v>
      </c>
      <c r="AF19" s="293">
        <v>15237000</v>
      </c>
      <c r="AG19" s="292">
        <v>9601000</v>
      </c>
      <c r="AH19" s="292">
        <v>9641000</v>
      </c>
      <c r="AI19" s="294">
        <v>19242000</v>
      </c>
      <c r="AJ19" s="291">
        <v>10800000</v>
      </c>
      <c r="AK19" s="292">
        <v>10835000</v>
      </c>
      <c r="AL19" s="293">
        <v>21635000</v>
      </c>
      <c r="AM19" s="292">
        <v>13440000</v>
      </c>
      <c r="AN19" s="292">
        <v>13462000</v>
      </c>
      <c r="AO19" s="293">
        <v>26902000</v>
      </c>
      <c r="AP19" s="292">
        <v>12331000</v>
      </c>
      <c r="AQ19" s="292">
        <v>12410000</v>
      </c>
      <c r="AR19" s="293">
        <v>24741000</v>
      </c>
      <c r="AS19" s="292">
        <v>65000</v>
      </c>
      <c r="AT19" s="292">
        <v>144000</v>
      </c>
      <c r="AU19" s="294">
        <v>209000</v>
      </c>
      <c r="AV19" s="291">
        <v>66000</v>
      </c>
      <c r="AW19" s="292">
        <v>144000</v>
      </c>
      <c r="AX19" s="294">
        <v>210000</v>
      </c>
    </row>
    <row r="20" spans="1:50" ht="14.1" customHeight="1" x14ac:dyDescent="0.2">
      <c r="A20" s="341"/>
      <c r="B20" s="289" t="s">
        <v>188</v>
      </c>
      <c r="C20" s="290">
        <f t="shared" si="0"/>
        <v>586510000</v>
      </c>
      <c r="D20" s="290">
        <f t="shared" si="0"/>
        <v>709692000</v>
      </c>
      <c r="E20" s="290">
        <f t="shared" si="0"/>
        <v>1296202000</v>
      </c>
      <c r="F20" s="291">
        <v>0</v>
      </c>
      <c r="G20" s="292">
        <v>0</v>
      </c>
      <c r="H20" s="293">
        <v>0</v>
      </c>
      <c r="I20" s="292">
        <v>0</v>
      </c>
      <c r="J20" s="292">
        <v>0</v>
      </c>
      <c r="K20" s="294">
        <v>0</v>
      </c>
      <c r="L20" s="291">
        <v>0</v>
      </c>
      <c r="M20" s="292">
        <v>0</v>
      </c>
      <c r="N20" s="293">
        <v>0</v>
      </c>
      <c r="O20" s="292">
        <v>0</v>
      </c>
      <c r="P20" s="292">
        <v>0</v>
      </c>
      <c r="Q20" s="293">
        <v>0</v>
      </c>
      <c r="R20" s="292">
        <v>214000</v>
      </c>
      <c r="S20" s="292">
        <v>214000</v>
      </c>
      <c r="T20" s="293">
        <v>428000</v>
      </c>
      <c r="U20" s="292">
        <v>186000</v>
      </c>
      <c r="V20" s="292">
        <v>186000</v>
      </c>
      <c r="W20" s="294">
        <v>372000</v>
      </c>
      <c r="X20" s="291">
        <v>84824000</v>
      </c>
      <c r="Y20" s="292">
        <v>108780000</v>
      </c>
      <c r="Z20" s="293">
        <v>193604000</v>
      </c>
      <c r="AA20" s="292">
        <v>209000</v>
      </c>
      <c r="AB20" s="292">
        <v>209000</v>
      </c>
      <c r="AC20" s="293">
        <v>418000</v>
      </c>
      <c r="AD20" s="292">
        <v>147782000</v>
      </c>
      <c r="AE20" s="292">
        <v>189562000</v>
      </c>
      <c r="AF20" s="293">
        <v>337344000</v>
      </c>
      <c r="AG20" s="292">
        <v>561000</v>
      </c>
      <c r="AH20" s="292">
        <v>561000</v>
      </c>
      <c r="AI20" s="294">
        <v>1122000</v>
      </c>
      <c r="AJ20" s="291">
        <v>561000</v>
      </c>
      <c r="AK20" s="292">
        <v>561000</v>
      </c>
      <c r="AL20" s="293">
        <v>1122000</v>
      </c>
      <c r="AM20" s="292">
        <v>350770000</v>
      </c>
      <c r="AN20" s="292">
        <v>408216000</v>
      </c>
      <c r="AO20" s="293">
        <v>758986000</v>
      </c>
      <c r="AP20" s="292">
        <v>561000</v>
      </c>
      <c r="AQ20" s="292">
        <v>561000</v>
      </c>
      <c r="AR20" s="293">
        <v>1122000</v>
      </c>
      <c r="AS20" s="292">
        <v>421000</v>
      </c>
      <c r="AT20" s="292">
        <v>421000</v>
      </c>
      <c r="AU20" s="294">
        <v>842000</v>
      </c>
      <c r="AV20" s="291">
        <v>421000</v>
      </c>
      <c r="AW20" s="292">
        <v>421000</v>
      </c>
      <c r="AX20" s="294">
        <v>842000</v>
      </c>
    </row>
    <row r="21" spans="1:50" ht="14.1" customHeight="1" x14ac:dyDescent="0.2">
      <c r="A21" s="341"/>
      <c r="B21" s="289" t="s">
        <v>154</v>
      </c>
      <c r="C21" s="290">
        <f t="shared" si="0"/>
        <v>53400000</v>
      </c>
      <c r="D21" s="290">
        <f t="shared" si="0"/>
        <v>0</v>
      </c>
      <c r="E21" s="290">
        <f t="shared" si="0"/>
        <v>53400000</v>
      </c>
      <c r="F21" s="291">
        <v>0</v>
      </c>
      <c r="G21" s="292">
        <v>0</v>
      </c>
      <c r="H21" s="293">
        <v>0</v>
      </c>
      <c r="I21" s="292">
        <v>0</v>
      </c>
      <c r="J21" s="292">
        <v>0</v>
      </c>
      <c r="K21" s="294">
        <v>0</v>
      </c>
      <c r="L21" s="291">
        <v>0</v>
      </c>
      <c r="M21" s="292">
        <v>0</v>
      </c>
      <c r="N21" s="293">
        <v>0</v>
      </c>
      <c r="O21" s="292">
        <v>0</v>
      </c>
      <c r="P21" s="292">
        <v>0</v>
      </c>
      <c r="Q21" s="293">
        <v>0</v>
      </c>
      <c r="R21" s="292">
        <v>0</v>
      </c>
      <c r="S21" s="292">
        <v>0</v>
      </c>
      <c r="T21" s="293">
        <v>0</v>
      </c>
      <c r="U21" s="292">
        <v>0</v>
      </c>
      <c r="V21" s="292">
        <v>0</v>
      </c>
      <c r="W21" s="294">
        <v>0</v>
      </c>
      <c r="X21" s="291">
        <v>9702000</v>
      </c>
      <c r="Y21" s="292">
        <v>0</v>
      </c>
      <c r="Z21" s="293">
        <v>9702000</v>
      </c>
      <c r="AA21" s="292">
        <v>1033000</v>
      </c>
      <c r="AB21" s="292">
        <v>0</v>
      </c>
      <c r="AC21" s="293">
        <v>1033000</v>
      </c>
      <c r="AD21" s="292">
        <v>40539000</v>
      </c>
      <c r="AE21" s="292">
        <v>0</v>
      </c>
      <c r="AF21" s="293">
        <v>40539000</v>
      </c>
      <c r="AG21" s="292">
        <v>2126000</v>
      </c>
      <c r="AH21" s="292">
        <v>0</v>
      </c>
      <c r="AI21" s="294">
        <v>2126000</v>
      </c>
      <c r="AJ21" s="291">
        <v>0</v>
      </c>
      <c r="AK21" s="292">
        <v>0</v>
      </c>
      <c r="AL21" s="293">
        <v>0</v>
      </c>
      <c r="AM21" s="292">
        <v>0</v>
      </c>
      <c r="AN21" s="292">
        <v>0</v>
      </c>
      <c r="AO21" s="293">
        <v>0</v>
      </c>
      <c r="AP21" s="292">
        <v>0</v>
      </c>
      <c r="AQ21" s="292">
        <v>0</v>
      </c>
      <c r="AR21" s="293">
        <v>0</v>
      </c>
      <c r="AS21" s="292">
        <v>0</v>
      </c>
      <c r="AT21" s="292">
        <v>0</v>
      </c>
      <c r="AU21" s="294">
        <v>0</v>
      </c>
      <c r="AV21" s="291">
        <v>0</v>
      </c>
      <c r="AW21" s="292">
        <v>0</v>
      </c>
      <c r="AX21" s="294">
        <v>0</v>
      </c>
    </row>
    <row r="22" spans="1:50" ht="14.45" customHeight="1" x14ac:dyDescent="0.2">
      <c r="A22" s="341"/>
      <c r="B22" s="289" t="s">
        <v>205</v>
      </c>
      <c r="C22" s="290">
        <f t="shared" si="0"/>
        <v>600000</v>
      </c>
      <c r="D22" s="290">
        <f t="shared" si="0"/>
        <v>0</v>
      </c>
      <c r="E22" s="290">
        <f t="shared" si="0"/>
        <v>600000</v>
      </c>
      <c r="F22" s="291">
        <v>0</v>
      </c>
      <c r="G22" s="292">
        <v>0</v>
      </c>
      <c r="H22" s="293">
        <v>0</v>
      </c>
      <c r="I22" s="292">
        <v>0</v>
      </c>
      <c r="J22" s="292">
        <v>0</v>
      </c>
      <c r="K22" s="294">
        <v>0</v>
      </c>
      <c r="L22" s="291">
        <v>0</v>
      </c>
      <c r="M22" s="292">
        <v>0</v>
      </c>
      <c r="N22" s="293">
        <v>0</v>
      </c>
      <c r="O22" s="292">
        <v>0</v>
      </c>
      <c r="P22" s="292">
        <v>0</v>
      </c>
      <c r="Q22" s="293">
        <v>0</v>
      </c>
      <c r="R22" s="292">
        <v>0</v>
      </c>
      <c r="S22" s="292">
        <v>0</v>
      </c>
      <c r="T22" s="293">
        <v>0</v>
      </c>
      <c r="U22" s="292">
        <v>0</v>
      </c>
      <c r="V22" s="292">
        <v>0</v>
      </c>
      <c r="W22" s="294">
        <v>0</v>
      </c>
      <c r="X22" s="291">
        <v>0</v>
      </c>
      <c r="Y22" s="292">
        <v>0</v>
      </c>
      <c r="Z22" s="293">
        <v>0</v>
      </c>
      <c r="AA22" s="292">
        <v>0</v>
      </c>
      <c r="AB22" s="292">
        <v>0</v>
      </c>
      <c r="AC22" s="293">
        <v>0</v>
      </c>
      <c r="AD22" s="292">
        <v>50000</v>
      </c>
      <c r="AE22" s="292">
        <v>0</v>
      </c>
      <c r="AF22" s="293">
        <v>50000</v>
      </c>
      <c r="AG22" s="292">
        <v>275000</v>
      </c>
      <c r="AH22" s="292">
        <v>0</v>
      </c>
      <c r="AI22" s="294">
        <v>275000</v>
      </c>
      <c r="AJ22" s="291">
        <v>275000</v>
      </c>
      <c r="AK22" s="292">
        <v>0</v>
      </c>
      <c r="AL22" s="293">
        <v>275000</v>
      </c>
      <c r="AM22" s="292">
        <v>0</v>
      </c>
      <c r="AN22" s="292">
        <v>0</v>
      </c>
      <c r="AO22" s="293">
        <v>0</v>
      </c>
      <c r="AP22" s="292">
        <v>0</v>
      </c>
      <c r="AQ22" s="292">
        <v>0</v>
      </c>
      <c r="AR22" s="293">
        <v>0</v>
      </c>
      <c r="AS22" s="292">
        <v>0</v>
      </c>
      <c r="AT22" s="292">
        <v>0</v>
      </c>
      <c r="AU22" s="294">
        <v>0</v>
      </c>
      <c r="AV22" s="291">
        <v>0</v>
      </c>
      <c r="AW22" s="292">
        <v>0</v>
      </c>
      <c r="AX22" s="294">
        <v>0</v>
      </c>
    </row>
    <row r="23" spans="1:50" ht="14.25" customHeight="1" x14ac:dyDescent="0.2">
      <c r="A23" s="297" t="s">
        <v>288</v>
      </c>
      <c r="B23" s="289" t="s">
        <v>162</v>
      </c>
      <c r="C23" s="290">
        <f t="shared" si="0"/>
        <v>5000000</v>
      </c>
      <c r="D23" s="290">
        <f t="shared" si="0"/>
        <v>0</v>
      </c>
      <c r="E23" s="290">
        <f t="shared" si="0"/>
        <v>5000000</v>
      </c>
      <c r="F23" s="291">
        <v>0</v>
      </c>
      <c r="G23" s="292">
        <v>0</v>
      </c>
      <c r="H23" s="293">
        <v>0</v>
      </c>
      <c r="I23" s="292">
        <v>0</v>
      </c>
      <c r="J23" s="292">
        <v>0</v>
      </c>
      <c r="K23" s="294">
        <v>0</v>
      </c>
      <c r="L23" s="291">
        <v>0</v>
      </c>
      <c r="M23" s="292">
        <v>0</v>
      </c>
      <c r="N23" s="293">
        <v>0</v>
      </c>
      <c r="O23" s="292">
        <v>0</v>
      </c>
      <c r="P23" s="292">
        <v>0</v>
      </c>
      <c r="Q23" s="293">
        <v>0</v>
      </c>
      <c r="R23" s="292">
        <v>0</v>
      </c>
      <c r="S23" s="292">
        <v>0</v>
      </c>
      <c r="T23" s="293">
        <v>0</v>
      </c>
      <c r="U23" s="292">
        <v>173000</v>
      </c>
      <c r="V23" s="292">
        <v>0</v>
      </c>
      <c r="W23" s="294">
        <v>173000</v>
      </c>
      <c r="X23" s="291">
        <v>286000</v>
      </c>
      <c r="Y23" s="292">
        <v>0</v>
      </c>
      <c r="Z23" s="293">
        <v>286000</v>
      </c>
      <c r="AA23" s="292">
        <v>1354000</v>
      </c>
      <c r="AB23" s="292">
        <v>0</v>
      </c>
      <c r="AC23" s="293">
        <v>1354000</v>
      </c>
      <c r="AD23" s="292">
        <v>1139000</v>
      </c>
      <c r="AE23" s="292">
        <v>0</v>
      </c>
      <c r="AF23" s="293">
        <v>1139000</v>
      </c>
      <c r="AG23" s="292">
        <v>512000</v>
      </c>
      <c r="AH23" s="292">
        <v>0</v>
      </c>
      <c r="AI23" s="294">
        <v>512000</v>
      </c>
      <c r="AJ23" s="291">
        <v>512000</v>
      </c>
      <c r="AK23" s="292">
        <v>0</v>
      </c>
      <c r="AL23" s="293">
        <v>512000</v>
      </c>
      <c r="AM23" s="292">
        <v>512000</v>
      </c>
      <c r="AN23" s="292">
        <v>0</v>
      </c>
      <c r="AO23" s="293">
        <v>512000</v>
      </c>
      <c r="AP23" s="292">
        <v>512000</v>
      </c>
      <c r="AQ23" s="292">
        <v>0</v>
      </c>
      <c r="AR23" s="293">
        <v>512000</v>
      </c>
      <c r="AS23" s="292">
        <v>0</v>
      </c>
      <c r="AT23" s="292">
        <v>0</v>
      </c>
      <c r="AU23" s="294">
        <v>0</v>
      </c>
      <c r="AV23" s="291">
        <v>0</v>
      </c>
      <c r="AW23" s="292">
        <v>0</v>
      </c>
      <c r="AX23" s="294">
        <v>0</v>
      </c>
    </row>
    <row r="24" spans="1:50" ht="14.25" customHeight="1" x14ac:dyDescent="0.2">
      <c r="A24" s="342"/>
      <c r="B24" s="289" t="s">
        <v>164</v>
      </c>
      <c r="C24" s="290">
        <f t="shared" si="0"/>
        <v>106000000</v>
      </c>
      <c r="D24" s="290">
        <f t="shared" si="0"/>
        <v>0</v>
      </c>
      <c r="E24" s="290">
        <f t="shared" si="0"/>
        <v>106000000</v>
      </c>
      <c r="F24" s="291">
        <v>0</v>
      </c>
      <c r="G24" s="292">
        <v>0</v>
      </c>
      <c r="H24" s="293">
        <v>0</v>
      </c>
      <c r="I24" s="292">
        <v>0</v>
      </c>
      <c r="J24" s="292">
        <v>0</v>
      </c>
      <c r="K24" s="294">
        <v>0</v>
      </c>
      <c r="L24" s="291">
        <v>0</v>
      </c>
      <c r="M24" s="292">
        <v>0</v>
      </c>
      <c r="N24" s="293">
        <v>0</v>
      </c>
      <c r="O24" s="292">
        <v>474000</v>
      </c>
      <c r="P24" s="292">
        <v>0</v>
      </c>
      <c r="Q24" s="293">
        <v>474000</v>
      </c>
      <c r="R24" s="292">
        <v>0</v>
      </c>
      <c r="S24" s="292">
        <v>0</v>
      </c>
      <c r="T24" s="293">
        <v>0</v>
      </c>
      <c r="U24" s="292">
        <v>399000</v>
      </c>
      <c r="V24" s="292">
        <v>0</v>
      </c>
      <c r="W24" s="294">
        <v>399000</v>
      </c>
      <c r="X24" s="291">
        <v>2575000</v>
      </c>
      <c r="Y24" s="292">
        <v>0</v>
      </c>
      <c r="Z24" s="293">
        <v>2575000</v>
      </c>
      <c r="AA24" s="292">
        <v>3803000</v>
      </c>
      <c r="AB24" s="292">
        <v>0</v>
      </c>
      <c r="AC24" s="293">
        <v>3803000</v>
      </c>
      <c r="AD24" s="292">
        <v>4306000</v>
      </c>
      <c r="AE24" s="292">
        <v>0</v>
      </c>
      <c r="AF24" s="293">
        <v>4306000</v>
      </c>
      <c r="AG24" s="292">
        <v>19889000</v>
      </c>
      <c r="AH24" s="292">
        <v>0</v>
      </c>
      <c r="AI24" s="294">
        <v>19889000</v>
      </c>
      <c r="AJ24" s="291">
        <v>19889000</v>
      </c>
      <c r="AK24" s="292">
        <v>0</v>
      </c>
      <c r="AL24" s="293">
        <v>19889000</v>
      </c>
      <c r="AM24" s="292">
        <v>19889000</v>
      </c>
      <c r="AN24" s="292">
        <v>0</v>
      </c>
      <c r="AO24" s="293">
        <v>19889000</v>
      </c>
      <c r="AP24" s="292">
        <v>19892000</v>
      </c>
      <c r="AQ24" s="292">
        <v>0</v>
      </c>
      <c r="AR24" s="293">
        <v>19892000</v>
      </c>
      <c r="AS24" s="292">
        <v>14884000</v>
      </c>
      <c r="AT24" s="292">
        <v>0</v>
      </c>
      <c r="AU24" s="294">
        <v>14884000</v>
      </c>
      <c r="AV24" s="291">
        <v>0</v>
      </c>
      <c r="AW24" s="292">
        <v>0</v>
      </c>
      <c r="AX24" s="294">
        <v>0</v>
      </c>
    </row>
    <row r="25" spans="1:50" ht="14.25" customHeight="1" x14ac:dyDescent="0.2">
      <c r="A25" s="342"/>
      <c r="B25" s="289" t="s">
        <v>168</v>
      </c>
      <c r="C25" s="290">
        <f t="shared" si="0"/>
        <v>0</v>
      </c>
      <c r="D25" s="290">
        <f t="shared" si="0"/>
        <v>0</v>
      </c>
      <c r="E25" s="290">
        <f t="shared" si="0"/>
        <v>0</v>
      </c>
      <c r="F25" s="291">
        <v>0</v>
      </c>
      <c r="G25" s="292">
        <v>0</v>
      </c>
      <c r="H25" s="293">
        <v>0</v>
      </c>
      <c r="I25" s="292">
        <v>0</v>
      </c>
      <c r="J25" s="292">
        <v>0</v>
      </c>
      <c r="K25" s="294">
        <v>0</v>
      </c>
      <c r="L25" s="291">
        <v>0</v>
      </c>
      <c r="M25" s="292">
        <v>0</v>
      </c>
      <c r="N25" s="293">
        <v>0</v>
      </c>
      <c r="O25" s="292">
        <v>0</v>
      </c>
      <c r="P25" s="292">
        <v>0</v>
      </c>
      <c r="Q25" s="293">
        <v>0</v>
      </c>
      <c r="R25" s="292">
        <v>0</v>
      </c>
      <c r="S25" s="292">
        <v>0</v>
      </c>
      <c r="T25" s="293">
        <v>0</v>
      </c>
      <c r="U25" s="292">
        <v>0</v>
      </c>
      <c r="V25" s="292">
        <v>0</v>
      </c>
      <c r="W25" s="294">
        <v>0</v>
      </c>
      <c r="X25" s="291">
        <v>0</v>
      </c>
      <c r="Y25" s="292">
        <v>0</v>
      </c>
      <c r="Z25" s="293">
        <v>0</v>
      </c>
      <c r="AA25" s="292">
        <v>0</v>
      </c>
      <c r="AB25" s="292">
        <v>0</v>
      </c>
      <c r="AC25" s="293">
        <v>0</v>
      </c>
      <c r="AD25" s="292">
        <v>0</v>
      </c>
      <c r="AE25" s="292">
        <v>0</v>
      </c>
      <c r="AF25" s="293">
        <v>0</v>
      </c>
      <c r="AG25" s="292">
        <v>0</v>
      </c>
      <c r="AH25" s="292">
        <v>0</v>
      </c>
      <c r="AI25" s="294">
        <v>0</v>
      </c>
      <c r="AJ25" s="291">
        <v>0</v>
      </c>
      <c r="AK25" s="292">
        <v>0</v>
      </c>
      <c r="AL25" s="293">
        <v>0</v>
      </c>
      <c r="AM25" s="292">
        <v>0</v>
      </c>
      <c r="AN25" s="292">
        <v>0</v>
      </c>
      <c r="AO25" s="293">
        <v>0</v>
      </c>
      <c r="AP25" s="292">
        <v>0</v>
      </c>
      <c r="AQ25" s="292">
        <v>0</v>
      </c>
      <c r="AR25" s="293">
        <v>0</v>
      </c>
      <c r="AS25" s="292">
        <v>0</v>
      </c>
      <c r="AT25" s="292">
        <v>0</v>
      </c>
      <c r="AU25" s="294">
        <v>0</v>
      </c>
      <c r="AV25" s="291">
        <v>0</v>
      </c>
      <c r="AW25" s="292">
        <v>0</v>
      </c>
      <c r="AX25" s="294">
        <v>0</v>
      </c>
    </row>
    <row r="26" spans="1:50" ht="14.25" customHeight="1" x14ac:dyDescent="0.2">
      <c r="A26" s="342"/>
      <c r="B26" s="289" t="s">
        <v>130</v>
      </c>
      <c r="C26" s="290">
        <f t="shared" si="0"/>
        <v>15509000</v>
      </c>
      <c r="D26" s="290">
        <f t="shared" si="0"/>
        <v>11491000</v>
      </c>
      <c r="E26" s="290">
        <f t="shared" si="0"/>
        <v>27000000</v>
      </c>
      <c r="F26" s="291">
        <v>0</v>
      </c>
      <c r="G26" s="292">
        <v>0</v>
      </c>
      <c r="H26" s="293">
        <v>0</v>
      </c>
      <c r="I26" s="292">
        <v>0</v>
      </c>
      <c r="J26" s="292">
        <v>0</v>
      </c>
      <c r="K26" s="294">
        <v>0</v>
      </c>
      <c r="L26" s="291">
        <v>0</v>
      </c>
      <c r="M26" s="292">
        <v>0</v>
      </c>
      <c r="N26" s="293">
        <v>0</v>
      </c>
      <c r="O26" s="292">
        <v>0</v>
      </c>
      <c r="P26" s="292">
        <v>0</v>
      </c>
      <c r="Q26" s="293">
        <v>0</v>
      </c>
      <c r="R26" s="292">
        <v>0</v>
      </c>
      <c r="S26" s="292">
        <v>0</v>
      </c>
      <c r="T26" s="293">
        <v>0</v>
      </c>
      <c r="U26" s="292">
        <v>0</v>
      </c>
      <c r="V26" s="292">
        <v>0</v>
      </c>
      <c r="W26" s="294">
        <v>0</v>
      </c>
      <c r="X26" s="291">
        <v>0</v>
      </c>
      <c r="Y26" s="292">
        <v>0</v>
      </c>
      <c r="Z26" s="293">
        <v>0</v>
      </c>
      <c r="AA26" s="292">
        <v>0</v>
      </c>
      <c r="AB26" s="292">
        <v>0</v>
      </c>
      <c r="AC26" s="293">
        <v>0</v>
      </c>
      <c r="AD26" s="292">
        <v>15000</v>
      </c>
      <c r="AE26" s="292">
        <v>11000</v>
      </c>
      <c r="AF26" s="293">
        <v>26000</v>
      </c>
      <c r="AG26" s="292">
        <v>7747000</v>
      </c>
      <c r="AH26" s="292">
        <v>5740000</v>
      </c>
      <c r="AI26" s="294">
        <v>13487000</v>
      </c>
      <c r="AJ26" s="291">
        <v>7747000</v>
      </c>
      <c r="AK26" s="292">
        <v>5740000</v>
      </c>
      <c r="AL26" s="293">
        <v>13487000</v>
      </c>
      <c r="AM26" s="292">
        <v>0</v>
      </c>
      <c r="AN26" s="292">
        <v>0</v>
      </c>
      <c r="AO26" s="293">
        <v>0</v>
      </c>
      <c r="AP26" s="292">
        <v>0</v>
      </c>
      <c r="AQ26" s="292">
        <v>0</v>
      </c>
      <c r="AR26" s="293">
        <v>0</v>
      </c>
      <c r="AS26" s="292">
        <v>0</v>
      </c>
      <c r="AT26" s="292">
        <v>0</v>
      </c>
      <c r="AU26" s="294">
        <v>0</v>
      </c>
      <c r="AV26" s="291">
        <v>0</v>
      </c>
      <c r="AW26" s="292">
        <v>0</v>
      </c>
      <c r="AX26" s="294">
        <v>0</v>
      </c>
    </row>
    <row r="27" spans="1:50" ht="14.25" customHeight="1" x14ac:dyDescent="0.2">
      <c r="A27" s="342"/>
      <c r="B27" s="289" t="s">
        <v>133</v>
      </c>
      <c r="C27" s="290">
        <f t="shared" si="0"/>
        <v>12500000</v>
      </c>
      <c r="D27" s="290">
        <f t="shared" si="0"/>
        <v>0</v>
      </c>
      <c r="E27" s="290">
        <f t="shared" si="0"/>
        <v>12500000</v>
      </c>
      <c r="F27" s="291">
        <v>0</v>
      </c>
      <c r="G27" s="292">
        <v>0</v>
      </c>
      <c r="H27" s="293">
        <v>0</v>
      </c>
      <c r="I27" s="292">
        <v>0</v>
      </c>
      <c r="J27" s="292">
        <v>0</v>
      </c>
      <c r="K27" s="294">
        <v>0</v>
      </c>
      <c r="L27" s="291">
        <v>0</v>
      </c>
      <c r="M27" s="292">
        <v>0</v>
      </c>
      <c r="N27" s="293">
        <v>0</v>
      </c>
      <c r="O27" s="292">
        <v>0</v>
      </c>
      <c r="P27" s="292">
        <v>0</v>
      </c>
      <c r="Q27" s="293">
        <v>0</v>
      </c>
      <c r="R27" s="292">
        <v>0</v>
      </c>
      <c r="S27" s="292">
        <v>0</v>
      </c>
      <c r="T27" s="293">
        <v>0</v>
      </c>
      <c r="U27" s="292">
        <v>0</v>
      </c>
      <c r="V27" s="292">
        <v>0</v>
      </c>
      <c r="W27" s="294">
        <v>0</v>
      </c>
      <c r="X27" s="291">
        <v>0</v>
      </c>
      <c r="Y27" s="292">
        <v>0</v>
      </c>
      <c r="Z27" s="293">
        <v>0</v>
      </c>
      <c r="AA27" s="292">
        <v>0</v>
      </c>
      <c r="AB27" s="292">
        <v>0</v>
      </c>
      <c r="AC27" s="293">
        <v>0</v>
      </c>
      <c r="AD27" s="292">
        <v>1212000</v>
      </c>
      <c r="AE27" s="292">
        <v>0</v>
      </c>
      <c r="AF27" s="293">
        <v>1212000</v>
      </c>
      <c r="AG27" s="292">
        <v>11288000</v>
      </c>
      <c r="AH27" s="292">
        <v>0</v>
      </c>
      <c r="AI27" s="294">
        <v>11288000</v>
      </c>
      <c r="AJ27" s="291">
        <v>0</v>
      </c>
      <c r="AK27" s="292">
        <v>0</v>
      </c>
      <c r="AL27" s="293">
        <v>0</v>
      </c>
      <c r="AM27" s="292">
        <v>0</v>
      </c>
      <c r="AN27" s="292">
        <v>0</v>
      </c>
      <c r="AO27" s="293">
        <v>0</v>
      </c>
      <c r="AP27" s="292">
        <v>0</v>
      </c>
      <c r="AQ27" s="292">
        <v>0</v>
      </c>
      <c r="AR27" s="293">
        <v>0</v>
      </c>
      <c r="AS27" s="292">
        <v>0</v>
      </c>
      <c r="AT27" s="292">
        <v>0</v>
      </c>
      <c r="AU27" s="294">
        <v>0</v>
      </c>
      <c r="AV27" s="291">
        <v>0</v>
      </c>
      <c r="AW27" s="292">
        <v>0</v>
      </c>
      <c r="AX27" s="294">
        <v>0</v>
      </c>
    </row>
    <row r="28" spans="1:50" ht="14.25" customHeight="1" x14ac:dyDescent="0.2">
      <c r="A28" s="342"/>
      <c r="B28" s="289" t="s">
        <v>137</v>
      </c>
      <c r="C28" s="290">
        <f t="shared" si="0"/>
        <v>38325000</v>
      </c>
      <c r="D28" s="290">
        <f t="shared" si="0"/>
        <v>22225000</v>
      </c>
      <c r="E28" s="290">
        <f t="shared" si="0"/>
        <v>60550000</v>
      </c>
      <c r="F28" s="291">
        <v>0</v>
      </c>
      <c r="G28" s="292">
        <v>0</v>
      </c>
      <c r="H28" s="293">
        <v>0</v>
      </c>
      <c r="I28" s="292">
        <v>288000</v>
      </c>
      <c r="J28" s="292">
        <v>157000</v>
      </c>
      <c r="K28" s="294">
        <v>445000</v>
      </c>
      <c r="L28" s="291">
        <v>293000</v>
      </c>
      <c r="M28" s="292">
        <v>160000</v>
      </c>
      <c r="N28" s="293">
        <v>453000</v>
      </c>
      <c r="O28" s="292">
        <v>368000</v>
      </c>
      <c r="P28" s="292">
        <v>201000</v>
      </c>
      <c r="Q28" s="293">
        <v>569000</v>
      </c>
      <c r="R28" s="292">
        <v>774000</v>
      </c>
      <c r="S28" s="292">
        <v>422000</v>
      </c>
      <c r="T28" s="293">
        <v>1196000</v>
      </c>
      <c r="U28" s="292">
        <v>1325000</v>
      </c>
      <c r="V28" s="292">
        <v>862000</v>
      </c>
      <c r="W28" s="294">
        <v>2187000</v>
      </c>
      <c r="X28" s="291">
        <v>1400000</v>
      </c>
      <c r="Y28" s="292">
        <v>911000</v>
      </c>
      <c r="Z28" s="293">
        <v>2311000</v>
      </c>
      <c r="AA28" s="292">
        <v>1906000</v>
      </c>
      <c r="AB28" s="292">
        <v>1240000</v>
      </c>
      <c r="AC28" s="293">
        <v>3146000</v>
      </c>
      <c r="AD28" s="292">
        <v>2752000</v>
      </c>
      <c r="AE28" s="292">
        <v>1789000</v>
      </c>
      <c r="AF28" s="293">
        <v>4541000</v>
      </c>
      <c r="AG28" s="292">
        <v>14610000</v>
      </c>
      <c r="AH28" s="292">
        <v>8242000</v>
      </c>
      <c r="AI28" s="294">
        <v>22852000</v>
      </c>
      <c r="AJ28" s="291">
        <v>14609000</v>
      </c>
      <c r="AK28" s="292">
        <v>8241000</v>
      </c>
      <c r="AL28" s="293">
        <v>22850000</v>
      </c>
      <c r="AM28" s="292">
        <v>0</v>
      </c>
      <c r="AN28" s="292">
        <v>0</v>
      </c>
      <c r="AO28" s="293">
        <v>0</v>
      </c>
      <c r="AP28" s="292">
        <v>0</v>
      </c>
      <c r="AQ28" s="292">
        <v>0</v>
      </c>
      <c r="AR28" s="293">
        <v>0</v>
      </c>
      <c r="AS28" s="292">
        <v>0</v>
      </c>
      <c r="AT28" s="292">
        <v>0</v>
      </c>
      <c r="AU28" s="294">
        <v>0</v>
      </c>
      <c r="AV28" s="291">
        <v>0</v>
      </c>
      <c r="AW28" s="292">
        <v>0</v>
      </c>
      <c r="AX28" s="294">
        <v>0</v>
      </c>
    </row>
    <row r="29" spans="1:50" ht="14.25" customHeight="1" x14ac:dyDescent="0.2">
      <c r="A29" s="342"/>
      <c r="B29" s="289" t="s">
        <v>138</v>
      </c>
      <c r="C29" s="290">
        <f t="shared" si="0"/>
        <v>989931000</v>
      </c>
      <c r="D29" s="290">
        <f t="shared" si="0"/>
        <v>728066000</v>
      </c>
      <c r="E29" s="290">
        <f t="shared" si="0"/>
        <v>1717997000</v>
      </c>
      <c r="F29" s="291">
        <v>0</v>
      </c>
      <c r="G29" s="292">
        <v>0</v>
      </c>
      <c r="H29" s="293">
        <v>0</v>
      </c>
      <c r="I29" s="292">
        <v>0</v>
      </c>
      <c r="J29" s="292">
        <v>0</v>
      </c>
      <c r="K29" s="294">
        <v>0</v>
      </c>
      <c r="L29" s="291">
        <v>0</v>
      </c>
      <c r="M29" s="292">
        <v>0</v>
      </c>
      <c r="N29" s="293">
        <v>0</v>
      </c>
      <c r="O29" s="292">
        <v>0</v>
      </c>
      <c r="P29" s="292">
        <v>0</v>
      </c>
      <c r="Q29" s="293">
        <v>0</v>
      </c>
      <c r="R29" s="292">
        <v>82365000</v>
      </c>
      <c r="S29" s="292">
        <v>52304000</v>
      </c>
      <c r="T29" s="293">
        <v>134669000</v>
      </c>
      <c r="U29" s="292">
        <v>72203000</v>
      </c>
      <c r="V29" s="292">
        <v>56966000</v>
      </c>
      <c r="W29" s="294">
        <v>129169000</v>
      </c>
      <c r="X29" s="291">
        <v>72965000</v>
      </c>
      <c r="Y29" s="292">
        <v>57982000</v>
      </c>
      <c r="Z29" s="293">
        <v>130947000</v>
      </c>
      <c r="AA29" s="292">
        <v>154484000</v>
      </c>
      <c r="AB29" s="292">
        <v>122721000</v>
      </c>
      <c r="AC29" s="293">
        <v>277205000</v>
      </c>
      <c r="AD29" s="292">
        <v>5718000</v>
      </c>
      <c r="AE29" s="292">
        <v>2466000</v>
      </c>
      <c r="AF29" s="293">
        <v>8184000</v>
      </c>
      <c r="AG29" s="292">
        <v>165777000</v>
      </c>
      <c r="AH29" s="292">
        <v>118521000</v>
      </c>
      <c r="AI29" s="294">
        <v>284298000</v>
      </c>
      <c r="AJ29" s="291">
        <v>167993000</v>
      </c>
      <c r="AK29" s="292">
        <v>116303000</v>
      </c>
      <c r="AL29" s="293">
        <v>284296000</v>
      </c>
      <c r="AM29" s="292">
        <v>268426000</v>
      </c>
      <c r="AN29" s="292">
        <v>200803000</v>
      </c>
      <c r="AO29" s="293">
        <v>469229000</v>
      </c>
      <c r="AP29" s="292">
        <v>0</v>
      </c>
      <c r="AQ29" s="292">
        <v>0</v>
      </c>
      <c r="AR29" s="293">
        <v>0</v>
      </c>
      <c r="AS29" s="292">
        <v>0</v>
      </c>
      <c r="AT29" s="292">
        <v>0</v>
      </c>
      <c r="AU29" s="294">
        <v>0</v>
      </c>
      <c r="AV29" s="291">
        <v>0</v>
      </c>
      <c r="AW29" s="292">
        <v>0</v>
      </c>
      <c r="AX29" s="294">
        <v>0</v>
      </c>
    </row>
    <row r="30" spans="1:50" ht="14.25" customHeight="1" x14ac:dyDescent="0.2">
      <c r="A30" s="342"/>
      <c r="B30" s="289" t="s">
        <v>191</v>
      </c>
      <c r="C30" s="290">
        <f t="shared" si="0"/>
        <v>17283000</v>
      </c>
      <c r="D30" s="290">
        <f t="shared" si="0"/>
        <v>28702000</v>
      </c>
      <c r="E30" s="290">
        <f t="shared" si="0"/>
        <v>45985000</v>
      </c>
      <c r="F30" s="291">
        <v>0</v>
      </c>
      <c r="G30" s="292">
        <v>0</v>
      </c>
      <c r="H30" s="293">
        <v>0</v>
      </c>
      <c r="I30" s="292">
        <v>0</v>
      </c>
      <c r="J30" s="292">
        <v>0</v>
      </c>
      <c r="K30" s="294">
        <v>0</v>
      </c>
      <c r="L30" s="291">
        <v>0</v>
      </c>
      <c r="M30" s="292">
        <v>0</v>
      </c>
      <c r="N30" s="293">
        <v>0</v>
      </c>
      <c r="O30" s="292">
        <v>0</v>
      </c>
      <c r="P30" s="292">
        <v>0</v>
      </c>
      <c r="Q30" s="293">
        <v>0</v>
      </c>
      <c r="R30" s="292">
        <v>3535000</v>
      </c>
      <c r="S30" s="292">
        <v>0</v>
      </c>
      <c r="T30" s="293">
        <v>3535000</v>
      </c>
      <c r="U30" s="292">
        <v>0</v>
      </c>
      <c r="V30" s="292">
        <v>0</v>
      </c>
      <c r="W30" s="294">
        <v>0</v>
      </c>
      <c r="X30" s="291">
        <v>0</v>
      </c>
      <c r="Y30" s="292">
        <v>0</v>
      </c>
      <c r="Z30" s="293">
        <v>0</v>
      </c>
      <c r="AA30" s="292">
        <v>1379000</v>
      </c>
      <c r="AB30" s="292">
        <v>1379000</v>
      </c>
      <c r="AC30" s="293">
        <v>2758000</v>
      </c>
      <c r="AD30" s="292">
        <v>1000</v>
      </c>
      <c r="AE30" s="292">
        <v>1000</v>
      </c>
      <c r="AF30" s="293">
        <v>2000</v>
      </c>
      <c r="AG30" s="292">
        <v>2663000</v>
      </c>
      <c r="AH30" s="292">
        <v>6602000</v>
      </c>
      <c r="AI30" s="294">
        <v>9265000</v>
      </c>
      <c r="AJ30" s="291">
        <v>3135000</v>
      </c>
      <c r="AK30" s="292">
        <v>7075000</v>
      </c>
      <c r="AL30" s="293">
        <v>10210000</v>
      </c>
      <c r="AM30" s="292">
        <v>3135000</v>
      </c>
      <c r="AN30" s="292">
        <v>7075000</v>
      </c>
      <c r="AO30" s="293">
        <v>10210000</v>
      </c>
      <c r="AP30" s="292">
        <v>1295000</v>
      </c>
      <c r="AQ30" s="292">
        <v>2340000</v>
      </c>
      <c r="AR30" s="293">
        <v>3635000</v>
      </c>
      <c r="AS30" s="292">
        <v>1070000</v>
      </c>
      <c r="AT30" s="292">
        <v>2115000</v>
      </c>
      <c r="AU30" s="294">
        <v>3185000</v>
      </c>
      <c r="AV30" s="291">
        <v>1070000</v>
      </c>
      <c r="AW30" s="292">
        <v>2115000</v>
      </c>
      <c r="AX30" s="294">
        <v>3185000</v>
      </c>
    </row>
    <row r="31" spans="1:50" ht="14.25" customHeight="1" x14ac:dyDescent="0.2">
      <c r="A31" s="298" t="s">
        <v>289</v>
      </c>
      <c r="B31" s="289" t="s">
        <v>192</v>
      </c>
      <c r="C31" s="290">
        <f t="shared" si="0"/>
        <v>4000000</v>
      </c>
      <c r="D31" s="290">
        <f t="shared" si="0"/>
        <v>0</v>
      </c>
      <c r="E31" s="290">
        <f t="shared" si="0"/>
        <v>4000000</v>
      </c>
      <c r="F31" s="291">
        <v>0</v>
      </c>
      <c r="G31" s="292">
        <v>0</v>
      </c>
      <c r="H31" s="293">
        <v>0</v>
      </c>
      <c r="I31" s="292">
        <v>0</v>
      </c>
      <c r="J31" s="292">
        <v>0</v>
      </c>
      <c r="K31" s="294">
        <v>0</v>
      </c>
      <c r="L31" s="291">
        <v>0</v>
      </c>
      <c r="M31" s="292">
        <v>0</v>
      </c>
      <c r="N31" s="293">
        <v>0</v>
      </c>
      <c r="O31" s="292">
        <v>0</v>
      </c>
      <c r="P31" s="292">
        <v>0</v>
      </c>
      <c r="Q31" s="293">
        <v>0</v>
      </c>
      <c r="R31" s="292">
        <v>0</v>
      </c>
      <c r="S31" s="292">
        <v>0</v>
      </c>
      <c r="T31" s="293">
        <v>0</v>
      </c>
      <c r="U31" s="292">
        <v>13000</v>
      </c>
      <c r="V31" s="292">
        <v>0</v>
      </c>
      <c r="W31" s="294">
        <v>13000</v>
      </c>
      <c r="X31" s="291">
        <v>78000</v>
      </c>
      <c r="Y31" s="292">
        <v>0</v>
      </c>
      <c r="Z31" s="293">
        <v>78000</v>
      </c>
      <c r="AA31" s="292">
        <v>114000</v>
      </c>
      <c r="AB31" s="292">
        <v>0</v>
      </c>
      <c r="AC31" s="293">
        <v>114000</v>
      </c>
      <c r="AD31" s="292">
        <v>617000</v>
      </c>
      <c r="AE31" s="292">
        <v>0</v>
      </c>
      <c r="AF31" s="293">
        <v>617000</v>
      </c>
      <c r="AG31" s="292">
        <v>597000</v>
      </c>
      <c r="AH31" s="292">
        <v>0</v>
      </c>
      <c r="AI31" s="294">
        <v>597000</v>
      </c>
      <c r="AJ31" s="291">
        <v>597000</v>
      </c>
      <c r="AK31" s="292">
        <v>0</v>
      </c>
      <c r="AL31" s="293">
        <v>597000</v>
      </c>
      <c r="AM31" s="292">
        <v>597000</v>
      </c>
      <c r="AN31" s="292">
        <v>0</v>
      </c>
      <c r="AO31" s="293">
        <v>597000</v>
      </c>
      <c r="AP31" s="292">
        <v>597000</v>
      </c>
      <c r="AQ31" s="292">
        <v>0</v>
      </c>
      <c r="AR31" s="293">
        <v>597000</v>
      </c>
      <c r="AS31" s="292">
        <v>596000</v>
      </c>
      <c r="AT31" s="292">
        <v>0</v>
      </c>
      <c r="AU31" s="294">
        <v>596000</v>
      </c>
      <c r="AV31" s="291">
        <v>194000</v>
      </c>
      <c r="AW31" s="292">
        <v>0</v>
      </c>
      <c r="AX31" s="294">
        <v>194000</v>
      </c>
    </row>
    <row r="32" spans="1:50" ht="14.25" customHeight="1" x14ac:dyDescent="0.2">
      <c r="A32" s="338"/>
      <c r="B32" s="289" t="s">
        <v>140</v>
      </c>
      <c r="C32" s="290">
        <f t="shared" si="0"/>
        <v>6000000</v>
      </c>
      <c r="D32" s="290">
        <f t="shared" si="0"/>
        <v>1500000</v>
      </c>
      <c r="E32" s="290">
        <f t="shared" si="0"/>
        <v>7500000</v>
      </c>
      <c r="F32" s="291">
        <v>0</v>
      </c>
      <c r="G32" s="292">
        <v>0</v>
      </c>
      <c r="H32" s="293">
        <v>0</v>
      </c>
      <c r="I32" s="292">
        <v>0</v>
      </c>
      <c r="J32" s="292">
        <v>0</v>
      </c>
      <c r="K32" s="294">
        <v>0</v>
      </c>
      <c r="L32" s="291">
        <v>0</v>
      </c>
      <c r="M32" s="292">
        <v>0</v>
      </c>
      <c r="N32" s="293">
        <v>0</v>
      </c>
      <c r="O32" s="292">
        <v>0</v>
      </c>
      <c r="P32" s="292">
        <v>0</v>
      </c>
      <c r="Q32" s="293">
        <v>0</v>
      </c>
      <c r="R32" s="292">
        <v>456000</v>
      </c>
      <c r="S32" s="292">
        <v>114000</v>
      </c>
      <c r="T32" s="293">
        <v>570000</v>
      </c>
      <c r="U32" s="292">
        <v>320000</v>
      </c>
      <c r="V32" s="292">
        <v>80000</v>
      </c>
      <c r="W32" s="294">
        <v>400000</v>
      </c>
      <c r="X32" s="291">
        <v>6000</v>
      </c>
      <c r="Y32" s="292">
        <v>1000</v>
      </c>
      <c r="Z32" s="293">
        <v>7000</v>
      </c>
      <c r="AA32" s="292">
        <v>838000</v>
      </c>
      <c r="AB32" s="292">
        <v>209000</v>
      </c>
      <c r="AC32" s="293">
        <v>1047000</v>
      </c>
      <c r="AD32" s="292">
        <v>1754000</v>
      </c>
      <c r="AE32" s="292">
        <v>439000</v>
      </c>
      <c r="AF32" s="293">
        <v>2193000</v>
      </c>
      <c r="AG32" s="292">
        <v>2626000</v>
      </c>
      <c r="AH32" s="292">
        <v>657000</v>
      </c>
      <c r="AI32" s="294">
        <v>3283000</v>
      </c>
      <c r="AJ32" s="291">
        <v>0</v>
      </c>
      <c r="AK32" s="292">
        <v>0</v>
      </c>
      <c r="AL32" s="293">
        <v>0</v>
      </c>
      <c r="AM32" s="292">
        <v>0</v>
      </c>
      <c r="AN32" s="292">
        <v>0</v>
      </c>
      <c r="AO32" s="293">
        <v>0</v>
      </c>
      <c r="AP32" s="292">
        <v>0</v>
      </c>
      <c r="AQ32" s="292">
        <v>0</v>
      </c>
      <c r="AR32" s="293">
        <v>0</v>
      </c>
      <c r="AS32" s="292">
        <v>0</v>
      </c>
      <c r="AT32" s="292">
        <v>0</v>
      </c>
      <c r="AU32" s="294">
        <v>0</v>
      </c>
      <c r="AV32" s="291">
        <v>0</v>
      </c>
      <c r="AW32" s="292">
        <v>0</v>
      </c>
      <c r="AX32" s="294">
        <v>0</v>
      </c>
    </row>
    <row r="33" spans="1:50" ht="14.25" customHeight="1" x14ac:dyDescent="0.2">
      <c r="A33" s="338"/>
      <c r="B33" s="289" t="s">
        <v>170</v>
      </c>
      <c r="C33" s="290">
        <f t="shared" si="0"/>
        <v>50000000</v>
      </c>
      <c r="D33" s="290">
        <f t="shared" si="0"/>
        <v>0</v>
      </c>
      <c r="E33" s="290">
        <f t="shared" si="0"/>
        <v>50000000</v>
      </c>
      <c r="F33" s="291">
        <v>0</v>
      </c>
      <c r="G33" s="292">
        <v>0</v>
      </c>
      <c r="H33" s="293">
        <v>0</v>
      </c>
      <c r="I33" s="355">
        <v>0</v>
      </c>
      <c r="J33" s="292">
        <v>0</v>
      </c>
      <c r="K33" s="294">
        <v>0</v>
      </c>
      <c r="L33" s="291">
        <v>0</v>
      </c>
      <c r="M33" s="292">
        <v>0</v>
      </c>
      <c r="N33" s="293">
        <v>0</v>
      </c>
      <c r="O33" s="292">
        <v>0</v>
      </c>
      <c r="P33" s="292">
        <v>0</v>
      </c>
      <c r="Q33" s="293">
        <v>0</v>
      </c>
      <c r="R33" s="292">
        <v>0</v>
      </c>
      <c r="S33" s="292">
        <v>0</v>
      </c>
      <c r="T33" s="293">
        <v>0</v>
      </c>
      <c r="U33" s="292">
        <v>0</v>
      </c>
      <c r="V33" s="292">
        <v>0</v>
      </c>
      <c r="W33" s="294">
        <v>0</v>
      </c>
      <c r="X33" s="291">
        <v>0</v>
      </c>
      <c r="Y33" s="292">
        <v>0</v>
      </c>
      <c r="Z33" s="293">
        <v>0</v>
      </c>
      <c r="AA33" s="292">
        <v>3644000</v>
      </c>
      <c r="AB33" s="292">
        <v>0</v>
      </c>
      <c r="AC33" s="293">
        <v>3644000</v>
      </c>
      <c r="AD33" s="292">
        <v>4144000</v>
      </c>
      <c r="AE33" s="292">
        <v>0</v>
      </c>
      <c r="AF33" s="293">
        <v>4144000</v>
      </c>
      <c r="AG33" s="292">
        <v>8442000</v>
      </c>
      <c r="AH33" s="292">
        <v>0</v>
      </c>
      <c r="AI33" s="294">
        <v>8442000</v>
      </c>
      <c r="AJ33" s="291">
        <v>8442000</v>
      </c>
      <c r="AK33" s="292">
        <v>0</v>
      </c>
      <c r="AL33" s="293">
        <v>8442000</v>
      </c>
      <c r="AM33" s="292">
        <v>8442000</v>
      </c>
      <c r="AN33" s="292">
        <v>0</v>
      </c>
      <c r="AO33" s="293">
        <v>8442000</v>
      </c>
      <c r="AP33" s="292">
        <v>8442000</v>
      </c>
      <c r="AQ33" s="292">
        <v>0</v>
      </c>
      <c r="AR33" s="293">
        <v>8442000</v>
      </c>
      <c r="AS33" s="292">
        <v>8444000</v>
      </c>
      <c r="AT33" s="292">
        <v>0</v>
      </c>
      <c r="AU33" s="294">
        <v>8444000</v>
      </c>
      <c r="AV33" s="291">
        <v>0</v>
      </c>
      <c r="AW33" s="292">
        <v>0</v>
      </c>
      <c r="AX33" s="294">
        <v>0</v>
      </c>
    </row>
    <row r="34" spans="1:50" ht="14.25" customHeight="1" x14ac:dyDescent="0.2">
      <c r="A34" s="338"/>
      <c r="B34" s="299" t="s">
        <v>171</v>
      </c>
      <c r="C34" s="300">
        <f t="shared" si="0"/>
        <v>40000000</v>
      </c>
      <c r="D34" s="300">
        <f t="shared" si="0"/>
        <v>0</v>
      </c>
      <c r="E34" s="354">
        <f t="shared" si="0"/>
        <v>40000000</v>
      </c>
      <c r="F34" s="301">
        <v>0</v>
      </c>
      <c r="G34" s="302">
        <v>0</v>
      </c>
      <c r="H34" s="303">
        <v>0</v>
      </c>
      <c r="I34" s="356">
        <v>0</v>
      </c>
      <c r="J34" s="302">
        <v>0</v>
      </c>
      <c r="K34" s="304">
        <v>0</v>
      </c>
      <c r="L34" s="301">
        <v>0</v>
      </c>
      <c r="M34" s="302">
        <v>0</v>
      </c>
      <c r="N34" s="303">
        <v>0</v>
      </c>
      <c r="O34" s="302">
        <v>0</v>
      </c>
      <c r="P34" s="302">
        <v>0</v>
      </c>
      <c r="Q34" s="303">
        <v>0</v>
      </c>
      <c r="R34" s="302">
        <v>0</v>
      </c>
      <c r="S34" s="302">
        <v>0</v>
      </c>
      <c r="T34" s="303">
        <v>0</v>
      </c>
      <c r="U34" s="302">
        <v>0</v>
      </c>
      <c r="V34" s="302">
        <v>0</v>
      </c>
      <c r="W34" s="304">
        <v>0</v>
      </c>
      <c r="X34" s="301">
        <v>2869000</v>
      </c>
      <c r="Y34" s="302">
        <v>0</v>
      </c>
      <c r="Z34" s="303">
        <v>2869000</v>
      </c>
      <c r="AA34" s="302">
        <v>1966000</v>
      </c>
      <c r="AB34" s="302">
        <v>0</v>
      </c>
      <c r="AC34" s="303">
        <v>1966000</v>
      </c>
      <c r="AD34" s="302">
        <v>2790000</v>
      </c>
      <c r="AE34" s="302">
        <v>0</v>
      </c>
      <c r="AF34" s="303">
        <v>2790000</v>
      </c>
      <c r="AG34" s="302">
        <v>6475000</v>
      </c>
      <c r="AH34" s="302">
        <v>0</v>
      </c>
      <c r="AI34" s="304">
        <v>6475000</v>
      </c>
      <c r="AJ34" s="301">
        <v>6475000</v>
      </c>
      <c r="AK34" s="302">
        <v>0</v>
      </c>
      <c r="AL34" s="303">
        <v>6475000</v>
      </c>
      <c r="AM34" s="302">
        <v>6475000</v>
      </c>
      <c r="AN34" s="302">
        <v>0</v>
      </c>
      <c r="AO34" s="303">
        <v>6475000</v>
      </c>
      <c r="AP34" s="302">
        <v>6475000</v>
      </c>
      <c r="AQ34" s="302">
        <v>0</v>
      </c>
      <c r="AR34" s="303">
        <v>6475000</v>
      </c>
      <c r="AS34" s="302">
        <v>6475000</v>
      </c>
      <c r="AT34" s="302">
        <v>0</v>
      </c>
      <c r="AU34" s="304">
        <v>6475000</v>
      </c>
      <c r="AV34" s="301">
        <v>0</v>
      </c>
      <c r="AW34" s="302">
        <v>0</v>
      </c>
      <c r="AX34" s="304">
        <v>0</v>
      </c>
    </row>
    <row r="35" spans="1:50" s="51" customFormat="1" ht="15.75" thickBot="1" x14ac:dyDescent="0.3">
      <c r="B35" s="305" t="s">
        <v>290</v>
      </c>
      <c r="C35" s="306">
        <f>+SUM(C8:C34)</f>
        <v>2803540000</v>
      </c>
      <c r="D35" s="306">
        <f>+SUM(D8:D34)</f>
        <v>1832699000</v>
      </c>
      <c r="E35" s="306">
        <f>+SUM(E8:E34)</f>
        <v>4636239000</v>
      </c>
      <c r="F35" s="307">
        <f>+SUM(F8:F34)</f>
        <v>0</v>
      </c>
      <c r="G35" s="308">
        <f t="shared" ref="G35:AX35" si="1">+SUM(G8:G34)</f>
        <v>0</v>
      </c>
      <c r="H35" s="309">
        <f t="shared" si="1"/>
        <v>0</v>
      </c>
      <c r="I35" s="308">
        <f t="shared" si="1"/>
        <v>2157000</v>
      </c>
      <c r="J35" s="308">
        <f t="shared" si="1"/>
        <v>2026000</v>
      </c>
      <c r="K35" s="310">
        <f t="shared" si="1"/>
        <v>4183000</v>
      </c>
      <c r="L35" s="307">
        <f t="shared" si="1"/>
        <v>3837000</v>
      </c>
      <c r="M35" s="308">
        <f t="shared" si="1"/>
        <v>3444000</v>
      </c>
      <c r="N35" s="309">
        <f t="shared" si="1"/>
        <v>7281000</v>
      </c>
      <c r="O35" s="308">
        <f t="shared" si="1"/>
        <v>126099000</v>
      </c>
      <c r="P35" s="308">
        <f t="shared" si="1"/>
        <v>175135000</v>
      </c>
      <c r="Q35" s="309">
        <f t="shared" si="1"/>
        <v>301234000</v>
      </c>
      <c r="R35" s="308">
        <f t="shared" si="1"/>
        <v>106459000</v>
      </c>
      <c r="S35" s="308">
        <f t="shared" si="1"/>
        <v>61700000</v>
      </c>
      <c r="T35" s="309">
        <f t="shared" si="1"/>
        <v>168159000</v>
      </c>
      <c r="U35" s="308">
        <f t="shared" si="1"/>
        <v>87721000</v>
      </c>
      <c r="V35" s="308">
        <f t="shared" si="1"/>
        <v>60876000</v>
      </c>
      <c r="W35" s="310">
        <f t="shared" si="1"/>
        <v>148597000</v>
      </c>
      <c r="X35" s="307">
        <f t="shared" si="1"/>
        <v>205755000</v>
      </c>
      <c r="Y35" s="308">
        <f t="shared" si="1"/>
        <v>173047000</v>
      </c>
      <c r="Z35" s="309">
        <f t="shared" si="1"/>
        <v>378802000</v>
      </c>
      <c r="AA35" s="308">
        <f t="shared" si="1"/>
        <v>183269000</v>
      </c>
      <c r="AB35" s="308">
        <f t="shared" si="1"/>
        <v>132910000</v>
      </c>
      <c r="AC35" s="309">
        <f t="shared" si="1"/>
        <v>316179000</v>
      </c>
      <c r="AD35" s="308">
        <f t="shared" si="1"/>
        <v>260021000</v>
      </c>
      <c r="AE35" s="308">
        <f t="shared" si="1"/>
        <v>215317000</v>
      </c>
      <c r="AF35" s="309">
        <f t="shared" si="1"/>
        <v>475338000</v>
      </c>
      <c r="AG35" s="308">
        <f t="shared" si="1"/>
        <v>369082000</v>
      </c>
      <c r="AH35" s="308">
        <f t="shared" si="1"/>
        <v>166500000</v>
      </c>
      <c r="AI35" s="310">
        <f t="shared" si="1"/>
        <v>535582000</v>
      </c>
      <c r="AJ35" s="307">
        <f t="shared" si="1"/>
        <v>385573000</v>
      </c>
      <c r="AK35" s="308">
        <f t="shared" si="1"/>
        <v>166830000</v>
      </c>
      <c r="AL35" s="309">
        <f t="shared" si="1"/>
        <v>552403000</v>
      </c>
      <c r="AM35" s="308">
        <f t="shared" si="1"/>
        <v>760480000</v>
      </c>
      <c r="AN35" s="308">
        <f t="shared" si="1"/>
        <v>638212000</v>
      </c>
      <c r="AO35" s="309">
        <f t="shared" si="1"/>
        <v>1398692000</v>
      </c>
      <c r="AP35" s="308">
        <f t="shared" si="1"/>
        <v>144087000</v>
      </c>
      <c r="AQ35" s="308">
        <f t="shared" si="1"/>
        <v>29732000</v>
      </c>
      <c r="AR35" s="309">
        <f t="shared" si="1"/>
        <v>173819000</v>
      </c>
      <c r="AS35" s="308">
        <f t="shared" si="1"/>
        <v>109527000</v>
      </c>
      <c r="AT35" s="308">
        <f t="shared" si="1"/>
        <v>3485000</v>
      </c>
      <c r="AU35" s="310">
        <f t="shared" si="1"/>
        <v>113012000</v>
      </c>
      <c r="AV35" s="307">
        <f t="shared" si="1"/>
        <v>59473000</v>
      </c>
      <c r="AW35" s="308">
        <f t="shared" si="1"/>
        <v>3485000</v>
      </c>
      <c r="AX35" s="310">
        <f t="shared" si="1"/>
        <v>62958000</v>
      </c>
    </row>
    <row r="38" spans="1:50" hidden="1" x14ac:dyDescent="0.2">
      <c r="C38" s="171"/>
      <c r="F38" s="80"/>
      <c r="G38" s="80"/>
      <c r="H38" s="80"/>
      <c r="I38" s="80"/>
      <c r="J38" s="80"/>
      <c r="K38" s="80"/>
      <c r="L38" s="80"/>
      <c r="M38" s="80"/>
      <c r="N38" s="80"/>
      <c r="O38" s="80"/>
      <c r="P38" s="80"/>
      <c r="Q38" s="80"/>
      <c r="R38" s="80"/>
      <c r="S38" s="80"/>
      <c r="T38" s="80"/>
      <c r="U38" s="80"/>
      <c r="V38" s="80"/>
      <c r="W38" s="80"/>
      <c r="X38" s="80"/>
      <c r="Y38" s="80"/>
      <c r="Z38" s="80"/>
      <c r="AA38" s="80"/>
      <c r="AB38" s="80"/>
      <c r="AC38" s="80"/>
      <c r="AD38" s="80"/>
      <c r="AE38" s="80"/>
      <c r="AF38" s="80"/>
      <c r="AG38" s="80"/>
      <c r="AH38" s="80"/>
      <c r="AI38" s="80"/>
      <c r="AJ38" s="80"/>
      <c r="AK38" s="80"/>
      <c r="AL38" s="80"/>
      <c r="AM38" s="80"/>
      <c r="AN38" s="80"/>
      <c r="AO38" s="80"/>
    </row>
    <row r="39" spans="1:50" ht="15" x14ac:dyDescent="0.25">
      <c r="A39" s="279" t="s">
        <v>372</v>
      </c>
    </row>
    <row r="40" spans="1:50" ht="147.6" customHeight="1" x14ac:dyDescent="0.2">
      <c r="A40" s="278" t="s">
        <v>373</v>
      </c>
      <c r="B40" s="345"/>
      <c r="C40" s="345"/>
      <c r="D40" s="345"/>
      <c r="E40" s="345"/>
    </row>
    <row r="41" spans="1:50" ht="15.75" thickBot="1" x14ac:dyDescent="0.3">
      <c r="A41" s="318"/>
      <c r="B41" s="318"/>
      <c r="C41" s="318"/>
      <c r="D41" s="318"/>
      <c r="E41" s="318"/>
      <c r="F41" s="279" t="s">
        <v>267</v>
      </c>
    </row>
    <row r="42" spans="1:50" s="51" customFormat="1" ht="15.75" thickBot="1" x14ac:dyDescent="0.3">
      <c r="C42" s="52"/>
      <c r="F42" s="280" t="s">
        <v>268</v>
      </c>
      <c r="G42" s="54"/>
      <c r="H42" s="54"/>
      <c r="I42" s="54"/>
      <c r="J42" s="54"/>
      <c r="K42" s="55"/>
      <c r="L42" s="280" t="s">
        <v>269</v>
      </c>
      <c r="M42" s="54"/>
      <c r="N42" s="54"/>
      <c r="O42" s="54"/>
      <c r="P42" s="54"/>
      <c r="Q42" s="54"/>
      <c r="R42" s="54"/>
      <c r="S42" s="54"/>
      <c r="T42" s="54"/>
      <c r="U42" s="54"/>
      <c r="V42" s="54"/>
      <c r="W42" s="55"/>
      <c r="X42" s="280" t="s">
        <v>270</v>
      </c>
      <c r="Y42" s="54"/>
      <c r="Z42" s="54"/>
      <c r="AA42" s="54"/>
      <c r="AB42" s="54"/>
      <c r="AC42" s="54"/>
      <c r="AD42" s="54"/>
      <c r="AE42" s="54"/>
      <c r="AF42" s="54"/>
      <c r="AG42" s="54"/>
      <c r="AH42" s="54"/>
      <c r="AI42" s="55"/>
      <c r="AJ42" s="280" t="s">
        <v>271</v>
      </c>
      <c r="AK42" s="54"/>
      <c r="AL42" s="54"/>
      <c r="AM42" s="54"/>
      <c r="AN42" s="54"/>
      <c r="AO42" s="54"/>
      <c r="AP42" s="54"/>
      <c r="AQ42" s="54"/>
      <c r="AR42" s="54"/>
      <c r="AS42" s="54"/>
      <c r="AT42" s="54"/>
      <c r="AU42" s="55"/>
      <c r="AV42" s="53"/>
      <c r="AW42" s="54"/>
      <c r="AX42" s="55"/>
    </row>
    <row r="43" spans="1:50" s="51" customFormat="1" ht="15.75" thickBot="1" x14ac:dyDescent="0.3">
      <c r="C43" s="279" t="s">
        <v>272</v>
      </c>
      <c r="F43" s="53" t="s">
        <v>273</v>
      </c>
      <c r="G43" s="54"/>
      <c r="H43" s="56"/>
      <c r="I43" s="281" t="s">
        <v>261</v>
      </c>
      <c r="J43" s="54"/>
      <c r="K43" s="55"/>
      <c r="L43" s="280" t="s">
        <v>262</v>
      </c>
      <c r="M43" s="54"/>
      <c r="N43" s="56"/>
      <c r="O43" s="281" t="s">
        <v>263</v>
      </c>
      <c r="P43" s="54"/>
      <c r="Q43" s="56"/>
      <c r="R43" s="281" t="s">
        <v>264</v>
      </c>
      <c r="S43" s="54"/>
      <c r="T43" s="56"/>
      <c r="U43" s="281" t="s">
        <v>274</v>
      </c>
      <c r="V43" s="54"/>
      <c r="W43" s="55"/>
      <c r="X43" s="280" t="s">
        <v>275</v>
      </c>
      <c r="Y43" s="54"/>
      <c r="Z43" s="56"/>
      <c r="AA43" s="281" t="s">
        <v>276</v>
      </c>
      <c r="AB43" s="54"/>
      <c r="AC43" s="56"/>
      <c r="AD43" s="281" t="s">
        <v>370</v>
      </c>
      <c r="AE43" s="54"/>
      <c r="AF43" s="56"/>
      <c r="AG43" s="281" t="s">
        <v>278</v>
      </c>
      <c r="AH43" s="54"/>
      <c r="AI43" s="55"/>
      <c r="AJ43" s="280" t="s">
        <v>279</v>
      </c>
      <c r="AK43" s="54"/>
      <c r="AL43" s="56"/>
      <c r="AM43" s="281" t="s">
        <v>280</v>
      </c>
      <c r="AN43" s="54"/>
      <c r="AO43" s="56"/>
      <c r="AP43" s="281" t="s">
        <v>332</v>
      </c>
      <c r="AQ43" s="54"/>
      <c r="AR43" s="56"/>
      <c r="AS43" s="281" t="s">
        <v>333</v>
      </c>
      <c r="AT43" s="54"/>
      <c r="AU43" s="55"/>
      <c r="AV43" s="280" t="s">
        <v>371</v>
      </c>
      <c r="AW43" s="54"/>
      <c r="AX43" s="55"/>
    </row>
    <row r="44" spans="1:50" s="57" customFormat="1" ht="30" x14ac:dyDescent="0.25">
      <c r="B44" s="282" t="s">
        <v>281</v>
      </c>
      <c r="C44" s="283" t="s">
        <v>282</v>
      </c>
      <c r="D44" s="283" t="s">
        <v>283</v>
      </c>
      <c r="E44" s="283" t="s">
        <v>284</v>
      </c>
      <c r="F44" s="284" t="s">
        <v>282</v>
      </c>
      <c r="G44" s="285" t="s">
        <v>283</v>
      </c>
      <c r="H44" s="286" t="s">
        <v>284</v>
      </c>
      <c r="I44" s="285" t="s">
        <v>282</v>
      </c>
      <c r="J44" s="285" t="s">
        <v>283</v>
      </c>
      <c r="K44" s="287" t="s">
        <v>284</v>
      </c>
      <c r="L44" s="284" t="s">
        <v>282</v>
      </c>
      <c r="M44" s="285" t="s">
        <v>283</v>
      </c>
      <c r="N44" s="286" t="s">
        <v>284</v>
      </c>
      <c r="O44" s="285" t="s">
        <v>282</v>
      </c>
      <c r="P44" s="285" t="s">
        <v>283</v>
      </c>
      <c r="Q44" s="286" t="s">
        <v>284</v>
      </c>
      <c r="R44" s="285" t="s">
        <v>282</v>
      </c>
      <c r="S44" s="285" t="s">
        <v>283</v>
      </c>
      <c r="T44" s="286" t="s">
        <v>284</v>
      </c>
      <c r="U44" s="285" t="s">
        <v>282</v>
      </c>
      <c r="V44" s="285" t="s">
        <v>283</v>
      </c>
      <c r="W44" s="287" t="s">
        <v>284</v>
      </c>
      <c r="X44" s="284" t="s">
        <v>282</v>
      </c>
      <c r="Y44" s="285" t="s">
        <v>283</v>
      </c>
      <c r="Z44" s="286" t="s">
        <v>284</v>
      </c>
      <c r="AA44" s="285" t="s">
        <v>282</v>
      </c>
      <c r="AB44" s="285" t="s">
        <v>283</v>
      </c>
      <c r="AC44" s="286" t="s">
        <v>284</v>
      </c>
      <c r="AD44" s="285" t="s">
        <v>282</v>
      </c>
      <c r="AE44" s="285" t="s">
        <v>283</v>
      </c>
      <c r="AF44" s="286" t="s">
        <v>284</v>
      </c>
      <c r="AG44" s="285" t="s">
        <v>282</v>
      </c>
      <c r="AH44" s="285" t="s">
        <v>283</v>
      </c>
      <c r="AI44" s="287" t="s">
        <v>284</v>
      </c>
      <c r="AJ44" s="284" t="s">
        <v>282</v>
      </c>
      <c r="AK44" s="285" t="s">
        <v>283</v>
      </c>
      <c r="AL44" s="286" t="s">
        <v>284</v>
      </c>
      <c r="AM44" s="285" t="s">
        <v>282</v>
      </c>
      <c r="AN44" s="285" t="s">
        <v>283</v>
      </c>
      <c r="AO44" s="286" t="s">
        <v>284</v>
      </c>
      <c r="AP44" s="285" t="s">
        <v>282</v>
      </c>
      <c r="AQ44" s="285" t="s">
        <v>283</v>
      </c>
      <c r="AR44" s="286" t="s">
        <v>284</v>
      </c>
      <c r="AS44" s="285" t="s">
        <v>282</v>
      </c>
      <c r="AT44" s="285" t="s">
        <v>283</v>
      </c>
      <c r="AU44" s="287" t="s">
        <v>284</v>
      </c>
      <c r="AV44" s="284" t="s">
        <v>282</v>
      </c>
      <c r="AW44" s="285" t="s">
        <v>283</v>
      </c>
      <c r="AX44" s="287" t="s">
        <v>284</v>
      </c>
    </row>
    <row r="45" spans="1:50" ht="14.1" customHeight="1" x14ac:dyDescent="0.2">
      <c r="A45" s="288" t="s">
        <v>285</v>
      </c>
      <c r="B45" s="289" t="s">
        <v>151</v>
      </c>
      <c r="C45" s="290">
        <f>+SUM(F45,I45,L45,O45,R45,U45,X45,AA45,AD45,AG45,AJ45,AM45,AP45,AS45,AV45)</f>
        <v>0</v>
      </c>
      <c r="D45" s="290">
        <f>+SUM(G45,J45,M45,P45,S45,V45,Y45,AB45,AE45,AH45,AK45,AN45,AQ45,AT45,AW45)</f>
        <v>0</v>
      </c>
      <c r="E45" s="290">
        <f>+SUM(H45,K45,N45,Q45,T45,W45,Z45,AC45,AF45,AI45,AL45,AO45,AR45,AU45,AX45)</f>
        <v>0</v>
      </c>
      <c r="F45" s="291">
        <v>0</v>
      </c>
      <c r="G45" s="292">
        <v>0</v>
      </c>
      <c r="H45" s="293">
        <v>0</v>
      </c>
      <c r="I45" s="292">
        <v>0</v>
      </c>
      <c r="J45" s="292">
        <v>0</v>
      </c>
      <c r="K45" s="294">
        <v>0</v>
      </c>
      <c r="L45" s="291">
        <v>0</v>
      </c>
      <c r="M45" s="292">
        <v>0</v>
      </c>
      <c r="N45" s="293">
        <v>0</v>
      </c>
      <c r="O45" s="292">
        <v>0</v>
      </c>
      <c r="P45" s="292">
        <v>0</v>
      </c>
      <c r="Q45" s="293">
        <v>0</v>
      </c>
      <c r="R45" s="292">
        <v>0</v>
      </c>
      <c r="S45" s="292">
        <v>0</v>
      </c>
      <c r="T45" s="293">
        <v>0</v>
      </c>
      <c r="U45" s="292">
        <v>0</v>
      </c>
      <c r="V45" s="292">
        <v>0</v>
      </c>
      <c r="W45" s="294">
        <v>0</v>
      </c>
      <c r="X45" s="291">
        <v>0</v>
      </c>
      <c r="Y45" s="292">
        <v>0</v>
      </c>
      <c r="Z45" s="293">
        <v>0</v>
      </c>
      <c r="AA45" s="292">
        <v>474000</v>
      </c>
      <c r="AB45" s="292">
        <v>0</v>
      </c>
      <c r="AC45" s="293">
        <v>474000</v>
      </c>
      <c r="AD45" s="292">
        <v>-53618000</v>
      </c>
      <c r="AE45" s="292">
        <v>0</v>
      </c>
      <c r="AF45" s="293">
        <v>-53618000</v>
      </c>
      <c r="AG45" s="292">
        <v>0</v>
      </c>
      <c r="AH45" s="292">
        <v>0</v>
      </c>
      <c r="AI45" s="294">
        <v>0</v>
      </c>
      <c r="AJ45" s="291">
        <v>0</v>
      </c>
      <c r="AK45" s="292">
        <v>0</v>
      </c>
      <c r="AL45" s="293">
        <v>0</v>
      </c>
      <c r="AM45" s="292">
        <v>0</v>
      </c>
      <c r="AN45" s="292">
        <v>0</v>
      </c>
      <c r="AO45" s="293">
        <v>0</v>
      </c>
      <c r="AP45" s="292">
        <v>0</v>
      </c>
      <c r="AQ45" s="292">
        <v>0</v>
      </c>
      <c r="AR45" s="293">
        <v>0</v>
      </c>
      <c r="AS45" s="292">
        <v>0</v>
      </c>
      <c r="AT45" s="292">
        <v>0</v>
      </c>
      <c r="AU45" s="294">
        <v>0</v>
      </c>
      <c r="AV45" s="291">
        <v>53144000</v>
      </c>
      <c r="AW45" s="292">
        <v>0</v>
      </c>
      <c r="AX45" s="294">
        <v>53144000</v>
      </c>
    </row>
    <row r="46" spans="1:50" ht="14.1" customHeight="1" x14ac:dyDescent="0.2">
      <c r="A46" s="346"/>
      <c r="B46" s="289" t="s">
        <v>157</v>
      </c>
      <c r="C46" s="290">
        <f t="shared" ref="C46:E71" si="2">+SUM(F46,I46,L46,O46,R46,U46,X46,AA46,AD46,AG46,AJ46,AM46,AP46,AS46,AV46)</f>
        <v>0</v>
      </c>
      <c r="D46" s="290">
        <f t="shared" si="2"/>
        <v>0</v>
      </c>
      <c r="E46" s="290">
        <f t="shared" si="2"/>
        <v>0</v>
      </c>
      <c r="F46" s="291">
        <v>0</v>
      </c>
      <c r="G46" s="292">
        <v>0</v>
      </c>
      <c r="H46" s="293">
        <v>0</v>
      </c>
      <c r="I46" s="292">
        <v>0</v>
      </c>
      <c r="J46" s="292">
        <v>0</v>
      </c>
      <c r="K46" s="294">
        <v>0</v>
      </c>
      <c r="L46" s="291">
        <v>0</v>
      </c>
      <c r="M46" s="292">
        <v>0</v>
      </c>
      <c r="N46" s="293">
        <v>0</v>
      </c>
      <c r="O46" s="292">
        <v>0</v>
      </c>
      <c r="P46" s="292">
        <v>0</v>
      </c>
      <c r="Q46" s="293">
        <v>0</v>
      </c>
      <c r="R46" s="292">
        <v>0</v>
      </c>
      <c r="S46" s="292">
        <v>0</v>
      </c>
      <c r="T46" s="293">
        <v>0</v>
      </c>
      <c r="U46" s="292">
        <v>0</v>
      </c>
      <c r="V46" s="292">
        <v>0</v>
      </c>
      <c r="W46" s="294">
        <v>0</v>
      </c>
      <c r="X46" s="291">
        <v>0</v>
      </c>
      <c r="Y46" s="292">
        <v>0</v>
      </c>
      <c r="Z46" s="293">
        <v>0</v>
      </c>
      <c r="AA46" s="292">
        <v>0</v>
      </c>
      <c r="AB46" s="292">
        <v>0</v>
      </c>
      <c r="AC46" s="293">
        <v>0</v>
      </c>
      <c r="AD46" s="292">
        <v>-55490000</v>
      </c>
      <c r="AE46" s="292">
        <v>0</v>
      </c>
      <c r="AF46" s="293">
        <v>-55490000</v>
      </c>
      <c r="AG46" s="292">
        <v>13873000</v>
      </c>
      <c r="AH46" s="292">
        <v>0</v>
      </c>
      <c r="AI46" s="294">
        <v>13873000</v>
      </c>
      <c r="AJ46" s="291">
        <v>13873000</v>
      </c>
      <c r="AK46" s="292">
        <v>0</v>
      </c>
      <c r="AL46" s="293">
        <v>13873000</v>
      </c>
      <c r="AM46" s="292">
        <v>13873000</v>
      </c>
      <c r="AN46" s="292">
        <v>0</v>
      </c>
      <c r="AO46" s="293">
        <v>13873000</v>
      </c>
      <c r="AP46" s="292">
        <v>13871000</v>
      </c>
      <c r="AQ46" s="292">
        <v>0</v>
      </c>
      <c r="AR46" s="293">
        <v>13871000</v>
      </c>
      <c r="AS46" s="292">
        <v>0</v>
      </c>
      <c r="AT46" s="292">
        <v>0</v>
      </c>
      <c r="AU46" s="294">
        <v>0</v>
      </c>
      <c r="AV46" s="291">
        <v>0</v>
      </c>
      <c r="AW46" s="292">
        <v>0</v>
      </c>
      <c r="AX46" s="294">
        <v>0</v>
      </c>
    </row>
    <row r="47" spans="1:50" ht="14.1" customHeight="1" x14ac:dyDescent="0.2">
      <c r="A47" s="346"/>
      <c r="B47" s="289" t="s">
        <v>147</v>
      </c>
      <c r="C47" s="290">
        <f t="shared" si="2"/>
        <v>0</v>
      </c>
      <c r="D47" s="290">
        <f t="shared" si="2"/>
        <v>0</v>
      </c>
      <c r="E47" s="290">
        <f t="shared" si="2"/>
        <v>0</v>
      </c>
      <c r="F47" s="291">
        <v>0</v>
      </c>
      <c r="G47" s="292">
        <v>0</v>
      </c>
      <c r="H47" s="293">
        <v>0</v>
      </c>
      <c r="I47" s="292">
        <v>0</v>
      </c>
      <c r="J47" s="292">
        <v>0</v>
      </c>
      <c r="K47" s="294">
        <v>0</v>
      </c>
      <c r="L47" s="291">
        <v>0</v>
      </c>
      <c r="M47" s="292">
        <v>0</v>
      </c>
      <c r="N47" s="293">
        <v>0</v>
      </c>
      <c r="O47" s="292">
        <v>0</v>
      </c>
      <c r="P47" s="292">
        <v>0</v>
      </c>
      <c r="Q47" s="293">
        <v>0</v>
      </c>
      <c r="R47" s="292">
        <v>0</v>
      </c>
      <c r="S47" s="292">
        <v>0</v>
      </c>
      <c r="T47" s="293">
        <v>0</v>
      </c>
      <c r="U47" s="292">
        <v>0</v>
      </c>
      <c r="V47" s="292">
        <v>0</v>
      </c>
      <c r="W47" s="294">
        <v>0</v>
      </c>
      <c r="X47" s="291">
        <v>0</v>
      </c>
      <c r="Y47" s="292">
        <v>0</v>
      </c>
      <c r="Z47" s="293">
        <v>0</v>
      </c>
      <c r="AA47" s="292">
        <v>0</v>
      </c>
      <c r="AB47" s="292">
        <v>0</v>
      </c>
      <c r="AC47" s="293">
        <v>0</v>
      </c>
      <c r="AD47" s="292">
        <v>-2000</v>
      </c>
      <c r="AE47" s="292">
        <v>-2000</v>
      </c>
      <c r="AF47" s="293">
        <v>-4000</v>
      </c>
      <c r="AG47" s="292">
        <v>1000</v>
      </c>
      <c r="AH47" s="292">
        <v>1000</v>
      </c>
      <c r="AI47" s="294">
        <v>2000</v>
      </c>
      <c r="AJ47" s="291">
        <v>1000</v>
      </c>
      <c r="AK47" s="292">
        <v>1000</v>
      </c>
      <c r="AL47" s="293">
        <v>2000</v>
      </c>
      <c r="AM47" s="292">
        <v>0</v>
      </c>
      <c r="AN47" s="292">
        <v>0</v>
      </c>
      <c r="AO47" s="293">
        <v>0</v>
      </c>
      <c r="AP47" s="292">
        <v>0</v>
      </c>
      <c r="AQ47" s="292">
        <v>0</v>
      </c>
      <c r="AR47" s="293">
        <v>0</v>
      </c>
      <c r="AS47" s="292">
        <v>0</v>
      </c>
      <c r="AT47" s="292">
        <v>0</v>
      </c>
      <c r="AU47" s="294">
        <v>0</v>
      </c>
      <c r="AV47" s="291">
        <v>0</v>
      </c>
      <c r="AW47" s="292">
        <v>0</v>
      </c>
      <c r="AX47" s="294">
        <v>0</v>
      </c>
    </row>
    <row r="48" spans="1:50" ht="14.1" customHeight="1" x14ac:dyDescent="0.2">
      <c r="A48" s="346"/>
      <c r="B48" s="289" t="s">
        <v>174</v>
      </c>
      <c r="C48" s="290">
        <f t="shared" si="2"/>
        <v>0</v>
      </c>
      <c r="D48" s="290">
        <f t="shared" si="2"/>
        <v>0</v>
      </c>
      <c r="E48" s="290">
        <f t="shared" si="2"/>
        <v>0</v>
      </c>
      <c r="F48" s="291">
        <v>0</v>
      </c>
      <c r="G48" s="292">
        <v>0</v>
      </c>
      <c r="H48" s="293">
        <v>0</v>
      </c>
      <c r="I48" s="292">
        <v>0</v>
      </c>
      <c r="J48" s="292">
        <v>0</v>
      </c>
      <c r="K48" s="294">
        <v>0</v>
      </c>
      <c r="L48" s="291">
        <v>0</v>
      </c>
      <c r="M48" s="292">
        <v>0</v>
      </c>
      <c r="N48" s="293">
        <v>0</v>
      </c>
      <c r="O48" s="292">
        <v>0</v>
      </c>
      <c r="P48" s="292">
        <v>0</v>
      </c>
      <c r="Q48" s="293">
        <v>0</v>
      </c>
      <c r="R48" s="292">
        <v>0</v>
      </c>
      <c r="S48" s="292">
        <v>0</v>
      </c>
      <c r="T48" s="293">
        <v>0</v>
      </c>
      <c r="U48" s="292">
        <v>0</v>
      </c>
      <c r="V48" s="292">
        <v>0</v>
      </c>
      <c r="W48" s="294">
        <v>0</v>
      </c>
      <c r="X48" s="291">
        <v>0</v>
      </c>
      <c r="Y48" s="292">
        <v>0</v>
      </c>
      <c r="Z48" s="293">
        <v>0</v>
      </c>
      <c r="AA48" s="292">
        <v>0</v>
      </c>
      <c r="AB48" s="292">
        <v>0</v>
      </c>
      <c r="AC48" s="293">
        <v>0</v>
      </c>
      <c r="AD48" s="292">
        <v>3000</v>
      </c>
      <c r="AE48" s="292">
        <v>-47000</v>
      </c>
      <c r="AF48" s="293">
        <v>-44000</v>
      </c>
      <c r="AG48" s="292">
        <v>-2193000</v>
      </c>
      <c r="AH48" s="292">
        <v>-2410000</v>
      </c>
      <c r="AI48" s="294">
        <v>-4603000</v>
      </c>
      <c r="AJ48" s="291">
        <v>-715000</v>
      </c>
      <c r="AK48" s="292">
        <v>-808000</v>
      </c>
      <c r="AL48" s="293">
        <v>-1523000</v>
      </c>
      <c r="AM48" s="292">
        <v>737000</v>
      </c>
      <c r="AN48" s="292">
        <v>827000</v>
      </c>
      <c r="AO48" s="293">
        <v>1564000</v>
      </c>
      <c r="AP48" s="292">
        <v>738000</v>
      </c>
      <c r="AQ48" s="292">
        <v>828000</v>
      </c>
      <c r="AR48" s="293">
        <v>1566000</v>
      </c>
      <c r="AS48" s="292">
        <v>715000</v>
      </c>
      <c r="AT48" s="292">
        <v>805000</v>
      </c>
      <c r="AU48" s="294">
        <v>1520000</v>
      </c>
      <c r="AV48" s="291">
        <v>715000</v>
      </c>
      <c r="AW48" s="292">
        <v>805000</v>
      </c>
      <c r="AX48" s="294">
        <v>1520000</v>
      </c>
    </row>
    <row r="49" spans="1:50" ht="14.1" customHeight="1" x14ac:dyDescent="0.2">
      <c r="A49" s="346"/>
      <c r="B49" s="289" t="s">
        <v>116</v>
      </c>
      <c r="C49" s="290">
        <f t="shared" si="2"/>
        <v>0</v>
      </c>
      <c r="D49" s="290">
        <f t="shared" si="2"/>
        <v>0</v>
      </c>
      <c r="E49" s="290">
        <f t="shared" si="2"/>
        <v>0</v>
      </c>
      <c r="F49" s="291">
        <v>0</v>
      </c>
      <c r="G49" s="292">
        <v>0</v>
      </c>
      <c r="H49" s="293">
        <v>0</v>
      </c>
      <c r="I49" s="292">
        <v>0</v>
      </c>
      <c r="J49" s="292">
        <v>0</v>
      </c>
      <c r="K49" s="294">
        <v>0</v>
      </c>
      <c r="L49" s="291">
        <v>0</v>
      </c>
      <c r="M49" s="292">
        <v>0</v>
      </c>
      <c r="N49" s="293">
        <v>0</v>
      </c>
      <c r="O49" s="292">
        <v>0</v>
      </c>
      <c r="P49" s="292">
        <v>0</v>
      </c>
      <c r="Q49" s="293">
        <v>0</v>
      </c>
      <c r="R49" s="292">
        <v>0</v>
      </c>
      <c r="S49" s="292">
        <v>0</v>
      </c>
      <c r="T49" s="293">
        <v>0</v>
      </c>
      <c r="U49" s="292">
        <v>0</v>
      </c>
      <c r="V49" s="292">
        <v>0</v>
      </c>
      <c r="W49" s="294">
        <v>0</v>
      </c>
      <c r="X49" s="291">
        <v>0</v>
      </c>
      <c r="Y49" s="292">
        <v>0</v>
      </c>
      <c r="Z49" s="293">
        <v>0</v>
      </c>
      <c r="AA49" s="292">
        <v>0</v>
      </c>
      <c r="AB49" s="292">
        <v>0</v>
      </c>
      <c r="AC49" s="293">
        <v>0</v>
      </c>
      <c r="AD49" s="292">
        <v>-17504000</v>
      </c>
      <c r="AE49" s="292">
        <v>0</v>
      </c>
      <c r="AF49" s="293">
        <v>-17504000</v>
      </c>
      <c r="AG49" s="292">
        <v>2227000</v>
      </c>
      <c r="AH49" s="292">
        <v>0</v>
      </c>
      <c r="AI49" s="294">
        <v>2227000</v>
      </c>
      <c r="AJ49" s="291">
        <v>29450000</v>
      </c>
      <c r="AK49" s="292">
        <v>0</v>
      </c>
      <c r="AL49" s="293">
        <v>29450000</v>
      </c>
      <c r="AM49" s="292">
        <v>-14173000</v>
      </c>
      <c r="AN49" s="292">
        <v>0</v>
      </c>
      <c r="AO49" s="293">
        <v>-14173000</v>
      </c>
      <c r="AP49" s="292">
        <v>0</v>
      </c>
      <c r="AQ49" s="292">
        <v>0</v>
      </c>
      <c r="AR49" s="293">
        <v>0</v>
      </c>
      <c r="AS49" s="292">
        <v>0</v>
      </c>
      <c r="AT49" s="292">
        <v>0</v>
      </c>
      <c r="AU49" s="294">
        <v>0</v>
      </c>
      <c r="AV49" s="291">
        <v>0</v>
      </c>
      <c r="AW49" s="292">
        <v>0</v>
      </c>
      <c r="AX49" s="294">
        <v>0</v>
      </c>
    </row>
    <row r="50" spans="1:50" ht="14.1" customHeight="1" x14ac:dyDescent="0.2">
      <c r="A50" s="346"/>
      <c r="B50" s="289" t="s">
        <v>180</v>
      </c>
      <c r="C50" s="290">
        <f t="shared" si="2"/>
        <v>0</v>
      </c>
      <c r="D50" s="290">
        <f t="shared" si="2"/>
        <v>0</v>
      </c>
      <c r="E50" s="290">
        <f t="shared" si="2"/>
        <v>0</v>
      </c>
      <c r="F50" s="291">
        <v>0</v>
      </c>
      <c r="G50" s="292">
        <v>0</v>
      </c>
      <c r="H50" s="293">
        <v>0</v>
      </c>
      <c r="I50" s="292">
        <v>0</v>
      </c>
      <c r="J50" s="292">
        <v>0</v>
      </c>
      <c r="K50" s="294">
        <v>0</v>
      </c>
      <c r="L50" s="291">
        <v>0</v>
      </c>
      <c r="M50" s="292">
        <v>0</v>
      </c>
      <c r="N50" s="293">
        <v>0</v>
      </c>
      <c r="O50" s="292">
        <v>0</v>
      </c>
      <c r="P50" s="292">
        <v>0</v>
      </c>
      <c r="Q50" s="293">
        <v>0</v>
      </c>
      <c r="R50" s="292">
        <v>0</v>
      </c>
      <c r="S50" s="292">
        <v>0</v>
      </c>
      <c r="T50" s="293">
        <v>0</v>
      </c>
      <c r="U50" s="292">
        <v>0</v>
      </c>
      <c r="V50" s="292">
        <v>0</v>
      </c>
      <c r="W50" s="294">
        <v>0</v>
      </c>
      <c r="X50" s="291">
        <v>0</v>
      </c>
      <c r="Y50" s="292">
        <v>0</v>
      </c>
      <c r="Z50" s="293">
        <v>0</v>
      </c>
      <c r="AA50" s="292">
        <v>-44184000</v>
      </c>
      <c r="AB50" s="292">
        <v>-44184000</v>
      </c>
      <c r="AC50" s="293">
        <v>-88368000</v>
      </c>
      <c r="AD50" s="292">
        <v>7104000</v>
      </c>
      <c r="AE50" s="292">
        <v>7104000</v>
      </c>
      <c r="AF50" s="293">
        <v>14208000</v>
      </c>
      <c r="AG50" s="292">
        <v>7829000</v>
      </c>
      <c r="AH50" s="292">
        <v>7829000</v>
      </c>
      <c r="AI50" s="294">
        <v>15658000</v>
      </c>
      <c r="AJ50" s="291">
        <v>7829000</v>
      </c>
      <c r="AK50" s="292">
        <v>7829000</v>
      </c>
      <c r="AL50" s="293">
        <v>15658000</v>
      </c>
      <c r="AM50" s="292">
        <v>7829000</v>
      </c>
      <c r="AN50" s="292">
        <v>7829000</v>
      </c>
      <c r="AO50" s="293">
        <v>15658000</v>
      </c>
      <c r="AP50" s="292">
        <v>13593000</v>
      </c>
      <c r="AQ50" s="292">
        <v>13593000</v>
      </c>
      <c r="AR50" s="293">
        <v>27186000</v>
      </c>
      <c r="AS50" s="292">
        <v>0</v>
      </c>
      <c r="AT50" s="292">
        <v>0</v>
      </c>
      <c r="AU50" s="294">
        <v>0</v>
      </c>
      <c r="AV50" s="291">
        <v>0</v>
      </c>
      <c r="AW50" s="292">
        <v>0</v>
      </c>
      <c r="AX50" s="294">
        <v>0</v>
      </c>
    </row>
    <row r="51" spans="1:50" ht="14.1" customHeight="1" x14ac:dyDescent="0.2">
      <c r="A51" s="346"/>
      <c r="B51" s="289" t="s">
        <v>142</v>
      </c>
      <c r="C51" s="290">
        <f t="shared" si="2"/>
        <v>0</v>
      </c>
      <c r="D51" s="290">
        <f t="shared" si="2"/>
        <v>0</v>
      </c>
      <c r="E51" s="290">
        <f t="shared" si="2"/>
        <v>0</v>
      </c>
      <c r="F51" s="291">
        <v>0</v>
      </c>
      <c r="G51" s="292">
        <v>0</v>
      </c>
      <c r="H51" s="293">
        <v>0</v>
      </c>
      <c r="I51" s="292">
        <v>0</v>
      </c>
      <c r="J51" s="292">
        <v>0</v>
      </c>
      <c r="K51" s="294">
        <v>0</v>
      </c>
      <c r="L51" s="291">
        <v>0</v>
      </c>
      <c r="M51" s="292">
        <v>0</v>
      </c>
      <c r="N51" s="293">
        <v>0</v>
      </c>
      <c r="O51" s="292">
        <v>0</v>
      </c>
      <c r="P51" s="292">
        <v>0</v>
      </c>
      <c r="Q51" s="293">
        <v>0</v>
      </c>
      <c r="R51" s="292">
        <v>0</v>
      </c>
      <c r="S51" s="292">
        <v>0</v>
      </c>
      <c r="T51" s="293">
        <v>0</v>
      </c>
      <c r="U51" s="292">
        <v>0</v>
      </c>
      <c r="V51" s="292">
        <v>0</v>
      </c>
      <c r="W51" s="294">
        <v>0</v>
      </c>
      <c r="X51" s="291">
        <v>0</v>
      </c>
      <c r="Y51" s="292">
        <v>0</v>
      </c>
      <c r="Z51" s="293">
        <v>0</v>
      </c>
      <c r="AA51" s="292">
        <v>0</v>
      </c>
      <c r="AB51" s="292">
        <v>0</v>
      </c>
      <c r="AC51" s="293">
        <v>0</v>
      </c>
      <c r="AD51" s="292">
        <v>-496000</v>
      </c>
      <c r="AE51" s="292">
        <v>0</v>
      </c>
      <c r="AF51" s="293">
        <v>-496000</v>
      </c>
      <c r="AG51" s="292">
        <v>-142000</v>
      </c>
      <c r="AH51" s="292">
        <v>0</v>
      </c>
      <c r="AI51" s="294">
        <v>-142000</v>
      </c>
      <c r="AJ51" s="291">
        <v>-141000</v>
      </c>
      <c r="AK51" s="292">
        <v>0</v>
      </c>
      <c r="AL51" s="293">
        <v>-141000</v>
      </c>
      <c r="AM51" s="292">
        <v>-141000</v>
      </c>
      <c r="AN51" s="292">
        <v>0</v>
      </c>
      <c r="AO51" s="293">
        <v>-141000</v>
      </c>
      <c r="AP51" s="292">
        <v>886000</v>
      </c>
      <c r="AQ51" s="292">
        <v>0</v>
      </c>
      <c r="AR51" s="293">
        <v>886000</v>
      </c>
      <c r="AS51" s="292">
        <v>20000</v>
      </c>
      <c r="AT51" s="292">
        <v>0</v>
      </c>
      <c r="AU51" s="294">
        <v>20000</v>
      </c>
      <c r="AV51" s="291">
        <v>14000</v>
      </c>
      <c r="AW51" s="292">
        <v>0</v>
      </c>
      <c r="AX51" s="294">
        <v>14000</v>
      </c>
    </row>
    <row r="52" spans="1:50" ht="14.1" customHeight="1" x14ac:dyDescent="0.2">
      <c r="A52" s="295" t="s">
        <v>286</v>
      </c>
      <c r="B52" s="289" t="s">
        <v>161</v>
      </c>
      <c r="C52" s="290">
        <f t="shared" si="2"/>
        <v>0</v>
      </c>
      <c r="D52" s="290">
        <f t="shared" si="2"/>
        <v>0</v>
      </c>
      <c r="E52" s="290">
        <f t="shared" si="2"/>
        <v>0</v>
      </c>
      <c r="F52" s="291">
        <v>0</v>
      </c>
      <c r="G52" s="292">
        <v>0</v>
      </c>
      <c r="H52" s="293">
        <v>0</v>
      </c>
      <c r="I52" s="292">
        <v>0</v>
      </c>
      <c r="J52" s="292">
        <v>0</v>
      </c>
      <c r="K52" s="294">
        <v>0</v>
      </c>
      <c r="L52" s="291">
        <v>0</v>
      </c>
      <c r="M52" s="292">
        <v>0</v>
      </c>
      <c r="N52" s="293">
        <v>0</v>
      </c>
      <c r="O52" s="292">
        <v>0</v>
      </c>
      <c r="P52" s="292">
        <v>0</v>
      </c>
      <c r="Q52" s="293">
        <v>0</v>
      </c>
      <c r="R52" s="292">
        <v>0</v>
      </c>
      <c r="S52" s="292">
        <v>0</v>
      </c>
      <c r="T52" s="293">
        <v>0</v>
      </c>
      <c r="U52" s="292">
        <v>0</v>
      </c>
      <c r="V52" s="292">
        <v>0</v>
      </c>
      <c r="W52" s="294">
        <v>0</v>
      </c>
      <c r="X52" s="291">
        <v>250000</v>
      </c>
      <c r="Y52" s="292">
        <v>0</v>
      </c>
      <c r="Z52" s="293">
        <v>250000</v>
      </c>
      <c r="AA52" s="292">
        <v>63000</v>
      </c>
      <c r="AB52" s="292">
        <v>0</v>
      </c>
      <c r="AC52" s="293">
        <v>63000</v>
      </c>
      <c r="AD52" s="292">
        <v>-1837000</v>
      </c>
      <c r="AE52" s="292">
        <v>0</v>
      </c>
      <c r="AF52" s="293">
        <v>-1837000</v>
      </c>
      <c r="AG52" s="292">
        <v>132000</v>
      </c>
      <c r="AH52" s="292">
        <v>0</v>
      </c>
      <c r="AI52" s="294">
        <v>132000</v>
      </c>
      <c r="AJ52" s="291">
        <v>131000</v>
      </c>
      <c r="AK52" s="292">
        <v>0</v>
      </c>
      <c r="AL52" s="293">
        <v>131000</v>
      </c>
      <c r="AM52" s="292">
        <v>131000</v>
      </c>
      <c r="AN52" s="292">
        <v>0</v>
      </c>
      <c r="AO52" s="293">
        <v>131000</v>
      </c>
      <c r="AP52" s="292">
        <v>1130000</v>
      </c>
      <c r="AQ52" s="292">
        <v>0</v>
      </c>
      <c r="AR52" s="293">
        <v>1130000</v>
      </c>
      <c r="AS52" s="292">
        <v>0</v>
      </c>
      <c r="AT52" s="292">
        <v>0</v>
      </c>
      <c r="AU52" s="294">
        <v>0</v>
      </c>
      <c r="AV52" s="291">
        <v>0</v>
      </c>
      <c r="AW52" s="292">
        <v>0</v>
      </c>
      <c r="AX52" s="294">
        <v>0</v>
      </c>
    </row>
    <row r="53" spans="1:50" ht="14.1" customHeight="1" x14ac:dyDescent="0.2">
      <c r="A53" s="347"/>
      <c r="B53" s="289" t="s">
        <v>183</v>
      </c>
      <c r="C53" s="290">
        <f t="shared" si="2"/>
        <v>0</v>
      </c>
      <c r="D53" s="290">
        <f t="shared" si="2"/>
        <v>0</v>
      </c>
      <c r="E53" s="290">
        <f t="shared" si="2"/>
        <v>0</v>
      </c>
      <c r="F53" s="291">
        <v>0</v>
      </c>
      <c r="G53" s="292">
        <v>0</v>
      </c>
      <c r="H53" s="293">
        <v>0</v>
      </c>
      <c r="I53" s="292">
        <v>0</v>
      </c>
      <c r="J53" s="292">
        <v>0</v>
      </c>
      <c r="K53" s="294">
        <v>0</v>
      </c>
      <c r="L53" s="291">
        <v>0</v>
      </c>
      <c r="M53" s="292">
        <v>0</v>
      </c>
      <c r="N53" s="293">
        <v>0</v>
      </c>
      <c r="O53" s="292">
        <v>0</v>
      </c>
      <c r="P53" s="292">
        <v>0</v>
      </c>
      <c r="Q53" s="293">
        <v>0</v>
      </c>
      <c r="R53" s="292">
        <v>0</v>
      </c>
      <c r="S53" s="292">
        <v>0</v>
      </c>
      <c r="T53" s="293">
        <v>0</v>
      </c>
      <c r="U53" s="292">
        <v>406000</v>
      </c>
      <c r="V53" s="292">
        <v>0</v>
      </c>
      <c r="W53" s="294">
        <v>406000</v>
      </c>
      <c r="X53" s="291">
        <v>-292000</v>
      </c>
      <c r="Y53" s="292">
        <v>0</v>
      </c>
      <c r="Z53" s="293">
        <v>-292000</v>
      </c>
      <c r="AA53" s="292">
        <v>-5072000</v>
      </c>
      <c r="AB53" s="292">
        <v>0</v>
      </c>
      <c r="AC53" s="293">
        <v>-5072000</v>
      </c>
      <c r="AD53" s="292">
        <v>-5425000</v>
      </c>
      <c r="AE53" s="292">
        <v>0</v>
      </c>
      <c r="AF53" s="293">
        <v>-5425000</v>
      </c>
      <c r="AG53" s="292">
        <v>-317000</v>
      </c>
      <c r="AH53" s="292">
        <v>0</v>
      </c>
      <c r="AI53" s="294">
        <v>-317000</v>
      </c>
      <c r="AJ53" s="291">
        <v>-317000</v>
      </c>
      <c r="AK53" s="292">
        <v>0</v>
      </c>
      <c r="AL53" s="293">
        <v>-317000</v>
      </c>
      <c r="AM53" s="292">
        <v>-317000</v>
      </c>
      <c r="AN53" s="292">
        <v>0</v>
      </c>
      <c r="AO53" s="293">
        <v>-317000</v>
      </c>
      <c r="AP53" s="292">
        <v>3778000</v>
      </c>
      <c r="AQ53" s="292">
        <v>0</v>
      </c>
      <c r="AR53" s="293">
        <v>3778000</v>
      </c>
      <c r="AS53" s="292">
        <v>3778000</v>
      </c>
      <c r="AT53" s="292">
        <v>0</v>
      </c>
      <c r="AU53" s="294">
        <v>3778000</v>
      </c>
      <c r="AV53" s="291">
        <v>3778000</v>
      </c>
      <c r="AW53" s="292">
        <v>0</v>
      </c>
      <c r="AX53" s="294">
        <v>3778000</v>
      </c>
    </row>
    <row r="54" spans="1:50" ht="14.1" customHeight="1" x14ac:dyDescent="0.2">
      <c r="A54" s="347"/>
      <c r="B54" s="289" t="s">
        <v>125</v>
      </c>
      <c r="C54" s="290">
        <f t="shared" si="2"/>
        <v>0</v>
      </c>
      <c r="D54" s="290">
        <f t="shared" si="2"/>
        <v>0</v>
      </c>
      <c r="E54" s="290">
        <f t="shared" si="2"/>
        <v>0</v>
      </c>
      <c r="F54" s="291">
        <v>0</v>
      </c>
      <c r="G54" s="292">
        <v>0</v>
      </c>
      <c r="H54" s="293">
        <v>0</v>
      </c>
      <c r="I54" s="292">
        <v>0</v>
      </c>
      <c r="J54" s="292">
        <v>0</v>
      </c>
      <c r="K54" s="294">
        <v>0</v>
      </c>
      <c r="L54" s="291">
        <v>0</v>
      </c>
      <c r="M54" s="292">
        <v>0</v>
      </c>
      <c r="N54" s="293">
        <v>0</v>
      </c>
      <c r="O54" s="292">
        <v>0</v>
      </c>
      <c r="P54" s="292">
        <v>0</v>
      </c>
      <c r="Q54" s="293">
        <v>0</v>
      </c>
      <c r="R54" s="292">
        <v>1508000</v>
      </c>
      <c r="S54" s="292">
        <v>1005000</v>
      </c>
      <c r="T54" s="293">
        <v>2513000</v>
      </c>
      <c r="U54" s="292">
        <v>0</v>
      </c>
      <c r="V54" s="292">
        <v>0</v>
      </c>
      <c r="W54" s="294">
        <v>0</v>
      </c>
      <c r="X54" s="291">
        <v>0</v>
      </c>
      <c r="Y54" s="292">
        <v>0</v>
      </c>
      <c r="Z54" s="293">
        <v>0</v>
      </c>
      <c r="AA54" s="292">
        <v>0</v>
      </c>
      <c r="AB54" s="292">
        <v>0</v>
      </c>
      <c r="AC54" s="293">
        <v>0</v>
      </c>
      <c r="AD54" s="292">
        <v>-4725000</v>
      </c>
      <c r="AE54" s="292">
        <v>-3452000</v>
      </c>
      <c r="AF54" s="293">
        <v>-8177000</v>
      </c>
      <c r="AG54" s="292">
        <v>5962000</v>
      </c>
      <c r="AH54" s="292">
        <v>4427000</v>
      </c>
      <c r="AI54" s="294">
        <v>10389000</v>
      </c>
      <c r="AJ54" s="291">
        <v>5961000</v>
      </c>
      <c r="AK54" s="292">
        <v>4427000</v>
      </c>
      <c r="AL54" s="293">
        <v>10388000</v>
      </c>
      <c r="AM54" s="292">
        <v>-4724000</v>
      </c>
      <c r="AN54" s="292">
        <v>-3451000</v>
      </c>
      <c r="AO54" s="293">
        <v>-8175000</v>
      </c>
      <c r="AP54" s="292">
        <v>-3982000</v>
      </c>
      <c r="AQ54" s="292">
        <v>-2956000</v>
      </c>
      <c r="AR54" s="293">
        <v>-6938000</v>
      </c>
      <c r="AS54" s="292">
        <v>0</v>
      </c>
      <c r="AT54" s="292">
        <v>0</v>
      </c>
      <c r="AU54" s="294">
        <v>0</v>
      </c>
      <c r="AV54" s="291">
        <v>0</v>
      </c>
      <c r="AW54" s="292">
        <v>0</v>
      </c>
      <c r="AX54" s="294">
        <v>0</v>
      </c>
    </row>
    <row r="55" spans="1:50" ht="14.1" customHeight="1" x14ac:dyDescent="0.2">
      <c r="A55" s="347"/>
      <c r="B55" s="289" t="s">
        <v>200</v>
      </c>
      <c r="C55" s="290">
        <f t="shared" si="2"/>
        <v>0</v>
      </c>
      <c r="D55" s="290">
        <f t="shared" si="2"/>
        <v>0</v>
      </c>
      <c r="E55" s="290">
        <f t="shared" si="2"/>
        <v>0</v>
      </c>
      <c r="F55" s="291">
        <v>0</v>
      </c>
      <c r="G55" s="292">
        <v>0</v>
      </c>
      <c r="H55" s="293">
        <v>0</v>
      </c>
      <c r="I55" s="292">
        <v>0</v>
      </c>
      <c r="J55" s="292">
        <v>0</v>
      </c>
      <c r="K55" s="294">
        <v>0</v>
      </c>
      <c r="L55" s="291">
        <v>0</v>
      </c>
      <c r="M55" s="292">
        <v>0</v>
      </c>
      <c r="N55" s="293">
        <v>0</v>
      </c>
      <c r="O55" s="292">
        <v>0</v>
      </c>
      <c r="P55" s="292">
        <v>0</v>
      </c>
      <c r="Q55" s="293">
        <v>0</v>
      </c>
      <c r="R55" s="292">
        <v>0</v>
      </c>
      <c r="S55" s="292">
        <v>0</v>
      </c>
      <c r="T55" s="293">
        <v>0</v>
      </c>
      <c r="U55" s="292">
        <v>0</v>
      </c>
      <c r="V55" s="292">
        <v>0</v>
      </c>
      <c r="W55" s="294">
        <v>0</v>
      </c>
      <c r="X55" s="291">
        <v>0</v>
      </c>
      <c r="Y55" s="292">
        <v>0</v>
      </c>
      <c r="Z55" s="293">
        <v>0</v>
      </c>
      <c r="AA55" s="292">
        <v>0</v>
      </c>
      <c r="AB55" s="292">
        <v>0</v>
      </c>
      <c r="AC55" s="293">
        <v>0</v>
      </c>
      <c r="AD55" s="292">
        <v>0</v>
      </c>
      <c r="AE55" s="292">
        <v>0</v>
      </c>
      <c r="AF55" s="293">
        <v>0</v>
      </c>
      <c r="AG55" s="292">
        <v>0</v>
      </c>
      <c r="AH55" s="292">
        <v>0</v>
      </c>
      <c r="AI55" s="294">
        <v>0</v>
      </c>
      <c r="AJ55" s="291">
        <v>-11000</v>
      </c>
      <c r="AK55" s="292">
        <v>0</v>
      </c>
      <c r="AL55" s="293">
        <v>-11000</v>
      </c>
      <c r="AM55" s="292">
        <v>-287000</v>
      </c>
      <c r="AN55" s="292">
        <v>0</v>
      </c>
      <c r="AO55" s="293">
        <v>-287000</v>
      </c>
      <c r="AP55" s="292">
        <v>209000</v>
      </c>
      <c r="AQ55" s="292">
        <v>0</v>
      </c>
      <c r="AR55" s="293">
        <v>209000</v>
      </c>
      <c r="AS55" s="292">
        <v>18000</v>
      </c>
      <c r="AT55" s="292">
        <v>0</v>
      </c>
      <c r="AU55" s="294">
        <v>18000</v>
      </c>
      <c r="AV55" s="291">
        <v>71000</v>
      </c>
      <c r="AW55" s="292">
        <v>0</v>
      </c>
      <c r="AX55" s="294">
        <v>71000</v>
      </c>
    </row>
    <row r="56" spans="1:50" ht="14.1" customHeight="1" x14ac:dyDescent="0.2">
      <c r="A56" s="296" t="s">
        <v>287</v>
      </c>
      <c r="B56" s="289" t="s">
        <v>186</v>
      </c>
      <c r="C56" s="290">
        <f t="shared" si="2"/>
        <v>954000</v>
      </c>
      <c r="D56" s="290">
        <f t="shared" si="2"/>
        <v>954000</v>
      </c>
      <c r="E56" s="290">
        <f t="shared" si="2"/>
        <v>1908000</v>
      </c>
      <c r="F56" s="291">
        <v>0</v>
      </c>
      <c r="G56" s="292">
        <v>0</v>
      </c>
      <c r="H56" s="293">
        <v>0</v>
      </c>
      <c r="I56" s="292">
        <v>0</v>
      </c>
      <c r="J56" s="292">
        <v>0</v>
      </c>
      <c r="K56" s="294">
        <v>0</v>
      </c>
      <c r="L56" s="291">
        <v>0</v>
      </c>
      <c r="M56" s="292">
        <v>0</v>
      </c>
      <c r="N56" s="293">
        <v>0</v>
      </c>
      <c r="O56" s="292">
        <v>0</v>
      </c>
      <c r="P56" s="292">
        <v>0</v>
      </c>
      <c r="Q56" s="293">
        <v>0</v>
      </c>
      <c r="R56" s="292">
        <v>0</v>
      </c>
      <c r="S56" s="292">
        <v>0</v>
      </c>
      <c r="T56" s="293">
        <v>0</v>
      </c>
      <c r="U56" s="292">
        <v>0</v>
      </c>
      <c r="V56" s="292">
        <v>0</v>
      </c>
      <c r="W56" s="294">
        <v>0</v>
      </c>
      <c r="X56" s="291">
        <v>0</v>
      </c>
      <c r="Y56" s="292">
        <v>0</v>
      </c>
      <c r="Z56" s="293">
        <v>0</v>
      </c>
      <c r="AA56" s="292">
        <v>0</v>
      </c>
      <c r="AB56" s="292">
        <v>0</v>
      </c>
      <c r="AC56" s="293">
        <v>0</v>
      </c>
      <c r="AD56" s="292">
        <v>-46000</v>
      </c>
      <c r="AE56" s="292">
        <v>-165000</v>
      </c>
      <c r="AF56" s="293">
        <v>-211000</v>
      </c>
      <c r="AG56" s="292">
        <v>-50000</v>
      </c>
      <c r="AH56" s="292">
        <v>-89000</v>
      </c>
      <c r="AI56" s="294">
        <v>-139000</v>
      </c>
      <c r="AJ56" s="291">
        <v>-50000</v>
      </c>
      <c r="AK56" s="292">
        <v>-89000</v>
      </c>
      <c r="AL56" s="293">
        <v>-139000</v>
      </c>
      <c r="AM56" s="292">
        <v>-50000</v>
      </c>
      <c r="AN56" s="292">
        <v>-89000</v>
      </c>
      <c r="AO56" s="293">
        <v>-139000</v>
      </c>
      <c r="AP56" s="292">
        <v>1019000</v>
      </c>
      <c r="AQ56" s="292">
        <v>1098000</v>
      </c>
      <c r="AR56" s="293">
        <v>2117000</v>
      </c>
      <c r="AS56" s="292">
        <v>65000</v>
      </c>
      <c r="AT56" s="292">
        <v>144000</v>
      </c>
      <c r="AU56" s="294">
        <v>209000</v>
      </c>
      <c r="AV56" s="291">
        <v>66000</v>
      </c>
      <c r="AW56" s="292">
        <v>144000</v>
      </c>
      <c r="AX56" s="294">
        <v>210000</v>
      </c>
    </row>
    <row r="57" spans="1:50" ht="14.1" customHeight="1" x14ac:dyDescent="0.2">
      <c r="A57" s="348"/>
      <c r="B57" s="289" t="s">
        <v>188</v>
      </c>
      <c r="C57" s="290">
        <f t="shared" si="2"/>
        <v>2745000</v>
      </c>
      <c r="D57" s="290">
        <f t="shared" si="2"/>
        <v>-2745000</v>
      </c>
      <c r="E57" s="290">
        <f t="shared" si="2"/>
        <v>0</v>
      </c>
      <c r="F57" s="291">
        <v>0</v>
      </c>
      <c r="G57" s="292">
        <v>0</v>
      </c>
      <c r="H57" s="293">
        <v>0</v>
      </c>
      <c r="I57" s="292">
        <v>0</v>
      </c>
      <c r="J57" s="292">
        <v>0</v>
      </c>
      <c r="K57" s="294">
        <v>0</v>
      </c>
      <c r="L57" s="291">
        <v>0</v>
      </c>
      <c r="M57" s="292">
        <v>0</v>
      </c>
      <c r="N57" s="293">
        <v>0</v>
      </c>
      <c r="O57" s="292">
        <v>0</v>
      </c>
      <c r="P57" s="292">
        <v>0</v>
      </c>
      <c r="Q57" s="293">
        <v>0</v>
      </c>
      <c r="R57" s="292">
        <v>0</v>
      </c>
      <c r="S57" s="292">
        <v>0</v>
      </c>
      <c r="T57" s="293">
        <v>0</v>
      </c>
      <c r="U57" s="292">
        <v>0</v>
      </c>
      <c r="V57" s="292">
        <v>0</v>
      </c>
      <c r="W57" s="294">
        <v>0</v>
      </c>
      <c r="X57" s="291">
        <v>0</v>
      </c>
      <c r="Y57" s="292">
        <v>0</v>
      </c>
      <c r="Z57" s="293">
        <v>0</v>
      </c>
      <c r="AA57" s="292">
        <v>0</v>
      </c>
      <c r="AB57" s="292">
        <v>0</v>
      </c>
      <c r="AC57" s="293">
        <v>0</v>
      </c>
      <c r="AD57" s="292">
        <v>-51158000</v>
      </c>
      <c r="AE57" s="292">
        <v>-65278000</v>
      </c>
      <c r="AF57" s="293">
        <v>-116436000</v>
      </c>
      <c r="AG57" s="292">
        <v>-39000</v>
      </c>
      <c r="AH57" s="292">
        <v>-39000</v>
      </c>
      <c r="AI57" s="294">
        <v>-78000</v>
      </c>
      <c r="AJ57" s="291">
        <v>-39000</v>
      </c>
      <c r="AK57" s="292">
        <v>-39000</v>
      </c>
      <c r="AL57" s="293">
        <v>-78000</v>
      </c>
      <c r="AM57" s="292">
        <v>52578000</v>
      </c>
      <c r="AN57" s="292">
        <v>61208000</v>
      </c>
      <c r="AO57" s="293">
        <v>113786000</v>
      </c>
      <c r="AP57" s="292">
        <v>561000</v>
      </c>
      <c r="AQ57" s="292">
        <v>561000</v>
      </c>
      <c r="AR57" s="293">
        <v>1122000</v>
      </c>
      <c r="AS57" s="292">
        <v>421000</v>
      </c>
      <c r="AT57" s="292">
        <v>421000</v>
      </c>
      <c r="AU57" s="294">
        <v>842000</v>
      </c>
      <c r="AV57" s="291">
        <v>421000</v>
      </c>
      <c r="AW57" s="292">
        <v>421000</v>
      </c>
      <c r="AX57" s="294">
        <v>842000</v>
      </c>
    </row>
    <row r="58" spans="1:50" ht="14.1" customHeight="1" x14ac:dyDescent="0.2">
      <c r="A58" s="348"/>
      <c r="B58" s="289" t="s">
        <v>154</v>
      </c>
      <c r="C58" s="290">
        <f t="shared" si="2"/>
        <v>0</v>
      </c>
      <c r="D58" s="290">
        <f t="shared" si="2"/>
        <v>0</v>
      </c>
      <c r="E58" s="290">
        <f t="shared" si="2"/>
        <v>0</v>
      </c>
      <c r="F58" s="291">
        <v>0</v>
      </c>
      <c r="G58" s="292">
        <v>0</v>
      </c>
      <c r="H58" s="293">
        <v>0</v>
      </c>
      <c r="I58" s="292">
        <v>0</v>
      </c>
      <c r="J58" s="292">
        <v>0</v>
      </c>
      <c r="K58" s="294">
        <v>0</v>
      </c>
      <c r="L58" s="291">
        <v>0</v>
      </c>
      <c r="M58" s="292">
        <v>0</v>
      </c>
      <c r="N58" s="293">
        <v>0</v>
      </c>
      <c r="O58" s="292">
        <v>0</v>
      </c>
      <c r="P58" s="292">
        <v>0</v>
      </c>
      <c r="Q58" s="293">
        <v>0</v>
      </c>
      <c r="R58" s="292">
        <v>0</v>
      </c>
      <c r="S58" s="292">
        <v>0</v>
      </c>
      <c r="T58" s="293">
        <v>0</v>
      </c>
      <c r="U58" s="292">
        <v>0</v>
      </c>
      <c r="V58" s="292">
        <v>0</v>
      </c>
      <c r="W58" s="294">
        <v>0</v>
      </c>
      <c r="X58" s="291">
        <v>0</v>
      </c>
      <c r="Y58" s="292">
        <v>0</v>
      </c>
      <c r="Z58" s="293">
        <v>0</v>
      </c>
      <c r="AA58" s="292">
        <v>0</v>
      </c>
      <c r="AB58" s="292">
        <v>0</v>
      </c>
      <c r="AC58" s="293">
        <v>0</v>
      </c>
      <c r="AD58" s="292">
        <v>26499000</v>
      </c>
      <c r="AE58" s="292">
        <v>0</v>
      </c>
      <c r="AF58" s="293">
        <v>26499000</v>
      </c>
      <c r="AG58" s="292">
        <v>-18352000</v>
      </c>
      <c r="AH58" s="292">
        <v>0</v>
      </c>
      <c r="AI58" s="294">
        <v>-18352000</v>
      </c>
      <c r="AJ58" s="291">
        <v>-8147000</v>
      </c>
      <c r="AK58" s="292">
        <v>0</v>
      </c>
      <c r="AL58" s="293">
        <v>-8147000</v>
      </c>
      <c r="AM58" s="292">
        <v>0</v>
      </c>
      <c r="AN58" s="292">
        <v>0</v>
      </c>
      <c r="AO58" s="293">
        <v>0</v>
      </c>
      <c r="AP58" s="292">
        <v>0</v>
      </c>
      <c r="AQ58" s="292">
        <v>0</v>
      </c>
      <c r="AR58" s="293">
        <v>0</v>
      </c>
      <c r="AS58" s="292">
        <v>0</v>
      </c>
      <c r="AT58" s="292">
        <v>0</v>
      </c>
      <c r="AU58" s="294">
        <v>0</v>
      </c>
      <c r="AV58" s="291">
        <v>0</v>
      </c>
      <c r="AW58" s="292">
        <v>0</v>
      </c>
      <c r="AX58" s="294">
        <v>0</v>
      </c>
    </row>
    <row r="59" spans="1:50" ht="14.45" customHeight="1" x14ac:dyDescent="0.2">
      <c r="A59" s="348"/>
      <c r="B59" s="289" t="s">
        <v>205</v>
      </c>
      <c r="C59" s="290">
        <f t="shared" si="2"/>
        <v>0</v>
      </c>
      <c r="D59" s="290">
        <f t="shared" si="2"/>
        <v>0</v>
      </c>
      <c r="E59" s="290">
        <f t="shared" si="2"/>
        <v>0</v>
      </c>
      <c r="F59" s="291">
        <v>0</v>
      </c>
      <c r="G59" s="292">
        <v>0</v>
      </c>
      <c r="H59" s="293">
        <v>0</v>
      </c>
      <c r="I59" s="292">
        <v>0</v>
      </c>
      <c r="J59" s="292">
        <v>0</v>
      </c>
      <c r="K59" s="294">
        <v>0</v>
      </c>
      <c r="L59" s="291">
        <v>0</v>
      </c>
      <c r="M59" s="292">
        <v>0</v>
      </c>
      <c r="N59" s="293">
        <v>0</v>
      </c>
      <c r="O59" s="292">
        <v>0</v>
      </c>
      <c r="P59" s="292">
        <v>0</v>
      </c>
      <c r="Q59" s="293">
        <v>0</v>
      </c>
      <c r="R59" s="292">
        <v>0</v>
      </c>
      <c r="S59" s="292">
        <v>0</v>
      </c>
      <c r="T59" s="293">
        <v>0</v>
      </c>
      <c r="U59" s="292">
        <v>0</v>
      </c>
      <c r="V59" s="292">
        <v>0</v>
      </c>
      <c r="W59" s="294">
        <v>0</v>
      </c>
      <c r="X59" s="291">
        <v>0</v>
      </c>
      <c r="Y59" s="292">
        <v>0</v>
      </c>
      <c r="Z59" s="293">
        <v>0</v>
      </c>
      <c r="AA59" s="292">
        <v>0</v>
      </c>
      <c r="AB59" s="292">
        <v>0</v>
      </c>
      <c r="AC59" s="293">
        <v>0</v>
      </c>
      <c r="AD59" s="292">
        <v>0</v>
      </c>
      <c r="AE59" s="292">
        <v>0</v>
      </c>
      <c r="AF59" s="293">
        <v>0</v>
      </c>
      <c r="AG59" s="292">
        <v>0</v>
      </c>
      <c r="AH59" s="292">
        <v>0</v>
      </c>
      <c r="AI59" s="294">
        <v>0</v>
      </c>
      <c r="AJ59" s="291">
        <v>0</v>
      </c>
      <c r="AK59" s="292">
        <v>0</v>
      </c>
      <c r="AL59" s="293">
        <v>0</v>
      </c>
      <c r="AM59" s="292">
        <v>0</v>
      </c>
      <c r="AN59" s="292">
        <v>0</v>
      </c>
      <c r="AO59" s="293">
        <v>0</v>
      </c>
      <c r="AP59" s="292">
        <v>0</v>
      </c>
      <c r="AQ59" s="292">
        <v>0</v>
      </c>
      <c r="AR59" s="293">
        <v>0</v>
      </c>
      <c r="AS59" s="292">
        <v>0</v>
      </c>
      <c r="AT59" s="292">
        <v>0</v>
      </c>
      <c r="AU59" s="294">
        <v>0</v>
      </c>
      <c r="AV59" s="291">
        <v>0</v>
      </c>
      <c r="AW59" s="292">
        <v>0</v>
      </c>
      <c r="AX59" s="294">
        <v>0</v>
      </c>
    </row>
    <row r="60" spans="1:50" ht="14.1" customHeight="1" x14ac:dyDescent="0.2">
      <c r="A60" s="297" t="s">
        <v>288</v>
      </c>
      <c r="B60" s="289" t="s">
        <v>162</v>
      </c>
      <c r="C60" s="290">
        <f t="shared" si="2"/>
        <v>0</v>
      </c>
      <c r="D60" s="290">
        <f t="shared" si="2"/>
        <v>0</v>
      </c>
      <c r="E60" s="290">
        <f t="shared" si="2"/>
        <v>0</v>
      </c>
      <c r="F60" s="291">
        <v>0</v>
      </c>
      <c r="G60" s="292">
        <v>0</v>
      </c>
      <c r="H60" s="293">
        <v>0</v>
      </c>
      <c r="I60" s="292">
        <v>0</v>
      </c>
      <c r="J60" s="292">
        <v>0</v>
      </c>
      <c r="K60" s="294">
        <v>0</v>
      </c>
      <c r="L60" s="291">
        <v>0</v>
      </c>
      <c r="M60" s="292">
        <v>0</v>
      </c>
      <c r="N60" s="293">
        <v>0</v>
      </c>
      <c r="O60" s="292">
        <v>0</v>
      </c>
      <c r="P60" s="292">
        <v>0</v>
      </c>
      <c r="Q60" s="293">
        <v>0</v>
      </c>
      <c r="R60" s="292">
        <v>0</v>
      </c>
      <c r="S60" s="292">
        <v>0</v>
      </c>
      <c r="T60" s="293">
        <v>0</v>
      </c>
      <c r="U60" s="292">
        <v>0</v>
      </c>
      <c r="V60" s="292">
        <v>0</v>
      </c>
      <c r="W60" s="294">
        <v>0</v>
      </c>
      <c r="X60" s="291">
        <v>0</v>
      </c>
      <c r="Y60" s="292">
        <v>0</v>
      </c>
      <c r="Z60" s="293">
        <v>0</v>
      </c>
      <c r="AA60" s="292">
        <v>868000</v>
      </c>
      <c r="AB60" s="292">
        <v>0</v>
      </c>
      <c r="AC60" s="293">
        <v>868000</v>
      </c>
      <c r="AD60" s="292">
        <v>-191000</v>
      </c>
      <c r="AE60" s="292">
        <v>0</v>
      </c>
      <c r="AF60" s="293">
        <v>-191000</v>
      </c>
      <c r="AG60" s="292">
        <v>-396000</v>
      </c>
      <c r="AH60" s="292">
        <v>0</v>
      </c>
      <c r="AI60" s="294">
        <v>-396000</v>
      </c>
      <c r="AJ60" s="291">
        <v>-396000</v>
      </c>
      <c r="AK60" s="292">
        <v>0</v>
      </c>
      <c r="AL60" s="293">
        <v>-396000</v>
      </c>
      <c r="AM60" s="292">
        <v>-397000</v>
      </c>
      <c r="AN60" s="292">
        <v>0</v>
      </c>
      <c r="AO60" s="293">
        <v>-397000</v>
      </c>
      <c r="AP60" s="292">
        <v>512000</v>
      </c>
      <c r="AQ60" s="292">
        <v>0</v>
      </c>
      <c r="AR60" s="293">
        <v>512000</v>
      </c>
      <c r="AS60" s="292">
        <v>0</v>
      </c>
      <c r="AT60" s="292">
        <v>0</v>
      </c>
      <c r="AU60" s="294">
        <v>0</v>
      </c>
      <c r="AV60" s="291">
        <v>0</v>
      </c>
      <c r="AW60" s="292">
        <v>0</v>
      </c>
      <c r="AX60" s="294">
        <v>0</v>
      </c>
    </row>
    <row r="61" spans="1:50" ht="14.1" customHeight="1" x14ac:dyDescent="0.2">
      <c r="A61" s="349"/>
      <c r="B61" s="289" t="s">
        <v>164</v>
      </c>
      <c r="C61" s="290">
        <f t="shared" si="2"/>
        <v>0</v>
      </c>
      <c r="D61" s="290">
        <f t="shared" si="2"/>
        <v>0</v>
      </c>
      <c r="E61" s="290">
        <f t="shared" si="2"/>
        <v>0</v>
      </c>
      <c r="F61" s="291">
        <v>0</v>
      </c>
      <c r="G61" s="292">
        <v>0</v>
      </c>
      <c r="H61" s="293">
        <v>0</v>
      </c>
      <c r="I61" s="292">
        <v>0</v>
      </c>
      <c r="J61" s="292">
        <v>0</v>
      </c>
      <c r="K61" s="294">
        <v>0</v>
      </c>
      <c r="L61" s="291">
        <v>0</v>
      </c>
      <c r="M61" s="292">
        <v>0</v>
      </c>
      <c r="N61" s="293">
        <v>0</v>
      </c>
      <c r="O61" s="292">
        <v>0</v>
      </c>
      <c r="P61" s="292">
        <v>0</v>
      </c>
      <c r="Q61" s="293">
        <v>0</v>
      </c>
      <c r="R61" s="292">
        <v>0</v>
      </c>
      <c r="S61" s="292">
        <v>0</v>
      </c>
      <c r="T61" s="293">
        <v>0</v>
      </c>
      <c r="U61" s="292">
        <v>0</v>
      </c>
      <c r="V61" s="292">
        <v>0</v>
      </c>
      <c r="W61" s="294">
        <v>0</v>
      </c>
      <c r="X61" s="291">
        <v>-253000</v>
      </c>
      <c r="Y61" s="292">
        <v>0</v>
      </c>
      <c r="Z61" s="293">
        <v>-253000</v>
      </c>
      <c r="AA61" s="292">
        <v>-123000</v>
      </c>
      <c r="AB61" s="292">
        <v>0</v>
      </c>
      <c r="AC61" s="293">
        <v>-123000</v>
      </c>
      <c r="AD61" s="292">
        <v>-33099000</v>
      </c>
      <c r="AE61" s="292">
        <v>0</v>
      </c>
      <c r="AF61" s="293">
        <v>-33099000</v>
      </c>
      <c r="AG61" s="292">
        <v>2772000</v>
      </c>
      <c r="AH61" s="292">
        <v>0</v>
      </c>
      <c r="AI61" s="294">
        <v>2772000</v>
      </c>
      <c r="AJ61" s="291">
        <v>2772000</v>
      </c>
      <c r="AK61" s="292">
        <v>0</v>
      </c>
      <c r="AL61" s="293">
        <v>2772000</v>
      </c>
      <c r="AM61" s="292">
        <v>2774000</v>
      </c>
      <c r="AN61" s="292">
        <v>0</v>
      </c>
      <c r="AO61" s="293">
        <v>2774000</v>
      </c>
      <c r="AP61" s="292">
        <v>10273000</v>
      </c>
      <c r="AQ61" s="292">
        <v>0</v>
      </c>
      <c r="AR61" s="293">
        <v>10273000</v>
      </c>
      <c r="AS61" s="292">
        <v>14884000</v>
      </c>
      <c r="AT61" s="292">
        <v>0</v>
      </c>
      <c r="AU61" s="294">
        <v>14884000</v>
      </c>
      <c r="AV61" s="291">
        <v>0</v>
      </c>
      <c r="AW61" s="292">
        <v>0</v>
      </c>
      <c r="AX61" s="294">
        <v>0</v>
      </c>
    </row>
    <row r="62" spans="1:50" ht="14.1" customHeight="1" x14ac:dyDescent="0.2">
      <c r="A62" s="349"/>
      <c r="B62" s="289" t="s">
        <v>168</v>
      </c>
      <c r="C62" s="290">
        <f t="shared" si="2"/>
        <v>0</v>
      </c>
      <c r="D62" s="290">
        <f t="shared" si="2"/>
        <v>0</v>
      </c>
      <c r="E62" s="290">
        <f t="shared" si="2"/>
        <v>0</v>
      </c>
      <c r="F62" s="291">
        <v>0</v>
      </c>
      <c r="G62" s="292">
        <v>0</v>
      </c>
      <c r="H62" s="293">
        <v>0</v>
      </c>
      <c r="I62" s="292">
        <v>0</v>
      </c>
      <c r="J62" s="292">
        <v>0</v>
      </c>
      <c r="K62" s="294">
        <v>0</v>
      </c>
      <c r="L62" s="291">
        <v>0</v>
      </c>
      <c r="M62" s="292">
        <v>0</v>
      </c>
      <c r="N62" s="293">
        <v>0</v>
      </c>
      <c r="O62" s="292">
        <v>0</v>
      </c>
      <c r="P62" s="292">
        <v>0</v>
      </c>
      <c r="Q62" s="293">
        <v>0</v>
      </c>
      <c r="R62" s="292">
        <v>0</v>
      </c>
      <c r="S62" s="292">
        <v>0</v>
      </c>
      <c r="T62" s="293">
        <v>0</v>
      </c>
      <c r="U62" s="292">
        <v>0</v>
      </c>
      <c r="V62" s="292">
        <v>0</v>
      </c>
      <c r="W62" s="294">
        <v>0</v>
      </c>
      <c r="X62" s="291">
        <v>0</v>
      </c>
      <c r="Y62" s="292">
        <v>0</v>
      </c>
      <c r="Z62" s="293">
        <v>0</v>
      </c>
      <c r="AA62" s="292">
        <v>0</v>
      </c>
      <c r="AB62" s="292">
        <v>0</v>
      </c>
      <c r="AC62" s="293">
        <v>0</v>
      </c>
      <c r="AD62" s="292">
        <v>0</v>
      </c>
      <c r="AE62" s="292">
        <v>0</v>
      </c>
      <c r="AF62" s="293">
        <v>0</v>
      </c>
      <c r="AG62" s="292">
        <v>0</v>
      </c>
      <c r="AH62" s="292">
        <v>0</v>
      </c>
      <c r="AI62" s="294">
        <v>0</v>
      </c>
      <c r="AJ62" s="291">
        <v>0</v>
      </c>
      <c r="AK62" s="292">
        <v>0</v>
      </c>
      <c r="AL62" s="293">
        <v>0</v>
      </c>
      <c r="AM62" s="292">
        <v>0</v>
      </c>
      <c r="AN62" s="292">
        <v>0</v>
      </c>
      <c r="AO62" s="293">
        <v>0</v>
      </c>
      <c r="AP62" s="292">
        <v>0</v>
      </c>
      <c r="AQ62" s="292">
        <v>0</v>
      </c>
      <c r="AR62" s="293">
        <v>0</v>
      </c>
      <c r="AS62" s="292">
        <v>0</v>
      </c>
      <c r="AT62" s="292">
        <v>0</v>
      </c>
      <c r="AU62" s="294">
        <v>0</v>
      </c>
      <c r="AV62" s="291">
        <v>0</v>
      </c>
      <c r="AW62" s="292">
        <v>0</v>
      </c>
      <c r="AX62" s="294">
        <v>0</v>
      </c>
    </row>
    <row r="63" spans="1:50" ht="14.1" customHeight="1" x14ac:dyDescent="0.2">
      <c r="A63" s="349"/>
      <c r="B63" s="289" t="s">
        <v>130</v>
      </c>
      <c r="C63" s="290">
        <f t="shared" si="2"/>
        <v>0</v>
      </c>
      <c r="D63" s="290">
        <f t="shared" si="2"/>
        <v>0</v>
      </c>
      <c r="E63" s="290">
        <f t="shared" si="2"/>
        <v>0</v>
      </c>
      <c r="F63" s="291">
        <v>0</v>
      </c>
      <c r="G63" s="292">
        <v>0</v>
      </c>
      <c r="H63" s="293">
        <v>0</v>
      </c>
      <c r="I63" s="292">
        <v>0</v>
      </c>
      <c r="J63" s="292">
        <v>0</v>
      </c>
      <c r="K63" s="294">
        <v>0</v>
      </c>
      <c r="L63" s="291">
        <v>0</v>
      </c>
      <c r="M63" s="292">
        <v>0</v>
      </c>
      <c r="N63" s="293">
        <v>0</v>
      </c>
      <c r="O63" s="292">
        <v>0</v>
      </c>
      <c r="P63" s="292">
        <v>0</v>
      </c>
      <c r="Q63" s="293">
        <v>0</v>
      </c>
      <c r="R63" s="292">
        <v>0</v>
      </c>
      <c r="S63" s="292">
        <v>0</v>
      </c>
      <c r="T63" s="293">
        <v>0</v>
      </c>
      <c r="U63" s="292">
        <v>0</v>
      </c>
      <c r="V63" s="292">
        <v>0</v>
      </c>
      <c r="W63" s="294">
        <v>0</v>
      </c>
      <c r="X63" s="291">
        <v>0</v>
      </c>
      <c r="Y63" s="292">
        <v>0</v>
      </c>
      <c r="Z63" s="293">
        <v>0</v>
      </c>
      <c r="AA63" s="292">
        <v>0</v>
      </c>
      <c r="AB63" s="292">
        <v>0</v>
      </c>
      <c r="AC63" s="293">
        <v>0</v>
      </c>
      <c r="AD63" s="292">
        <v>-2570000</v>
      </c>
      <c r="AE63" s="292">
        <v>-1904000</v>
      </c>
      <c r="AF63" s="293">
        <v>-4474000</v>
      </c>
      <c r="AG63" s="292">
        <v>4516000</v>
      </c>
      <c r="AH63" s="292">
        <v>3346000</v>
      </c>
      <c r="AI63" s="294">
        <v>7862000</v>
      </c>
      <c r="AJ63" s="291">
        <v>4516000</v>
      </c>
      <c r="AK63" s="292">
        <v>3346000</v>
      </c>
      <c r="AL63" s="293">
        <v>7862000</v>
      </c>
      <c r="AM63" s="292">
        <v>-3231000</v>
      </c>
      <c r="AN63" s="292">
        <v>-2394000</v>
      </c>
      <c r="AO63" s="293">
        <v>-5625000</v>
      </c>
      <c r="AP63" s="292">
        <v>-3231000</v>
      </c>
      <c r="AQ63" s="292">
        <v>-2394000</v>
      </c>
      <c r="AR63" s="293">
        <v>-5625000</v>
      </c>
      <c r="AS63" s="292">
        <v>0</v>
      </c>
      <c r="AT63" s="292">
        <v>0</v>
      </c>
      <c r="AU63" s="294">
        <v>0</v>
      </c>
      <c r="AV63" s="291">
        <v>0</v>
      </c>
      <c r="AW63" s="292">
        <v>0</v>
      </c>
      <c r="AX63" s="294">
        <v>0</v>
      </c>
    </row>
    <row r="64" spans="1:50" ht="14.1" customHeight="1" x14ac:dyDescent="0.2">
      <c r="A64" s="349"/>
      <c r="B64" s="289" t="s">
        <v>133</v>
      </c>
      <c r="C64" s="290">
        <f t="shared" si="2"/>
        <v>0</v>
      </c>
      <c r="D64" s="290">
        <f t="shared" si="2"/>
        <v>0</v>
      </c>
      <c r="E64" s="290">
        <f t="shared" si="2"/>
        <v>0</v>
      </c>
      <c r="F64" s="291">
        <v>0</v>
      </c>
      <c r="G64" s="292">
        <v>0</v>
      </c>
      <c r="H64" s="293">
        <v>0</v>
      </c>
      <c r="I64" s="292">
        <v>0</v>
      </c>
      <c r="J64" s="292">
        <v>0</v>
      </c>
      <c r="K64" s="294">
        <v>0</v>
      </c>
      <c r="L64" s="291">
        <v>0</v>
      </c>
      <c r="M64" s="292">
        <v>0</v>
      </c>
      <c r="N64" s="293">
        <v>0</v>
      </c>
      <c r="O64" s="292">
        <v>0</v>
      </c>
      <c r="P64" s="292">
        <v>0</v>
      </c>
      <c r="Q64" s="293">
        <v>0</v>
      </c>
      <c r="R64" s="292">
        <v>0</v>
      </c>
      <c r="S64" s="292">
        <v>0</v>
      </c>
      <c r="T64" s="293">
        <v>0</v>
      </c>
      <c r="U64" s="292">
        <v>0</v>
      </c>
      <c r="V64" s="292">
        <v>0</v>
      </c>
      <c r="W64" s="294">
        <v>0</v>
      </c>
      <c r="X64" s="291">
        <v>0</v>
      </c>
      <c r="Y64" s="292">
        <v>0</v>
      </c>
      <c r="Z64" s="293">
        <v>0</v>
      </c>
      <c r="AA64" s="292">
        <v>0</v>
      </c>
      <c r="AB64" s="292">
        <v>0</v>
      </c>
      <c r="AC64" s="293">
        <v>0</v>
      </c>
      <c r="AD64" s="292">
        <v>-2954000</v>
      </c>
      <c r="AE64" s="292">
        <v>0</v>
      </c>
      <c r="AF64" s="293">
        <v>-2954000</v>
      </c>
      <c r="AG64" s="292">
        <v>7121000</v>
      </c>
      <c r="AH64" s="292">
        <v>0</v>
      </c>
      <c r="AI64" s="294">
        <v>7121000</v>
      </c>
      <c r="AJ64" s="291">
        <v>-4167000</v>
      </c>
      <c r="AK64" s="292">
        <v>0</v>
      </c>
      <c r="AL64" s="293">
        <v>-4167000</v>
      </c>
      <c r="AM64" s="292">
        <v>0</v>
      </c>
      <c r="AN64" s="292">
        <v>0</v>
      </c>
      <c r="AO64" s="293">
        <v>0</v>
      </c>
      <c r="AP64" s="292">
        <v>0</v>
      </c>
      <c r="AQ64" s="292">
        <v>0</v>
      </c>
      <c r="AR64" s="293">
        <v>0</v>
      </c>
      <c r="AS64" s="292">
        <v>0</v>
      </c>
      <c r="AT64" s="292">
        <v>0</v>
      </c>
      <c r="AU64" s="294">
        <v>0</v>
      </c>
      <c r="AV64" s="291">
        <v>0</v>
      </c>
      <c r="AW64" s="292">
        <v>0</v>
      </c>
      <c r="AX64" s="294">
        <v>0</v>
      </c>
    </row>
    <row r="65" spans="1:50" ht="14.1" customHeight="1" x14ac:dyDescent="0.2">
      <c r="A65" s="349"/>
      <c r="B65" s="289" t="s">
        <v>137</v>
      </c>
      <c r="C65" s="290">
        <f t="shared" si="2"/>
        <v>0</v>
      </c>
      <c r="D65" s="290">
        <f t="shared" si="2"/>
        <v>0</v>
      </c>
      <c r="E65" s="290">
        <f t="shared" si="2"/>
        <v>0</v>
      </c>
      <c r="F65" s="291">
        <v>0</v>
      </c>
      <c r="G65" s="292">
        <v>0</v>
      </c>
      <c r="H65" s="293">
        <v>0</v>
      </c>
      <c r="I65" s="292">
        <v>0</v>
      </c>
      <c r="J65" s="292">
        <v>0</v>
      </c>
      <c r="K65" s="294">
        <v>0</v>
      </c>
      <c r="L65" s="291">
        <v>1000</v>
      </c>
      <c r="M65" s="292">
        <v>1000</v>
      </c>
      <c r="N65" s="293">
        <v>2000</v>
      </c>
      <c r="O65" s="292">
        <v>0</v>
      </c>
      <c r="P65" s="292">
        <v>0</v>
      </c>
      <c r="Q65" s="293">
        <v>0</v>
      </c>
      <c r="R65" s="292">
        <v>15000</v>
      </c>
      <c r="S65" s="292">
        <v>6000</v>
      </c>
      <c r="T65" s="293">
        <v>21000</v>
      </c>
      <c r="U65" s="292">
        <v>47000</v>
      </c>
      <c r="V65" s="292">
        <v>32000</v>
      </c>
      <c r="W65" s="294">
        <v>79000</v>
      </c>
      <c r="X65" s="291">
        <v>68000</v>
      </c>
      <c r="Y65" s="292">
        <v>45000</v>
      </c>
      <c r="Z65" s="293">
        <v>113000</v>
      </c>
      <c r="AA65" s="292">
        <v>-93000</v>
      </c>
      <c r="AB65" s="292">
        <v>-60000</v>
      </c>
      <c r="AC65" s="293">
        <v>-153000</v>
      </c>
      <c r="AD65" s="292">
        <v>645000</v>
      </c>
      <c r="AE65" s="292">
        <v>417000</v>
      </c>
      <c r="AF65" s="293">
        <v>1062000</v>
      </c>
      <c r="AG65" s="292">
        <v>7104000</v>
      </c>
      <c r="AH65" s="292">
        <v>3995000</v>
      </c>
      <c r="AI65" s="294">
        <v>11099000</v>
      </c>
      <c r="AJ65" s="291">
        <v>7104000</v>
      </c>
      <c r="AK65" s="292">
        <v>3994000</v>
      </c>
      <c r="AL65" s="293">
        <v>11098000</v>
      </c>
      <c r="AM65" s="292">
        <v>-7505000</v>
      </c>
      <c r="AN65" s="292">
        <v>-4246000</v>
      </c>
      <c r="AO65" s="293">
        <v>-11751000</v>
      </c>
      <c r="AP65" s="292">
        <v>-7386000</v>
      </c>
      <c r="AQ65" s="292">
        <v>-4184000</v>
      </c>
      <c r="AR65" s="293">
        <v>-11570000</v>
      </c>
      <c r="AS65" s="292">
        <v>0</v>
      </c>
      <c r="AT65" s="292">
        <v>0</v>
      </c>
      <c r="AU65" s="294">
        <v>0</v>
      </c>
      <c r="AV65" s="291">
        <v>0</v>
      </c>
      <c r="AW65" s="292">
        <v>0</v>
      </c>
      <c r="AX65" s="294">
        <v>0</v>
      </c>
    </row>
    <row r="66" spans="1:50" ht="14.1" customHeight="1" x14ac:dyDescent="0.2">
      <c r="A66" s="349"/>
      <c r="B66" s="289" t="s">
        <v>138</v>
      </c>
      <c r="C66" s="290">
        <f t="shared" si="2"/>
        <v>0</v>
      </c>
      <c r="D66" s="290">
        <f t="shared" si="2"/>
        <v>0</v>
      </c>
      <c r="E66" s="290">
        <f t="shared" si="2"/>
        <v>0</v>
      </c>
      <c r="F66" s="291">
        <v>0</v>
      </c>
      <c r="G66" s="292">
        <v>0</v>
      </c>
      <c r="H66" s="293">
        <v>0</v>
      </c>
      <c r="I66" s="292">
        <v>0</v>
      </c>
      <c r="J66" s="292">
        <v>0</v>
      </c>
      <c r="K66" s="294">
        <v>0</v>
      </c>
      <c r="L66" s="291">
        <v>0</v>
      </c>
      <c r="M66" s="292">
        <v>0</v>
      </c>
      <c r="N66" s="293">
        <v>0</v>
      </c>
      <c r="O66" s="292">
        <v>0</v>
      </c>
      <c r="P66" s="292">
        <v>0</v>
      </c>
      <c r="Q66" s="293">
        <v>0</v>
      </c>
      <c r="R66" s="292">
        <v>1000</v>
      </c>
      <c r="S66" s="292">
        <v>0</v>
      </c>
      <c r="T66" s="293">
        <v>1000</v>
      </c>
      <c r="U66" s="292">
        <v>0</v>
      </c>
      <c r="V66" s="292">
        <v>0</v>
      </c>
      <c r="W66" s="294">
        <v>0</v>
      </c>
      <c r="X66" s="291">
        <v>0</v>
      </c>
      <c r="Y66" s="292">
        <v>0</v>
      </c>
      <c r="Z66" s="293">
        <v>0</v>
      </c>
      <c r="AA66" s="292">
        <v>74651000</v>
      </c>
      <c r="AB66" s="292">
        <v>60194000</v>
      </c>
      <c r="AC66" s="293">
        <v>134845000</v>
      </c>
      <c r="AD66" s="292">
        <v>-177945000</v>
      </c>
      <c r="AE66" s="292">
        <v>-146288000</v>
      </c>
      <c r="AF66" s="293">
        <v>-324233000</v>
      </c>
      <c r="AG66" s="292">
        <v>-616000</v>
      </c>
      <c r="AH66" s="292">
        <v>-176000</v>
      </c>
      <c r="AI66" s="294">
        <v>-792000</v>
      </c>
      <c r="AJ66" s="291">
        <v>-110000</v>
      </c>
      <c r="AK66" s="292">
        <v>-4000</v>
      </c>
      <c r="AL66" s="293">
        <v>-114000</v>
      </c>
      <c r="AM66" s="292">
        <v>104019000</v>
      </c>
      <c r="AN66" s="292">
        <v>86274000</v>
      </c>
      <c r="AO66" s="293">
        <v>190293000</v>
      </c>
      <c r="AP66" s="292">
        <v>0</v>
      </c>
      <c r="AQ66" s="292">
        <v>0</v>
      </c>
      <c r="AR66" s="293">
        <v>0</v>
      </c>
      <c r="AS66" s="292">
        <v>0</v>
      </c>
      <c r="AT66" s="292">
        <v>0</v>
      </c>
      <c r="AU66" s="294">
        <v>0</v>
      </c>
      <c r="AV66" s="291">
        <v>0</v>
      </c>
      <c r="AW66" s="292">
        <v>0</v>
      </c>
      <c r="AX66" s="294">
        <v>0</v>
      </c>
    </row>
    <row r="67" spans="1:50" ht="14.1" customHeight="1" x14ac:dyDescent="0.2">
      <c r="A67" s="349"/>
      <c r="B67" s="289" t="s">
        <v>191</v>
      </c>
      <c r="C67" s="290">
        <f t="shared" si="2"/>
        <v>0</v>
      </c>
      <c r="D67" s="290">
        <f t="shared" si="2"/>
        <v>0</v>
      </c>
      <c r="E67" s="290">
        <f t="shared" si="2"/>
        <v>0</v>
      </c>
      <c r="F67" s="291">
        <v>0</v>
      </c>
      <c r="G67" s="292">
        <v>0</v>
      </c>
      <c r="H67" s="293">
        <v>0</v>
      </c>
      <c r="I67" s="292">
        <v>0</v>
      </c>
      <c r="J67" s="292">
        <v>0</v>
      </c>
      <c r="K67" s="294">
        <v>0</v>
      </c>
      <c r="L67" s="291">
        <v>0</v>
      </c>
      <c r="M67" s="292">
        <v>0</v>
      </c>
      <c r="N67" s="293">
        <v>0</v>
      </c>
      <c r="O67" s="292">
        <v>0</v>
      </c>
      <c r="P67" s="292">
        <v>0</v>
      </c>
      <c r="Q67" s="293">
        <v>0</v>
      </c>
      <c r="R67" s="292">
        <v>0</v>
      </c>
      <c r="S67" s="292">
        <v>0</v>
      </c>
      <c r="T67" s="293">
        <v>0</v>
      </c>
      <c r="U67" s="292">
        <v>0</v>
      </c>
      <c r="V67" s="292">
        <v>0</v>
      </c>
      <c r="W67" s="294">
        <v>0</v>
      </c>
      <c r="X67" s="291">
        <v>0</v>
      </c>
      <c r="Y67" s="292">
        <v>0</v>
      </c>
      <c r="Z67" s="293">
        <v>0</v>
      </c>
      <c r="AA67" s="292">
        <v>0</v>
      </c>
      <c r="AB67" s="292">
        <v>0</v>
      </c>
      <c r="AC67" s="293">
        <v>0</v>
      </c>
      <c r="AD67" s="292">
        <v>-4274000</v>
      </c>
      <c r="AE67" s="292">
        <v>-4209000</v>
      </c>
      <c r="AF67" s="293">
        <v>-8483000</v>
      </c>
      <c r="AG67" s="292">
        <v>-116000</v>
      </c>
      <c r="AH67" s="292">
        <v>-1183000</v>
      </c>
      <c r="AI67" s="294">
        <v>-1299000</v>
      </c>
      <c r="AJ67" s="291">
        <v>477000</v>
      </c>
      <c r="AK67" s="292">
        <v>-589000</v>
      </c>
      <c r="AL67" s="293">
        <v>-112000</v>
      </c>
      <c r="AM67" s="292">
        <v>478000</v>
      </c>
      <c r="AN67" s="292">
        <v>-589000</v>
      </c>
      <c r="AO67" s="293">
        <v>-111000</v>
      </c>
      <c r="AP67" s="292">
        <v>1295000</v>
      </c>
      <c r="AQ67" s="292">
        <v>2340000</v>
      </c>
      <c r="AR67" s="293">
        <v>3635000</v>
      </c>
      <c r="AS67" s="292">
        <v>1070000</v>
      </c>
      <c r="AT67" s="292">
        <v>2115000</v>
      </c>
      <c r="AU67" s="294">
        <v>3185000</v>
      </c>
      <c r="AV67" s="291">
        <v>1070000</v>
      </c>
      <c r="AW67" s="292">
        <v>2115000</v>
      </c>
      <c r="AX67" s="294">
        <v>3185000</v>
      </c>
    </row>
    <row r="68" spans="1:50" ht="14.1" customHeight="1" x14ac:dyDescent="0.2">
      <c r="A68" s="298" t="s">
        <v>289</v>
      </c>
      <c r="B68" s="289" t="s">
        <v>192</v>
      </c>
      <c r="C68" s="290">
        <f t="shared" si="2"/>
        <v>0</v>
      </c>
      <c r="D68" s="290">
        <f t="shared" si="2"/>
        <v>0</v>
      </c>
      <c r="E68" s="290">
        <f t="shared" si="2"/>
        <v>0</v>
      </c>
      <c r="F68" s="291">
        <v>0</v>
      </c>
      <c r="G68" s="292">
        <v>0</v>
      </c>
      <c r="H68" s="293">
        <v>0</v>
      </c>
      <c r="I68" s="292">
        <v>0</v>
      </c>
      <c r="J68" s="292">
        <v>0</v>
      </c>
      <c r="K68" s="294">
        <v>0</v>
      </c>
      <c r="L68" s="291">
        <v>0</v>
      </c>
      <c r="M68" s="292">
        <v>0</v>
      </c>
      <c r="N68" s="293">
        <v>0</v>
      </c>
      <c r="O68" s="292">
        <v>0</v>
      </c>
      <c r="P68" s="292">
        <v>0</v>
      </c>
      <c r="Q68" s="293">
        <v>0</v>
      </c>
      <c r="R68" s="292">
        <v>0</v>
      </c>
      <c r="S68" s="292">
        <v>0</v>
      </c>
      <c r="T68" s="293">
        <v>0</v>
      </c>
      <c r="U68" s="292">
        <v>0</v>
      </c>
      <c r="V68" s="292">
        <v>0</v>
      </c>
      <c r="W68" s="294">
        <v>0</v>
      </c>
      <c r="X68" s="291">
        <v>0</v>
      </c>
      <c r="Y68" s="292">
        <v>0</v>
      </c>
      <c r="Z68" s="293">
        <v>0</v>
      </c>
      <c r="AA68" s="292">
        <v>-873000</v>
      </c>
      <c r="AB68" s="292">
        <v>0</v>
      </c>
      <c r="AC68" s="293">
        <v>-873000</v>
      </c>
      <c r="AD68" s="292">
        <v>-383000</v>
      </c>
      <c r="AE68" s="292">
        <v>0</v>
      </c>
      <c r="AF68" s="293">
        <v>-383000</v>
      </c>
      <c r="AG68" s="292">
        <v>-44000</v>
      </c>
      <c r="AH68" s="292">
        <v>0</v>
      </c>
      <c r="AI68" s="294">
        <v>-44000</v>
      </c>
      <c r="AJ68" s="291">
        <v>-44000</v>
      </c>
      <c r="AK68" s="292">
        <v>0</v>
      </c>
      <c r="AL68" s="293">
        <v>-44000</v>
      </c>
      <c r="AM68" s="292">
        <v>-43000</v>
      </c>
      <c r="AN68" s="292">
        <v>0</v>
      </c>
      <c r="AO68" s="293">
        <v>-43000</v>
      </c>
      <c r="AP68" s="292">
        <v>597000</v>
      </c>
      <c r="AQ68" s="292">
        <v>0</v>
      </c>
      <c r="AR68" s="293">
        <v>597000</v>
      </c>
      <c r="AS68" s="292">
        <v>596000</v>
      </c>
      <c r="AT68" s="292">
        <v>0</v>
      </c>
      <c r="AU68" s="294">
        <v>596000</v>
      </c>
      <c r="AV68" s="291">
        <v>194000</v>
      </c>
      <c r="AW68" s="292">
        <v>0</v>
      </c>
      <c r="AX68" s="294">
        <v>194000</v>
      </c>
    </row>
    <row r="69" spans="1:50" ht="14.1" customHeight="1" x14ac:dyDescent="0.2">
      <c r="A69" s="344"/>
      <c r="B69" s="289" t="s">
        <v>140</v>
      </c>
      <c r="C69" s="290">
        <f t="shared" si="2"/>
        <v>0</v>
      </c>
      <c r="D69" s="290">
        <f t="shared" si="2"/>
        <v>0</v>
      </c>
      <c r="E69" s="290">
        <f t="shared" si="2"/>
        <v>0</v>
      </c>
      <c r="F69" s="291">
        <v>0</v>
      </c>
      <c r="G69" s="292">
        <v>0</v>
      </c>
      <c r="H69" s="293">
        <v>0</v>
      </c>
      <c r="I69" s="292">
        <v>0</v>
      </c>
      <c r="J69" s="292">
        <v>0</v>
      </c>
      <c r="K69" s="294">
        <v>0</v>
      </c>
      <c r="L69" s="291">
        <v>0</v>
      </c>
      <c r="M69" s="292">
        <v>0</v>
      </c>
      <c r="N69" s="293">
        <v>0</v>
      </c>
      <c r="O69" s="292">
        <v>0</v>
      </c>
      <c r="P69" s="292">
        <v>0</v>
      </c>
      <c r="Q69" s="293">
        <v>0</v>
      </c>
      <c r="R69" s="292">
        <v>0</v>
      </c>
      <c r="S69" s="292">
        <v>0</v>
      </c>
      <c r="T69" s="293">
        <v>0</v>
      </c>
      <c r="U69" s="292">
        <v>0</v>
      </c>
      <c r="V69" s="292">
        <v>0</v>
      </c>
      <c r="W69" s="294">
        <v>0</v>
      </c>
      <c r="X69" s="291">
        <v>0</v>
      </c>
      <c r="Y69" s="292">
        <v>0</v>
      </c>
      <c r="Z69" s="293">
        <v>0</v>
      </c>
      <c r="AA69" s="292">
        <v>0</v>
      </c>
      <c r="AB69" s="292">
        <v>0</v>
      </c>
      <c r="AC69" s="293">
        <v>0</v>
      </c>
      <c r="AD69" s="292">
        <v>26000</v>
      </c>
      <c r="AE69" s="292">
        <v>5000</v>
      </c>
      <c r="AF69" s="293">
        <v>31000</v>
      </c>
      <c r="AG69" s="292">
        <v>1300000</v>
      </c>
      <c r="AH69" s="292">
        <v>326000</v>
      </c>
      <c r="AI69" s="294">
        <v>1626000</v>
      </c>
      <c r="AJ69" s="291">
        <v>-994000</v>
      </c>
      <c r="AK69" s="292">
        <v>-248000</v>
      </c>
      <c r="AL69" s="293">
        <v>-1242000</v>
      </c>
      <c r="AM69" s="292">
        <v>-332000</v>
      </c>
      <c r="AN69" s="292">
        <v>-83000</v>
      </c>
      <c r="AO69" s="293">
        <v>-415000</v>
      </c>
      <c r="AP69" s="292">
        <v>0</v>
      </c>
      <c r="AQ69" s="292">
        <v>0</v>
      </c>
      <c r="AR69" s="293">
        <v>0</v>
      </c>
      <c r="AS69" s="292">
        <v>0</v>
      </c>
      <c r="AT69" s="292">
        <v>0</v>
      </c>
      <c r="AU69" s="294">
        <v>0</v>
      </c>
      <c r="AV69" s="291">
        <v>0</v>
      </c>
      <c r="AW69" s="292">
        <v>0</v>
      </c>
      <c r="AX69" s="294">
        <v>0</v>
      </c>
    </row>
    <row r="70" spans="1:50" ht="14.1" customHeight="1" x14ac:dyDescent="0.2">
      <c r="A70" s="344"/>
      <c r="B70" s="289" t="s">
        <v>170</v>
      </c>
      <c r="C70" s="290">
        <f t="shared" si="2"/>
        <v>0</v>
      </c>
      <c r="D70" s="290">
        <f t="shared" si="2"/>
        <v>0</v>
      </c>
      <c r="E70" s="290">
        <f t="shared" si="2"/>
        <v>0</v>
      </c>
      <c r="F70" s="291">
        <v>0</v>
      </c>
      <c r="G70" s="292">
        <v>0</v>
      </c>
      <c r="H70" s="293">
        <v>0</v>
      </c>
      <c r="I70" s="355">
        <v>0</v>
      </c>
      <c r="J70" s="292">
        <v>0</v>
      </c>
      <c r="K70" s="294">
        <v>0</v>
      </c>
      <c r="L70" s="291">
        <v>0</v>
      </c>
      <c r="M70" s="292">
        <v>0</v>
      </c>
      <c r="N70" s="293">
        <v>0</v>
      </c>
      <c r="O70" s="292">
        <v>0</v>
      </c>
      <c r="P70" s="292">
        <v>0</v>
      </c>
      <c r="Q70" s="293">
        <v>0</v>
      </c>
      <c r="R70" s="292">
        <v>0</v>
      </c>
      <c r="S70" s="292">
        <v>0</v>
      </c>
      <c r="T70" s="293">
        <v>0</v>
      </c>
      <c r="U70" s="292">
        <v>0</v>
      </c>
      <c r="V70" s="292">
        <v>0</v>
      </c>
      <c r="W70" s="294">
        <v>0</v>
      </c>
      <c r="X70" s="291">
        <v>0</v>
      </c>
      <c r="Y70" s="292">
        <v>0</v>
      </c>
      <c r="Z70" s="293">
        <v>0</v>
      </c>
      <c r="AA70" s="292">
        <v>3644000</v>
      </c>
      <c r="AB70" s="292">
        <v>0</v>
      </c>
      <c r="AC70" s="293">
        <v>3644000</v>
      </c>
      <c r="AD70" s="292">
        <v>-15856000</v>
      </c>
      <c r="AE70" s="292">
        <v>0</v>
      </c>
      <c r="AF70" s="293">
        <v>-15856000</v>
      </c>
      <c r="AG70" s="292">
        <v>942000</v>
      </c>
      <c r="AH70" s="292">
        <v>0</v>
      </c>
      <c r="AI70" s="294">
        <v>942000</v>
      </c>
      <c r="AJ70" s="291">
        <v>942000</v>
      </c>
      <c r="AK70" s="292">
        <v>0</v>
      </c>
      <c r="AL70" s="293">
        <v>942000</v>
      </c>
      <c r="AM70" s="292">
        <v>942000</v>
      </c>
      <c r="AN70" s="292">
        <v>0</v>
      </c>
      <c r="AO70" s="293">
        <v>942000</v>
      </c>
      <c r="AP70" s="292">
        <v>942000</v>
      </c>
      <c r="AQ70" s="292">
        <v>0</v>
      </c>
      <c r="AR70" s="293">
        <v>942000</v>
      </c>
      <c r="AS70" s="292">
        <v>8444000</v>
      </c>
      <c r="AT70" s="292">
        <v>0</v>
      </c>
      <c r="AU70" s="294">
        <v>8444000</v>
      </c>
      <c r="AV70" s="291">
        <v>0</v>
      </c>
      <c r="AW70" s="292">
        <v>0</v>
      </c>
      <c r="AX70" s="294">
        <v>0</v>
      </c>
    </row>
    <row r="71" spans="1:50" ht="14.1" customHeight="1" x14ac:dyDescent="0.2">
      <c r="A71" s="344"/>
      <c r="B71" s="299" t="s">
        <v>171</v>
      </c>
      <c r="C71" s="300">
        <f t="shared" si="2"/>
        <v>0</v>
      </c>
      <c r="D71" s="300">
        <f t="shared" si="2"/>
        <v>0</v>
      </c>
      <c r="E71" s="354">
        <f t="shared" si="2"/>
        <v>0</v>
      </c>
      <c r="F71" s="301">
        <v>0</v>
      </c>
      <c r="G71" s="302">
        <v>0</v>
      </c>
      <c r="H71" s="303">
        <v>0</v>
      </c>
      <c r="I71" s="356">
        <v>0</v>
      </c>
      <c r="J71" s="302">
        <v>0</v>
      </c>
      <c r="K71" s="304">
        <v>0</v>
      </c>
      <c r="L71" s="301">
        <v>0</v>
      </c>
      <c r="M71" s="302">
        <v>0</v>
      </c>
      <c r="N71" s="303">
        <v>0</v>
      </c>
      <c r="O71" s="302">
        <v>0</v>
      </c>
      <c r="P71" s="302">
        <v>0</v>
      </c>
      <c r="Q71" s="303">
        <v>0</v>
      </c>
      <c r="R71" s="302">
        <v>0</v>
      </c>
      <c r="S71" s="302">
        <v>0</v>
      </c>
      <c r="T71" s="303">
        <v>0</v>
      </c>
      <c r="U71" s="302">
        <v>0</v>
      </c>
      <c r="V71" s="302">
        <v>0</v>
      </c>
      <c r="W71" s="304">
        <v>0</v>
      </c>
      <c r="X71" s="301">
        <v>3000</v>
      </c>
      <c r="Y71" s="302">
        <v>0</v>
      </c>
      <c r="Z71" s="303">
        <v>3000</v>
      </c>
      <c r="AA71" s="302">
        <v>60000</v>
      </c>
      <c r="AB71" s="302">
        <v>0</v>
      </c>
      <c r="AC71" s="303">
        <v>60000</v>
      </c>
      <c r="AD71" s="302">
        <v>-10158000</v>
      </c>
      <c r="AE71" s="302">
        <v>0</v>
      </c>
      <c r="AF71" s="303">
        <v>-10158000</v>
      </c>
      <c r="AG71" s="302">
        <v>905000</v>
      </c>
      <c r="AH71" s="302">
        <v>0</v>
      </c>
      <c r="AI71" s="304">
        <v>905000</v>
      </c>
      <c r="AJ71" s="301">
        <v>905000</v>
      </c>
      <c r="AK71" s="302">
        <v>0</v>
      </c>
      <c r="AL71" s="303">
        <v>905000</v>
      </c>
      <c r="AM71" s="302">
        <v>905000</v>
      </c>
      <c r="AN71" s="302">
        <v>0</v>
      </c>
      <c r="AO71" s="303">
        <v>905000</v>
      </c>
      <c r="AP71" s="302">
        <v>905000</v>
      </c>
      <c r="AQ71" s="302">
        <v>0</v>
      </c>
      <c r="AR71" s="303">
        <v>905000</v>
      </c>
      <c r="AS71" s="302">
        <v>6475000</v>
      </c>
      <c r="AT71" s="302">
        <v>0</v>
      </c>
      <c r="AU71" s="304">
        <v>6475000</v>
      </c>
      <c r="AV71" s="301">
        <v>0</v>
      </c>
      <c r="AW71" s="302">
        <v>0</v>
      </c>
      <c r="AX71" s="304">
        <v>0</v>
      </c>
    </row>
    <row r="72" spans="1:50" s="51" customFormat="1" ht="15.75" thickBot="1" x14ac:dyDescent="0.3">
      <c r="B72" s="305" t="s">
        <v>290</v>
      </c>
      <c r="C72" s="306">
        <f>+SUM(C45:C71)</f>
        <v>3699000</v>
      </c>
      <c r="D72" s="306">
        <f>+SUM(D45:D71)</f>
        <v>-1791000</v>
      </c>
      <c r="E72" s="306">
        <f>+SUM(E45:E71)</f>
        <v>1908000</v>
      </c>
      <c r="F72" s="307">
        <v>0</v>
      </c>
      <c r="G72" s="308">
        <v>0</v>
      </c>
      <c r="H72" s="309">
        <v>0</v>
      </c>
      <c r="I72" s="308">
        <v>0</v>
      </c>
      <c r="J72" s="308">
        <v>0</v>
      </c>
      <c r="K72" s="310">
        <v>0</v>
      </c>
      <c r="L72" s="307">
        <v>1000</v>
      </c>
      <c r="M72" s="308">
        <v>1000</v>
      </c>
      <c r="N72" s="309">
        <v>2000</v>
      </c>
      <c r="O72" s="308">
        <v>0</v>
      </c>
      <c r="P72" s="308">
        <v>0</v>
      </c>
      <c r="Q72" s="309">
        <v>0</v>
      </c>
      <c r="R72" s="308">
        <v>1524000</v>
      </c>
      <c r="S72" s="308">
        <v>1011000</v>
      </c>
      <c r="T72" s="309">
        <v>2535000</v>
      </c>
      <c r="U72" s="308">
        <v>453000</v>
      </c>
      <c r="V72" s="308">
        <v>32000</v>
      </c>
      <c r="W72" s="310">
        <v>485000</v>
      </c>
      <c r="X72" s="307">
        <v>-224000</v>
      </c>
      <c r="Y72" s="308">
        <v>45000</v>
      </c>
      <c r="Z72" s="309">
        <v>-179000</v>
      </c>
      <c r="AA72" s="308">
        <v>29415000</v>
      </c>
      <c r="AB72" s="308">
        <v>15950000</v>
      </c>
      <c r="AC72" s="309">
        <v>45365000</v>
      </c>
      <c r="AD72" s="308">
        <v>-403454000</v>
      </c>
      <c r="AE72" s="308">
        <v>-213819000</v>
      </c>
      <c r="AF72" s="309">
        <v>-617273000</v>
      </c>
      <c r="AG72" s="308">
        <v>32419000</v>
      </c>
      <c r="AH72" s="308">
        <v>16027000</v>
      </c>
      <c r="AI72" s="310">
        <v>48446000</v>
      </c>
      <c r="AJ72" s="307">
        <v>58830000</v>
      </c>
      <c r="AK72" s="308">
        <v>17820000</v>
      </c>
      <c r="AL72" s="309">
        <v>76650000</v>
      </c>
      <c r="AM72" s="308">
        <v>153066000</v>
      </c>
      <c r="AN72" s="308">
        <v>145286000</v>
      </c>
      <c r="AO72" s="309">
        <v>298352000</v>
      </c>
      <c r="AP72" s="308">
        <v>35710000</v>
      </c>
      <c r="AQ72" s="308">
        <v>8886000</v>
      </c>
      <c r="AR72" s="309">
        <v>44596000</v>
      </c>
      <c r="AS72" s="308">
        <v>36486000</v>
      </c>
      <c r="AT72" s="308">
        <v>3485000</v>
      </c>
      <c r="AU72" s="310">
        <v>39971000</v>
      </c>
      <c r="AV72" s="307">
        <v>59473000</v>
      </c>
      <c r="AW72" s="308">
        <v>3485000</v>
      </c>
      <c r="AX72" s="310">
        <v>62958000</v>
      </c>
    </row>
    <row r="74" spans="1:50" hidden="1" x14ac:dyDescent="0.2">
      <c r="C74" s="171"/>
      <c r="D74" s="171"/>
      <c r="E74" s="171"/>
      <c r="F74" s="171"/>
      <c r="G74" s="171"/>
      <c r="H74" s="171"/>
      <c r="I74" s="171"/>
      <c r="J74" s="171"/>
      <c r="K74" s="171"/>
      <c r="L74" s="171"/>
      <c r="M74" s="171"/>
      <c r="N74" s="171"/>
      <c r="O74" s="171"/>
      <c r="P74" s="171"/>
      <c r="Q74" s="171"/>
      <c r="R74" s="171"/>
      <c r="S74" s="171"/>
      <c r="T74" s="171"/>
      <c r="U74" s="171"/>
      <c r="V74" s="171"/>
      <c r="W74" s="171"/>
      <c r="X74" s="171"/>
      <c r="Y74" s="171"/>
      <c r="Z74" s="171"/>
      <c r="AA74" s="171"/>
      <c r="AB74" s="171"/>
      <c r="AC74" s="171"/>
      <c r="AD74" s="171"/>
      <c r="AE74" s="171"/>
      <c r="AF74" s="171"/>
      <c r="AG74" s="171"/>
      <c r="AH74" s="171"/>
      <c r="AI74" s="171"/>
      <c r="AJ74" s="171"/>
      <c r="AK74" s="171"/>
      <c r="AL74" s="171"/>
      <c r="AM74" s="171"/>
      <c r="AN74" s="171"/>
      <c r="AO74" s="171"/>
      <c r="AP74" s="171"/>
      <c r="AQ74" s="171"/>
      <c r="AR74" s="171"/>
      <c r="AS74" s="171"/>
      <c r="AT74" s="171"/>
      <c r="AU74" s="171"/>
      <c r="AV74" s="171"/>
      <c r="AW74" s="171"/>
      <c r="AX74" s="171"/>
    </row>
    <row r="76" spans="1:50" hidden="1" x14ac:dyDescent="0.2">
      <c r="C76" s="171"/>
      <c r="D76" s="171"/>
      <c r="E76" s="171"/>
      <c r="F76" s="171"/>
      <c r="G76" s="171"/>
      <c r="H76" s="171"/>
      <c r="I76" s="171"/>
      <c r="J76" s="171"/>
      <c r="K76" s="171"/>
      <c r="L76" s="171"/>
      <c r="M76" s="171"/>
      <c r="N76" s="171"/>
      <c r="O76" s="171"/>
      <c r="P76" s="171"/>
      <c r="Q76" s="171"/>
      <c r="R76" s="171"/>
      <c r="S76" s="171"/>
      <c r="T76" s="171"/>
      <c r="U76" s="171"/>
      <c r="V76" s="171"/>
      <c r="W76" s="171"/>
      <c r="X76" s="171"/>
      <c r="Y76" s="171"/>
      <c r="Z76" s="171"/>
      <c r="AA76" s="171"/>
      <c r="AB76" s="171"/>
      <c r="AC76" s="171"/>
      <c r="AD76" s="171"/>
      <c r="AE76" s="171"/>
      <c r="AF76" s="171"/>
      <c r="AG76" s="171"/>
      <c r="AH76" s="171"/>
      <c r="AI76" s="171"/>
      <c r="AJ76" s="171"/>
      <c r="AK76" s="171"/>
      <c r="AL76" s="171"/>
      <c r="AM76" s="171"/>
      <c r="AN76" s="171"/>
      <c r="AO76" s="171"/>
    </row>
  </sheetData>
  <sheetProtection sheet="1" objects="1" scenarios="1" selectLockedCells="1"/>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HCS Document" ma:contentTypeID="0x010100EEE380F46F125946A8B4C4C90D9FFCDC002BD714A348B448409FBFD44A860871DB" ma:contentTypeVersion="36" ma:contentTypeDescription="This is the Custom Document Type for use by DHCS" ma:contentTypeScope="" ma:versionID="14cdebee284c5e9c52b438d1c9dce75e">
  <xsd:schema xmlns:xsd="http://www.w3.org/2001/XMLSchema" xmlns:xs="http://www.w3.org/2001/XMLSchema" xmlns:p="http://schemas.microsoft.com/office/2006/metadata/properties" xmlns:ns1="http://schemas.microsoft.com/sharepoint/v3" xmlns:ns2="69bc34b3-1921-46c7-8c7a-d18363374b4b" xmlns:ns4="c1c1dc04-eeda-4b6e-b2df-40979f5da1d3" targetNamespace="http://schemas.microsoft.com/office/2006/metadata/properties" ma:root="true" ma:fieldsID="d15d598dc21e39b185848f333fe21660" ns1:_="" ns2:_="" ns4:_="">
    <xsd:import namespace="http://schemas.microsoft.com/sharepoint/v3"/>
    <xsd:import namespace="69bc34b3-1921-46c7-8c7a-d18363374b4b"/>
    <xsd:import namespace="c1c1dc04-eeda-4b6e-b2df-40979f5da1d3"/>
    <xsd:element name="properties">
      <xsd:complexType>
        <xsd:sequence>
          <xsd:element name="documentManagement">
            <xsd:complexType>
              <xsd:all>
                <xsd:element ref="ns2:Publication_x0020_Type" minOccurs="0"/>
                <xsd:element ref="ns2:Abstract" minOccurs="0"/>
                <xsd:element ref="ns1:PublishingContactName" minOccurs="0"/>
                <xsd:element ref="ns1:Language" minOccurs="0"/>
                <xsd:element ref="ns2:TAGAge" minOccurs="0"/>
                <xsd:element ref="ns2:TAGBusPart" minOccurs="0"/>
                <xsd:element ref="ns2:TAGender" minOccurs="0"/>
                <xsd:element ref="ns2:TAGEthnicity" minOccurs="0"/>
                <xsd:element ref="ns2:Topics" minOccurs="0"/>
                <xsd:element ref="ns4:SharedWithUsers" minOccurs="0"/>
                <xsd:element ref="ns2:_dlc_DocId" minOccurs="0"/>
                <xsd:element ref="ns2:_dlc_DocIdUrl" minOccurs="0"/>
                <xsd:element ref="ns2:_dlc_DocIdPersistId" minOccurs="0"/>
                <xsd:element ref="ns2:o68eaf9243684232b2418c37bbb152dc" minOccurs="0"/>
                <xsd:element ref="ns2:TaxCatchAll" minOccurs="0"/>
                <xsd:element ref="ns2:TaxCatchAllLabel" minOccurs="0"/>
                <xsd:element ref="ns4:Reading_x0020_Leve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ContactName" ma:index="6" nillable="true" ma:displayName="Contact Name" ma:description="Contact Name is a site column created by the Publishing feature. It is used on the Page Content Type as the name of the person or group who is the contact person for the page." ma:hidden="true" ma:internalName="PublishingContactName" ma:readOnly="false">
      <xsd:simpleType>
        <xsd:restriction base="dms:Text">
          <xsd:maxLength value="255"/>
        </xsd:restriction>
      </xsd:simpleType>
    </xsd:element>
    <xsd:element name="Language" ma:index="7" nillable="true" ma:displayName="Language" ma:default="English" ma:hidden="true" ma:internalName="Language" ma:readOnly="false">
      <xsd:simpleType>
        <xsd:union memberTypes="dms:Text">
          <xsd:simpleType>
            <xsd:restriction base="dms:Choice">
              <xsd:enumeration value="Arabic (Saudi Arabia)"/>
              <xsd:enumeration value="Bulgarian (Bulgaria)"/>
              <xsd:enumeration value="Chinese (Hong Kong S.A.R.)"/>
              <xsd:enumeration value="Chinese (People's Republic of China)"/>
              <xsd:enumeration value="Chinese (Taiwan)"/>
              <xsd:enumeration value="Croatian (Croatia)"/>
              <xsd:enumeration value="Czech (Czech Republic)"/>
              <xsd:enumeration value="Danish (Denmark)"/>
              <xsd:enumeration value="Dutch (Netherlands)"/>
              <xsd:enumeration value="English"/>
              <xsd:enumeration value="Estonian (Estonia)"/>
              <xsd:enumeration value="Finnish (Finland)"/>
              <xsd:enumeration value="French (France)"/>
              <xsd:enumeration value="German (Germany)"/>
              <xsd:enumeration value="Greek (Greece)"/>
              <xsd:enumeration value="Hebrew (Israel)"/>
              <xsd:enumeration value="Hindi (India)"/>
              <xsd:enumeration value="Hungarian (Hungary)"/>
              <xsd:enumeration value="Indonesian (Indonesia)"/>
              <xsd:enumeration value="Italian (Italy)"/>
              <xsd:enumeration value="Japanese (Japan)"/>
              <xsd:enumeration value="Korean (Korea)"/>
              <xsd:enumeration value="Latvian (Latvia)"/>
              <xsd:enumeration value="Lithuanian (Lithuania)"/>
              <xsd:enumeration value="Malay (Malaysia)"/>
              <xsd:enumeration value="Norwegian (Bokmal) (Norway)"/>
              <xsd:enumeration value="Polish (Poland)"/>
              <xsd:enumeration value="Portuguese (Brazil)"/>
              <xsd:enumeration value="Portuguese (Portugal)"/>
              <xsd:enumeration value="Romanian (Romania)"/>
              <xsd:enumeration value="Russian (Russia)"/>
              <xsd:enumeration value="Serbian (Latin) (Serbia)"/>
              <xsd:enumeration value="Slovak (Slovakia)"/>
              <xsd:enumeration value="Slovenian (Slovenia)"/>
              <xsd:enumeration value="Spanish (Spain)"/>
              <xsd:enumeration value="Swedish (Sweden)"/>
              <xsd:enumeration value="Thai (Thailand)"/>
              <xsd:enumeration value="Turkish (Turkey)"/>
              <xsd:enumeration value="Ukrainian (Ukraine)"/>
              <xsd:enumeration value="Urdu (Islamic Republic of Pakistan)"/>
              <xsd:enumeration value="Vietnamese (Vietnam)"/>
            </xsd:restriction>
          </xsd:simpleType>
        </xsd:union>
      </xsd:simpleType>
    </xsd:element>
  </xsd:schema>
  <xsd:schema xmlns:xsd="http://www.w3.org/2001/XMLSchema" xmlns:xs="http://www.w3.org/2001/XMLSchema" xmlns:dms="http://schemas.microsoft.com/office/2006/documentManagement/types" xmlns:pc="http://schemas.microsoft.com/office/infopath/2007/PartnerControls" targetNamespace="69bc34b3-1921-46c7-8c7a-d18363374b4b" elementFormDefault="qualified">
    <xsd:import namespace="http://schemas.microsoft.com/office/2006/documentManagement/types"/>
    <xsd:import namespace="http://schemas.microsoft.com/office/infopath/2007/PartnerControls"/>
    <xsd:element name="Publication_x0020_Type" ma:index="3" nillable="true" ma:displayName="Publication Type" ma:list="adfece1d-3b17-431b-8151-7ebe638708da" ma:internalName="Publication_x0020_Type" ma:showField="Title" ma:web="69bc34b3-1921-46c7-8c7a-d18363374b4b">
      <xsd:simpleType>
        <xsd:restriction base="dms:Lookup"/>
      </xsd:simpleType>
    </xsd:element>
    <xsd:element name="Abstract" ma:index="4" nillable="true" ma:displayName="Abstract" ma:hidden="true" ma:internalName="Abstract" ma:readOnly="false">
      <xsd:simpleType>
        <xsd:restriction base="dms:Note"/>
      </xsd:simpleType>
    </xsd:element>
    <xsd:element name="TAGAge" ma:index="8" nillable="true" ma:displayName="TAGAge" ma:hidden="true" ma:list="379e5c79-d9c3-4952-a067-e05980d12f7d" ma:internalName="TAGAge" ma:readOnly="false" ma:showField="Title" ma:web="69bc34b3-1921-46c7-8c7a-d18363374b4b">
      <xsd:simpleType>
        <xsd:restriction base="dms:Lookup"/>
      </xsd:simpleType>
    </xsd:element>
    <xsd:element name="TAGBusPart" ma:index="9" nillable="true" ma:displayName="TAGBusPart" ma:hidden="true" ma:list="e6599d1e-16c4-4dcc-aa83-4b926728b2ff" ma:internalName="TAGBusPart" ma:readOnly="false" ma:showField="Title" ma:web="69bc34b3-1921-46c7-8c7a-d18363374b4b">
      <xsd:simpleType>
        <xsd:restriction base="dms:Lookup"/>
      </xsd:simpleType>
    </xsd:element>
    <xsd:element name="TAGender" ma:index="10" nillable="true" ma:displayName="TAGender" ma:hidden="true" ma:list="1fedfd00-9c5a-428a-8fed-99736ec43d80" ma:internalName="TAGender" ma:readOnly="false" ma:showField="Title" ma:web="69bc34b3-1921-46c7-8c7a-d18363374b4b">
      <xsd:simpleType>
        <xsd:restriction base="dms:Lookup"/>
      </xsd:simpleType>
    </xsd:element>
    <xsd:element name="TAGEthnicity" ma:index="11" nillable="true" ma:displayName="TAGEthnicity" ma:hidden="true" ma:list="90ba1348-e3b2-4d32-9e12-e8a4f76c577a" ma:internalName="TAGEthnicity" ma:readOnly="false" ma:showField="Title" ma:web="69bc34b3-1921-46c7-8c7a-d18363374b4b">
      <xsd:simpleType>
        <xsd:restriction base="dms:Lookup"/>
      </xsd:simpleType>
    </xsd:element>
    <xsd:element name="Topics" ma:index="12" nillable="true" ma:displayName="Topics" ma:hidden="true" ma:list="d882c70e-9a2a-4ac7-bf8a-63d5b11e81e5" ma:internalName="Topics" ma:readOnly="false" ma:showField="Title" ma:web="69bc34b3-1921-46c7-8c7a-d18363374b4b">
      <xsd:simpleType>
        <xsd:restriction base="dms:Lookup"/>
      </xsd:simpleType>
    </xsd:element>
    <xsd:element name="_dlc_DocId" ma:index="20" nillable="true" ma:displayName="Document ID Value" ma:description="The value of the document ID assigned to this item." ma:internalName="_dlc_DocId" ma:readOnly="true">
      <xsd:simpleType>
        <xsd:restriction base="dms:Text"/>
      </xsd:simpleType>
    </xsd:element>
    <xsd:element name="_dlc_DocIdUrl" ma:index="21"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22" nillable="true" ma:displayName="Persist ID" ma:description="Keep ID on add." ma:hidden="true" ma:internalName="_dlc_DocIdPersistId" ma:readOnly="true">
      <xsd:simpleType>
        <xsd:restriction base="dms:Boolean"/>
      </xsd:simpleType>
    </xsd:element>
    <xsd:element name="o68eaf9243684232b2418c37bbb152dc" ma:index="23" ma:taxonomy="true" ma:internalName="o68eaf9243684232b2418c37bbb152dc" ma:taxonomyFieldName="Division" ma:displayName="Organization" ma:default="" ma:fieldId="{868eaf92-4368-4232-b241-8c37bbb152dc}" ma:sspId="c5141bb9-a4dc-4ae4-b00f-eda7f03420e3" ma:termSetId="fab399b8-4812-477e-b787-6d88ce91a47f" ma:anchorId="00000000-0000-0000-0000-000000000000" ma:open="false" ma:isKeyword="false">
      <xsd:complexType>
        <xsd:sequence>
          <xsd:element ref="pc:Terms" minOccurs="0" maxOccurs="1"/>
        </xsd:sequence>
      </xsd:complexType>
    </xsd:element>
    <xsd:element name="TaxCatchAll" ma:index="24" nillable="true" ma:displayName="Taxonomy Catch All Column" ma:hidden="true" ma:list="{9f1b1011-fad5-4ab7-8fa2-ac38007fb757}" ma:internalName="TaxCatchAll" ma:showField="CatchAllData" ma:web="69bc34b3-1921-46c7-8c7a-d18363374b4b">
      <xsd:complexType>
        <xsd:complexContent>
          <xsd:extension base="dms:MultiChoiceLookup">
            <xsd:sequence>
              <xsd:element name="Value" type="dms:Lookup" maxOccurs="unbounded" minOccurs="0" nillable="true"/>
            </xsd:sequence>
          </xsd:extension>
        </xsd:complexContent>
      </xsd:complexType>
    </xsd:element>
    <xsd:element name="TaxCatchAllLabel" ma:index="25" nillable="true" ma:displayName="Taxonomy Catch All Column1" ma:hidden="true" ma:list="{9f1b1011-fad5-4ab7-8fa2-ac38007fb757}" ma:internalName="TaxCatchAllLabel" ma:readOnly="true" ma:showField="CatchAllDataLabel" ma:web="69bc34b3-1921-46c7-8c7a-d18363374b4b">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c1c1dc04-eeda-4b6e-b2df-40979f5da1d3"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Reading_x0020_Level" ma:index="26" nillable="true" ma:displayName="Reading Level" ma:format="Dropdown" ma:hidden="true" ma:internalName="Reading_x0020_Level" ma:readOnly="false">
      <xsd:simpleType>
        <xsd:restriction base="dms:Choice">
          <xsd:enumeration value="1"/>
          <xsd:enumeration value="2"/>
          <xsd:enumeration value="3"/>
          <xsd:enumeration value="4"/>
          <xsd:enumeration value="5"/>
          <xsd:enumeration value="6"/>
          <xsd:enumeration value="7"/>
          <xsd:enumeration value="8"/>
          <xsd:enumeration value="9"/>
          <xsd:enumeration value="10"/>
          <xsd:enumeration value="11"/>
          <xsd:enumeration value="12"/>
          <xsd:enumeration value="12+"/>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6" ma:displayName="Content Type"/>
        <xsd:element ref="dc:title" maxOccurs="1" ma:index="1" ma:displayName="Title"/>
        <xsd:element ref="dc:subject" minOccurs="0" maxOccurs="1"/>
        <xsd:element ref="dc:description" minOccurs="0" maxOccurs="1"/>
        <xsd:element name="keywords" minOccurs="0" maxOccurs="1" type="xsd:string" ma:index="5" ma:displayName="Keywords"/>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4.xml><?xml version="1.0" encoding="utf-8"?>
<p:properties xmlns:p="http://schemas.microsoft.com/office/2006/metadata/properties" xmlns:xsi="http://www.w3.org/2001/XMLSchema-instance" xmlns:pc="http://schemas.microsoft.com/office/infopath/2007/PartnerControls">
  <documentManagement>
    <Language xmlns="http://schemas.microsoft.com/sharepoint/v3">English</Language>
    <TAGBusPart xmlns="69bc34b3-1921-46c7-8c7a-d18363374b4b" xsi:nil="true"/>
    <TAGender xmlns="69bc34b3-1921-46c7-8c7a-d18363374b4b" xsi:nil="true"/>
    <Publication_x0020_Type xmlns="69bc34b3-1921-46c7-8c7a-d18363374b4b" xsi:nil="true"/>
    <Topics xmlns="69bc34b3-1921-46c7-8c7a-d18363374b4b" xsi:nil="true"/>
    <TaxCatchAll xmlns="69bc34b3-1921-46c7-8c7a-d18363374b4b">
      <Value>48</Value>
    </TaxCatchAll>
    <Reading_x0020_Level xmlns="c1c1dc04-eeda-4b6e-b2df-40979f5da1d3" xsi:nil="true"/>
    <TAGEthnicity xmlns="69bc34b3-1921-46c7-8c7a-d18363374b4b" xsi:nil="true"/>
    <o68eaf9243684232b2418c37bbb152dc xmlns="69bc34b3-1921-46c7-8c7a-d18363374b4b">
      <Terms xmlns="http://schemas.microsoft.com/office/infopath/2007/PartnerControls">
        <TermInfo xmlns="http://schemas.microsoft.com/office/infopath/2007/PartnerControls">
          <TermName xmlns="http://schemas.microsoft.com/office/infopath/2007/PartnerControls">Office of Compliance</TermName>
          <TermId xmlns="http://schemas.microsoft.com/office/infopath/2007/PartnerControls">df3a80cf-a038-4ff0-82ec-a84c6bd32647</TermId>
        </TermInfo>
      </Terms>
    </o68eaf9243684232b2418c37bbb152dc>
    <Abstract xmlns="69bc34b3-1921-46c7-8c7a-d18363374b4b" xsi:nil="true"/>
    <PublishingContactName xmlns="http://schemas.microsoft.com/sharepoint/v3" xsi:nil="true"/>
    <TAGAge xmlns="69bc34b3-1921-46c7-8c7a-d18363374b4b" xsi:nil="true"/>
    <_dlc_DocId xmlns="69bc34b3-1921-46c7-8c7a-d18363374b4b">DHCSDOC-2129867196-6116</_dlc_DocId>
    <_dlc_DocIdUrl xmlns="69bc34b3-1921-46c7-8c7a-d18363374b4b">
      <Url>https://dhcscagovauthoring/provgovpart/_layouts/15/DocIdRedir.aspx?ID=DHCSDOC-2129867196-6116</Url>
      <Description>DHCSDOC-2129867196-6116</Description>
    </_dlc_DocIdUrl>
  </documentManagement>
</p:properties>
</file>

<file path=customXml/itemProps1.xml><?xml version="1.0" encoding="utf-8"?>
<ds:datastoreItem xmlns:ds="http://schemas.openxmlformats.org/officeDocument/2006/customXml" ds:itemID="{72976026-AEDB-4713-BB84-6F2260520AE5}">
  <ds:schemaRefs>
    <ds:schemaRef ds:uri="http://schemas.microsoft.com/sharepoint/v3/contenttype/forms"/>
  </ds:schemaRefs>
</ds:datastoreItem>
</file>

<file path=customXml/itemProps2.xml><?xml version="1.0" encoding="utf-8"?>
<ds:datastoreItem xmlns:ds="http://schemas.openxmlformats.org/officeDocument/2006/customXml" ds:itemID="{5A7769BA-2897-41AC-B922-8B26FDD0B2D8}"/>
</file>

<file path=customXml/itemProps3.xml><?xml version="1.0" encoding="utf-8"?>
<ds:datastoreItem xmlns:ds="http://schemas.openxmlformats.org/officeDocument/2006/customXml" ds:itemID="{86B11039-E97E-4E31-AC7D-E55D59190D34}"/>
</file>

<file path=customXml/itemProps4.xml><?xml version="1.0" encoding="utf-8"?>
<ds:datastoreItem xmlns:ds="http://schemas.openxmlformats.org/officeDocument/2006/customXml" ds:itemID="{9BCBC64A-57D4-46F4-8FFA-F533E99C36CE}"/>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vt:i4>
      </vt:variant>
    </vt:vector>
  </HeadingPairs>
  <TitlesOfParts>
    <vt:vector size="19" baseType="lpstr">
      <vt:lpstr>Title Pg</vt:lpstr>
      <vt:lpstr>Instructions</vt:lpstr>
      <vt:lpstr>UPDATE&gt;&gt;Jul-Dec 2022 Actuals</vt:lpstr>
      <vt:lpstr>UPDATE&gt;&gt;Jul2022-Mar2023 Actuals</vt:lpstr>
      <vt:lpstr>CMS Q3 Update</vt:lpstr>
      <vt:lpstr>GB 2023</vt:lpstr>
      <vt:lpstr>FFY 2022 Q2 CMS Update</vt:lpstr>
      <vt:lpstr>GB 2023 Summary</vt:lpstr>
      <vt:lpstr>Spending Plan Projection (Q2)</vt:lpstr>
      <vt:lpstr>July 2023 CMS Claiming Update</vt:lpstr>
      <vt:lpstr>2022 Q4 CMS Update</vt:lpstr>
      <vt:lpstr>MR 2023 Summary</vt:lpstr>
      <vt:lpstr>UPDATE&gt;&gt;2023 May Revision</vt:lpstr>
      <vt:lpstr>CMS Q3 Update (2)</vt:lpstr>
      <vt:lpstr>GB 2023 (Hyperion)</vt:lpstr>
      <vt:lpstr>Comp CMS Q4 to MR Update</vt:lpstr>
      <vt:lpstr>Spending Plan Projection (Q3)</vt:lpstr>
      <vt:lpstr>TitleRegion1.a6.k18.3</vt:lpstr>
      <vt:lpstr>TitleRegion1.a8.ax72.2</vt:lpstr>
    </vt:vector>
  </TitlesOfParts>
  <Manager/>
  <Company>DHCS</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HCBS-Quarterly-Spending-Plan-Q2</dc:title>
  <dc:subject/>
  <dc:creator>Woolsey, Weston (Ryan) (FFD)@DHCS</dc:creator>
  <cp:keywords/>
  <dc:description/>
  <cp:lastModifiedBy>Her, Bao@DHCS</cp:lastModifiedBy>
  <cp:revision/>
  <dcterms:created xsi:type="dcterms:W3CDTF">2022-08-11T22:52:01Z</dcterms:created>
  <dcterms:modified xsi:type="dcterms:W3CDTF">2023-11-27T21:56:03Z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y fmtid="{D5CDD505-2E9C-101B-9397-08002B2CF9AE}" pid="4" name="ContentTypeId">
    <vt:lpwstr>0x010100EEE380F46F125946A8B4C4C90D9FFCDC002BD714A348B448409FBFD44A860871DB</vt:lpwstr>
  </property>
  <property fmtid="{D5CDD505-2E9C-101B-9397-08002B2CF9AE}" pid="5" name="_dlc_DocIdItemGuid">
    <vt:lpwstr>bc1c2ed5-6cea-420a-aacc-9a42edb4c8d7</vt:lpwstr>
  </property>
  <property fmtid="{D5CDD505-2E9C-101B-9397-08002B2CF9AE}" pid="6" name="Division">
    <vt:lpwstr>48;#Office of Compliance|df3a80cf-a038-4ff0-82ec-a84c6bd32647</vt:lpwstr>
  </property>
</Properties>
</file>